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279AA01C-34EF-7341-8C87-4ABB3629DF4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E4" i="2" s="1"/>
  <c r="C13" i="2"/>
  <c r="J11" i="2"/>
  <c r="I11" i="2"/>
  <c r="H11" i="2"/>
  <c r="G11" i="2"/>
  <c r="F11" i="2"/>
  <c r="E11" i="2"/>
  <c r="D11" i="2"/>
  <c r="C11" i="2"/>
  <c r="E3" i="2" s="1"/>
  <c r="O11" i="2"/>
  <c r="O19" i="2"/>
  <c r="K5" i="2" a="1"/>
  <c r="K5" i="2" s="1"/>
  <c r="C5" i="2"/>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G4"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<sst xmlns="http://schemas.openxmlformats.org/spreadsheetml/2006/main" count="1311" uniqueCount="255">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</sst>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2" xfId="0" applyFont="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428.65</v>
    <v>321.14499999999998</v>
    <v>1.1914</v>
    <v>-1.94</v>
    <v>-4.6480000000000002E-3</v>
    <v>-67.12</v>
    <v>-0.16158700000000001</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418.85</v>
    <v>Professional &amp; Commercial Services</v>
    <v>Stock</v>
    <v>45268.941480728907</v>
    <v>0</v>
    <v>413.17</v>
    <v>131592400000</v>
    <v>S&amp;P Global Inc.</v>
    <v>S&amp;P Global Inc.</v>
    <v>415.64</v>
    <v>54.037199999999999</v>
    <v>417.38</v>
    <v>415.44</v>
    <v>348.26</v>
    <v>316800000</v>
    <v>SPGI</v>
    <v>S&amp;P Global Inc. (XNYS:SPGI)</v>
    <v>1651506</v>
    <v>1356869</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GI%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PG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5" workbookViewId="0">
      <pane xSplit="1" topLeftCell="L1" activePane="topRight" state="frozen"/>
      <selection pane="topRight" activeCell="M188" sqref="M188:P188"/>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29" t="s">
        <v>20</v>
      </c>
      <c r="B2" s="26">
        <v>6355055000</v>
      </c>
      <c r="C2" s="26">
        <v>5951782000</v>
      </c>
      <c r="D2" s="26">
        <v>6168331000</v>
      </c>
      <c r="E2" s="26">
        <v>6246000000</v>
      </c>
      <c r="F2" s="26">
        <v>4450000000</v>
      </c>
      <c r="G2" s="26">
        <v>4875000000</v>
      </c>
      <c r="H2" s="26">
        <v>5051000000</v>
      </c>
      <c r="I2" s="26">
        <v>5313000000</v>
      </c>
      <c r="J2" s="26">
        <v>5661000000</v>
      </c>
      <c r="K2" s="26">
        <v>6063000000</v>
      </c>
      <c r="L2" s="26">
        <v>6258000000</v>
      </c>
      <c r="M2" s="26">
        <v>6699000000</v>
      </c>
      <c r="N2" s="26">
        <v>7442000000</v>
      </c>
      <c r="O2" s="26">
        <v>8297000000</v>
      </c>
      <c r="P2" s="26">
        <v>11181000000</v>
      </c>
      <c r="Q2" s="27">
        <v>12282000000</v>
      </c>
      <c r="R2" s="26">
        <v>2937000000</v>
      </c>
      <c r="S2" s="26">
        <v>3160000000</v>
      </c>
      <c r="T2" s="26">
        <v>3101000000</v>
      </c>
      <c r="U2" s="26">
        <v>3084000000</v>
      </c>
    </row>
    <row r="3" spans="1:21" ht="16" x14ac:dyDescent="0.2">
      <c r="A3" s="9" t="s">
        <v>193</v>
      </c>
      <c r="B3" s="10"/>
      <c r="C3" s="11">
        <f t="shared" ref="C3:Q3" si="0">(C2/B2)-1</f>
        <v>-6.3457043251395895E-2</v>
      </c>
      <c r="D3" s="11">
        <f t="shared" si="0"/>
        <v>3.638389309285861E-2</v>
      </c>
      <c r="E3" s="11">
        <f t="shared" si="0"/>
        <v>1.2591574609079892E-2</v>
      </c>
      <c r="F3" s="11">
        <f t="shared" si="0"/>
        <v>-0.28754402817803393</v>
      </c>
      <c r="G3" s="11">
        <f t="shared" si="0"/>
        <v>9.550561797752799E-2</v>
      </c>
      <c r="H3" s="11">
        <f t="shared" si="0"/>
        <v>3.6102564102564072E-2</v>
      </c>
      <c r="I3" s="11">
        <f t="shared" si="0"/>
        <v>5.1870916650168297E-2</v>
      </c>
      <c r="J3" s="11">
        <f t="shared" si="0"/>
        <v>6.549971767363072E-2</v>
      </c>
      <c r="K3" s="11">
        <f t="shared" si="0"/>
        <v>7.1012188659247411E-2</v>
      </c>
      <c r="L3" s="11">
        <f t="shared" si="0"/>
        <v>3.216229589312225E-2</v>
      </c>
      <c r="M3" s="11">
        <f t="shared" si="0"/>
        <v>7.0469798657718075E-2</v>
      </c>
      <c r="N3" s="11">
        <f t="shared" si="0"/>
        <v>0.11091207642931789</v>
      </c>
      <c r="O3" s="11">
        <f t="shared" si="0"/>
        <v>0.11488847084117171</v>
      </c>
      <c r="P3" s="11">
        <f t="shared" si="0"/>
        <v>0.34759551645172948</v>
      </c>
      <c r="Q3" s="11">
        <f t="shared" si="0"/>
        <v>9.8470619801448889E-2</v>
      </c>
      <c r="R3" s="11"/>
      <c r="S3" s="11">
        <f t="shared" ref="S3:U3" si="1">(S2/R2)-1</f>
        <v>7.5927817500851313E-2</v>
      </c>
      <c r="T3" s="11">
        <f t="shared" si="1"/>
        <v>-1.8670886075949356E-2</v>
      </c>
      <c r="U3" s="11">
        <f t="shared" si="1"/>
        <v>-5.4821025475653151E-3</v>
      </c>
    </row>
    <row r="4" spans="1:21" ht="16" x14ac:dyDescent="0.2">
      <c r="A4" s="3" t="s">
        <v>21</v>
      </c>
      <c r="B4" s="4">
        <v>6355055000</v>
      </c>
      <c r="C4" s="4">
        <v>5951782000</v>
      </c>
      <c r="D4" s="4">
        <v>6168331000</v>
      </c>
      <c r="E4" s="4">
        <v>6246000000</v>
      </c>
      <c r="F4" s="4">
        <v>4450000000</v>
      </c>
      <c r="G4" s="4">
        <v>4875000000</v>
      </c>
      <c r="H4" s="4">
        <v>5051000000</v>
      </c>
      <c r="I4" s="4">
        <v>5313000000</v>
      </c>
      <c r="J4" s="4">
        <v>5661000000</v>
      </c>
      <c r="K4" s="4">
        <v>6063000000</v>
      </c>
      <c r="L4" s="4">
        <v>6258000000</v>
      </c>
      <c r="M4" s="4">
        <v>6699000000</v>
      </c>
      <c r="N4" s="4">
        <v>7442000000</v>
      </c>
      <c r="O4" s="4">
        <v>8297000000</v>
      </c>
      <c r="P4" s="4">
        <v>11181000000</v>
      </c>
      <c r="Q4" s="5">
        <v>12282000000</v>
      </c>
      <c r="R4" s="4">
        <v>2937000000</v>
      </c>
      <c r="S4" s="4">
        <v>3160000000</v>
      </c>
      <c r="T4" s="4">
        <v>3101000000</v>
      </c>
      <c r="U4" s="4">
        <v>3084000000</v>
      </c>
    </row>
    <row r="5" spans="1:21" ht="16" x14ac:dyDescent="0.2">
      <c r="A5" s="3" t="s">
        <v>22</v>
      </c>
      <c r="B5" s="4">
        <v>2513001000</v>
      </c>
      <c r="C5" s="4">
        <v>2386007000</v>
      </c>
      <c r="D5" s="4">
        <v>2346028000</v>
      </c>
      <c r="E5" s="4">
        <v>2400000000</v>
      </c>
      <c r="F5" s="4">
        <v>3291000000</v>
      </c>
      <c r="G5" s="4">
        <v>3458000000</v>
      </c>
      <c r="H5" s="4">
        <v>4929000000</v>
      </c>
      <c r="I5" s="4">
        <v>3407000000</v>
      </c>
      <c r="J5" s="4">
        <v>3393000000</v>
      </c>
      <c r="K5" s="4">
        <v>3453000000</v>
      </c>
      <c r="L5" s="4">
        <v>3468000000</v>
      </c>
      <c r="M5" s="4">
        <v>1801000000</v>
      </c>
      <c r="N5" s="4">
        <v>2092000000</v>
      </c>
      <c r="O5" s="4">
        <v>2195000000</v>
      </c>
      <c r="P5" s="4">
        <v>3766000000</v>
      </c>
      <c r="Q5" s="5">
        <v>5144000000</v>
      </c>
      <c r="R5" s="4">
        <v>1012000000</v>
      </c>
      <c r="S5" s="4">
        <v>1088000000</v>
      </c>
      <c r="T5" s="4">
        <v>1026000000</v>
      </c>
      <c r="U5" s="4">
        <v>2018000000</v>
      </c>
    </row>
    <row r="6" spans="1:21" ht="16" x14ac:dyDescent="0.2">
      <c r="A6" s="3" t="s">
        <v>23</v>
      </c>
      <c r="B6" s="4">
        <v>2513001000</v>
      </c>
      <c r="C6" s="4">
        <v>2386007000</v>
      </c>
      <c r="D6" s="4">
        <v>2346028000</v>
      </c>
      <c r="E6" s="4">
        <v>2400000000</v>
      </c>
      <c r="F6" s="4">
        <v>3291000000</v>
      </c>
      <c r="G6" s="4">
        <v>3458000000</v>
      </c>
      <c r="H6" s="4">
        <v>4929000000</v>
      </c>
      <c r="I6" s="4">
        <v>3407000000</v>
      </c>
      <c r="J6" s="4">
        <v>3393000000</v>
      </c>
      <c r="K6" s="4">
        <v>3453000000</v>
      </c>
      <c r="L6" s="4">
        <v>3468000000</v>
      </c>
      <c r="M6" s="4">
        <v>1801000000</v>
      </c>
      <c r="N6" s="4">
        <v>2092000000</v>
      </c>
      <c r="O6" s="4">
        <v>2195000000</v>
      </c>
      <c r="P6" s="4">
        <v>3766000000</v>
      </c>
      <c r="Q6" s="5">
        <v>5144000000</v>
      </c>
      <c r="R6" s="4">
        <v>1012000000</v>
      </c>
      <c r="S6" s="4">
        <v>1088000000</v>
      </c>
      <c r="T6" s="4">
        <v>1026000000</v>
      </c>
      <c r="U6" s="4">
        <v>2018000000</v>
      </c>
    </row>
    <row r="7" spans="1:21" ht="16" x14ac:dyDescent="0.2">
      <c r="A7" s="28" t="s">
        <v>24</v>
      </c>
      <c r="B7" s="23">
        <v>3842054000</v>
      </c>
      <c r="C7" s="23">
        <v>3565775000</v>
      </c>
      <c r="D7" s="23">
        <v>3822303000</v>
      </c>
      <c r="E7" s="23">
        <v>3846000000</v>
      </c>
      <c r="F7" s="23">
        <v>1159000000</v>
      </c>
      <c r="G7" s="23">
        <v>1417000000</v>
      </c>
      <c r="H7" s="23">
        <v>122000000</v>
      </c>
      <c r="I7" s="23">
        <v>1906000000</v>
      </c>
      <c r="J7" s="23">
        <v>2268000000</v>
      </c>
      <c r="K7" s="23">
        <v>2610000000</v>
      </c>
      <c r="L7" s="23">
        <v>2790000000</v>
      </c>
      <c r="M7" s="23">
        <v>4898000000</v>
      </c>
      <c r="N7" s="23">
        <v>5350000000</v>
      </c>
      <c r="O7" s="23">
        <v>6102000000</v>
      </c>
      <c r="P7" s="23">
        <v>7415000000</v>
      </c>
      <c r="Q7" s="24">
        <v>7138000000</v>
      </c>
      <c r="R7" s="23">
        <v>1925000000</v>
      </c>
      <c r="S7" s="23">
        <v>2072000000</v>
      </c>
      <c r="T7" s="23">
        <v>2075000000</v>
      </c>
      <c r="U7" s="23">
        <v>1066000000</v>
      </c>
    </row>
    <row r="8" spans="1:21" ht="16" x14ac:dyDescent="0.2">
      <c r="A8" s="20" t="s">
        <v>60</v>
      </c>
      <c r="B8" s="21">
        <v>60.46</v>
      </c>
      <c r="C8" s="21">
        <v>59.91</v>
      </c>
      <c r="D8" s="21">
        <v>61.97</v>
      </c>
      <c r="E8" s="21">
        <v>61.58</v>
      </c>
      <c r="F8" s="21">
        <v>26.04</v>
      </c>
      <c r="G8" s="21">
        <v>29.07</v>
      </c>
      <c r="H8" s="21">
        <v>2.42</v>
      </c>
      <c r="I8" s="21">
        <v>35.869999999999997</v>
      </c>
      <c r="J8" s="21">
        <v>40.06</v>
      </c>
      <c r="K8" s="21">
        <v>43.05</v>
      </c>
      <c r="L8" s="21">
        <v>44.58</v>
      </c>
      <c r="M8" s="21">
        <v>73.12</v>
      </c>
      <c r="N8" s="21">
        <v>71.89</v>
      </c>
      <c r="O8" s="21">
        <v>73.540000000000006</v>
      </c>
      <c r="P8" s="21">
        <v>66.319999999999993</v>
      </c>
      <c r="Q8" s="22">
        <v>58.12</v>
      </c>
      <c r="R8" s="21">
        <v>65.540000000000006</v>
      </c>
      <c r="S8" s="21">
        <v>65.569999999999993</v>
      </c>
      <c r="T8" s="21">
        <v>66.91</v>
      </c>
      <c r="U8" s="21">
        <v>34.57</v>
      </c>
    </row>
    <row r="9" spans="1:21" ht="16" x14ac:dyDescent="0.2">
      <c r="A9" s="3" t="s">
        <v>25</v>
      </c>
      <c r="B9" s="4">
        <v>-2513001000</v>
      </c>
      <c r="C9" s="4">
        <v>-2386007000</v>
      </c>
      <c r="D9" s="4" t="s">
        <v>26</v>
      </c>
      <c r="E9" s="4">
        <v>-2400000000</v>
      </c>
      <c r="F9" s="4">
        <v>-3291000000</v>
      </c>
      <c r="G9" s="4">
        <v>-3458000000</v>
      </c>
      <c r="H9" s="4">
        <v>-4929000000</v>
      </c>
      <c r="I9" s="4">
        <v>-3407000000</v>
      </c>
      <c r="J9" s="4">
        <v>-3393000000</v>
      </c>
      <c r="K9" s="4">
        <v>-3453000000</v>
      </c>
      <c r="L9" s="4">
        <v>-3468000000</v>
      </c>
      <c r="M9" s="4">
        <v>-1801000000</v>
      </c>
      <c r="N9" s="4">
        <v>-2092000000</v>
      </c>
      <c r="O9" s="4">
        <v>-2195000000</v>
      </c>
      <c r="P9" s="4">
        <v>-3766000000</v>
      </c>
      <c r="Q9" s="5">
        <v>-4149000000</v>
      </c>
      <c r="R9" s="4">
        <v>-1012000000</v>
      </c>
      <c r="S9" s="4">
        <v>-1088000000</v>
      </c>
      <c r="T9" s="4">
        <v>-1026000000</v>
      </c>
      <c r="U9" s="4">
        <v>-1023000000</v>
      </c>
    </row>
    <row r="10" spans="1:21" ht="16" x14ac:dyDescent="0.2">
      <c r="A10" s="3" t="s">
        <v>27</v>
      </c>
      <c r="B10" s="4">
        <v>5000245000</v>
      </c>
      <c r="C10" s="4">
        <v>4692742000</v>
      </c>
      <c r="D10" s="4">
        <v>2401244000</v>
      </c>
      <c r="E10" s="4">
        <v>4837000000</v>
      </c>
      <c r="F10" s="4">
        <v>3239000000</v>
      </c>
      <c r="G10" s="4">
        <v>3470000000</v>
      </c>
      <c r="H10" s="4">
        <v>4938000000</v>
      </c>
      <c r="I10" s="4">
        <v>3396000000</v>
      </c>
      <c r="J10" s="4">
        <v>3393000000</v>
      </c>
      <c r="K10" s="4">
        <v>3453000000</v>
      </c>
      <c r="L10" s="4">
        <v>3468000000</v>
      </c>
      <c r="M10" s="4">
        <v>3522000000</v>
      </c>
      <c r="N10" s="4">
        <v>3841000000</v>
      </c>
      <c r="O10" s="4">
        <v>4087000000</v>
      </c>
      <c r="P10" s="4">
        <v>8162000000</v>
      </c>
      <c r="Q10" s="5">
        <v>7412000000</v>
      </c>
      <c r="R10" s="4">
        <v>2227000000</v>
      </c>
      <c r="S10" s="4">
        <v>2080000000</v>
      </c>
      <c r="T10" s="4">
        <v>2082000000</v>
      </c>
      <c r="U10" s="4">
        <v>1023000000</v>
      </c>
    </row>
    <row r="11" spans="1:21" ht="16" x14ac:dyDescent="0.2">
      <c r="A11" s="25" t="s">
        <v>28</v>
      </c>
      <c r="B11" s="26">
        <v>2308898000</v>
      </c>
      <c r="C11" s="26">
        <v>2141251000</v>
      </c>
      <c r="D11" s="26">
        <v>2262203000</v>
      </c>
      <c r="E11" s="26">
        <v>2281000000</v>
      </c>
      <c r="F11" s="26">
        <v>1709000000</v>
      </c>
      <c r="G11" s="26">
        <v>1737000000</v>
      </c>
      <c r="H11" s="26">
        <v>3168000000</v>
      </c>
      <c r="I11" s="26">
        <v>1578000000</v>
      </c>
      <c r="J11" s="26">
        <v>1443000000</v>
      </c>
      <c r="K11" s="26">
        <v>1560000000</v>
      </c>
      <c r="L11" s="26">
        <v>1561000000</v>
      </c>
      <c r="M11" s="26">
        <v>1517000000</v>
      </c>
      <c r="N11" s="26">
        <v>1543000000</v>
      </c>
      <c r="O11" s="26">
        <v>1714000000</v>
      </c>
      <c r="P11" s="26">
        <v>3383000000</v>
      </c>
      <c r="Q11" s="27">
        <v>3158000000</v>
      </c>
      <c r="R11" s="26">
        <v>941000000</v>
      </c>
      <c r="S11" s="26">
        <v>705000000</v>
      </c>
      <c r="T11" s="26">
        <v>771000000</v>
      </c>
      <c r="U11" s="26">
        <v>741000000</v>
      </c>
    </row>
    <row r="12" spans="1:21" ht="16" x14ac:dyDescent="0.2">
      <c r="A12" s="12" t="s">
        <v>194</v>
      </c>
      <c r="B12" s="11">
        <f t="shared" ref="B12:U12" si="2">B11/B2</f>
        <v>0.36331676122393908</v>
      </c>
      <c r="C12" s="11">
        <f t="shared" si="2"/>
        <v>0.35976636913112747</v>
      </c>
      <c r="D12" s="11">
        <f t="shared" si="2"/>
        <v>0.36674474829577075</v>
      </c>
      <c r="E12" s="11">
        <f t="shared" si="2"/>
        <v>0.36519372398334932</v>
      </c>
      <c r="F12" s="11">
        <f t="shared" si="2"/>
        <v>0.38404494382022469</v>
      </c>
      <c r="G12" s="11">
        <f t="shared" si="2"/>
        <v>0.35630769230769233</v>
      </c>
      <c r="H12" s="11">
        <f t="shared" si="2"/>
        <v>0.62720253415165317</v>
      </c>
      <c r="I12" s="11">
        <f t="shared" si="2"/>
        <v>0.29700734048560135</v>
      </c>
      <c r="J12" s="11">
        <f t="shared" si="2"/>
        <v>0.25490196078431371</v>
      </c>
      <c r="K12" s="11">
        <f t="shared" si="2"/>
        <v>0.25729836714497772</v>
      </c>
      <c r="L12" s="11">
        <f t="shared" si="2"/>
        <v>0.2494407158836689</v>
      </c>
      <c r="M12" s="11">
        <f t="shared" si="2"/>
        <v>0.22645170921032989</v>
      </c>
      <c r="N12" s="11">
        <f t="shared" si="2"/>
        <v>0.20733673743617306</v>
      </c>
      <c r="O12" s="11">
        <f t="shared" si="2"/>
        <v>0.20658069181631916</v>
      </c>
      <c r="P12" s="11">
        <f t="shared" si="2"/>
        <v>0.30256685448528753</v>
      </c>
      <c r="Q12" s="11">
        <f t="shared" si="2"/>
        <v>0.25712424686533136</v>
      </c>
      <c r="R12" s="11">
        <f t="shared" si="2"/>
        <v>0.32039496084439906</v>
      </c>
      <c r="S12" s="11">
        <f t="shared" si="2"/>
        <v>0.22310126582278481</v>
      </c>
      <c r="T12" s="11">
        <f t="shared" si="2"/>
        <v>0.24862947436310867</v>
      </c>
      <c r="U12" s="11">
        <f t="shared" si="2"/>
        <v>0.24027237354085604</v>
      </c>
    </row>
    <row r="13" spans="1:21" ht="16" x14ac:dyDescent="0.2">
      <c r="A13" s="25" t="s">
        <v>29</v>
      </c>
      <c r="B13" s="26">
        <v>0</v>
      </c>
      <c r="C13" s="26">
        <v>0</v>
      </c>
      <c r="D13" s="26">
        <v>0</v>
      </c>
      <c r="E13" s="26">
        <v>0</v>
      </c>
      <c r="F13" s="26">
        <v>0</v>
      </c>
      <c r="G13" s="26">
        <v>0</v>
      </c>
      <c r="H13" s="26">
        <v>0</v>
      </c>
      <c r="I13" s="26">
        <v>0</v>
      </c>
      <c r="J13" s="26">
        <v>0</v>
      </c>
      <c r="K13" s="26">
        <v>0</v>
      </c>
      <c r="L13" s="26">
        <v>0</v>
      </c>
      <c r="M13" s="26">
        <v>0</v>
      </c>
      <c r="N13" s="26">
        <v>0</v>
      </c>
      <c r="O13" s="26">
        <v>0</v>
      </c>
      <c r="P13" s="26">
        <v>0</v>
      </c>
      <c r="Q13" s="27">
        <v>0</v>
      </c>
      <c r="R13" s="26">
        <v>0</v>
      </c>
      <c r="S13" s="26">
        <v>0</v>
      </c>
      <c r="T13" s="26">
        <v>0</v>
      </c>
      <c r="U13" s="26">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3" t="s">
        <v>30</v>
      </c>
      <c r="B15" s="4">
        <v>2691347000</v>
      </c>
      <c r="C15" s="4">
        <v>2551491000</v>
      </c>
      <c r="D15" s="4">
        <v>139041000</v>
      </c>
      <c r="E15" s="4">
        <v>2556000000</v>
      </c>
      <c r="F15" s="4">
        <v>1530000000</v>
      </c>
      <c r="G15" s="4">
        <v>1733000000</v>
      </c>
      <c r="H15" s="4">
        <v>1770000000</v>
      </c>
      <c r="I15" s="4">
        <v>1818000000</v>
      </c>
      <c r="J15" s="4">
        <v>1950000000</v>
      </c>
      <c r="K15" s="4">
        <v>1893000000</v>
      </c>
      <c r="L15" s="4">
        <v>1907000000</v>
      </c>
      <c r="M15" s="4">
        <v>2005000000</v>
      </c>
      <c r="N15" s="4">
        <v>2298000000</v>
      </c>
      <c r="O15" s="4">
        <v>2373000000</v>
      </c>
      <c r="P15" s="4">
        <v>4779000000</v>
      </c>
      <c r="Q15" s="5">
        <v>4254000000</v>
      </c>
      <c r="R15" s="4">
        <v>1286000000</v>
      </c>
      <c r="S15" s="4">
        <v>1375000000</v>
      </c>
      <c r="T15" s="4">
        <v>1311000000</v>
      </c>
      <c r="U15" s="4">
        <v>282000000</v>
      </c>
    </row>
    <row r="16" spans="1:21" ht="16" x14ac:dyDescent="0.2">
      <c r="A16" s="28" t="s">
        <v>31</v>
      </c>
      <c r="B16" s="23">
        <v>1354810000</v>
      </c>
      <c r="C16" s="23">
        <v>1259040000</v>
      </c>
      <c r="D16" s="23">
        <v>1421059000</v>
      </c>
      <c r="E16" s="23">
        <v>1409000000</v>
      </c>
      <c r="F16" s="23">
        <v>1211000000</v>
      </c>
      <c r="G16" s="23">
        <v>1405000000</v>
      </c>
      <c r="H16" s="23">
        <v>113000000</v>
      </c>
      <c r="I16" s="23">
        <v>1917000000</v>
      </c>
      <c r="J16" s="23">
        <v>2268000000</v>
      </c>
      <c r="K16" s="23">
        <v>2610000000</v>
      </c>
      <c r="L16" s="23">
        <v>2790000000</v>
      </c>
      <c r="M16" s="23">
        <v>3177000000</v>
      </c>
      <c r="N16" s="23">
        <v>3601000000</v>
      </c>
      <c r="O16" s="23">
        <v>4210000000</v>
      </c>
      <c r="P16" s="23">
        <v>3019000000</v>
      </c>
      <c r="Q16" s="24">
        <v>3875000000</v>
      </c>
      <c r="R16" s="23">
        <v>710000000</v>
      </c>
      <c r="S16" s="23">
        <v>1080000000</v>
      </c>
      <c r="T16" s="23">
        <v>1019000000</v>
      </c>
      <c r="U16" s="23">
        <v>1066000000</v>
      </c>
    </row>
    <row r="17" spans="1:21" ht="16" x14ac:dyDescent="0.2">
      <c r="A17" s="20" t="s">
        <v>61</v>
      </c>
      <c r="B17" s="21">
        <v>21.32</v>
      </c>
      <c r="C17" s="21">
        <v>21.15</v>
      </c>
      <c r="D17" s="21">
        <v>23.04</v>
      </c>
      <c r="E17" s="21">
        <v>22.56</v>
      </c>
      <c r="F17" s="21">
        <v>27.21</v>
      </c>
      <c r="G17" s="21">
        <v>28.82</v>
      </c>
      <c r="H17" s="21">
        <v>2.2400000000000002</v>
      </c>
      <c r="I17" s="21">
        <v>36.08</v>
      </c>
      <c r="J17" s="21">
        <v>40.06</v>
      </c>
      <c r="K17" s="21">
        <v>43.05</v>
      </c>
      <c r="L17" s="21">
        <v>44.58</v>
      </c>
      <c r="M17" s="21">
        <v>47.42</v>
      </c>
      <c r="N17" s="21">
        <v>48.39</v>
      </c>
      <c r="O17" s="21">
        <v>50.74</v>
      </c>
      <c r="P17" s="23">
        <v>27</v>
      </c>
      <c r="Q17" s="22">
        <v>31.55</v>
      </c>
      <c r="R17" s="21">
        <v>24.17</v>
      </c>
      <c r="S17" s="21">
        <v>34.18</v>
      </c>
      <c r="T17" s="21">
        <v>32.86</v>
      </c>
      <c r="U17" s="21">
        <v>34.57</v>
      </c>
    </row>
    <row r="18" spans="1:21" ht="16" x14ac:dyDescent="0.2">
      <c r="A18" s="15" t="s">
        <v>196</v>
      </c>
      <c r="B18" s="10"/>
      <c r="C18" s="11">
        <f>(C16/B16)-1</f>
        <v>-7.0688878883385819E-2</v>
      </c>
      <c r="D18" s="11">
        <f>(D16/C16)-1</f>
        <v>0.1286845533104588</v>
      </c>
      <c r="E18" s="11">
        <f>(E16/D16)-1</f>
        <v>-8.485924933447575E-3</v>
      </c>
      <c r="F18" s="11">
        <f t="shared" ref="F18:Q18" si="4">(F16/E16)-1</f>
        <v>-0.14052519517388218</v>
      </c>
      <c r="G18" s="11">
        <f t="shared" si="4"/>
        <v>0.1601981833195707</v>
      </c>
      <c r="H18" s="11">
        <f t="shared" si="4"/>
        <v>-0.91957295373665482</v>
      </c>
      <c r="I18" s="11">
        <f t="shared" si="4"/>
        <v>15.964601769911503</v>
      </c>
      <c r="J18" s="11">
        <f t="shared" si="4"/>
        <v>0.18309859154929575</v>
      </c>
      <c r="K18" s="11">
        <f t="shared" si="4"/>
        <v>0.1507936507936507</v>
      </c>
      <c r="L18" s="11">
        <f t="shared" si="4"/>
        <v>6.8965517241379226E-2</v>
      </c>
      <c r="M18" s="11">
        <f t="shared" si="4"/>
        <v>0.1387096774193548</v>
      </c>
      <c r="N18" s="11">
        <f t="shared" si="4"/>
        <v>0.13345923827510231</v>
      </c>
      <c r="O18" s="11">
        <f t="shared" si="4"/>
        <v>0.16911968897528462</v>
      </c>
      <c r="P18" s="11">
        <f t="shared" si="4"/>
        <v>-0.28289786223277913</v>
      </c>
      <c r="Q18" s="11">
        <f t="shared" si="4"/>
        <v>0.28353759523020861</v>
      </c>
      <c r="R18" s="11"/>
      <c r="S18" s="11">
        <f t="shared" ref="S18:U18" si="5">(S16/R16)-1</f>
        <v>0.52112676056338025</v>
      </c>
      <c r="T18" s="11">
        <f t="shared" si="5"/>
        <v>-5.6481481481481466E-2</v>
      </c>
      <c r="U18" s="11">
        <f t="shared" si="5"/>
        <v>4.6123650637880376E-2</v>
      </c>
    </row>
    <row r="19" spans="1:21" ht="16" x14ac:dyDescent="0.2">
      <c r="A19" s="3" t="s">
        <v>32</v>
      </c>
      <c r="B19" s="4">
        <v>75624000</v>
      </c>
      <c r="C19" s="4">
        <v>80171000</v>
      </c>
      <c r="D19" s="4">
        <v>81643000</v>
      </c>
      <c r="E19" s="4">
        <v>62000000</v>
      </c>
      <c r="F19" s="4">
        <v>81000000</v>
      </c>
      <c r="G19" s="4">
        <v>59000000</v>
      </c>
      <c r="H19" s="4">
        <v>59000000</v>
      </c>
      <c r="I19" s="4">
        <v>102000000</v>
      </c>
      <c r="J19" s="4">
        <v>-920000000</v>
      </c>
      <c r="K19" s="4">
        <v>149000000</v>
      </c>
      <c r="L19" s="4">
        <v>109000000</v>
      </c>
      <c r="M19" s="4">
        <v>247000000</v>
      </c>
      <c r="N19" s="4">
        <v>373000000</v>
      </c>
      <c r="O19" s="4">
        <v>46000000</v>
      </c>
      <c r="P19" s="4">
        <v>-1683000000</v>
      </c>
      <c r="Q19" s="5">
        <v>377000000</v>
      </c>
      <c r="R19" s="4">
        <v>89000000</v>
      </c>
      <c r="S19" s="4">
        <v>32000000</v>
      </c>
      <c r="T19" s="4">
        <v>185000000</v>
      </c>
      <c r="U19" s="4">
        <v>71000000</v>
      </c>
    </row>
    <row r="20" spans="1:21" ht="16" x14ac:dyDescent="0.2">
      <c r="A20" s="3" t="s">
        <v>33</v>
      </c>
      <c r="B20" s="4">
        <v>75624000</v>
      </c>
      <c r="C20" s="4">
        <v>76867000</v>
      </c>
      <c r="D20" s="4">
        <v>81643000</v>
      </c>
      <c r="E20" s="4">
        <v>75000000</v>
      </c>
      <c r="F20" s="4">
        <v>81000000</v>
      </c>
      <c r="G20" s="4">
        <v>59000000</v>
      </c>
      <c r="H20" s="4">
        <v>59000000</v>
      </c>
      <c r="I20" s="4">
        <v>102000000</v>
      </c>
      <c r="J20" s="4">
        <v>181000000</v>
      </c>
      <c r="K20" s="4">
        <v>149000000</v>
      </c>
      <c r="L20" s="4">
        <v>134000000</v>
      </c>
      <c r="M20" s="4">
        <v>198000000</v>
      </c>
      <c r="N20" s="4">
        <v>141000000</v>
      </c>
      <c r="O20" s="4">
        <v>119000000</v>
      </c>
      <c r="P20" s="4">
        <v>304000000</v>
      </c>
      <c r="Q20" s="5">
        <v>343000000</v>
      </c>
      <c r="R20" s="4">
        <v>86000000</v>
      </c>
      <c r="S20" s="4">
        <v>85000000</v>
      </c>
      <c r="T20" s="4">
        <v>88000000</v>
      </c>
      <c r="U20" s="4">
        <v>84000000</v>
      </c>
    </row>
    <row r="21" spans="1:21" ht="16" x14ac:dyDescent="0.2">
      <c r="A21" s="3" t="s">
        <v>34</v>
      </c>
      <c r="B21" s="4">
        <v>75624000</v>
      </c>
      <c r="C21" s="4">
        <v>76867000</v>
      </c>
      <c r="D21" s="4">
        <v>81643000</v>
      </c>
      <c r="E21" s="4">
        <v>75000000</v>
      </c>
      <c r="F21" s="4">
        <v>81000000</v>
      </c>
      <c r="G21" s="4">
        <v>59000000</v>
      </c>
      <c r="H21" s="4">
        <v>59000000</v>
      </c>
      <c r="I21" s="4">
        <v>102000000</v>
      </c>
      <c r="J21" s="4">
        <v>181000000</v>
      </c>
      <c r="K21" s="4">
        <v>149000000</v>
      </c>
      <c r="L21" s="4">
        <v>134000000</v>
      </c>
      <c r="M21" s="4">
        <v>198000000</v>
      </c>
      <c r="N21" s="4">
        <v>141000000</v>
      </c>
      <c r="O21" s="4">
        <v>119000000</v>
      </c>
      <c r="P21" s="4">
        <v>304000000</v>
      </c>
      <c r="Q21" s="5">
        <v>343000000</v>
      </c>
      <c r="R21" s="4">
        <v>86000000</v>
      </c>
      <c r="S21" s="4">
        <v>85000000</v>
      </c>
      <c r="T21" s="4">
        <v>88000000</v>
      </c>
      <c r="U21" s="4">
        <v>84000000</v>
      </c>
    </row>
    <row r="22" spans="1:21" ht="16" x14ac:dyDescent="0.2">
      <c r="A22" s="3" t="s">
        <v>35</v>
      </c>
      <c r="B22" s="4" t="s">
        <v>26</v>
      </c>
      <c r="C22" s="4" t="s">
        <v>26</v>
      </c>
      <c r="D22" s="4" t="s">
        <v>26</v>
      </c>
      <c r="E22" s="4" t="s">
        <v>26</v>
      </c>
      <c r="F22" s="4" t="s">
        <v>26</v>
      </c>
      <c r="G22" s="4" t="s">
        <v>26</v>
      </c>
      <c r="H22" s="4" t="s">
        <v>26</v>
      </c>
      <c r="I22" s="4" t="s">
        <v>26</v>
      </c>
      <c r="J22" s="4" t="s">
        <v>26</v>
      </c>
      <c r="K22" s="4" t="s">
        <v>26</v>
      </c>
      <c r="L22" s="4" t="s">
        <v>26</v>
      </c>
      <c r="M22" s="4" t="s">
        <v>26</v>
      </c>
      <c r="N22" s="4" t="s">
        <v>26</v>
      </c>
      <c r="O22" s="4" t="s">
        <v>26</v>
      </c>
      <c r="P22" s="4" t="s">
        <v>26</v>
      </c>
      <c r="Q22" s="5" t="s">
        <v>26</v>
      </c>
      <c r="R22" s="4" t="s">
        <v>26</v>
      </c>
      <c r="S22" s="4" t="s">
        <v>26</v>
      </c>
      <c r="T22" s="4" t="s">
        <v>26</v>
      </c>
      <c r="U22" s="4" t="s">
        <v>26</v>
      </c>
    </row>
    <row r="23" spans="1:21" ht="16" x14ac:dyDescent="0.2">
      <c r="A23" s="3" t="s">
        <v>36</v>
      </c>
      <c r="B23" s="4" t="s">
        <v>26</v>
      </c>
      <c r="C23" s="4">
        <v>3304000</v>
      </c>
      <c r="D23" s="4" t="s">
        <v>26</v>
      </c>
      <c r="E23" s="4">
        <v>-13000000</v>
      </c>
      <c r="F23" s="4" t="s">
        <v>26</v>
      </c>
      <c r="G23" s="4" t="s">
        <v>26</v>
      </c>
      <c r="H23" s="4" t="s">
        <v>26</v>
      </c>
      <c r="I23" s="4" t="s">
        <v>26</v>
      </c>
      <c r="J23" s="4">
        <v>-1101000000</v>
      </c>
      <c r="K23" s="4" t="s">
        <v>26</v>
      </c>
      <c r="L23" s="4">
        <v>-25000000</v>
      </c>
      <c r="M23" s="4">
        <v>49000000</v>
      </c>
      <c r="N23" s="4">
        <v>232000000</v>
      </c>
      <c r="O23" s="4">
        <v>-73000000</v>
      </c>
      <c r="P23" s="4">
        <v>-1987000000</v>
      </c>
      <c r="Q23" s="5">
        <v>34000000</v>
      </c>
      <c r="R23" s="4">
        <v>3000000</v>
      </c>
      <c r="S23" s="4">
        <v>-53000000</v>
      </c>
      <c r="T23" s="4">
        <v>97000000</v>
      </c>
      <c r="U23" s="4">
        <v>-13000000</v>
      </c>
    </row>
    <row r="24" spans="1:21" ht="16" x14ac:dyDescent="0.2">
      <c r="A24" s="3" t="s">
        <v>37</v>
      </c>
      <c r="B24" s="4">
        <v>1279186000</v>
      </c>
      <c r="C24" s="4">
        <v>1178869000</v>
      </c>
      <c r="D24" s="4">
        <v>1339416000</v>
      </c>
      <c r="E24" s="4">
        <v>1347000000</v>
      </c>
      <c r="F24" s="4">
        <v>1130000000</v>
      </c>
      <c r="G24" s="4">
        <v>1346000000</v>
      </c>
      <c r="H24" s="4">
        <v>54000000</v>
      </c>
      <c r="I24" s="4">
        <v>1815000000</v>
      </c>
      <c r="J24" s="4">
        <v>3188000000</v>
      </c>
      <c r="K24" s="4">
        <v>2461000000</v>
      </c>
      <c r="L24" s="4">
        <v>2681000000</v>
      </c>
      <c r="M24" s="4">
        <v>2930000000</v>
      </c>
      <c r="N24" s="4">
        <v>3228000000</v>
      </c>
      <c r="O24" s="4">
        <v>4164000000</v>
      </c>
      <c r="P24" s="4">
        <v>4702000000</v>
      </c>
      <c r="Q24" s="5">
        <v>3498000000</v>
      </c>
      <c r="R24" s="4">
        <v>621000000</v>
      </c>
      <c r="S24" s="4">
        <v>1048000000</v>
      </c>
      <c r="T24" s="4">
        <v>834000000</v>
      </c>
      <c r="U24" s="4">
        <v>995000000</v>
      </c>
    </row>
    <row r="25" spans="1:21" ht="16" x14ac:dyDescent="0.2">
      <c r="A25" s="3" t="s">
        <v>38</v>
      </c>
      <c r="B25" s="4">
        <v>479695000</v>
      </c>
      <c r="C25" s="4">
        <v>429108000</v>
      </c>
      <c r="D25" s="4">
        <v>487547000</v>
      </c>
      <c r="E25" s="4">
        <v>489000000</v>
      </c>
      <c r="F25" s="4">
        <v>404000000</v>
      </c>
      <c r="G25" s="4">
        <v>443000000</v>
      </c>
      <c r="H25" s="4">
        <v>245000000</v>
      </c>
      <c r="I25" s="4">
        <v>547000000</v>
      </c>
      <c r="J25" s="4">
        <v>960000000</v>
      </c>
      <c r="K25" s="4">
        <v>823000000</v>
      </c>
      <c r="L25" s="4">
        <v>560000000</v>
      </c>
      <c r="M25" s="4">
        <v>627000000</v>
      </c>
      <c r="N25" s="4">
        <v>694000000</v>
      </c>
      <c r="O25" s="4">
        <v>901000000</v>
      </c>
      <c r="P25" s="4">
        <v>1180000000</v>
      </c>
      <c r="Q25" s="5">
        <v>755000000</v>
      </c>
      <c r="R25" s="4">
        <v>127000000</v>
      </c>
      <c r="S25" s="4">
        <v>188000000</v>
      </c>
      <c r="T25" s="4">
        <v>259000000</v>
      </c>
      <c r="U25" s="4">
        <v>181000000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799491000</v>
      </c>
      <c r="C27" s="4">
        <v>749761000</v>
      </c>
      <c r="D27" s="4">
        <v>851869000</v>
      </c>
      <c r="E27" s="4">
        <v>858000000</v>
      </c>
      <c r="F27" s="4">
        <v>726000000</v>
      </c>
      <c r="G27" s="4">
        <v>903000000</v>
      </c>
      <c r="H27" s="4">
        <v>-191000000</v>
      </c>
      <c r="I27" s="4">
        <v>1268000000</v>
      </c>
      <c r="J27" s="4">
        <v>2228000000</v>
      </c>
      <c r="K27" s="4">
        <v>1638000000</v>
      </c>
      <c r="L27" s="4">
        <v>2121000000</v>
      </c>
      <c r="M27" s="4">
        <v>2303000000</v>
      </c>
      <c r="N27" s="4">
        <v>2534000000</v>
      </c>
      <c r="O27" s="4">
        <v>3263000000</v>
      </c>
      <c r="P27" s="4">
        <v>3522000000</v>
      </c>
      <c r="Q27" s="5">
        <v>2743000000</v>
      </c>
      <c r="R27" s="4">
        <v>494000000</v>
      </c>
      <c r="S27" s="4">
        <v>860000000</v>
      </c>
      <c r="T27" s="4">
        <v>575000000</v>
      </c>
      <c r="U27" s="4">
        <v>814000000</v>
      </c>
    </row>
    <row r="28" spans="1:21" ht="16" x14ac:dyDescent="0.2">
      <c r="A28" s="3" t="s">
        <v>41</v>
      </c>
      <c r="B28" s="4" t="s">
        <v>26</v>
      </c>
      <c r="C28" s="4">
        <v>38518000</v>
      </c>
      <c r="D28" s="4">
        <v>47612000</v>
      </c>
      <c r="E28" s="4">
        <v>-30000000</v>
      </c>
      <c r="F28" s="4">
        <v>344000000</v>
      </c>
      <c r="G28" s="4">
        <v>-383000000</v>
      </c>
      <c r="H28" s="4">
        <v>26000000</v>
      </c>
      <c r="I28" s="4">
        <v>224000000</v>
      </c>
      <c r="J28" s="4">
        <v>244000000</v>
      </c>
      <c r="K28" s="4">
        <v>284000000</v>
      </c>
      <c r="L28" s="4">
        <v>326000000</v>
      </c>
      <c r="M28" s="4">
        <v>360000000</v>
      </c>
      <c r="N28" s="4">
        <v>390000000</v>
      </c>
      <c r="O28" s="4">
        <v>478000000</v>
      </c>
      <c r="P28" s="4">
        <v>548000000</v>
      </c>
      <c r="Q28" s="5">
        <v>524000000</v>
      </c>
      <c r="R28" s="4">
        <v>122000000</v>
      </c>
      <c r="S28" s="4">
        <v>130000000</v>
      </c>
      <c r="T28" s="4">
        <v>128000000</v>
      </c>
      <c r="U28" s="4">
        <v>144000000</v>
      </c>
    </row>
    <row r="29" spans="1:21" ht="16" x14ac:dyDescent="0.2">
      <c r="A29" s="3" t="s">
        <v>42</v>
      </c>
      <c r="B29" s="4" t="s">
        <v>26</v>
      </c>
      <c r="C29" s="4" t="s">
        <v>26</v>
      </c>
      <c r="D29" s="4">
        <v>252000000</v>
      </c>
      <c r="E29" s="4">
        <v>76000000</v>
      </c>
      <c r="F29" s="4">
        <v>-234000000</v>
      </c>
      <c r="G29" s="4">
        <v>563000000</v>
      </c>
      <c r="H29" s="4">
        <v>178000000</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t="s">
        <v>26</v>
      </c>
      <c r="C30" s="4">
        <v>38518000</v>
      </c>
      <c r="D30" s="4">
        <v>-204388000</v>
      </c>
      <c r="E30" s="4">
        <v>-106000000</v>
      </c>
      <c r="F30" s="4">
        <v>578000000</v>
      </c>
      <c r="G30" s="4">
        <v>-946000000</v>
      </c>
      <c r="H30" s="4">
        <v>-152000000</v>
      </c>
      <c r="I30" s="4">
        <v>224000000</v>
      </c>
      <c r="J30" s="4">
        <v>244000000</v>
      </c>
      <c r="K30" s="4">
        <v>284000000</v>
      </c>
      <c r="L30" s="4">
        <v>326000000</v>
      </c>
      <c r="M30" s="4">
        <v>360000000</v>
      </c>
      <c r="N30" s="4">
        <v>390000000</v>
      </c>
      <c r="O30" s="4">
        <v>478000000</v>
      </c>
      <c r="P30" s="4">
        <v>548000000</v>
      </c>
      <c r="Q30" s="5">
        <v>524000000</v>
      </c>
      <c r="R30" s="4">
        <v>122000000</v>
      </c>
      <c r="S30" s="4">
        <v>130000000</v>
      </c>
      <c r="T30" s="4">
        <v>128000000</v>
      </c>
      <c r="U30" s="4">
        <v>144000000</v>
      </c>
    </row>
    <row r="31" spans="1:21" ht="16" x14ac:dyDescent="0.2">
      <c r="A31" s="3" t="s">
        <v>44</v>
      </c>
      <c r="B31" s="4">
        <v>799491000</v>
      </c>
      <c r="C31" s="4">
        <v>711243000</v>
      </c>
      <c r="D31" s="4">
        <v>804257000</v>
      </c>
      <c r="E31" s="4">
        <v>888000000</v>
      </c>
      <c r="F31" s="4">
        <v>382000000</v>
      </c>
      <c r="G31" s="4">
        <v>1286000000</v>
      </c>
      <c r="H31" s="4">
        <v>-217000000</v>
      </c>
      <c r="I31" s="4">
        <v>1044000000</v>
      </c>
      <c r="J31" s="4">
        <v>1984000000</v>
      </c>
      <c r="K31" s="4">
        <v>1354000000</v>
      </c>
      <c r="L31" s="4">
        <v>1795000000</v>
      </c>
      <c r="M31" s="4">
        <v>1943000000</v>
      </c>
      <c r="N31" s="4">
        <v>2144000000</v>
      </c>
      <c r="O31" s="4">
        <v>2785000000</v>
      </c>
      <c r="P31" s="4">
        <v>2974000000</v>
      </c>
      <c r="Q31" s="5">
        <v>2219000000</v>
      </c>
      <c r="R31" s="4">
        <v>372000000</v>
      </c>
      <c r="S31" s="4">
        <v>730000000</v>
      </c>
      <c r="T31" s="4">
        <v>447000000</v>
      </c>
      <c r="U31" s="4">
        <v>670000000</v>
      </c>
    </row>
    <row r="32" spans="1:21" ht="16" x14ac:dyDescent="0.2">
      <c r="A32" s="3" t="s">
        <v>45</v>
      </c>
      <c r="B32" s="4" t="s">
        <v>26</v>
      </c>
      <c r="C32" s="4">
        <v>-19259000</v>
      </c>
      <c r="D32" s="4">
        <v>-23806000</v>
      </c>
      <c r="E32" s="4">
        <v>-23000000</v>
      </c>
      <c r="F32" s="4">
        <v>-55000000</v>
      </c>
      <c r="G32" s="4">
        <v>-90000000</v>
      </c>
      <c r="H32" s="4">
        <v>-102000000</v>
      </c>
      <c r="I32" s="4">
        <v>-112000000</v>
      </c>
      <c r="J32" s="4">
        <v>-122000000</v>
      </c>
      <c r="K32" s="4">
        <v>-142000000</v>
      </c>
      <c r="L32" s="4">
        <v>-163000000</v>
      </c>
      <c r="M32" s="4">
        <v>-180000000</v>
      </c>
      <c r="N32" s="4">
        <v>-195000000</v>
      </c>
      <c r="O32" s="4">
        <v>-239000000</v>
      </c>
      <c r="P32" s="4">
        <v>-274000000</v>
      </c>
      <c r="Q32" s="5">
        <v>-262000000</v>
      </c>
      <c r="R32" s="4">
        <v>-61000000</v>
      </c>
      <c r="S32" s="4">
        <v>-65000000</v>
      </c>
      <c r="T32" s="4">
        <v>-64000000</v>
      </c>
      <c r="U32" s="4">
        <v>-72000000</v>
      </c>
    </row>
    <row r="33" spans="1:21" ht="16" x14ac:dyDescent="0.2">
      <c r="A33" s="28" t="s">
        <v>46</v>
      </c>
      <c r="B33" s="23">
        <v>799491000</v>
      </c>
      <c r="C33" s="23">
        <v>730502000</v>
      </c>
      <c r="D33" s="23">
        <v>828063000</v>
      </c>
      <c r="E33" s="23">
        <v>911000000</v>
      </c>
      <c r="F33" s="23">
        <v>437000000</v>
      </c>
      <c r="G33" s="23">
        <v>1376000000</v>
      </c>
      <c r="H33" s="23">
        <v>-115000000</v>
      </c>
      <c r="I33" s="23">
        <v>1156000000</v>
      </c>
      <c r="J33" s="23">
        <v>2106000000</v>
      </c>
      <c r="K33" s="23">
        <v>1496000000</v>
      </c>
      <c r="L33" s="23">
        <v>1958000000</v>
      </c>
      <c r="M33" s="23">
        <v>2123000000</v>
      </c>
      <c r="N33" s="23">
        <v>2339000000</v>
      </c>
      <c r="O33" s="23">
        <v>3024000000</v>
      </c>
      <c r="P33" s="23">
        <v>3248000000</v>
      </c>
      <c r="Q33" s="24">
        <v>2481000000</v>
      </c>
      <c r="R33" s="23">
        <v>433000000</v>
      </c>
      <c r="S33" s="23">
        <v>795000000</v>
      </c>
      <c r="T33" s="23">
        <v>511000000</v>
      </c>
      <c r="U33" s="23">
        <v>742000000</v>
      </c>
    </row>
    <row r="34" spans="1:21" ht="16" x14ac:dyDescent="0.2">
      <c r="A34" s="20" t="s">
        <v>62</v>
      </c>
      <c r="B34" s="21">
        <v>12.58</v>
      </c>
      <c r="C34" s="21">
        <v>12.27</v>
      </c>
      <c r="D34" s="21">
        <v>13.42</v>
      </c>
      <c r="E34" s="21">
        <v>14.59</v>
      </c>
      <c r="F34" s="21">
        <v>9.82</v>
      </c>
      <c r="G34" s="21">
        <v>28.23</v>
      </c>
      <c r="H34" s="21">
        <v>-2.2799999999999998</v>
      </c>
      <c r="I34" s="21">
        <v>21.76</v>
      </c>
      <c r="J34" s="21">
        <v>37.200000000000003</v>
      </c>
      <c r="K34" s="21">
        <v>24.67</v>
      </c>
      <c r="L34" s="21">
        <v>31.29</v>
      </c>
      <c r="M34" s="21">
        <v>31.69</v>
      </c>
      <c r="N34" s="21">
        <v>31.43</v>
      </c>
      <c r="O34" s="21">
        <v>36.450000000000003</v>
      </c>
      <c r="P34" s="21">
        <v>29.05</v>
      </c>
      <c r="Q34" s="22">
        <v>20.2</v>
      </c>
      <c r="R34" s="21">
        <v>14.74</v>
      </c>
      <c r="S34" s="21">
        <v>25.16</v>
      </c>
      <c r="T34" s="21">
        <v>16.48</v>
      </c>
      <c r="U34" s="21">
        <v>24.06</v>
      </c>
    </row>
    <row r="35" spans="1:21" ht="16" x14ac:dyDescent="0.2">
      <c r="A35" s="16" t="s">
        <v>197</v>
      </c>
      <c r="B35" s="17"/>
      <c r="C35" s="14">
        <f>(C33/B33)-1</f>
        <v>-8.6291152745934574E-2</v>
      </c>
      <c r="D35" s="14">
        <f>(D33/C33)-1</f>
        <v>0.13355336467251289</v>
      </c>
      <c r="E35" s="14">
        <f>(E33/D33)-1</f>
        <v>0.1001578382321151</v>
      </c>
      <c r="F35" s="14">
        <f t="shared" ref="F35:Q35" si="6">(F33/E33)-1</f>
        <v>-0.52030735455543353</v>
      </c>
      <c r="G35" s="14">
        <f t="shared" si="6"/>
        <v>2.1487414187643021</v>
      </c>
      <c r="H35" s="14">
        <f t="shared" si="6"/>
        <v>-1.0835755813953489</v>
      </c>
      <c r="I35" s="14">
        <f t="shared" si="6"/>
        <v>-11.052173913043479</v>
      </c>
      <c r="J35" s="14">
        <f t="shared" si="6"/>
        <v>0.82179930795847755</v>
      </c>
      <c r="K35" s="14">
        <f t="shared" si="6"/>
        <v>-0.28964862298195626</v>
      </c>
      <c r="L35" s="14">
        <f t="shared" si="6"/>
        <v>0.30882352941176472</v>
      </c>
      <c r="M35" s="14">
        <f t="shared" si="6"/>
        <v>8.4269662921348409E-2</v>
      </c>
      <c r="N35" s="14">
        <f t="shared" si="6"/>
        <v>0.10174281676872354</v>
      </c>
      <c r="O35" s="14">
        <f t="shared" si="6"/>
        <v>0.29286019666524155</v>
      </c>
      <c r="P35" s="14">
        <f t="shared" si="6"/>
        <v>7.4074074074074181E-2</v>
      </c>
      <c r="Q35" s="14">
        <f t="shared" si="6"/>
        <v>-0.23614532019704437</v>
      </c>
      <c r="R35" s="14"/>
      <c r="S35" s="14">
        <f t="shared" ref="S35:U35" si="7">(S33/R33)-1</f>
        <v>0.83602771362586603</v>
      </c>
      <c r="T35" s="14">
        <f t="shared" si="7"/>
        <v>-0.35723270440251575</v>
      </c>
      <c r="U35" s="14">
        <f t="shared" si="7"/>
        <v>0.45205479452054798</v>
      </c>
    </row>
    <row r="36" spans="1:21" ht="16" x14ac:dyDescent="0.2">
      <c r="A36" s="18" t="s">
        <v>198</v>
      </c>
      <c r="B36" s="19">
        <f t="shared" ref="B36:U36" si="8">(B16*(1-0.25))/(B126+B105+B96)</f>
        <v>0.39847837365866018</v>
      </c>
      <c r="C36" s="19">
        <f t="shared" si="8"/>
        <v>0.30197730085481567</v>
      </c>
      <c r="D36" s="19" t="e">
        <f t="shared" si="8"/>
        <v>#VALUE!</v>
      </c>
      <c r="E36" s="19">
        <f t="shared" si="8"/>
        <v>0.37985262401150249</v>
      </c>
      <c r="F36" s="19">
        <f t="shared" si="8"/>
        <v>0.31254301445285615</v>
      </c>
      <c r="G36" s="19" t="e">
        <f t="shared" si="8"/>
        <v>#VALUE!</v>
      </c>
      <c r="H36" s="19" t="e">
        <f t="shared" si="8"/>
        <v>#VALUE!</v>
      </c>
      <c r="I36" s="19">
        <f t="shared" si="8"/>
        <v>0.30116254713028906</v>
      </c>
      <c r="J36" s="19" t="e">
        <f t="shared" si="8"/>
        <v>#VALUE!</v>
      </c>
      <c r="K36" s="19">
        <f t="shared" si="8"/>
        <v>0.34420608405134517</v>
      </c>
      <c r="L36" s="19" t="e">
        <f t="shared" si="8"/>
        <v>#VALUE!</v>
      </c>
      <c r="M36" s="19">
        <f t="shared" si="8"/>
        <v>0.31837920897915556</v>
      </c>
      <c r="N36" s="19">
        <f t="shared" si="8"/>
        <v>0.33317912657290893</v>
      </c>
      <c r="O36" s="19">
        <f t="shared" si="8"/>
        <v>0.30840984567298302</v>
      </c>
      <c r="P36" s="19">
        <f t="shared" si="8"/>
        <v>4.4157224486611933E-2</v>
      </c>
      <c r="Q36" s="19">
        <f t="shared" si="8"/>
        <v>5.6952909130102487E-2</v>
      </c>
      <c r="R36" s="19">
        <f t="shared" si="8"/>
        <v>1.0384772900130663E-2</v>
      </c>
      <c r="S36" s="19">
        <f t="shared" si="8"/>
        <v>1.5576623526470644E-2</v>
      </c>
      <c r="T36" s="19">
        <f t="shared" si="8"/>
        <v>1.4950994776688773E-2</v>
      </c>
      <c r="U36" s="19">
        <f t="shared" si="8"/>
        <v>1.5667561582629486E-2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799491000</v>
      </c>
      <c r="C39" s="4">
        <v>730502000</v>
      </c>
      <c r="D39" s="4">
        <v>828063000</v>
      </c>
      <c r="E39" s="4">
        <v>911000000</v>
      </c>
      <c r="F39" s="4">
        <v>437000000</v>
      </c>
      <c r="G39" s="4">
        <v>1376000000</v>
      </c>
      <c r="H39" s="4">
        <v>-115000000</v>
      </c>
      <c r="I39" s="4">
        <v>1156000000</v>
      </c>
      <c r="J39" s="4">
        <v>2106000000</v>
      </c>
      <c r="K39" s="4">
        <v>1496000000</v>
      </c>
      <c r="L39" s="4">
        <v>1958000000</v>
      </c>
      <c r="M39" s="4">
        <v>2123000000</v>
      </c>
      <c r="N39" s="4">
        <v>2339000000</v>
      </c>
      <c r="O39" s="4">
        <v>3024000000</v>
      </c>
      <c r="P39" s="4">
        <v>3248000000</v>
      </c>
      <c r="Q39" s="5">
        <v>2481000000</v>
      </c>
      <c r="R39" s="4">
        <v>433000000</v>
      </c>
      <c r="S39" s="4">
        <v>795000000</v>
      </c>
      <c r="T39" s="4">
        <v>511000000</v>
      </c>
      <c r="U39" s="4">
        <v>742000000</v>
      </c>
    </row>
    <row r="40" spans="1:21" ht="16" x14ac:dyDescent="0.2">
      <c r="A40" s="3" t="s">
        <v>50</v>
      </c>
      <c r="B40" s="4">
        <v>315559000</v>
      </c>
      <c r="C40" s="4">
        <v>312223000</v>
      </c>
      <c r="D40" s="4">
        <v>309400000</v>
      </c>
      <c r="E40" s="4">
        <v>298100000</v>
      </c>
      <c r="F40" s="4">
        <v>278600000</v>
      </c>
      <c r="G40" s="4">
        <v>274500000</v>
      </c>
      <c r="H40" s="4">
        <v>271500000</v>
      </c>
      <c r="I40" s="4">
        <v>271600000</v>
      </c>
      <c r="J40" s="4">
        <v>262800000</v>
      </c>
      <c r="K40" s="4">
        <v>256300000</v>
      </c>
      <c r="L40" s="4">
        <v>250900000</v>
      </c>
      <c r="M40" s="4">
        <v>245400000</v>
      </c>
      <c r="N40" s="4">
        <v>241000000</v>
      </c>
      <c r="O40" s="4">
        <v>240800000</v>
      </c>
      <c r="P40" s="4">
        <v>316900000</v>
      </c>
      <c r="Q40" s="5">
        <v>320550000</v>
      </c>
      <c r="R40" s="4">
        <v>324100000</v>
      </c>
      <c r="S40" s="4">
        <v>321300000</v>
      </c>
      <c r="T40" s="4">
        <v>319300000</v>
      </c>
      <c r="U40" s="4">
        <v>317500000</v>
      </c>
    </row>
    <row r="41" spans="1:21" ht="16" x14ac:dyDescent="0.2">
      <c r="A41" s="3" t="s">
        <v>51</v>
      </c>
      <c r="B41" s="6">
        <v>2.5299999999999998</v>
      </c>
      <c r="C41" s="6">
        <v>2.34</v>
      </c>
      <c r="D41" s="6">
        <v>2.68</v>
      </c>
      <c r="E41" s="6">
        <v>3.06</v>
      </c>
      <c r="F41" s="6">
        <v>1.57</v>
      </c>
      <c r="G41" s="6">
        <v>5.01</v>
      </c>
      <c r="H41" s="6">
        <v>-0.42</v>
      </c>
      <c r="I41" s="6">
        <v>4.26</v>
      </c>
      <c r="J41" s="6">
        <v>8.01</v>
      </c>
      <c r="K41" s="6">
        <v>5.84</v>
      </c>
      <c r="L41" s="6">
        <v>7.8</v>
      </c>
      <c r="M41" s="6">
        <v>8.65</v>
      </c>
      <c r="N41" s="6">
        <v>9.7100000000000009</v>
      </c>
      <c r="O41" s="6">
        <v>12.56</v>
      </c>
      <c r="P41" s="6">
        <v>10.25</v>
      </c>
      <c r="Q41" s="7">
        <v>7.74</v>
      </c>
      <c r="R41" s="6">
        <v>1.34</v>
      </c>
      <c r="S41" s="6">
        <v>2.4700000000000002</v>
      </c>
      <c r="T41" s="6">
        <v>1.6</v>
      </c>
      <c r="U41" s="6">
        <v>2.34</v>
      </c>
    </row>
    <row r="42" spans="1:21" ht="16" x14ac:dyDescent="0.2">
      <c r="A42" s="3" t="s">
        <v>52</v>
      </c>
      <c r="B42" s="6">
        <v>2.5299999999999998</v>
      </c>
      <c r="C42" s="6">
        <v>2.4</v>
      </c>
      <c r="D42" s="6">
        <v>2.75</v>
      </c>
      <c r="E42" s="6">
        <v>2.88</v>
      </c>
      <c r="F42" s="6">
        <v>2.61</v>
      </c>
      <c r="G42" s="6">
        <v>3.29</v>
      </c>
      <c r="H42" s="6">
        <v>-0.7</v>
      </c>
      <c r="I42" s="6">
        <v>4.67</v>
      </c>
      <c r="J42" s="6">
        <v>8.48</v>
      </c>
      <c r="K42" s="6">
        <v>6.39</v>
      </c>
      <c r="L42" s="6">
        <v>8.4499999999999993</v>
      </c>
      <c r="M42" s="6">
        <v>9.3800000000000008</v>
      </c>
      <c r="N42" s="6">
        <v>10.51</v>
      </c>
      <c r="O42" s="6">
        <v>13.55</v>
      </c>
      <c r="P42" s="6">
        <v>11.11</v>
      </c>
      <c r="Q42" s="7">
        <v>8.56</v>
      </c>
      <c r="R42" s="6">
        <v>1.52</v>
      </c>
      <c r="S42" s="6">
        <v>2.68</v>
      </c>
      <c r="T42" s="6">
        <v>1.8</v>
      </c>
      <c r="U42" s="6">
        <v>2.56</v>
      </c>
    </row>
    <row r="43" spans="1:21" ht="16" x14ac:dyDescent="0.2">
      <c r="A43" s="3" t="s">
        <v>53</v>
      </c>
      <c r="B43" s="4">
        <v>318687000</v>
      </c>
      <c r="C43" s="4">
        <v>313296000</v>
      </c>
      <c r="D43" s="4">
        <v>312200000</v>
      </c>
      <c r="E43" s="4">
        <v>303600000</v>
      </c>
      <c r="F43" s="4">
        <v>284600000</v>
      </c>
      <c r="G43" s="4">
        <v>279800000</v>
      </c>
      <c r="H43" s="4">
        <v>271500000</v>
      </c>
      <c r="I43" s="4">
        <v>274600000</v>
      </c>
      <c r="J43" s="4">
        <v>265200000</v>
      </c>
      <c r="K43" s="4">
        <v>258900000</v>
      </c>
      <c r="L43" s="4">
        <v>253200000</v>
      </c>
      <c r="M43" s="4">
        <v>246900000</v>
      </c>
      <c r="N43" s="4">
        <v>242100000</v>
      </c>
      <c r="O43" s="4">
        <v>241800000</v>
      </c>
      <c r="P43" s="4">
        <v>318500000</v>
      </c>
      <c r="Q43" s="5">
        <v>321700000</v>
      </c>
      <c r="R43" s="4">
        <v>326900000</v>
      </c>
      <c r="S43" s="4">
        <v>322100000</v>
      </c>
      <c r="T43" s="4">
        <v>319800000</v>
      </c>
      <c r="U43" s="4">
        <v>318000000</v>
      </c>
    </row>
    <row r="44" spans="1:21" ht="16" x14ac:dyDescent="0.2">
      <c r="A44" s="3" t="s">
        <v>54</v>
      </c>
      <c r="B44" s="6">
        <v>2.5099999999999998</v>
      </c>
      <c r="C44" s="6">
        <v>2.33</v>
      </c>
      <c r="D44" s="6">
        <v>2.65</v>
      </c>
      <c r="E44" s="4">
        <v>3</v>
      </c>
      <c r="F44" s="6">
        <v>1.54</v>
      </c>
      <c r="G44" s="6">
        <v>4.92</v>
      </c>
      <c r="H44" s="6">
        <v>-0.42</v>
      </c>
      <c r="I44" s="6">
        <v>4.21</v>
      </c>
      <c r="J44" s="6">
        <v>7.94</v>
      </c>
      <c r="K44" s="6">
        <v>5.78</v>
      </c>
      <c r="L44" s="6">
        <v>7.73</v>
      </c>
      <c r="M44" s="6">
        <v>8.6</v>
      </c>
      <c r="N44" s="6">
        <v>9.66</v>
      </c>
      <c r="O44" s="6">
        <v>12.51</v>
      </c>
      <c r="P44" s="6">
        <v>10.199999999999999</v>
      </c>
      <c r="Q44" s="7">
        <v>7.71</v>
      </c>
      <c r="R44" s="6">
        <v>1.32</v>
      </c>
      <c r="S44" s="6">
        <v>2.4700000000000002</v>
      </c>
      <c r="T44" s="6">
        <v>1.6</v>
      </c>
      <c r="U44" s="6">
        <v>2.33</v>
      </c>
    </row>
    <row r="45" spans="1:21" ht="16" x14ac:dyDescent="0.2">
      <c r="A45" s="3" t="s">
        <v>55</v>
      </c>
      <c r="B45" s="6">
        <v>2.5099999999999998</v>
      </c>
      <c r="C45" s="6">
        <v>2.39</v>
      </c>
      <c r="D45" s="6">
        <v>2.73</v>
      </c>
      <c r="E45" s="6">
        <v>2.83</v>
      </c>
      <c r="F45" s="6">
        <v>2.5499999999999998</v>
      </c>
      <c r="G45" s="6">
        <v>3.23</v>
      </c>
      <c r="H45" s="6">
        <v>-0.7</v>
      </c>
      <c r="I45" s="6">
        <v>4.62</v>
      </c>
      <c r="J45" s="6">
        <v>8.4</v>
      </c>
      <c r="K45" s="6">
        <v>6.33</v>
      </c>
      <c r="L45" s="6">
        <v>8.3800000000000008</v>
      </c>
      <c r="M45" s="6">
        <v>9.33</v>
      </c>
      <c r="N45" s="6">
        <v>10.47</v>
      </c>
      <c r="O45" s="6">
        <v>13.49</v>
      </c>
      <c r="P45" s="6">
        <v>11.06</v>
      </c>
      <c r="Q45" s="7">
        <v>8.5299999999999994</v>
      </c>
      <c r="R45" s="6">
        <v>1.51</v>
      </c>
      <c r="S45" s="6">
        <v>2.67</v>
      </c>
      <c r="T45" s="6">
        <v>1.8</v>
      </c>
      <c r="U45" s="6">
        <v>2.56</v>
      </c>
    </row>
    <row r="46" spans="1:21" ht="16" x14ac:dyDescent="0.2">
      <c r="A46" s="3" t="s">
        <v>56</v>
      </c>
      <c r="B46" s="4">
        <v>1803598000</v>
      </c>
      <c r="C46" s="4">
        <v>1694993000</v>
      </c>
      <c r="D46" s="4">
        <v>1838458000</v>
      </c>
      <c r="E46" s="4">
        <v>1596000000</v>
      </c>
      <c r="F46" s="4">
        <v>1352000000</v>
      </c>
      <c r="G46" s="4">
        <v>1542000000</v>
      </c>
      <c r="H46" s="4">
        <v>247000000</v>
      </c>
      <c r="I46" s="4">
        <v>2074000000</v>
      </c>
      <c r="J46" s="4">
        <v>2449000000</v>
      </c>
      <c r="K46" s="4">
        <v>2790000000</v>
      </c>
      <c r="L46" s="4">
        <v>2996000000</v>
      </c>
      <c r="M46" s="4">
        <v>3381000000</v>
      </c>
      <c r="N46" s="4">
        <v>3807000000</v>
      </c>
      <c r="O46" s="4">
        <v>4388000000</v>
      </c>
      <c r="P46" s="4">
        <v>4032000000</v>
      </c>
      <c r="Q46" s="5">
        <v>5003000000</v>
      </c>
      <c r="R46" s="4">
        <v>985000000</v>
      </c>
      <c r="S46" s="4">
        <v>1367000000</v>
      </c>
      <c r="T46" s="4">
        <v>1303000000</v>
      </c>
      <c r="U46" s="4">
        <v>1348000000</v>
      </c>
    </row>
    <row r="47" spans="1:21" ht="16" x14ac:dyDescent="0.2">
      <c r="A47" s="3" t="s">
        <v>57</v>
      </c>
      <c r="B47" s="6">
        <v>28.38</v>
      </c>
      <c r="C47" s="6">
        <v>28.48</v>
      </c>
      <c r="D47" s="6">
        <v>29.8</v>
      </c>
      <c r="E47" s="6">
        <v>25.55</v>
      </c>
      <c r="F47" s="6">
        <v>30.38</v>
      </c>
      <c r="G47" s="6">
        <v>31.63</v>
      </c>
      <c r="H47" s="6">
        <v>4.8899999999999997</v>
      </c>
      <c r="I47" s="6">
        <v>39.04</v>
      </c>
      <c r="J47" s="6">
        <v>43.26</v>
      </c>
      <c r="K47" s="6">
        <v>46.02</v>
      </c>
      <c r="L47" s="6">
        <v>47.87</v>
      </c>
      <c r="M47" s="6">
        <v>50.47</v>
      </c>
      <c r="N47" s="6">
        <v>51.16</v>
      </c>
      <c r="O47" s="6">
        <v>52.89</v>
      </c>
      <c r="P47" s="6">
        <v>36.06</v>
      </c>
      <c r="Q47" s="7">
        <v>40.729999999999997</v>
      </c>
      <c r="R47" s="6">
        <v>36.06</v>
      </c>
      <c r="S47" s="6">
        <v>39.47</v>
      </c>
      <c r="T47" s="6">
        <v>39.81</v>
      </c>
      <c r="U47" s="6">
        <v>40.729999999999997</v>
      </c>
    </row>
    <row r="48" spans="1:21" ht="16" x14ac:dyDescent="0.2">
      <c r="A48" s="3" t="s">
        <v>58</v>
      </c>
      <c r="B48" s="4">
        <v>1354810000</v>
      </c>
      <c r="C48" s="4">
        <v>1259040000</v>
      </c>
      <c r="D48" s="4">
        <v>1421059000</v>
      </c>
      <c r="E48" s="4">
        <v>1409000000</v>
      </c>
      <c r="F48" s="4">
        <v>1211000000</v>
      </c>
      <c r="G48" s="4">
        <v>1405000000</v>
      </c>
      <c r="H48" s="4">
        <v>113000000</v>
      </c>
      <c r="I48" s="4">
        <v>1917000000</v>
      </c>
      <c r="J48" s="4">
        <v>2268000000</v>
      </c>
      <c r="K48" s="4">
        <v>2610000000</v>
      </c>
      <c r="L48" s="4">
        <v>2790000000</v>
      </c>
      <c r="M48" s="4">
        <v>3177000000</v>
      </c>
      <c r="N48" s="4">
        <v>3601000000</v>
      </c>
      <c r="O48" s="4">
        <v>4210000000</v>
      </c>
      <c r="P48" s="4">
        <v>3019000000</v>
      </c>
      <c r="Q48" s="5">
        <v>3875000000</v>
      </c>
      <c r="R48" s="4">
        <v>710000000</v>
      </c>
      <c r="S48" s="4">
        <v>1080000000</v>
      </c>
      <c r="T48" s="4">
        <v>1019000000</v>
      </c>
      <c r="U48" s="4">
        <v>1066000000</v>
      </c>
    </row>
    <row r="49" spans="1:21" ht="16" x14ac:dyDescent="0.2">
      <c r="A49" s="3" t="s">
        <v>59</v>
      </c>
      <c r="B49" s="4">
        <v>1354810000</v>
      </c>
      <c r="C49" s="4">
        <v>1259040000</v>
      </c>
      <c r="D49" s="4">
        <v>1421059000</v>
      </c>
      <c r="E49" s="4">
        <v>1409000000</v>
      </c>
      <c r="F49" s="4">
        <v>1211000000</v>
      </c>
      <c r="G49" s="4">
        <v>1405000000</v>
      </c>
      <c r="H49" s="4">
        <v>113000000</v>
      </c>
      <c r="I49" s="4">
        <v>1917000000</v>
      </c>
      <c r="J49" s="4">
        <v>2268000000</v>
      </c>
      <c r="K49" s="4">
        <v>2610000000</v>
      </c>
      <c r="L49" s="4">
        <v>2790000000</v>
      </c>
      <c r="M49" s="4">
        <v>3177000000</v>
      </c>
      <c r="N49" s="4">
        <v>3601000000</v>
      </c>
      <c r="O49" s="4">
        <v>4210000000</v>
      </c>
      <c r="P49" s="4">
        <v>3019000000</v>
      </c>
      <c r="Q49" s="5">
        <v>3875000000</v>
      </c>
      <c r="R49" s="4">
        <v>710000000</v>
      </c>
      <c r="S49" s="4">
        <v>1080000000</v>
      </c>
      <c r="T49" s="4">
        <v>1019000000</v>
      </c>
      <c r="U49" s="4">
        <v>1066000000</v>
      </c>
    </row>
    <row r="50" spans="1:21" ht="16" x14ac:dyDescent="0.2">
      <c r="A50" s="3" t="s">
        <v>63</v>
      </c>
      <c r="B50" s="4">
        <v>293550</v>
      </c>
      <c r="C50" s="4">
        <v>282383</v>
      </c>
      <c r="D50" s="4">
        <v>293730</v>
      </c>
      <c r="E50" s="4">
        <v>275154</v>
      </c>
      <c r="F50" s="4">
        <v>205192</v>
      </c>
      <c r="G50" s="4">
        <v>286765</v>
      </c>
      <c r="H50" s="4">
        <v>297118</v>
      </c>
      <c r="I50" s="4">
        <v>260441</v>
      </c>
      <c r="J50" s="4">
        <v>283050</v>
      </c>
      <c r="K50" s="4">
        <v>297206</v>
      </c>
      <c r="L50" s="4">
        <v>295189</v>
      </c>
      <c r="M50" s="4">
        <v>297733</v>
      </c>
      <c r="N50" s="4">
        <v>323565</v>
      </c>
      <c r="O50" s="4">
        <v>363107</v>
      </c>
      <c r="P50" s="4">
        <v>279875</v>
      </c>
      <c r="Q50" s="5">
        <v>307434</v>
      </c>
      <c r="R50" s="4">
        <v>73517</v>
      </c>
      <c r="S50" s="4">
        <v>79099</v>
      </c>
      <c r="T50" s="4">
        <v>77622</v>
      </c>
      <c r="U50" s="4">
        <v>77196</v>
      </c>
    </row>
    <row r="51" spans="1:21" ht="16" x14ac:dyDescent="0.2">
      <c r="A51" s="3" t="s">
        <v>64</v>
      </c>
      <c r="B51" s="6">
        <v>0.89</v>
      </c>
      <c r="C51" s="6">
        <v>0.9</v>
      </c>
      <c r="D51" s="6">
        <v>1.01</v>
      </c>
      <c r="E51" s="6">
        <v>1.03</v>
      </c>
      <c r="F51" s="6">
        <v>3.53</v>
      </c>
      <c r="G51" s="6">
        <v>1.1200000000000001</v>
      </c>
      <c r="H51" s="6">
        <v>1.2</v>
      </c>
      <c r="I51" s="6">
        <v>1.34</v>
      </c>
      <c r="J51" s="6">
        <v>1.45</v>
      </c>
      <c r="K51" s="6">
        <v>1.64</v>
      </c>
      <c r="L51" s="4">
        <v>2</v>
      </c>
      <c r="M51" s="6">
        <v>2.2799999999999998</v>
      </c>
      <c r="N51" s="6">
        <v>2.68</v>
      </c>
      <c r="O51" s="6">
        <v>3.09</v>
      </c>
      <c r="P51" s="6">
        <v>3.23</v>
      </c>
      <c r="Q51" s="7">
        <v>3.55</v>
      </c>
      <c r="R51" s="6">
        <v>0.85</v>
      </c>
      <c r="S51" s="6">
        <v>0.9</v>
      </c>
      <c r="T51" s="6">
        <v>0.9</v>
      </c>
      <c r="U51" s="6">
        <v>0.9</v>
      </c>
    </row>
    <row r="52" spans="1:21" ht="16" x14ac:dyDescent="0.2">
      <c r="A52" s="3" t="s">
        <v>65</v>
      </c>
      <c r="B52" s="4">
        <v>448788000</v>
      </c>
      <c r="C52" s="4">
        <v>435953000</v>
      </c>
      <c r="D52" s="4">
        <v>417399000</v>
      </c>
      <c r="E52" s="4">
        <v>187000000</v>
      </c>
      <c r="F52" s="4">
        <v>141000000</v>
      </c>
      <c r="G52" s="4">
        <v>137000000</v>
      </c>
      <c r="H52" s="4">
        <v>134000000</v>
      </c>
      <c r="I52" s="4">
        <v>157000000</v>
      </c>
      <c r="J52" s="4">
        <v>181000000</v>
      </c>
      <c r="K52" s="4">
        <v>180000000</v>
      </c>
      <c r="L52" s="4">
        <v>206000000</v>
      </c>
      <c r="M52" s="4">
        <v>204000000</v>
      </c>
      <c r="N52" s="4">
        <v>206000000</v>
      </c>
      <c r="O52" s="4">
        <v>178000000</v>
      </c>
      <c r="P52" s="4">
        <v>1013000000</v>
      </c>
      <c r="Q52" s="5">
        <v>1128000000</v>
      </c>
      <c r="R52" s="4">
        <v>275000000</v>
      </c>
      <c r="S52" s="4">
        <v>287000000</v>
      </c>
      <c r="T52" s="4">
        <v>284000000</v>
      </c>
      <c r="U52" s="4">
        <v>282000000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2302723000</v>
      </c>
      <c r="C55" s="4">
        <v>2936396000</v>
      </c>
      <c r="D55" s="4">
        <v>3294611000</v>
      </c>
      <c r="E55" s="4">
        <v>2679000000</v>
      </c>
      <c r="F55" s="4">
        <v>3899000000</v>
      </c>
      <c r="G55" s="4">
        <v>2936000000</v>
      </c>
      <c r="H55" s="4">
        <v>3966000000</v>
      </c>
      <c r="I55" s="4">
        <v>3296000000</v>
      </c>
      <c r="J55" s="4">
        <v>3671000000</v>
      </c>
      <c r="K55" s="4">
        <v>4324000000</v>
      </c>
      <c r="L55" s="4">
        <v>3604000000</v>
      </c>
      <c r="M55" s="4">
        <v>4712000000</v>
      </c>
      <c r="N55" s="4">
        <v>5988000000</v>
      </c>
      <c r="O55" s="4">
        <v>8810000000</v>
      </c>
      <c r="P55" s="4">
        <v>5667000000</v>
      </c>
      <c r="Q55" s="5">
        <v>4804000000</v>
      </c>
      <c r="R55" s="4">
        <v>5667000000</v>
      </c>
      <c r="S55" s="4">
        <v>5822000000</v>
      </c>
      <c r="T55" s="4">
        <v>4720000000</v>
      </c>
      <c r="U55" s="4">
        <v>4804000000</v>
      </c>
    </row>
    <row r="56" spans="1:21" ht="16" x14ac:dyDescent="0.2">
      <c r="A56" s="3" t="s">
        <v>67</v>
      </c>
      <c r="B56" s="4">
        <v>471671000</v>
      </c>
      <c r="C56" s="4">
        <v>1234529000</v>
      </c>
      <c r="D56" s="4">
        <v>1547752000</v>
      </c>
      <c r="E56" s="4">
        <v>973000000</v>
      </c>
      <c r="F56" s="4">
        <v>761000000</v>
      </c>
      <c r="G56" s="4">
        <v>1560000000</v>
      </c>
      <c r="H56" s="4">
        <v>2500000000</v>
      </c>
      <c r="I56" s="4">
        <v>1487000000</v>
      </c>
      <c r="J56" s="4">
        <v>2400000000</v>
      </c>
      <c r="K56" s="4">
        <v>2791000000</v>
      </c>
      <c r="L56" s="4">
        <v>1976000000</v>
      </c>
      <c r="M56" s="4">
        <v>2914000000</v>
      </c>
      <c r="N56" s="4">
        <v>4131000000</v>
      </c>
      <c r="O56" s="4">
        <v>6516000000</v>
      </c>
      <c r="P56" s="4">
        <v>1301000000</v>
      </c>
      <c r="Q56" s="5">
        <v>1646000000</v>
      </c>
      <c r="R56" s="4">
        <v>1301000000</v>
      </c>
      <c r="S56" s="4">
        <v>1405000000</v>
      </c>
      <c r="T56" s="4">
        <v>1562000000</v>
      </c>
      <c r="U56" s="4">
        <v>1646000000</v>
      </c>
    </row>
    <row r="57" spans="1:21" ht="16" x14ac:dyDescent="0.2">
      <c r="A57" s="3" t="s">
        <v>68</v>
      </c>
      <c r="B57" s="4">
        <v>471671000</v>
      </c>
      <c r="C57" s="4">
        <v>1209927000</v>
      </c>
      <c r="D57" s="4">
        <v>1525596000</v>
      </c>
      <c r="E57" s="4">
        <v>944000000</v>
      </c>
      <c r="F57" s="4">
        <v>760000000</v>
      </c>
      <c r="G57" s="4">
        <v>1542000000</v>
      </c>
      <c r="H57" s="4">
        <v>2497000000</v>
      </c>
      <c r="I57" s="4">
        <v>1481000000</v>
      </c>
      <c r="J57" s="4">
        <v>2392000000</v>
      </c>
      <c r="K57" s="4">
        <v>2779000000</v>
      </c>
      <c r="L57" s="4">
        <v>1958000000</v>
      </c>
      <c r="M57" s="4">
        <v>2886000000</v>
      </c>
      <c r="N57" s="4">
        <v>4122000000</v>
      </c>
      <c r="O57" s="4">
        <v>6505000000</v>
      </c>
      <c r="P57" s="4">
        <v>1287000000</v>
      </c>
      <c r="Q57" s="5">
        <v>1646000000</v>
      </c>
      <c r="R57" s="4">
        <v>1287000000</v>
      </c>
      <c r="S57" s="4">
        <v>1405000000</v>
      </c>
      <c r="T57" s="4">
        <v>1562000000</v>
      </c>
      <c r="U57" s="4">
        <v>1646000000</v>
      </c>
    </row>
    <row r="58" spans="1:21" ht="16" x14ac:dyDescent="0.2">
      <c r="A58" s="3" t="s">
        <v>69</v>
      </c>
      <c r="B58" s="4" t="s">
        <v>26</v>
      </c>
      <c r="C58" s="4">
        <v>24602000</v>
      </c>
      <c r="D58" s="4">
        <v>22156000</v>
      </c>
      <c r="E58" s="4">
        <v>29000000</v>
      </c>
      <c r="F58" s="4">
        <v>1000000</v>
      </c>
      <c r="G58" s="4">
        <v>18000000</v>
      </c>
      <c r="H58" s="4">
        <v>3000000</v>
      </c>
      <c r="I58" s="4">
        <v>6000000</v>
      </c>
      <c r="J58" s="4">
        <v>8000000</v>
      </c>
      <c r="K58" s="4">
        <v>12000000</v>
      </c>
      <c r="L58" s="4">
        <v>18000000</v>
      </c>
      <c r="M58" s="4">
        <v>28000000</v>
      </c>
      <c r="N58" s="4">
        <v>9000000</v>
      </c>
      <c r="O58" s="4">
        <v>11000000</v>
      </c>
      <c r="P58" s="4">
        <v>14000000</v>
      </c>
      <c r="Q58" s="5" t="s">
        <v>26</v>
      </c>
      <c r="R58" s="4">
        <v>14000000</v>
      </c>
      <c r="S58" s="4" t="s">
        <v>26</v>
      </c>
      <c r="T58" s="4" t="s">
        <v>26</v>
      </c>
      <c r="U58" s="4" t="s">
        <v>26</v>
      </c>
    </row>
    <row r="59" spans="1:21" ht="16" x14ac:dyDescent="0.2">
      <c r="A59" s="3" t="s">
        <v>70</v>
      </c>
      <c r="B59" s="4">
        <v>1060858000</v>
      </c>
      <c r="C59" s="4">
        <v>969662000</v>
      </c>
      <c r="D59" s="4">
        <v>990573000</v>
      </c>
      <c r="E59" s="4">
        <v>1045000000</v>
      </c>
      <c r="F59" s="4">
        <v>954000000</v>
      </c>
      <c r="G59" s="4">
        <v>979000000</v>
      </c>
      <c r="H59" s="4">
        <v>932000000</v>
      </c>
      <c r="I59" s="4">
        <v>991000000</v>
      </c>
      <c r="J59" s="4">
        <v>1122000000</v>
      </c>
      <c r="K59" s="4">
        <v>1319000000</v>
      </c>
      <c r="L59" s="4">
        <v>1449000000</v>
      </c>
      <c r="M59" s="4">
        <v>1577000000</v>
      </c>
      <c r="N59" s="4">
        <v>1593000000</v>
      </c>
      <c r="O59" s="4">
        <v>1650000000</v>
      </c>
      <c r="P59" s="4">
        <v>2494000000</v>
      </c>
      <c r="Q59" s="5">
        <v>2547000000</v>
      </c>
      <c r="R59" s="4">
        <v>2494000000</v>
      </c>
      <c r="S59" s="4">
        <v>2478000000</v>
      </c>
      <c r="T59" s="4">
        <v>2545000000</v>
      </c>
      <c r="U59" s="4">
        <v>2547000000</v>
      </c>
    </row>
    <row r="60" spans="1:21" ht="16" x14ac:dyDescent="0.2">
      <c r="A60" s="3" t="s">
        <v>71</v>
      </c>
      <c r="B60" s="4">
        <v>1060858000</v>
      </c>
      <c r="C60" s="4">
        <v>969662000</v>
      </c>
      <c r="D60" s="4">
        <v>990573000</v>
      </c>
      <c r="E60" s="4">
        <v>1045000000</v>
      </c>
      <c r="F60" s="4">
        <v>954000000</v>
      </c>
      <c r="G60" s="4">
        <v>979000000</v>
      </c>
      <c r="H60" s="4">
        <v>932000000</v>
      </c>
      <c r="I60" s="4">
        <v>991000000</v>
      </c>
      <c r="J60" s="4">
        <v>1122000000</v>
      </c>
      <c r="K60" s="4">
        <v>1319000000</v>
      </c>
      <c r="L60" s="4">
        <v>1449000000</v>
      </c>
      <c r="M60" s="4">
        <v>1577000000</v>
      </c>
      <c r="N60" s="4">
        <v>1593000000</v>
      </c>
      <c r="O60" s="4">
        <v>1650000000</v>
      </c>
      <c r="P60" s="4">
        <v>2494000000</v>
      </c>
      <c r="Q60" s="5">
        <v>2547000000</v>
      </c>
      <c r="R60" s="4">
        <v>2494000000</v>
      </c>
      <c r="S60" s="4">
        <v>2478000000</v>
      </c>
      <c r="T60" s="4">
        <v>2545000000</v>
      </c>
      <c r="U60" s="4">
        <v>2547000000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t="s">
        <v>26</v>
      </c>
      <c r="C63" s="4" t="s">
        <v>26</v>
      </c>
      <c r="D63" s="4" t="s">
        <v>26</v>
      </c>
      <c r="E63" s="4" t="s">
        <v>26</v>
      </c>
      <c r="F63" s="4" t="s">
        <v>26</v>
      </c>
      <c r="G63" s="4" t="s">
        <v>26</v>
      </c>
      <c r="H63" s="4" t="s">
        <v>26</v>
      </c>
      <c r="I63" s="4" t="s">
        <v>26</v>
      </c>
      <c r="J63" s="4" t="s">
        <v>26</v>
      </c>
      <c r="K63" s="4" t="s">
        <v>26</v>
      </c>
      <c r="L63" s="4" t="s">
        <v>26</v>
      </c>
      <c r="M63" s="4" t="s">
        <v>26</v>
      </c>
      <c r="N63" s="4" t="s">
        <v>26</v>
      </c>
      <c r="O63" s="4" t="s">
        <v>26</v>
      </c>
      <c r="P63" s="4" t="s">
        <v>26</v>
      </c>
      <c r="Q63" s="5" t="s">
        <v>26</v>
      </c>
      <c r="R63" s="4" t="s">
        <v>26</v>
      </c>
      <c r="S63" s="4" t="s">
        <v>26</v>
      </c>
      <c r="T63" s="4" t="s">
        <v>26</v>
      </c>
      <c r="U63" s="4" t="s">
        <v>26</v>
      </c>
    </row>
    <row r="64" spans="1:21" ht="16" x14ac:dyDescent="0.2">
      <c r="A64" s="3" t="s">
        <v>75</v>
      </c>
      <c r="B64" s="4">
        <v>369679000</v>
      </c>
      <c r="C64" s="4">
        <v>301229000</v>
      </c>
      <c r="D64" s="4">
        <v>275102000</v>
      </c>
      <c r="E64" s="4">
        <v>263000000</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v>16117000</v>
      </c>
      <c r="C65" s="4">
        <v>6956000</v>
      </c>
      <c r="D65" s="4">
        <v>7173000</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v>4359000</v>
      </c>
      <c r="C66" s="4">
        <v>3858000</v>
      </c>
      <c r="D66" s="4">
        <v>2521000</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v>349203000</v>
      </c>
      <c r="C67" s="4">
        <v>290415000</v>
      </c>
      <c r="D67" s="4">
        <v>265408000</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v>263000000</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400515000</v>
      </c>
      <c r="C70" s="4">
        <v>430976000</v>
      </c>
      <c r="D70" s="4">
        <v>481184000</v>
      </c>
      <c r="E70" s="4">
        <v>398000000</v>
      </c>
      <c r="F70" s="4">
        <v>2184000000</v>
      </c>
      <c r="G70" s="4">
        <v>397000000</v>
      </c>
      <c r="H70" s="4">
        <v>534000000</v>
      </c>
      <c r="I70" s="4">
        <v>818000000</v>
      </c>
      <c r="J70" s="4">
        <v>149000000</v>
      </c>
      <c r="K70" s="4">
        <v>214000000</v>
      </c>
      <c r="L70" s="4">
        <v>179000000</v>
      </c>
      <c r="M70" s="4">
        <v>221000000</v>
      </c>
      <c r="N70" s="4">
        <v>264000000</v>
      </c>
      <c r="O70" s="4">
        <v>644000000</v>
      </c>
      <c r="P70" s="4">
        <v>1872000000</v>
      </c>
      <c r="Q70" s="5">
        <v>611000000</v>
      </c>
      <c r="R70" s="4">
        <v>1872000000</v>
      </c>
      <c r="S70" s="4">
        <v>1939000000</v>
      </c>
      <c r="T70" s="4">
        <v>613000000</v>
      </c>
      <c r="U70" s="4">
        <v>611000000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3777419000</v>
      </c>
      <c r="C76" s="4">
        <v>3538854000</v>
      </c>
      <c r="D76" s="4">
        <v>3751950000</v>
      </c>
      <c r="E76" s="4">
        <v>3748000000</v>
      </c>
      <c r="F76" s="4">
        <v>3153000000</v>
      </c>
      <c r="G76" s="4">
        <v>3125000000</v>
      </c>
      <c r="H76" s="4">
        <v>2805000000</v>
      </c>
      <c r="I76" s="4">
        <v>4887000000</v>
      </c>
      <c r="J76" s="4">
        <v>4998000000</v>
      </c>
      <c r="K76" s="4">
        <v>5101000000</v>
      </c>
      <c r="L76" s="4">
        <v>5854000000</v>
      </c>
      <c r="M76" s="4">
        <v>6636000000</v>
      </c>
      <c r="N76" s="4">
        <v>6549000000</v>
      </c>
      <c r="O76" s="4">
        <v>6216000000</v>
      </c>
      <c r="P76" s="4">
        <v>56117000000</v>
      </c>
      <c r="Q76" s="5">
        <v>55757000000</v>
      </c>
      <c r="R76" s="4">
        <v>56117000000</v>
      </c>
      <c r="S76" s="4">
        <v>56202000000</v>
      </c>
      <c r="T76" s="4">
        <v>55975000000</v>
      </c>
      <c r="U76" s="4">
        <v>55757000000</v>
      </c>
    </row>
    <row r="77" spans="1:21" ht="16" x14ac:dyDescent="0.2">
      <c r="A77" s="3" t="s">
        <v>88</v>
      </c>
      <c r="B77" s="4">
        <v>621062000</v>
      </c>
      <c r="C77" s="4">
        <v>579796000</v>
      </c>
      <c r="D77" s="4">
        <v>548767000</v>
      </c>
      <c r="E77" s="4">
        <v>500000000</v>
      </c>
      <c r="F77" s="4">
        <v>368000000</v>
      </c>
      <c r="G77" s="4">
        <v>249000000</v>
      </c>
      <c r="H77" s="4">
        <v>206000000</v>
      </c>
      <c r="I77" s="4">
        <v>270000000</v>
      </c>
      <c r="J77" s="4">
        <v>271000000</v>
      </c>
      <c r="K77" s="4">
        <v>275000000</v>
      </c>
      <c r="L77" s="4">
        <v>270000000</v>
      </c>
      <c r="M77" s="4">
        <v>374000000</v>
      </c>
      <c r="N77" s="4">
        <v>191000000</v>
      </c>
      <c r="O77" s="4">
        <v>47000000</v>
      </c>
      <c r="P77" s="4">
        <v>-139000000</v>
      </c>
      <c r="Q77" s="5">
        <v>-149000000</v>
      </c>
      <c r="R77" s="4">
        <v>-139000000</v>
      </c>
      <c r="S77" s="4">
        <v>-133000000</v>
      </c>
      <c r="T77" s="4">
        <v>-143000000</v>
      </c>
      <c r="U77" s="4">
        <v>-149000000</v>
      </c>
    </row>
    <row r="78" spans="1:21" ht="16" x14ac:dyDescent="0.2">
      <c r="A78" s="3" t="s">
        <v>89</v>
      </c>
      <c r="B78" s="4">
        <v>1573951000</v>
      </c>
      <c r="C78" s="4">
        <v>1570450000</v>
      </c>
      <c r="D78" s="4">
        <v>1613553000</v>
      </c>
      <c r="E78" s="4">
        <v>1566000000</v>
      </c>
      <c r="F78" s="4">
        <v>1140000000</v>
      </c>
      <c r="G78" s="4">
        <v>866000000</v>
      </c>
      <c r="H78" s="4">
        <v>769000000</v>
      </c>
      <c r="I78" s="4">
        <v>855000000</v>
      </c>
      <c r="J78" s="4">
        <v>808000000</v>
      </c>
      <c r="K78" s="4">
        <v>829000000</v>
      </c>
      <c r="L78" s="4">
        <v>866000000</v>
      </c>
      <c r="M78" s="4">
        <v>996000000</v>
      </c>
      <c r="N78" s="4">
        <v>778000000</v>
      </c>
      <c r="O78" s="4">
        <v>667000000</v>
      </c>
      <c r="P78" s="4">
        <v>720000000</v>
      </c>
      <c r="Q78" s="5">
        <v>646000000</v>
      </c>
      <c r="R78" s="4">
        <v>720000000</v>
      </c>
      <c r="S78" s="4">
        <v>703000000</v>
      </c>
      <c r="T78" s="4">
        <v>659000000</v>
      </c>
      <c r="U78" s="4">
        <v>646000000</v>
      </c>
    </row>
    <row r="79" spans="1:21" ht="16" x14ac:dyDescent="0.2">
      <c r="A79" s="3" t="s">
        <v>90</v>
      </c>
      <c r="B79" s="4">
        <v>952889000</v>
      </c>
      <c r="C79" s="4">
        <v>990654000</v>
      </c>
      <c r="D79" s="4">
        <v>1064786000</v>
      </c>
      <c r="E79" s="4">
        <v>1066000000</v>
      </c>
      <c r="F79" s="4">
        <v>772000000</v>
      </c>
      <c r="G79" s="4">
        <v>617000000</v>
      </c>
      <c r="H79" s="4">
        <v>563000000</v>
      </c>
      <c r="I79" s="4">
        <v>585000000</v>
      </c>
      <c r="J79" s="4">
        <v>537000000</v>
      </c>
      <c r="K79" s="4">
        <v>554000000</v>
      </c>
      <c r="L79" s="4">
        <v>596000000</v>
      </c>
      <c r="M79" s="4">
        <v>622000000</v>
      </c>
      <c r="N79" s="4">
        <v>587000000</v>
      </c>
      <c r="O79" s="4">
        <v>620000000</v>
      </c>
      <c r="P79" s="4">
        <v>859000000</v>
      </c>
      <c r="Q79" s="5">
        <v>795000000</v>
      </c>
      <c r="R79" s="4">
        <v>859000000</v>
      </c>
      <c r="S79" s="4">
        <v>836000000</v>
      </c>
      <c r="T79" s="4">
        <v>802000000</v>
      </c>
      <c r="U79" s="4">
        <v>795000000</v>
      </c>
    </row>
    <row r="80" spans="1:21" ht="16" x14ac:dyDescent="0.2">
      <c r="A80" s="3" t="s">
        <v>91</v>
      </c>
      <c r="B80" s="4" t="s">
        <v>26</v>
      </c>
      <c r="C80" s="4" t="s">
        <v>26</v>
      </c>
      <c r="D80" s="4" t="s">
        <v>26</v>
      </c>
      <c r="E80" s="4" t="s">
        <v>26</v>
      </c>
      <c r="F80" s="4" t="s">
        <v>26</v>
      </c>
      <c r="G80" s="4" t="s">
        <v>26</v>
      </c>
      <c r="H80" s="4" t="s">
        <v>26</v>
      </c>
      <c r="I80" s="4" t="s">
        <v>26</v>
      </c>
      <c r="J80" s="4" t="s">
        <v>26</v>
      </c>
      <c r="K80" s="4" t="s">
        <v>26</v>
      </c>
      <c r="L80" s="4" t="s">
        <v>26</v>
      </c>
      <c r="M80" s="4" t="s">
        <v>26</v>
      </c>
      <c r="N80" s="4" t="s">
        <v>26</v>
      </c>
      <c r="O80" s="4">
        <v>165000000</v>
      </c>
      <c r="P80" s="4">
        <v>1752000000</v>
      </c>
      <c r="Q80" s="5">
        <v>1791000000</v>
      </c>
      <c r="R80" s="4">
        <v>1752000000</v>
      </c>
      <c r="S80" s="4">
        <v>1750000000</v>
      </c>
      <c r="T80" s="4">
        <v>1792000000</v>
      </c>
      <c r="U80" s="4">
        <v>1791000000</v>
      </c>
    </row>
    <row r="81" spans="1:21" ht="16" x14ac:dyDescent="0.2">
      <c r="A81" s="3" t="s">
        <v>92</v>
      </c>
      <c r="B81" s="4" t="s">
        <v>26</v>
      </c>
      <c r="C81" s="4" t="s">
        <v>26</v>
      </c>
      <c r="D81" s="4" t="s">
        <v>26</v>
      </c>
      <c r="E81" s="4" t="s">
        <v>26</v>
      </c>
      <c r="F81" s="4" t="s">
        <v>26</v>
      </c>
      <c r="G81" s="4" t="s">
        <v>26</v>
      </c>
      <c r="H81" s="4" t="s">
        <v>26</v>
      </c>
      <c r="I81" s="4" t="s">
        <v>26</v>
      </c>
      <c r="J81" s="4" t="s">
        <v>26</v>
      </c>
      <c r="K81" s="4" t="s">
        <v>26</v>
      </c>
      <c r="L81" s="4" t="s">
        <v>26</v>
      </c>
      <c r="M81" s="4" t="s">
        <v>26</v>
      </c>
      <c r="N81" s="4" t="s">
        <v>26</v>
      </c>
      <c r="O81" s="4">
        <v>165000000</v>
      </c>
      <c r="P81" s="4">
        <v>1752000000</v>
      </c>
      <c r="Q81" s="5">
        <v>1791000000</v>
      </c>
      <c r="R81" s="4">
        <v>1752000000</v>
      </c>
      <c r="S81" s="4">
        <v>1750000000</v>
      </c>
      <c r="T81" s="4">
        <v>1792000000</v>
      </c>
      <c r="U81" s="4">
        <v>1791000000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3156357000</v>
      </c>
      <c r="C83" s="4">
        <v>2959058000</v>
      </c>
      <c r="D83" s="4">
        <v>3203183000</v>
      </c>
      <c r="E83" s="4">
        <v>3248000000</v>
      </c>
      <c r="F83" s="4">
        <v>2785000000</v>
      </c>
      <c r="G83" s="4">
        <v>2876000000</v>
      </c>
      <c r="H83" s="4">
        <v>2599000000</v>
      </c>
      <c r="I83" s="4">
        <v>4617000000</v>
      </c>
      <c r="J83" s="4">
        <v>4727000000</v>
      </c>
      <c r="K83" s="4">
        <v>4826000000</v>
      </c>
      <c r="L83" s="4">
        <v>5584000000</v>
      </c>
      <c r="M83" s="4">
        <v>6262000000</v>
      </c>
      <c r="N83" s="4">
        <v>6358000000</v>
      </c>
      <c r="O83" s="4">
        <v>6004000000</v>
      </c>
      <c r="P83" s="4">
        <v>54504000000</v>
      </c>
      <c r="Q83" s="5">
        <v>54115000000</v>
      </c>
      <c r="R83" s="4">
        <v>54504000000</v>
      </c>
      <c r="S83" s="4">
        <v>54585000000</v>
      </c>
      <c r="T83" s="4">
        <v>54326000000</v>
      </c>
      <c r="U83" s="4">
        <v>54115000000</v>
      </c>
    </row>
    <row r="84" spans="1:21" ht="16" x14ac:dyDescent="0.2">
      <c r="A84" s="3" t="s">
        <v>95</v>
      </c>
      <c r="B84" s="4">
        <v>2294370000</v>
      </c>
      <c r="C84" s="4">
        <v>2229242000</v>
      </c>
      <c r="D84" s="4">
        <v>2550845000</v>
      </c>
      <c r="E84" s="4">
        <v>2656000000</v>
      </c>
      <c r="F84" s="4">
        <v>2519000000</v>
      </c>
      <c r="G84" s="4">
        <v>2445000000</v>
      </c>
      <c r="H84" s="4">
        <v>2391000000</v>
      </c>
      <c r="I84" s="4">
        <v>4404000000</v>
      </c>
      <c r="J84" s="4">
        <v>4455000000</v>
      </c>
      <c r="K84" s="4">
        <v>4377000000</v>
      </c>
      <c r="L84" s="4">
        <v>5059000000</v>
      </c>
      <c r="M84" s="4">
        <v>4999000000</v>
      </c>
      <c r="N84" s="4">
        <v>5087000000</v>
      </c>
      <c r="O84" s="4">
        <v>4791000000</v>
      </c>
      <c r="P84" s="4">
        <v>52851000000</v>
      </c>
      <c r="Q84" s="5">
        <v>52420000000</v>
      </c>
      <c r="R84" s="4">
        <v>52851000000</v>
      </c>
      <c r="S84" s="4">
        <v>52985000000</v>
      </c>
      <c r="T84" s="4">
        <v>52739000000</v>
      </c>
      <c r="U84" s="4">
        <v>52420000000</v>
      </c>
    </row>
    <row r="85" spans="1:21" ht="16" x14ac:dyDescent="0.2">
      <c r="A85" s="3" t="s">
        <v>96</v>
      </c>
      <c r="B85" s="4">
        <v>1703240000</v>
      </c>
      <c r="C85" s="4">
        <v>1690507000</v>
      </c>
      <c r="D85" s="4">
        <v>1886963000</v>
      </c>
      <c r="E85" s="4">
        <v>2048000000</v>
      </c>
      <c r="F85" s="4">
        <v>1438000000</v>
      </c>
      <c r="G85" s="4">
        <v>1412000000</v>
      </c>
      <c r="H85" s="4">
        <v>1387000000</v>
      </c>
      <c r="I85" s="4">
        <v>2882000000</v>
      </c>
      <c r="J85" s="4">
        <v>2949000000</v>
      </c>
      <c r="K85" s="4">
        <v>2989000000</v>
      </c>
      <c r="L85" s="4">
        <v>3535000000</v>
      </c>
      <c r="M85" s="4">
        <v>3575000000</v>
      </c>
      <c r="N85" s="4">
        <v>3735000000</v>
      </c>
      <c r="O85" s="4">
        <v>3506000000</v>
      </c>
      <c r="P85" s="4">
        <v>34545000000</v>
      </c>
      <c r="Q85" s="5">
        <v>34785000000</v>
      </c>
      <c r="R85" s="4">
        <v>34545000000</v>
      </c>
      <c r="S85" s="4">
        <v>34817000000</v>
      </c>
      <c r="T85" s="4">
        <v>34827000000</v>
      </c>
      <c r="U85" s="4">
        <v>34785000000</v>
      </c>
    </row>
    <row r="86" spans="1:21" ht="16" x14ac:dyDescent="0.2">
      <c r="A86" s="3" t="s">
        <v>97</v>
      </c>
      <c r="B86" s="4">
        <v>591130000</v>
      </c>
      <c r="C86" s="4">
        <v>538735000</v>
      </c>
      <c r="D86" s="4">
        <v>663882000</v>
      </c>
      <c r="E86" s="4">
        <v>608000000</v>
      </c>
      <c r="F86" s="4">
        <v>1081000000</v>
      </c>
      <c r="G86" s="4">
        <v>1033000000</v>
      </c>
      <c r="H86" s="4">
        <v>1004000000</v>
      </c>
      <c r="I86" s="4">
        <v>1522000000</v>
      </c>
      <c r="J86" s="4">
        <v>1506000000</v>
      </c>
      <c r="K86" s="4">
        <v>1388000000</v>
      </c>
      <c r="L86" s="4">
        <v>1524000000</v>
      </c>
      <c r="M86" s="4">
        <v>1424000000</v>
      </c>
      <c r="N86" s="4">
        <v>1352000000</v>
      </c>
      <c r="O86" s="4">
        <v>1285000000</v>
      </c>
      <c r="P86" s="4">
        <v>18306000000</v>
      </c>
      <c r="Q86" s="5">
        <v>17635000000</v>
      </c>
      <c r="R86" s="4">
        <v>18306000000</v>
      </c>
      <c r="S86" s="4">
        <v>18168000000</v>
      </c>
      <c r="T86" s="4">
        <v>17912000000</v>
      </c>
      <c r="U86" s="4">
        <v>17635000000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861987000</v>
      </c>
      <c r="C89" s="4">
        <v>729816000</v>
      </c>
      <c r="D89" s="4">
        <v>652338000</v>
      </c>
      <c r="E89" s="4">
        <v>592000000</v>
      </c>
      <c r="F89" s="4">
        <v>266000000</v>
      </c>
      <c r="G89" s="4">
        <v>431000000</v>
      </c>
      <c r="H89" s="4">
        <v>208000000</v>
      </c>
      <c r="I89" s="4">
        <v>213000000</v>
      </c>
      <c r="J89" s="4">
        <v>272000000</v>
      </c>
      <c r="K89" s="4">
        <v>449000000</v>
      </c>
      <c r="L89" s="4">
        <v>525000000</v>
      </c>
      <c r="M89" s="4">
        <v>1263000000</v>
      </c>
      <c r="N89" s="4">
        <v>1271000000</v>
      </c>
      <c r="O89" s="4">
        <v>1213000000</v>
      </c>
      <c r="P89" s="4">
        <v>1653000000</v>
      </c>
      <c r="Q89" s="5">
        <v>1695000000</v>
      </c>
      <c r="R89" s="4">
        <v>1653000000</v>
      </c>
      <c r="S89" s="4">
        <v>1600000000</v>
      </c>
      <c r="T89" s="4">
        <v>1587000000</v>
      </c>
      <c r="U89" s="4">
        <v>1695000000</v>
      </c>
    </row>
    <row r="90" spans="1:21" ht="16" x14ac:dyDescent="0.2">
      <c r="A90" s="3" t="s">
        <v>101</v>
      </c>
      <c r="B90" s="4">
        <v>6080142000</v>
      </c>
      <c r="C90" s="4">
        <v>6475250000</v>
      </c>
      <c r="D90" s="4">
        <v>7046561000</v>
      </c>
      <c r="E90" s="4">
        <v>6427000000</v>
      </c>
      <c r="F90" s="4">
        <v>7052000000</v>
      </c>
      <c r="G90" s="4">
        <v>6061000000</v>
      </c>
      <c r="H90" s="4">
        <v>6771000000</v>
      </c>
      <c r="I90" s="4">
        <v>8183000000</v>
      </c>
      <c r="J90" s="4">
        <v>8669000000</v>
      </c>
      <c r="K90" s="4">
        <v>9425000000</v>
      </c>
      <c r="L90" s="4">
        <v>9458000000</v>
      </c>
      <c r="M90" s="4">
        <v>11348000000</v>
      </c>
      <c r="N90" s="4">
        <v>12537000000</v>
      </c>
      <c r="O90" s="4">
        <v>15026000000</v>
      </c>
      <c r="P90" s="4">
        <v>61784000000</v>
      </c>
      <c r="Q90" s="5">
        <v>60561000000</v>
      </c>
      <c r="R90" s="4">
        <v>61784000000</v>
      </c>
      <c r="S90" s="4">
        <v>62024000000</v>
      </c>
      <c r="T90" s="4">
        <v>60695000000</v>
      </c>
      <c r="U90" s="4">
        <v>60561000000</v>
      </c>
    </row>
    <row r="91" spans="1:21" ht="16" x14ac:dyDescent="0.2">
      <c r="A91" s="3" t="s">
        <v>102</v>
      </c>
      <c r="B91" s="4">
        <v>886654000</v>
      </c>
      <c r="C91" s="4">
        <v>883744000</v>
      </c>
      <c r="D91" s="4">
        <v>1037650000</v>
      </c>
      <c r="E91" s="4">
        <v>495000000</v>
      </c>
      <c r="F91" s="4">
        <v>407000000</v>
      </c>
      <c r="G91" s="4">
        <v>234000000</v>
      </c>
      <c r="H91" s="4">
        <v>1832000000</v>
      </c>
      <c r="I91" s="4">
        <v>383000000</v>
      </c>
      <c r="J91" s="4">
        <v>334000000</v>
      </c>
      <c r="K91" s="4">
        <v>379000000</v>
      </c>
      <c r="L91" s="4">
        <v>284000000</v>
      </c>
      <c r="M91" s="4">
        <v>258000000</v>
      </c>
      <c r="N91" s="4">
        <v>317000000</v>
      </c>
      <c r="O91" s="4">
        <v>295000000</v>
      </c>
      <c r="P91" s="4">
        <v>566000000</v>
      </c>
      <c r="Q91" s="5">
        <v>517000000</v>
      </c>
      <c r="R91" s="4">
        <v>566000000</v>
      </c>
      <c r="S91" s="4">
        <v>675000000</v>
      </c>
      <c r="T91" s="4">
        <v>615000000</v>
      </c>
      <c r="U91" s="4">
        <v>517000000</v>
      </c>
    </row>
    <row r="92" spans="1:21" ht="16" x14ac:dyDescent="0.2">
      <c r="A92" s="3" t="s">
        <v>103</v>
      </c>
      <c r="B92" s="4">
        <v>337459000</v>
      </c>
      <c r="C92" s="4">
        <v>301828000</v>
      </c>
      <c r="D92" s="4">
        <v>396480000</v>
      </c>
      <c r="E92" s="4">
        <v>347000000</v>
      </c>
      <c r="F92" s="4">
        <v>249000000</v>
      </c>
      <c r="G92" s="4">
        <v>219000000</v>
      </c>
      <c r="H92" s="4">
        <v>191000000</v>
      </c>
      <c r="I92" s="4">
        <v>206000000</v>
      </c>
      <c r="J92" s="4">
        <v>183000000</v>
      </c>
      <c r="K92" s="4">
        <v>195000000</v>
      </c>
      <c r="L92" s="4">
        <v>211000000</v>
      </c>
      <c r="M92" s="4">
        <v>190000000</v>
      </c>
      <c r="N92" s="4">
        <v>233000000</v>
      </c>
      <c r="O92" s="4">
        <v>205000000</v>
      </c>
      <c r="P92" s="4">
        <v>450000000</v>
      </c>
      <c r="Q92" s="5">
        <v>458000000</v>
      </c>
      <c r="R92" s="4">
        <v>450000000</v>
      </c>
      <c r="S92" s="4">
        <v>456000000</v>
      </c>
      <c r="T92" s="4">
        <v>488000000</v>
      </c>
      <c r="U92" s="4">
        <v>458000000</v>
      </c>
    </row>
    <row r="93" spans="1:21" ht="16" x14ac:dyDescent="0.2">
      <c r="A93" s="3" t="s">
        <v>104</v>
      </c>
      <c r="B93" s="4">
        <v>17209000</v>
      </c>
      <c r="C93" s="4">
        <v>17086000</v>
      </c>
      <c r="D93" s="4">
        <v>23685000</v>
      </c>
      <c r="E93" s="4">
        <v>29000000</v>
      </c>
      <c r="F93" s="4">
        <v>158000000</v>
      </c>
      <c r="G93" s="4">
        <v>15000000</v>
      </c>
      <c r="H93" s="4">
        <v>32000000</v>
      </c>
      <c r="I93" s="4">
        <v>56000000</v>
      </c>
      <c r="J93" s="4">
        <v>95000000</v>
      </c>
      <c r="K93" s="4">
        <v>77000000</v>
      </c>
      <c r="L93" s="4">
        <v>72000000</v>
      </c>
      <c r="M93" s="4">
        <v>68000000</v>
      </c>
      <c r="N93" s="4">
        <v>84000000</v>
      </c>
      <c r="O93" s="4">
        <v>90000000</v>
      </c>
      <c r="P93" s="4">
        <v>116000000</v>
      </c>
      <c r="Q93" s="5">
        <v>59000000</v>
      </c>
      <c r="R93" s="4">
        <v>116000000</v>
      </c>
      <c r="S93" s="4">
        <v>219000000</v>
      </c>
      <c r="T93" s="4">
        <v>127000000</v>
      </c>
      <c r="U93" s="4">
        <v>59000000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531986000</v>
      </c>
      <c r="C95" s="4">
        <v>564830000</v>
      </c>
      <c r="D95" s="4">
        <v>617485000</v>
      </c>
      <c r="E95" s="4">
        <v>119000000</v>
      </c>
      <c r="F95" s="4" t="s">
        <v>26</v>
      </c>
      <c r="G95" s="4" t="s">
        <v>26</v>
      </c>
      <c r="H95" s="4">
        <v>1609000000</v>
      </c>
      <c r="I95" s="4">
        <v>121000000</v>
      </c>
      <c r="J95" s="4">
        <v>56000000</v>
      </c>
      <c r="K95" s="4">
        <v>107000000</v>
      </c>
      <c r="L95" s="4">
        <v>1000000</v>
      </c>
      <c r="M95" s="4" t="s">
        <v>26</v>
      </c>
      <c r="N95" s="4" t="s">
        <v>26</v>
      </c>
      <c r="O95" s="4" t="s">
        <v>26</v>
      </c>
      <c r="P95" s="4" t="s">
        <v>26</v>
      </c>
      <c r="Q95" s="5" t="s">
        <v>26</v>
      </c>
      <c r="R95" s="4" t="s">
        <v>26</v>
      </c>
      <c r="S95" s="4" t="s">
        <v>26</v>
      </c>
      <c r="T95" s="4" t="s">
        <v>26</v>
      </c>
      <c r="U95" s="4" t="s">
        <v>26</v>
      </c>
    </row>
    <row r="96" spans="1:21" ht="16" x14ac:dyDescent="0.2">
      <c r="A96" s="3" t="s">
        <v>107</v>
      </c>
      <c r="B96" s="4">
        <v>70022000</v>
      </c>
      <c r="C96" s="4">
        <v>22000</v>
      </c>
      <c r="D96" s="4" t="s">
        <v>26</v>
      </c>
      <c r="E96" s="4">
        <v>400000000</v>
      </c>
      <c r="F96" s="4">
        <v>457000000</v>
      </c>
      <c r="G96" s="4" t="s">
        <v>26</v>
      </c>
      <c r="H96" s="4" t="s">
        <v>26</v>
      </c>
      <c r="I96" s="4">
        <v>143000000</v>
      </c>
      <c r="J96" s="4" t="s">
        <v>26</v>
      </c>
      <c r="K96" s="4">
        <v>399000000</v>
      </c>
      <c r="L96" s="4" t="s">
        <v>26</v>
      </c>
      <c r="M96" s="4">
        <v>112000000</v>
      </c>
      <c r="N96" s="4">
        <v>100000000</v>
      </c>
      <c r="O96" s="4">
        <v>96000000</v>
      </c>
      <c r="P96" s="4">
        <v>226000000</v>
      </c>
      <c r="Q96" s="5">
        <v>47000000</v>
      </c>
      <c r="R96" s="4">
        <v>226000000</v>
      </c>
      <c r="S96" s="4">
        <v>936000000</v>
      </c>
      <c r="T96" s="4">
        <v>825000000</v>
      </c>
      <c r="U96" s="4">
        <v>47000000</v>
      </c>
    </row>
    <row r="97" spans="1:21" ht="16" x14ac:dyDescent="0.2">
      <c r="A97" s="3" t="s">
        <v>108</v>
      </c>
      <c r="B97" s="4">
        <v>70022000</v>
      </c>
      <c r="C97" s="4">
        <v>22000</v>
      </c>
      <c r="D97" s="4" t="s">
        <v>26</v>
      </c>
      <c r="E97" s="4">
        <v>400000000</v>
      </c>
      <c r="F97" s="4">
        <v>457000000</v>
      </c>
      <c r="G97" s="4" t="s">
        <v>26</v>
      </c>
      <c r="H97" s="4" t="s">
        <v>26</v>
      </c>
      <c r="I97" s="4">
        <v>143000000</v>
      </c>
      <c r="J97" s="4" t="s">
        <v>26</v>
      </c>
      <c r="K97" s="4">
        <v>399000000</v>
      </c>
      <c r="L97" s="4" t="s">
        <v>26</v>
      </c>
      <c r="M97" s="4" t="s">
        <v>26</v>
      </c>
      <c r="N97" s="4" t="s">
        <v>26</v>
      </c>
      <c r="O97" s="4" t="s">
        <v>26</v>
      </c>
      <c r="P97" s="4">
        <v>226000000</v>
      </c>
      <c r="Q97" s="5">
        <v>47000000</v>
      </c>
      <c r="R97" s="4">
        <v>226000000</v>
      </c>
      <c r="S97" s="4">
        <v>936000000</v>
      </c>
      <c r="T97" s="4">
        <v>825000000</v>
      </c>
      <c r="U97" s="4">
        <v>47000000</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v>112000000</v>
      </c>
      <c r="N98" s="4">
        <v>100000000</v>
      </c>
      <c r="O98" s="4">
        <v>96000000</v>
      </c>
      <c r="P98" s="4" t="s">
        <v>26</v>
      </c>
      <c r="Q98" s="5" t="s">
        <v>26</v>
      </c>
      <c r="R98" s="4" t="s">
        <v>26</v>
      </c>
      <c r="S98" s="4" t="s">
        <v>26</v>
      </c>
      <c r="T98" s="4" t="s">
        <v>26</v>
      </c>
      <c r="U98" s="4" t="s">
        <v>26</v>
      </c>
    </row>
    <row r="99" spans="1:21" ht="16" x14ac:dyDescent="0.2">
      <c r="A99" s="3" t="s">
        <v>110</v>
      </c>
      <c r="B99" s="4">
        <v>1574027000</v>
      </c>
      <c r="C99" s="4">
        <v>1568188000</v>
      </c>
      <c r="D99" s="4">
        <v>1643224000</v>
      </c>
      <c r="E99" s="4">
        <v>2235000000</v>
      </c>
      <c r="F99" s="4">
        <v>2803000000</v>
      </c>
      <c r="G99" s="4">
        <v>2138000000</v>
      </c>
      <c r="H99" s="4">
        <v>2135000000</v>
      </c>
      <c r="I99" s="4">
        <v>2382000000</v>
      </c>
      <c r="J99" s="4">
        <v>2277000000</v>
      </c>
      <c r="K99" s="4">
        <v>2436000000</v>
      </c>
      <c r="L99" s="4">
        <v>2345000000</v>
      </c>
      <c r="M99" s="4">
        <v>2723000000</v>
      </c>
      <c r="N99" s="4">
        <v>3170000000</v>
      </c>
      <c r="O99" s="4">
        <v>3424000000</v>
      </c>
      <c r="P99" s="4">
        <v>5207000000</v>
      </c>
      <c r="Q99" s="5">
        <v>4654000000</v>
      </c>
      <c r="R99" s="4">
        <v>5207000000</v>
      </c>
      <c r="S99" s="4">
        <v>4783000000</v>
      </c>
      <c r="T99" s="4">
        <v>4590000000</v>
      </c>
      <c r="U99" s="4">
        <v>4654000000</v>
      </c>
    </row>
    <row r="100" spans="1:21" ht="16" x14ac:dyDescent="0.2">
      <c r="A100" s="3" t="s">
        <v>111</v>
      </c>
      <c r="B100" s="4">
        <v>1099167000</v>
      </c>
      <c r="C100" s="4">
        <v>1126593000</v>
      </c>
      <c r="D100" s="4">
        <v>1205744000</v>
      </c>
      <c r="E100" s="4">
        <v>1303000000</v>
      </c>
      <c r="F100" s="4">
        <v>1229000000</v>
      </c>
      <c r="G100" s="4">
        <v>1309000000</v>
      </c>
      <c r="H100" s="4">
        <v>1323000000</v>
      </c>
      <c r="I100" s="4">
        <v>1421000000</v>
      </c>
      <c r="J100" s="4">
        <v>1509000000</v>
      </c>
      <c r="K100" s="4">
        <v>1613000000</v>
      </c>
      <c r="L100" s="4">
        <v>1641000000</v>
      </c>
      <c r="M100" s="4">
        <v>1928000000</v>
      </c>
      <c r="N100" s="4">
        <v>2168000000</v>
      </c>
      <c r="O100" s="4">
        <v>2217000000</v>
      </c>
      <c r="P100" s="4">
        <v>3126000000</v>
      </c>
      <c r="Q100" s="5">
        <v>3022000000</v>
      </c>
      <c r="R100" s="4">
        <v>3126000000</v>
      </c>
      <c r="S100" s="4">
        <v>3175000000</v>
      </c>
      <c r="T100" s="4">
        <v>3148000000</v>
      </c>
      <c r="U100" s="4">
        <v>3022000000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474860000</v>
      </c>
      <c r="C103" s="4">
        <v>441595000</v>
      </c>
      <c r="D103" s="4">
        <v>437480000</v>
      </c>
      <c r="E103" s="4">
        <v>932000000</v>
      </c>
      <c r="F103" s="4">
        <v>1574000000</v>
      </c>
      <c r="G103" s="4">
        <v>829000000</v>
      </c>
      <c r="H103" s="4">
        <v>812000000</v>
      </c>
      <c r="I103" s="4">
        <v>961000000</v>
      </c>
      <c r="J103" s="4">
        <v>768000000</v>
      </c>
      <c r="K103" s="4">
        <v>823000000</v>
      </c>
      <c r="L103" s="4">
        <v>704000000</v>
      </c>
      <c r="M103" s="4">
        <v>795000000</v>
      </c>
      <c r="N103" s="4">
        <v>1002000000</v>
      </c>
      <c r="O103" s="4">
        <v>1207000000</v>
      </c>
      <c r="P103" s="4">
        <v>2081000000</v>
      </c>
      <c r="Q103" s="5">
        <v>1632000000</v>
      </c>
      <c r="R103" s="4">
        <v>2081000000</v>
      </c>
      <c r="S103" s="4">
        <v>1608000000</v>
      </c>
      <c r="T103" s="4">
        <v>1442000000</v>
      </c>
      <c r="U103" s="4">
        <v>1632000000</v>
      </c>
    </row>
    <row r="104" spans="1:21" ht="16" x14ac:dyDescent="0.2">
      <c r="A104" s="3" t="s">
        <v>115</v>
      </c>
      <c r="B104" s="4">
        <v>2530703000</v>
      </c>
      <c r="C104" s="4">
        <v>2451954000</v>
      </c>
      <c r="D104" s="4">
        <v>2680874000</v>
      </c>
      <c r="E104" s="4">
        <v>3130000000</v>
      </c>
      <c r="F104" s="4">
        <v>3667000000</v>
      </c>
      <c r="G104" s="4">
        <v>2372000000</v>
      </c>
      <c r="H104" s="4">
        <v>3967000000</v>
      </c>
      <c r="I104" s="4">
        <v>2908000000</v>
      </c>
      <c r="J104" s="4">
        <v>2611000000</v>
      </c>
      <c r="K104" s="4">
        <v>3214000000</v>
      </c>
      <c r="L104" s="4">
        <v>2629000000</v>
      </c>
      <c r="M104" s="4">
        <v>3093000000</v>
      </c>
      <c r="N104" s="4">
        <v>3587000000</v>
      </c>
      <c r="O104" s="4">
        <v>3815000000</v>
      </c>
      <c r="P104" s="4">
        <v>5999000000</v>
      </c>
      <c r="Q104" s="5">
        <v>5218000000</v>
      </c>
      <c r="R104" s="4">
        <v>5999000000</v>
      </c>
      <c r="S104" s="4">
        <v>6394000000</v>
      </c>
      <c r="T104" s="4">
        <v>6030000000</v>
      </c>
      <c r="U104" s="4">
        <v>5218000000</v>
      </c>
    </row>
    <row r="105" spans="1:21" ht="16" x14ac:dyDescent="0.2">
      <c r="A105" s="3" t="s">
        <v>116</v>
      </c>
      <c r="B105" s="4">
        <v>1197611000</v>
      </c>
      <c r="C105" s="4">
        <v>1197791000</v>
      </c>
      <c r="D105" s="4">
        <v>1197965000</v>
      </c>
      <c r="E105" s="4">
        <v>798000000</v>
      </c>
      <c r="F105" s="4">
        <v>799000000</v>
      </c>
      <c r="G105" s="4">
        <v>799000000</v>
      </c>
      <c r="H105" s="4">
        <v>799000000</v>
      </c>
      <c r="I105" s="4">
        <v>3468000000</v>
      </c>
      <c r="J105" s="4">
        <v>3564000000</v>
      </c>
      <c r="K105" s="4">
        <v>3170000000</v>
      </c>
      <c r="L105" s="4">
        <v>3662000000</v>
      </c>
      <c r="M105" s="4">
        <v>4568000000</v>
      </c>
      <c r="N105" s="4">
        <v>4654000000</v>
      </c>
      <c r="O105" s="4">
        <v>4606000000</v>
      </c>
      <c r="P105" s="4">
        <v>11307000000</v>
      </c>
      <c r="Q105" s="5">
        <v>11958000000</v>
      </c>
      <c r="R105" s="4">
        <v>11307000000</v>
      </c>
      <c r="S105" s="4">
        <v>11293000000</v>
      </c>
      <c r="T105" s="4">
        <v>11223000000</v>
      </c>
      <c r="U105" s="4">
        <v>11958000000</v>
      </c>
    </row>
    <row r="106" spans="1:21" ht="16" x14ac:dyDescent="0.2">
      <c r="A106" s="3" t="s">
        <v>117</v>
      </c>
      <c r="B106" s="4">
        <v>1197611000</v>
      </c>
      <c r="C106" s="4">
        <v>1197791000</v>
      </c>
      <c r="D106" s="4">
        <v>1197965000</v>
      </c>
      <c r="E106" s="4">
        <v>798000000</v>
      </c>
      <c r="F106" s="4">
        <v>799000000</v>
      </c>
      <c r="G106" s="4">
        <v>799000000</v>
      </c>
      <c r="H106" s="4">
        <v>799000000</v>
      </c>
      <c r="I106" s="4">
        <v>3468000000</v>
      </c>
      <c r="J106" s="4">
        <v>3564000000</v>
      </c>
      <c r="K106" s="4">
        <v>3170000000</v>
      </c>
      <c r="L106" s="4">
        <v>3662000000</v>
      </c>
      <c r="M106" s="4">
        <v>3948000000</v>
      </c>
      <c r="N106" s="4">
        <v>4110000000</v>
      </c>
      <c r="O106" s="4">
        <v>4114000000</v>
      </c>
      <c r="P106" s="4">
        <v>10730000000</v>
      </c>
      <c r="Q106" s="5">
        <v>11415000000</v>
      </c>
      <c r="R106" s="4">
        <v>10730000000</v>
      </c>
      <c r="S106" s="4">
        <v>10727000000</v>
      </c>
      <c r="T106" s="4">
        <v>10676000000</v>
      </c>
      <c r="U106" s="4">
        <v>11415000000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620000000</v>
      </c>
      <c r="N107" s="4">
        <v>544000000</v>
      </c>
      <c r="O107" s="4">
        <v>492000000</v>
      </c>
      <c r="P107" s="4">
        <v>577000000</v>
      </c>
      <c r="Q107" s="5">
        <v>543000000</v>
      </c>
      <c r="R107" s="4">
        <v>577000000</v>
      </c>
      <c r="S107" s="4">
        <v>566000000</v>
      </c>
      <c r="T107" s="4">
        <v>547000000</v>
      </c>
      <c r="U107" s="4">
        <v>543000000</v>
      </c>
    </row>
    <row r="108" spans="1:21" ht="16" x14ac:dyDescent="0.2">
      <c r="A108" s="3" t="s">
        <v>119</v>
      </c>
      <c r="B108" s="4">
        <v>1069492000</v>
      </c>
      <c r="C108" s="4">
        <v>896328000</v>
      </c>
      <c r="D108" s="4">
        <v>876331000</v>
      </c>
      <c r="E108" s="4">
        <v>915000000</v>
      </c>
      <c r="F108" s="4">
        <v>936000000</v>
      </c>
      <c r="G108" s="4">
        <v>736000000</v>
      </c>
      <c r="H108" s="4">
        <v>656000000</v>
      </c>
      <c r="I108" s="4">
        <v>644000000</v>
      </c>
      <c r="J108" s="4">
        <v>713000000</v>
      </c>
      <c r="K108" s="4">
        <v>923000000</v>
      </c>
      <c r="L108" s="4">
        <v>863000000</v>
      </c>
      <c r="M108" s="4">
        <v>883000000</v>
      </c>
      <c r="N108" s="4">
        <v>944000000</v>
      </c>
      <c r="O108" s="4">
        <v>1069000000</v>
      </c>
      <c r="P108" s="4">
        <v>4734000000</v>
      </c>
      <c r="Q108" s="5">
        <v>4361000000</v>
      </c>
      <c r="R108" s="4">
        <v>4734000000</v>
      </c>
      <c r="S108" s="4">
        <v>4565000000</v>
      </c>
      <c r="T108" s="4">
        <v>4373000000</v>
      </c>
      <c r="U108" s="4">
        <v>4361000000</v>
      </c>
    </row>
    <row r="109" spans="1:21" ht="16" x14ac:dyDescent="0.2">
      <c r="A109" s="3" t="s">
        <v>120</v>
      </c>
      <c r="B109" s="4">
        <v>162521000</v>
      </c>
      <c r="C109" s="4">
        <v>157803000</v>
      </c>
      <c r="D109" s="4" t="s">
        <v>26</v>
      </c>
      <c r="E109" s="4" t="s">
        <v>26</v>
      </c>
      <c r="F109" s="4">
        <v>56000000</v>
      </c>
      <c r="G109" s="4">
        <v>205000000</v>
      </c>
      <c r="H109" s="4">
        <v>56000000</v>
      </c>
      <c r="I109" s="4">
        <v>23000000</v>
      </c>
      <c r="J109" s="4" t="s">
        <v>26</v>
      </c>
      <c r="K109" s="4" t="s">
        <v>26</v>
      </c>
      <c r="L109" s="4" t="s">
        <v>26</v>
      </c>
      <c r="M109" s="4" t="s">
        <v>26</v>
      </c>
      <c r="N109" s="4" t="s">
        <v>26</v>
      </c>
      <c r="O109" s="4">
        <v>147000000</v>
      </c>
      <c r="P109" s="4">
        <v>4065000000</v>
      </c>
      <c r="Q109" s="5">
        <v>3671000000</v>
      </c>
      <c r="R109" s="4">
        <v>4065000000</v>
      </c>
      <c r="S109" s="4">
        <v>3906000000</v>
      </c>
      <c r="T109" s="4">
        <v>3693000000</v>
      </c>
      <c r="U109" s="4">
        <v>3671000000</v>
      </c>
    </row>
    <row r="110" spans="1:21" ht="16" x14ac:dyDescent="0.2">
      <c r="A110" s="3" t="s">
        <v>121</v>
      </c>
      <c r="B110" s="4">
        <v>606331000</v>
      </c>
      <c r="C110" s="4">
        <v>511683000</v>
      </c>
      <c r="D110" s="4">
        <v>436476000</v>
      </c>
      <c r="E110" s="4">
        <v>915000000</v>
      </c>
      <c r="F110" s="4">
        <v>936000000</v>
      </c>
      <c r="G110" s="4">
        <v>736000000</v>
      </c>
      <c r="H110" s="4">
        <v>656000000</v>
      </c>
      <c r="I110" s="4">
        <v>644000000</v>
      </c>
      <c r="J110" s="4">
        <v>713000000</v>
      </c>
      <c r="K110" s="4">
        <v>923000000</v>
      </c>
      <c r="L110" s="4">
        <v>863000000</v>
      </c>
      <c r="M110" s="4">
        <v>883000000</v>
      </c>
      <c r="N110" s="4">
        <v>944000000</v>
      </c>
      <c r="O110" s="4">
        <v>1069000000</v>
      </c>
      <c r="P110" s="4">
        <v>669000000</v>
      </c>
      <c r="Q110" s="5">
        <v>690000000</v>
      </c>
      <c r="R110" s="4">
        <v>669000000</v>
      </c>
      <c r="S110" s="4">
        <v>659000000</v>
      </c>
      <c r="T110" s="4">
        <v>680000000</v>
      </c>
      <c r="U110" s="4">
        <v>690000000</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300640000</v>
      </c>
      <c r="C114" s="4">
        <v>226842000</v>
      </c>
      <c r="D114" s="4">
        <v>439855000</v>
      </c>
      <c r="E114" s="4" t="s">
        <v>26</v>
      </c>
      <c r="F114" s="4">
        <v>-56000000</v>
      </c>
      <c r="G114" s="4">
        <v>-205000000</v>
      </c>
      <c r="H114" s="4">
        <v>-56000000</v>
      </c>
      <c r="I114" s="4">
        <v>-23000000</v>
      </c>
      <c r="J114" s="4" t="s">
        <v>26</v>
      </c>
      <c r="K114" s="4" t="s">
        <v>26</v>
      </c>
      <c r="L114" s="4" t="s">
        <v>26</v>
      </c>
      <c r="M114" s="4" t="s">
        <v>26</v>
      </c>
      <c r="N114" s="4" t="s">
        <v>26</v>
      </c>
      <c r="O114" s="4">
        <v>-147000000</v>
      </c>
      <c r="P114" s="4" t="s">
        <v>26</v>
      </c>
      <c r="Q114" s="5" t="s">
        <v>26</v>
      </c>
      <c r="R114" s="4" t="s">
        <v>26</v>
      </c>
      <c r="S114" s="4" t="s">
        <v>26</v>
      </c>
      <c r="T114" s="4" t="s">
        <v>26</v>
      </c>
      <c r="U114" s="4" t="s">
        <v>26</v>
      </c>
    </row>
    <row r="115" spans="1:21" ht="16" x14ac:dyDescent="0.2">
      <c r="A115" s="3" t="s">
        <v>123</v>
      </c>
      <c r="B115" s="4">
        <v>2267103000</v>
      </c>
      <c r="C115" s="4">
        <v>2094119000</v>
      </c>
      <c r="D115" s="4">
        <v>2074296000</v>
      </c>
      <c r="E115" s="4">
        <v>1713000000</v>
      </c>
      <c r="F115" s="4">
        <v>1735000000</v>
      </c>
      <c r="G115" s="4">
        <v>1535000000</v>
      </c>
      <c r="H115" s="4">
        <v>1455000000</v>
      </c>
      <c r="I115" s="4">
        <v>4112000000</v>
      </c>
      <c r="J115" s="4">
        <v>4277000000</v>
      </c>
      <c r="K115" s="4">
        <v>4093000000</v>
      </c>
      <c r="L115" s="4">
        <v>4525000000</v>
      </c>
      <c r="M115" s="4">
        <v>5451000000</v>
      </c>
      <c r="N115" s="4">
        <v>5598000000</v>
      </c>
      <c r="O115" s="4">
        <v>5675000000</v>
      </c>
      <c r="P115" s="4">
        <v>16041000000</v>
      </c>
      <c r="Q115" s="5">
        <v>16319000000</v>
      </c>
      <c r="R115" s="4">
        <v>16041000000</v>
      </c>
      <c r="S115" s="4">
        <v>15858000000</v>
      </c>
      <c r="T115" s="4">
        <v>15596000000</v>
      </c>
      <c r="U115" s="4">
        <v>16319000000</v>
      </c>
    </row>
    <row r="116" spans="1:21" ht="16" x14ac:dyDescent="0.2">
      <c r="A116" s="3" t="s">
        <v>124</v>
      </c>
      <c r="B116" s="4">
        <v>4797806000</v>
      </c>
      <c r="C116" s="4">
        <v>4546073000</v>
      </c>
      <c r="D116" s="4">
        <v>4755170000</v>
      </c>
      <c r="E116" s="4">
        <v>4843000000</v>
      </c>
      <c r="F116" s="4">
        <v>5402000000</v>
      </c>
      <c r="G116" s="4">
        <v>3907000000</v>
      </c>
      <c r="H116" s="4">
        <v>5422000000</v>
      </c>
      <c r="I116" s="4">
        <v>7020000000</v>
      </c>
      <c r="J116" s="4">
        <v>6888000000</v>
      </c>
      <c r="K116" s="4">
        <v>7307000000</v>
      </c>
      <c r="L116" s="4">
        <v>7154000000</v>
      </c>
      <c r="M116" s="4">
        <v>8544000000</v>
      </c>
      <c r="N116" s="4">
        <v>9185000000</v>
      </c>
      <c r="O116" s="4">
        <v>9490000000</v>
      </c>
      <c r="P116" s="4">
        <v>22040000000</v>
      </c>
      <c r="Q116" s="5">
        <v>21537000000</v>
      </c>
      <c r="R116" s="4">
        <v>22040000000</v>
      </c>
      <c r="S116" s="4">
        <v>22252000000</v>
      </c>
      <c r="T116" s="4">
        <v>21626000000</v>
      </c>
      <c r="U116" s="4">
        <v>21537000000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466859000</v>
      </c>
      <c r="C118" s="4">
        <v>416834000</v>
      </c>
      <c r="D118" s="4">
        <v>478727000</v>
      </c>
      <c r="E118" s="4">
        <v>506000000</v>
      </c>
      <c r="F118" s="4">
        <v>904000000</v>
      </c>
      <c r="G118" s="4">
        <v>859000000</v>
      </c>
      <c r="H118" s="4">
        <v>905000000</v>
      </c>
      <c r="I118" s="4">
        <v>887000000</v>
      </c>
      <c r="J118" s="4">
        <v>914000000</v>
      </c>
      <c r="K118" s="4">
        <v>937000000</v>
      </c>
      <c r="L118" s="4">
        <v>1127000000</v>
      </c>
      <c r="M118" s="4">
        <v>1197000000</v>
      </c>
      <c r="N118" s="4">
        <v>1240000000</v>
      </c>
      <c r="O118" s="4">
        <v>1325000000</v>
      </c>
      <c r="P118" s="4">
        <v>44837000000</v>
      </c>
      <c r="Q118" s="5">
        <v>44854000000</v>
      </c>
      <c r="R118" s="4">
        <v>44837000000</v>
      </c>
      <c r="S118" s="4">
        <v>44744000000</v>
      </c>
      <c r="T118" s="4">
        <v>44708000000</v>
      </c>
      <c r="U118" s="4">
        <v>44854000000</v>
      </c>
    </row>
    <row r="119" spans="1:21" ht="16" x14ac:dyDescent="0.2">
      <c r="A119" s="3" t="s">
        <v>127</v>
      </c>
      <c r="B119" s="4">
        <v>411709000</v>
      </c>
      <c r="C119" s="4">
        <v>411709000</v>
      </c>
      <c r="D119" s="4">
        <v>411709000</v>
      </c>
      <c r="E119" s="4">
        <v>412000000</v>
      </c>
      <c r="F119" s="4">
        <v>412000000</v>
      </c>
      <c r="G119" s="4">
        <v>412000000</v>
      </c>
      <c r="H119" s="4">
        <v>412000000</v>
      </c>
      <c r="I119" s="4">
        <v>412000000</v>
      </c>
      <c r="J119" s="4">
        <v>412000000</v>
      </c>
      <c r="K119" s="4">
        <v>412000000</v>
      </c>
      <c r="L119" s="4">
        <v>294000000</v>
      </c>
      <c r="M119" s="4">
        <v>294000000</v>
      </c>
      <c r="N119" s="4">
        <v>294000000</v>
      </c>
      <c r="O119" s="4">
        <v>294000000</v>
      </c>
      <c r="P119" s="4">
        <v>415000000</v>
      </c>
      <c r="Q119" s="5">
        <v>415000000</v>
      </c>
      <c r="R119" s="4">
        <v>415000000</v>
      </c>
      <c r="S119" s="4">
        <v>415000000</v>
      </c>
      <c r="T119" s="4">
        <v>415000000</v>
      </c>
      <c r="U119" s="4">
        <v>415000000</v>
      </c>
    </row>
    <row r="120" spans="1:21" ht="16" x14ac:dyDescent="0.2">
      <c r="A120" s="3" t="s">
        <v>128</v>
      </c>
      <c r="B120" s="4">
        <v>55150000</v>
      </c>
      <c r="C120" s="4">
        <v>5125000</v>
      </c>
      <c r="D120" s="4">
        <v>67018000</v>
      </c>
      <c r="E120" s="4">
        <v>94000000</v>
      </c>
      <c r="F120" s="4">
        <v>492000000</v>
      </c>
      <c r="G120" s="4">
        <v>447000000</v>
      </c>
      <c r="H120" s="4">
        <v>493000000</v>
      </c>
      <c r="I120" s="4">
        <v>475000000</v>
      </c>
      <c r="J120" s="4">
        <v>502000000</v>
      </c>
      <c r="K120" s="4">
        <v>525000000</v>
      </c>
      <c r="L120" s="4">
        <v>833000000</v>
      </c>
      <c r="M120" s="4">
        <v>903000000</v>
      </c>
      <c r="N120" s="4">
        <v>946000000</v>
      </c>
      <c r="O120" s="4">
        <v>1031000000</v>
      </c>
      <c r="P120" s="4">
        <v>44422000000</v>
      </c>
      <c r="Q120" s="5">
        <v>44439000000</v>
      </c>
      <c r="R120" s="4">
        <v>44422000000</v>
      </c>
      <c r="S120" s="4">
        <v>44329000000</v>
      </c>
      <c r="T120" s="4">
        <v>44293000000</v>
      </c>
      <c r="U120" s="4">
        <v>44439000000</v>
      </c>
    </row>
    <row r="121" spans="1:21" ht="16" x14ac:dyDescent="0.2">
      <c r="A121" s="3" t="s">
        <v>129</v>
      </c>
      <c r="B121" s="4">
        <v>4811294000</v>
      </c>
      <c r="C121" s="4">
        <v>4749143000</v>
      </c>
      <c r="D121" s="4">
        <v>4957680000</v>
      </c>
      <c r="E121" s="4">
        <v>6240000000</v>
      </c>
      <c r="F121" s="4">
        <v>6145000000</v>
      </c>
      <c r="G121" s="4">
        <v>6746000000</v>
      </c>
      <c r="H121" s="4">
        <v>6849000000</v>
      </c>
      <c r="I121" s="4">
        <v>7729000000</v>
      </c>
      <c r="J121" s="4">
        <v>8701000000</v>
      </c>
      <c r="K121" s="4">
        <v>9602000000</v>
      </c>
      <c r="L121" s="4">
        <v>11041000000</v>
      </c>
      <c r="M121" s="4">
        <v>12299000000</v>
      </c>
      <c r="N121" s="4">
        <v>13461000000</v>
      </c>
      <c r="O121" s="4">
        <v>13469000000</v>
      </c>
      <c r="P121" s="4">
        <v>25347000000</v>
      </c>
      <c r="Q121" s="5">
        <v>-27314000000</v>
      </c>
      <c r="R121" s="4">
        <v>25347000000</v>
      </c>
      <c r="S121" s="4">
        <v>25779000000</v>
      </c>
      <c r="T121" s="4">
        <v>26706000000</v>
      </c>
      <c r="U121" s="4">
        <v>-27314000000</v>
      </c>
    </row>
    <row r="122" spans="1:21" ht="16" x14ac:dyDescent="0.2">
      <c r="A122" s="3" t="s">
        <v>130</v>
      </c>
      <c r="B122" s="4">
        <v>6070793000</v>
      </c>
      <c r="C122" s="4">
        <v>6522613000</v>
      </c>
      <c r="D122" s="4">
        <v>7056628000</v>
      </c>
      <c r="E122" s="4">
        <v>7667000000</v>
      </c>
      <c r="F122" s="4">
        <v>6525000000</v>
      </c>
      <c r="G122" s="4">
        <v>7384000000</v>
      </c>
      <c r="H122" s="4">
        <v>6946000000</v>
      </c>
      <c r="I122" s="4">
        <v>7636000000</v>
      </c>
      <c r="J122" s="4">
        <v>9210000000</v>
      </c>
      <c r="K122" s="4">
        <v>10025000000</v>
      </c>
      <c r="L122" s="4">
        <v>11284000000</v>
      </c>
      <c r="M122" s="4">
        <v>12205000000</v>
      </c>
      <c r="N122" s="4">
        <v>13367000000</v>
      </c>
      <c r="O122" s="4">
        <v>15017000000</v>
      </c>
      <c r="P122" s="4">
        <v>17784000000</v>
      </c>
      <c r="Q122" s="5">
        <v>18725000000</v>
      </c>
      <c r="R122" s="4">
        <v>17784000000</v>
      </c>
      <c r="S122" s="4">
        <v>18171000000</v>
      </c>
      <c r="T122" s="4">
        <v>18279000000</v>
      </c>
      <c r="U122" s="4">
        <v>18725000000</v>
      </c>
    </row>
    <row r="123" spans="1:21" ht="16" x14ac:dyDescent="0.2">
      <c r="A123" s="3" t="s">
        <v>131</v>
      </c>
      <c r="B123" s="4">
        <v>-444022000</v>
      </c>
      <c r="C123" s="4">
        <v>-343017000</v>
      </c>
      <c r="D123" s="4">
        <v>-367379000</v>
      </c>
      <c r="E123" s="4">
        <v>-425000000</v>
      </c>
      <c r="F123" s="4">
        <v>-517000000</v>
      </c>
      <c r="G123" s="4">
        <v>-196000000</v>
      </c>
      <c r="H123" s="4">
        <v>-514000000</v>
      </c>
      <c r="I123" s="4">
        <v>-600000000</v>
      </c>
      <c r="J123" s="4">
        <v>-773000000</v>
      </c>
      <c r="K123" s="4">
        <v>-649000000</v>
      </c>
      <c r="L123" s="4">
        <v>-742000000</v>
      </c>
      <c r="M123" s="4">
        <v>-624000000</v>
      </c>
      <c r="N123" s="4">
        <v>-637000000</v>
      </c>
      <c r="O123" s="4">
        <v>-841000000</v>
      </c>
      <c r="P123" s="4">
        <v>-886000000</v>
      </c>
      <c r="Q123" s="5">
        <v>-846000000</v>
      </c>
      <c r="R123" s="4">
        <v>-886000000</v>
      </c>
      <c r="S123" s="4">
        <v>-861000000</v>
      </c>
      <c r="T123" s="4">
        <v>-813000000</v>
      </c>
      <c r="U123" s="4">
        <v>-846000000</v>
      </c>
    </row>
    <row r="124" spans="1:21" ht="16" x14ac:dyDescent="0.2">
      <c r="A124" s="3" t="s">
        <v>132</v>
      </c>
      <c r="B124" s="4">
        <v>1282336000</v>
      </c>
      <c r="C124" s="4">
        <v>1847287000</v>
      </c>
      <c r="D124" s="4">
        <v>2210296000</v>
      </c>
      <c r="E124" s="4">
        <v>1508000000</v>
      </c>
      <c r="F124" s="4">
        <v>840000000</v>
      </c>
      <c r="G124" s="4">
        <v>1344000000</v>
      </c>
      <c r="H124" s="4">
        <v>539000000</v>
      </c>
      <c r="I124" s="4">
        <v>243000000</v>
      </c>
      <c r="J124" s="4">
        <v>701000000</v>
      </c>
      <c r="K124" s="4">
        <v>768000000</v>
      </c>
      <c r="L124" s="4">
        <v>684000000</v>
      </c>
      <c r="M124" s="4">
        <v>536000000</v>
      </c>
      <c r="N124" s="4">
        <v>571000000</v>
      </c>
      <c r="O124" s="4">
        <v>2107000000</v>
      </c>
      <c r="P124" s="4">
        <v>36477000000</v>
      </c>
      <c r="Q124" s="5">
        <v>35514000000</v>
      </c>
      <c r="R124" s="4">
        <v>36477000000</v>
      </c>
      <c r="S124" s="4">
        <v>36370000000</v>
      </c>
      <c r="T124" s="4">
        <v>35559000000</v>
      </c>
      <c r="U124" s="4">
        <v>35514000000</v>
      </c>
    </row>
    <row r="125" spans="1:21" ht="16" x14ac:dyDescent="0.2">
      <c r="A125" s="3" t="s">
        <v>133</v>
      </c>
      <c r="B125" s="4" t="s">
        <v>26</v>
      </c>
      <c r="C125" s="4">
        <v>81890000</v>
      </c>
      <c r="D125" s="4">
        <v>81095000</v>
      </c>
      <c r="E125" s="4">
        <v>76000000</v>
      </c>
      <c r="F125" s="4">
        <v>810000000</v>
      </c>
      <c r="G125" s="4">
        <v>810000000</v>
      </c>
      <c r="H125" s="4">
        <v>810000000</v>
      </c>
      <c r="I125" s="4">
        <v>920000000</v>
      </c>
      <c r="J125" s="4">
        <v>1080000000</v>
      </c>
      <c r="K125" s="4">
        <v>1350000000</v>
      </c>
      <c r="L125" s="4">
        <v>1620000000</v>
      </c>
      <c r="M125" s="4">
        <v>2268000000</v>
      </c>
      <c r="N125" s="4">
        <v>2781000000</v>
      </c>
      <c r="O125" s="4">
        <v>3429000000</v>
      </c>
      <c r="P125" s="4">
        <v>3267000000</v>
      </c>
      <c r="Q125" s="5">
        <v>3510000000</v>
      </c>
      <c r="R125" s="4">
        <v>3267000000</v>
      </c>
      <c r="S125" s="4">
        <v>3402000000</v>
      </c>
      <c r="T125" s="4">
        <v>3510000000</v>
      </c>
      <c r="U125" s="4">
        <v>3510000000</v>
      </c>
    </row>
    <row r="126" spans="1:21" ht="16" x14ac:dyDescent="0.2">
      <c r="A126" s="3" t="s">
        <v>134</v>
      </c>
      <c r="B126" s="4">
        <v>1282336000</v>
      </c>
      <c r="C126" s="4">
        <v>1929177000</v>
      </c>
      <c r="D126" s="4">
        <v>2291391000</v>
      </c>
      <c r="E126" s="4">
        <v>1584000000</v>
      </c>
      <c r="F126" s="4">
        <v>1650000000</v>
      </c>
      <c r="G126" s="4">
        <v>2154000000</v>
      </c>
      <c r="H126" s="4">
        <v>1349000000</v>
      </c>
      <c r="I126" s="4">
        <v>1163000000</v>
      </c>
      <c r="J126" s="4">
        <v>1781000000</v>
      </c>
      <c r="K126" s="4">
        <v>2118000000</v>
      </c>
      <c r="L126" s="4">
        <v>2304000000</v>
      </c>
      <c r="M126" s="4">
        <v>2804000000</v>
      </c>
      <c r="N126" s="4">
        <v>3352000000</v>
      </c>
      <c r="O126" s="4">
        <v>5536000000</v>
      </c>
      <c r="P126" s="4">
        <v>39744000000</v>
      </c>
      <c r="Q126" s="5">
        <v>39024000000</v>
      </c>
      <c r="R126" s="4">
        <v>39744000000</v>
      </c>
      <c r="S126" s="4">
        <v>39772000000</v>
      </c>
      <c r="T126" s="4">
        <v>39069000000</v>
      </c>
      <c r="U126" s="4">
        <v>39024000000</v>
      </c>
    </row>
    <row r="127" spans="1:21" ht="16" x14ac:dyDescent="0.2">
      <c r="A127" s="3" t="s">
        <v>135</v>
      </c>
      <c r="B127" s="4">
        <v>6080142000</v>
      </c>
      <c r="C127" s="4">
        <v>6475250000</v>
      </c>
      <c r="D127" s="4">
        <v>7046561000</v>
      </c>
      <c r="E127" s="4">
        <v>6427000000</v>
      </c>
      <c r="F127" s="4">
        <v>7052000000</v>
      </c>
      <c r="G127" s="4">
        <v>6061000000</v>
      </c>
      <c r="H127" s="4">
        <v>6771000000</v>
      </c>
      <c r="I127" s="4">
        <v>8183000000</v>
      </c>
      <c r="J127" s="4">
        <v>8669000000</v>
      </c>
      <c r="K127" s="4">
        <v>9425000000</v>
      </c>
      <c r="L127" s="4">
        <v>9458000000</v>
      </c>
      <c r="M127" s="4">
        <v>11348000000</v>
      </c>
      <c r="N127" s="4">
        <v>12537000000</v>
      </c>
      <c r="O127" s="4">
        <v>15026000000</v>
      </c>
      <c r="P127" s="4">
        <v>61784000000</v>
      </c>
      <c r="Q127" s="5">
        <v>60561000000</v>
      </c>
      <c r="R127" s="4">
        <v>61784000000</v>
      </c>
      <c r="S127" s="4">
        <v>62024000000</v>
      </c>
      <c r="T127" s="4">
        <v>60695000000</v>
      </c>
      <c r="U127" s="4">
        <v>60561000000</v>
      </c>
    </row>
    <row r="128" spans="1:21" ht="16" x14ac:dyDescent="0.2">
      <c r="A128" s="29" t="s">
        <v>136</v>
      </c>
      <c r="B128" s="26">
        <v>314412000</v>
      </c>
      <c r="C128" s="26">
        <v>315341000</v>
      </c>
      <c r="D128" s="26">
        <v>307622000</v>
      </c>
      <c r="E128" s="26">
        <v>276000000</v>
      </c>
      <c r="F128" s="26">
        <v>279000000</v>
      </c>
      <c r="G128" s="26">
        <v>271000000</v>
      </c>
      <c r="H128" s="26">
        <v>272000000</v>
      </c>
      <c r="I128" s="26">
        <v>266000000</v>
      </c>
      <c r="J128" s="26">
        <v>258300000</v>
      </c>
      <c r="K128" s="26">
        <v>254000000</v>
      </c>
      <c r="L128" s="26">
        <v>249000000</v>
      </c>
      <c r="M128" s="26">
        <v>244000000</v>
      </c>
      <c r="N128" s="26">
        <v>241000000</v>
      </c>
      <c r="O128" s="26">
        <v>241000000</v>
      </c>
      <c r="P128" s="26">
        <v>329000000</v>
      </c>
      <c r="Q128" s="27">
        <v>318200000</v>
      </c>
      <c r="R128" s="26">
        <v>329000000</v>
      </c>
      <c r="S128" s="26">
        <v>320800000</v>
      </c>
      <c r="T128" s="26">
        <v>320800000</v>
      </c>
      <c r="U128" s="26">
        <v>318200000</v>
      </c>
    </row>
    <row r="129" spans="1:21" ht="16" x14ac:dyDescent="0.2">
      <c r="A129" s="15" t="s">
        <v>199</v>
      </c>
      <c r="B129" s="10"/>
      <c r="C129" s="30">
        <f>(C128/B128)-1</f>
        <v>2.9547218299557088E-3</v>
      </c>
      <c r="D129" s="30">
        <f>(D128/C128)-1</f>
        <v>-2.4478263213473683E-2</v>
      </c>
      <c r="E129" s="30">
        <f>(E128/D128)-1</f>
        <v>-0.10279498865490766</v>
      </c>
      <c r="F129" s="30">
        <f t="shared" ref="F129:U129" si="9">(F128/E128)-1</f>
        <v>1.0869565217391353E-2</v>
      </c>
      <c r="G129" s="30">
        <f t="shared" si="9"/>
        <v>-2.8673835125448077E-2</v>
      </c>
      <c r="H129" s="30">
        <f t="shared" si="9"/>
        <v>3.6900369003689537E-3</v>
      </c>
      <c r="I129" s="30">
        <f t="shared" si="9"/>
        <v>-2.2058823529411797E-2</v>
      </c>
      <c r="J129" s="30">
        <f t="shared" si="9"/>
        <v>-2.8947368421052611E-2</v>
      </c>
      <c r="K129" s="30">
        <f t="shared" si="9"/>
        <v>-1.6647309330236171E-2</v>
      </c>
      <c r="L129" s="30">
        <f t="shared" si="9"/>
        <v>-1.9685039370078705E-2</v>
      </c>
      <c r="M129" s="30">
        <f t="shared" si="9"/>
        <v>-2.008032128514059E-2</v>
      </c>
      <c r="N129" s="30">
        <f t="shared" si="9"/>
        <v>-1.2295081967213073E-2</v>
      </c>
      <c r="O129" s="30">
        <f t="shared" si="9"/>
        <v>0</v>
      </c>
      <c r="P129" s="30">
        <f t="shared" si="9"/>
        <v>0.36514522821576767</v>
      </c>
      <c r="Q129" s="30">
        <f t="shared" si="9"/>
        <v>-3.2826747720364757E-2</v>
      </c>
      <c r="R129" s="30">
        <f t="shared" si="9"/>
        <v>3.3940917661847925E-2</v>
      </c>
      <c r="S129" s="30">
        <f t="shared" si="9"/>
        <v>-2.4924012158054731E-2</v>
      </c>
      <c r="T129" s="30">
        <f t="shared" si="9"/>
        <v>0</v>
      </c>
      <c r="U129" s="30">
        <f t="shared" si="9"/>
        <v>-8.1047381546134334E-3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732000000</v>
      </c>
      <c r="N130" s="4">
        <v>644000000</v>
      </c>
      <c r="O130" s="4">
        <v>588000000</v>
      </c>
      <c r="P130" s="4">
        <v>577000000</v>
      </c>
      <c r="Q130" s="5">
        <v>543000000</v>
      </c>
      <c r="R130" s="4">
        <v>577000000</v>
      </c>
      <c r="S130" s="4">
        <v>566000000</v>
      </c>
      <c r="T130" s="4">
        <v>547000000</v>
      </c>
      <c r="U130" s="4">
        <v>543000000</v>
      </c>
    </row>
    <row r="131" spans="1:21" ht="16" x14ac:dyDescent="0.2">
      <c r="A131" s="3" t="s">
        <v>138</v>
      </c>
      <c r="B131" s="4">
        <v>795962000</v>
      </c>
      <c r="C131" s="4">
        <v>-12114000</v>
      </c>
      <c r="D131" s="4">
        <v>-327631000</v>
      </c>
      <c r="E131" s="4">
        <v>254000000</v>
      </c>
      <c r="F131" s="4">
        <v>496000000</v>
      </c>
      <c r="G131" s="4">
        <v>-743000000</v>
      </c>
      <c r="H131" s="4">
        <v>-1698000000</v>
      </c>
      <c r="I131" s="4">
        <v>2130000000</v>
      </c>
      <c r="J131" s="4">
        <v>1172000000</v>
      </c>
      <c r="K131" s="4">
        <v>790000000</v>
      </c>
      <c r="L131" s="4">
        <v>1704000000</v>
      </c>
      <c r="M131" s="4">
        <v>1062000000</v>
      </c>
      <c r="N131" s="4">
        <v>-12000000</v>
      </c>
      <c r="O131" s="4">
        <v>-2391000000</v>
      </c>
      <c r="P131" s="4">
        <v>9669000000</v>
      </c>
      <c r="Q131" s="5">
        <v>9816000000</v>
      </c>
      <c r="R131" s="4">
        <v>9669000000</v>
      </c>
      <c r="S131" s="4">
        <v>10258000000</v>
      </c>
      <c r="T131" s="4">
        <v>9939000000</v>
      </c>
      <c r="U131" s="4">
        <v>9816000000</v>
      </c>
    </row>
    <row r="132" spans="1:21" ht="16" x14ac:dyDescent="0.2">
      <c r="A132" s="3" t="s">
        <v>139</v>
      </c>
      <c r="B132" s="6">
        <v>62.07</v>
      </c>
      <c r="C132" s="6">
        <v>-0.63</v>
      </c>
      <c r="D132" s="6">
        <v>-14.3</v>
      </c>
      <c r="E132" s="6">
        <v>16.04</v>
      </c>
      <c r="F132" s="6">
        <v>30.06</v>
      </c>
      <c r="G132" s="6">
        <v>-34.49</v>
      </c>
      <c r="H132" s="6">
        <v>-125.87</v>
      </c>
      <c r="I132" s="6">
        <v>183.15</v>
      </c>
      <c r="J132" s="6">
        <v>65.81</v>
      </c>
      <c r="K132" s="6">
        <v>37.299999999999997</v>
      </c>
      <c r="L132" s="6">
        <v>73.959999999999994</v>
      </c>
      <c r="M132" s="6">
        <v>37.869999999999997</v>
      </c>
      <c r="N132" s="6">
        <v>-0.36</v>
      </c>
      <c r="O132" s="6">
        <v>-43.19</v>
      </c>
      <c r="P132" s="6">
        <v>24.33</v>
      </c>
      <c r="Q132" s="7">
        <v>25.15</v>
      </c>
      <c r="R132" s="6">
        <v>24.33</v>
      </c>
      <c r="S132" s="6">
        <v>25.79</v>
      </c>
      <c r="T132" s="6">
        <v>25.44</v>
      </c>
      <c r="U132" s="6">
        <v>25.15</v>
      </c>
    </row>
    <row r="133" spans="1:21" ht="16" x14ac:dyDescent="0.2">
      <c r="A133" s="3" t="s">
        <v>140</v>
      </c>
      <c r="B133" s="6">
        <v>-26.73</v>
      </c>
      <c r="C133" s="6">
        <v>-7.07</v>
      </c>
      <c r="D133" s="6">
        <v>-5.77</v>
      </c>
      <c r="E133" s="6">
        <v>-28.43</v>
      </c>
      <c r="F133" s="6">
        <v>-19.170000000000002</v>
      </c>
      <c r="G133" s="6">
        <v>-8.0500000000000007</v>
      </c>
      <c r="H133" s="6">
        <v>-23.79</v>
      </c>
      <c r="I133" s="6">
        <v>-85.76</v>
      </c>
      <c r="J133" s="6">
        <v>-63.46</v>
      </c>
      <c r="K133" s="6">
        <v>-44.75</v>
      </c>
      <c r="L133" s="6">
        <v>-62.63</v>
      </c>
      <c r="M133" s="6">
        <v>-34.57</v>
      </c>
      <c r="N133" s="6">
        <v>-23.29</v>
      </c>
      <c r="O133" s="6">
        <v>7.28</v>
      </c>
      <c r="P133" s="6">
        <v>-146.72999999999999</v>
      </c>
      <c r="Q133" s="7">
        <v>-164.55</v>
      </c>
      <c r="R133" s="6">
        <v>-146.72999999999999</v>
      </c>
      <c r="S133" s="6">
        <v>-146.18</v>
      </c>
      <c r="T133" s="6">
        <v>-171.82</v>
      </c>
      <c r="U133" s="6">
        <v>-164.55</v>
      </c>
    </row>
    <row r="134" spans="1:21" ht="16" x14ac:dyDescent="0.2">
      <c r="A134" s="3" t="s">
        <v>141</v>
      </c>
      <c r="B134" s="6">
        <v>0.91</v>
      </c>
      <c r="C134" s="6">
        <v>1.2</v>
      </c>
      <c r="D134" s="6">
        <v>1.23</v>
      </c>
      <c r="E134" s="6">
        <v>0.86</v>
      </c>
      <c r="F134" s="6">
        <v>1.06</v>
      </c>
      <c r="G134" s="6">
        <v>1.24</v>
      </c>
      <c r="H134" s="4">
        <v>1</v>
      </c>
      <c r="I134" s="6">
        <v>1.1299999999999999</v>
      </c>
      <c r="J134" s="6">
        <v>1.41</v>
      </c>
      <c r="K134" s="6">
        <v>1.35</v>
      </c>
      <c r="L134" s="6">
        <v>1.37</v>
      </c>
      <c r="M134" s="6">
        <v>1.52</v>
      </c>
      <c r="N134" s="6">
        <v>1.67</v>
      </c>
      <c r="O134" s="6">
        <v>2.31</v>
      </c>
      <c r="P134" s="6">
        <v>0.94</v>
      </c>
      <c r="Q134" s="7">
        <v>0.92</v>
      </c>
      <c r="R134" s="6">
        <v>0.94</v>
      </c>
      <c r="S134" s="6">
        <v>0.91</v>
      </c>
      <c r="T134" s="6">
        <v>0.78</v>
      </c>
      <c r="U134" s="6">
        <v>0.92</v>
      </c>
    </row>
    <row r="135" spans="1:21" ht="16" x14ac:dyDescent="0.2">
      <c r="A135" s="3" t="s">
        <v>142</v>
      </c>
      <c r="B135" s="6">
        <v>64.64</v>
      </c>
      <c r="C135" s="6">
        <v>63.24</v>
      </c>
      <c r="D135" s="6">
        <v>47.9</v>
      </c>
      <c r="E135" s="6">
        <v>43.57</v>
      </c>
      <c r="F135" s="6">
        <v>60.64</v>
      </c>
      <c r="G135" s="6">
        <v>47.66</v>
      </c>
      <c r="H135" s="6">
        <v>53.87</v>
      </c>
      <c r="I135" s="6">
        <v>44.79</v>
      </c>
      <c r="J135" s="6">
        <v>47.2</v>
      </c>
      <c r="K135" s="6">
        <v>53.5</v>
      </c>
      <c r="L135" s="6">
        <v>59.36</v>
      </c>
      <c r="M135" s="6">
        <v>41.8</v>
      </c>
      <c r="N135" s="6">
        <v>40.840000000000003</v>
      </c>
      <c r="O135" s="6">
        <v>34.92</v>
      </c>
      <c r="P135" s="6">
        <v>35.9</v>
      </c>
      <c r="Q135" s="7">
        <v>41.32</v>
      </c>
      <c r="R135" s="6">
        <v>35.9</v>
      </c>
      <c r="S135" s="6">
        <v>36.369999999999997</v>
      </c>
      <c r="T135" s="4">
        <v>32</v>
      </c>
      <c r="U135" s="6">
        <v>41.32</v>
      </c>
    </row>
    <row r="136" spans="1:21" ht="16" x14ac:dyDescent="0.2">
      <c r="A136" s="3" t="s">
        <v>143</v>
      </c>
      <c r="B136" s="4">
        <v>21649</v>
      </c>
      <c r="C136" s="4">
        <v>21077</v>
      </c>
      <c r="D136" s="4">
        <v>21000</v>
      </c>
      <c r="E136" s="4">
        <v>22700</v>
      </c>
      <c r="F136" s="4">
        <v>21687</v>
      </c>
      <c r="G136" s="4">
        <v>17000</v>
      </c>
      <c r="H136" s="4">
        <v>17000</v>
      </c>
      <c r="I136" s="4">
        <v>20400</v>
      </c>
      <c r="J136" s="4">
        <v>20000</v>
      </c>
      <c r="K136" s="4">
        <v>20400</v>
      </c>
      <c r="L136" s="4">
        <v>21200</v>
      </c>
      <c r="M136" s="4">
        <v>22500</v>
      </c>
      <c r="N136" s="4">
        <v>23000</v>
      </c>
      <c r="O136" s="4">
        <v>22850</v>
      </c>
      <c r="P136" s="4">
        <v>39950</v>
      </c>
      <c r="Q136" s="5">
        <v>39950</v>
      </c>
      <c r="R136" s="4">
        <v>39950</v>
      </c>
      <c r="S136" s="4">
        <v>39950</v>
      </c>
      <c r="T136" s="4">
        <v>39950</v>
      </c>
      <c r="U136" s="4">
        <v>39950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799491000</v>
      </c>
      <c r="C139" s="4">
        <v>749761000</v>
      </c>
      <c r="D139" s="4">
        <v>851869000</v>
      </c>
      <c r="E139" s="4">
        <v>934000000</v>
      </c>
      <c r="F139" s="4">
        <v>726000000</v>
      </c>
      <c r="G139" s="4">
        <v>903000000</v>
      </c>
      <c r="H139" s="4">
        <v>-191000000</v>
      </c>
      <c r="I139" s="4">
        <v>1268000000</v>
      </c>
      <c r="J139" s="4">
        <v>2228000000</v>
      </c>
      <c r="K139" s="4">
        <v>1638000000</v>
      </c>
      <c r="L139" s="4">
        <v>2121000000</v>
      </c>
      <c r="M139" s="4">
        <v>2303000000</v>
      </c>
      <c r="N139" s="4">
        <v>2534000000</v>
      </c>
      <c r="O139" s="4">
        <v>3263000000</v>
      </c>
      <c r="P139" s="4">
        <v>3522000000</v>
      </c>
      <c r="Q139" s="5">
        <v>2743000000</v>
      </c>
      <c r="R139" s="4">
        <v>494000000</v>
      </c>
      <c r="S139" s="4">
        <v>860000000</v>
      </c>
      <c r="T139" s="4">
        <v>575000000</v>
      </c>
      <c r="U139" s="4">
        <v>814000000</v>
      </c>
    </row>
    <row r="140" spans="1:21" ht="16" x14ac:dyDescent="0.2">
      <c r="A140" s="3" t="s">
        <v>145</v>
      </c>
      <c r="B140" s="4">
        <v>448788000</v>
      </c>
      <c r="C140" s="4">
        <v>435953000</v>
      </c>
      <c r="D140" s="4">
        <v>417399000</v>
      </c>
      <c r="E140" s="4">
        <v>187000000</v>
      </c>
      <c r="F140" s="4">
        <v>141000000</v>
      </c>
      <c r="G140" s="4">
        <v>137000000</v>
      </c>
      <c r="H140" s="4">
        <v>134000000</v>
      </c>
      <c r="I140" s="4">
        <v>157000000</v>
      </c>
      <c r="J140" s="4">
        <v>181000000</v>
      </c>
      <c r="K140" s="4">
        <v>180000000</v>
      </c>
      <c r="L140" s="4">
        <v>206000000</v>
      </c>
      <c r="M140" s="4">
        <v>204000000</v>
      </c>
      <c r="N140" s="4">
        <v>206000000</v>
      </c>
      <c r="O140" s="4">
        <v>178000000</v>
      </c>
      <c r="P140" s="4">
        <v>1013000000</v>
      </c>
      <c r="Q140" s="5">
        <v>1128000000</v>
      </c>
      <c r="R140" s="4">
        <v>275000000</v>
      </c>
      <c r="S140" s="4">
        <v>287000000</v>
      </c>
      <c r="T140" s="4">
        <v>284000000</v>
      </c>
      <c r="U140" s="4">
        <v>282000000</v>
      </c>
    </row>
    <row r="141" spans="1:21" ht="16" x14ac:dyDescent="0.2">
      <c r="A141" s="3" t="s">
        <v>146</v>
      </c>
      <c r="B141" s="4">
        <v>28992000</v>
      </c>
      <c r="C141" s="4">
        <v>65272000</v>
      </c>
      <c r="D141" s="4">
        <v>184260000</v>
      </c>
      <c r="E141" s="4">
        <v>263000000</v>
      </c>
      <c r="F141" s="4">
        <v>194000000</v>
      </c>
      <c r="G141" s="4">
        <v>276000000</v>
      </c>
      <c r="H141" s="4">
        <v>1533000000</v>
      </c>
      <c r="I141" s="4">
        <v>531000000</v>
      </c>
      <c r="J141" s="4">
        <v>-853000000</v>
      </c>
      <c r="K141" s="4">
        <v>266000000</v>
      </c>
      <c r="L141" s="4">
        <v>249000000</v>
      </c>
      <c r="M141" s="4">
        <v>270000000</v>
      </c>
      <c r="N141" s="4">
        <v>580000000</v>
      </c>
      <c r="O141" s="4">
        <v>227000000</v>
      </c>
      <c r="P141" s="4">
        <v>-1858000000</v>
      </c>
      <c r="Q141" s="5">
        <v>-296000000</v>
      </c>
      <c r="R141" s="4">
        <v>-248000000</v>
      </c>
      <c r="S141" s="4">
        <v>-153000000</v>
      </c>
      <c r="T141" s="4">
        <v>-9000000</v>
      </c>
      <c r="U141" s="4">
        <v>114000000</v>
      </c>
    </row>
    <row r="142" spans="1:21" ht="16" x14ac:dyDescent="0.2">
      <c r="A142" s="29" t="s">
        <v>147</v>
      </c>
      <c r="B142" s="26">
        <v>-1934000</v>
      </c>
      <c r="C142" s="26">
        <v>22268000</v>
      </c>
      <c r="D142" s="26">
        <v>66485000</v>
      </c>
      <c r="E142" s="26">
        <v>97000000</v>
      </c>
      <c r="F142" s="26">
        <v>93000000</v>
      </c>
      <c r="G142" s="26">
        <v>99000000</v>
      </c>
      <c r="H142" s="26">
        <v>100000000</v>
      </c>
      <c r="I142" s="26">
        <v>78000000</v>
      </c>
      <c r="J142" s="26">
        <v>76000000</v>
      </c>
      <c r="K142" s="26">
        <v>99000000</v>
      </c>
      <c r="L142" s="26">
        <v>94000000</v>
      </c>
      <c r="M142" s="26">
        <v>78000000</v>
      </c>
      <c r="N142" s="26">
        <v>90000000</v>
      </c>
      <c r="O142" s="26">
        <v>122000000</v>
      </c>
      <c r="P142" s="26">
        <v>214000000</v>
      </c>
      <c r="Q142" s="27">
        <v>197000000</v>
      </c>
      <c r="R142" s="26">
        <v>54000000</v>
      </c>
      <c r="S142" s="26">
        <v>46000000</v>
      </c>
      <c r="T142" s="26">
        <v>51000000</v>
      </c>
      <c r="U142" s="26">
        <v>46000000</v>
      </c>
    </row>
    <row r="143" spans="1:21" ht="16" x14ac:dyDescent="0.2">
      <c r="A143" s="12" t="s">
        <v>200</v>
      </c>
      <c r="B143" s="30">
        <f t="shared" ref="B143:U143" si="10">B142/B2</f>
        <v>-3.0432466752844785E-4</v>
      </c>
      <c r="C143" s="30">
        <f t="shared" si="10"/>
        <v>3.7414004746813643E-3</v>
      </c>
      <c r="D143" s="30">
        <f t="shared" si="10"/>
        <v>1.0778442337157329E-2</v>
      </c>
      <c r="E143" s="30">
        <f t="shared" si="10"/>
        <v>1.5529939161063081E-2</v>
      </c>
      <c r="F143" s="30">
        <f t="shared" si="10"/>
        <v>2.0898876404494383E-2</v>
      </c>
      <c r="G143" s="30">
        <f t="shared" si="10"/>
        <v>2.0307692307692308E-2</v>
      </c>
      <c r="H143" s="30">
        <f t="shared" si="10"/>
        <v>1.9798059790140567E-2</v>
      </c>
      <c r="I143" s="30">
        <f t="shared" si="10"/>
        <v>1.4680971202710334E-2</v>
      </c>
      <c r="J143" s="30">
        <f t="shared" si="10"/>
        <v>1.3425189895778131E-2</v>
      </c>
      <c r="K143" s="30">
        <f t="shared" si="10"/>
        <v>1.6328550222662049E-2</v>
      </c>
      <c r="L143" s="30">
        <f t="shared" si="10"/>
        <v>1.5020773410035155E-2</v>
      </c>
      <c r="M143" s="30">
        <f t="shared" si="10"/>
        <v>1.1643528884908196E-2</v>
      </c>
      <c r="N143" s="30">
        <f t="shared" si="10"/>
        <v>1.209352324643913E-2</v>
      </c>
      <c r="O143" s="30">
        <f t="shared" si="10"/>
        <v>1.4704109919247921E-2</v>
      </c>
      <c r="P143" s="30">
        <f t="shared" si="10"/>
        <v>1.913961184151686E-2</v>
      </c>
      <c r="Q143" s="30">
        <f t="shared" si="10"/>
        <v>1.6039732942517506E-2</v>
      </c>
      <c r="R143" s="30">
        <f t="shared" si="10"/>
        <v>1.8386108273748723E-2</v>
      </c>
      <c r="S143" s="30">
        <f t="shared" si="10"/>
        <v>1.4556962025316455E-2</v>
      </c>
      <c r="T143" s="30">
        <f t="shared" si="10"/>
        <v>1.6446307642695904E-2</v>
      </c>
      <c r="U143" s="30">
        <f t="shared" si="10"/>
        <v>1.4915693904020753E-2</v>
      </c>
    </row>
    <row r="144" spans="1:21" ht="16" x14ac:dyDescent="0.2">
      <c r="A144" s="3" t="s">
        <v>148</v>
      </c>
      <c r="B144" s="4">
        <v>-17000</v>
      </c>
      <c r="C144" s="4">
        <v>5688000</v>
      </c>
      <c r="D144" s="4">
        <v>74406000</v>
      </c>
      <c r="E144" s="4">
        <v>10000000</v>
      </c>
      <c r="F144" s="4">
        <v>53000000</v>
      </c>
      <c r="G144" s="4">
        <v>43000000</v>
      </c>
      <c r="H144" s="4">
        <v>-245000000</v>
      </c>
      <c r="I144" s="4">
        <v>280000000</v>
      </c>
      <c r="J144" s="4">
        <v>79000000</v>
      </c>
      <c r="K144" s="4" t="s">
        <v>26</v>
      </c>
      <c r="L144" s="4">
        <v>81000000</v>
      </c>
      <c r="M144" s="4">
        <v>46000000</v>
      </c>
      <c r="N144" s="4">
        <v>-31000000</v>
      </c>
      <c r="O144" s="4">
        <v>13000000</v>
      </c>
      <c r="P144" s="4">
        <v>-353000000</v>
      </c>
      <c r="Q144" s="5">
        <v>-628000000</v>
      </c>
      <c r="R144" s="4">
        <v>-198000000</v>
      </c>
      <c r="S144" s="4">
        <v>-167000000</v>
      </c>
      <c r="T144" s="4">
        <v>-217000000</v>
      </c>
      <c r="U144" s="4">
        <v>-46000000</v>
      </c>
    </row>
    <row r="145" spans="1:21" ht="16" x14ac:dyDescent="0.2">
      <c r="A145" s="3" t="s">
        <v>149</v>
      </c>
      <c r="B145" s="4" t="s">
        <v>26</v>
      </c>
      <c r="C145" s="4" t="s">
        <v>26</v>
      </c>
      <c r="D145" s="4" t="s">
        <v>26</v>
      </c>
      <c r="E145" s="4" t="s">
        <v>26</v>
      </c>
      <c r="F145" s="4" t="s">
        <v>26</v>
      </c>
      <c r="G145" s="4" t="s">
        <v>26</v>
      </c>
      <c r="H145" s="4" t="s">
        <v>26</v>
      </c>
      <c r="I145" s="4" t="s">
        <v>26</v>
      </c>
      <c r="J145" s="4" t="s">
        <v>26</v>
      </c>
      <c r="K145" s="4" t="s">
        <v>26</v>
      </c>
      <c r="L145" s="4" t="s">
        <v>26</v>
      </c>
      <c r="M145" s="4">
        <v>11000000</v>
      </c>
      <c r="N145" s="4">
        <v>120000000</v>
      </c>
      <c r="O145" s="4">
        <v>31000000</v>
      </c>
      <c r="P145" s="4">
        <v>132000000</v>
      </c>
      <c r="Q145" s="5" t="s">
        <v>26</v>
      </c>
      <c r="R145" s="4" t="s">
        <v>26</v>
      </c>
      <c r="S145" s="4" t="s">
        <v>26</v>
      </c>
      <c r="T145" s="4" t="s">
        <v>26</v>
      </c>
      <c r="U145" s="4" t="s">
        <v>26</v>
      </c>
    </row>
    <row r="146" spans="1:21" ht="16" x14ac:dyDescent="0.2">
      <c r="A146" s="3" t="s">
        <v>150</v>
      </c>
      <c r="B146" s="4">
        <v>30943000</v>
      </c>
      <c r="C146" s="4">
        <v>37316000</v>
      </c>
      <c r="D146" s="4">
        <v>43369000</v>
      </c>
      <c r="E146" s="4">
        <v>156000000</v>
      </c>
      <c r="F146" s="4">
        <v>48000000</v>
      </c>
      <c r="G146" s="4">
        <v>134000000</v>
      </c>
      <c r="H146" s="4">
        <v>1678000000</v>
      </c>
      <c r="I146" s="4">
        <v>173000000</v>
      </c>
      <c r="J146" s="4">
        <v>-1008000000</v>
      </c>
      <c r="K146" s="4">
        <v>167000000</v>
      </c>
      <c r="L146" s="4">
        <v>74000000</v>
      </c>
      <c r="M146" s="4">
        <v>135000000</v>
      </c>
      <c r="N146" s="4">
        <v>401000000</v>
      </c>
      <c r="O146" s="4">
        <v>61000000</v>
      </c>
      <c r="P146" s="4">
        <v>-1851000000</v>
      </c>
      <c r="Q146" s="5">
        <v>135000000</v>
      </c>
      <c r="R146" s="4">
        <v>-104000000</v>
      </c>
      <c r="S146" s="4">
        <v>-32000000</v>
      </c>
      <c r="T146" s="4">
        <v>157000000</v>
      </c>
      <c r="U146" s="4">
        <v>114000000</v>
      </c>
    </row>
    <row r="147" spans="1:21" ht="16" x14ac:dyDescent="0.2">
      <c r="A147" s="3" t="s">
        <v>151</v>
      </c>
      <c r="B147" s="4">
        <v>-108518000</v>
      </c>
      <c r="C147" s="4">
        <v>69793000</v>
      </c>
      <c r="D147" s="4">
        <v>4651000</v>
      </c>
      <c r="E147" s="4">
        <v>-40000000</v>
      </c>
      <c r="F147" s="4">
        <v>-314000000</v>
      </c>
      <c r="G147" s="4">
        <v>-500000000</v>
      </c>
      <c r="H147" s="4">
        <v>-267000000</v>
      </c>
      <c r="I147" s="4">
        <v>-1761000000</v>
      </c>
      <c r="J147" s="4">
        <v>-92000000</v>
      </c>
      <c r="K147" s="4">
        <v>-68000000</v>
      </c>
      <c r="L147" s="4">
        <v>-512000000</v>
      </c>
      <c r="M147" s="4">
        <v>-1000000</v>
      </c>
      <c r="N147" s="4">
        <v>247000000</v>
      </c>
      <c r="O147" s="4">
        <v>-70000000</v>
      </c>
      <c r="P147" s="4">
        <v>-74000000</v>
      </c>
      <c r="Q147" s="5">
        <v>-86000000</v>
      </c>
      <c r="R147" s="4">
        <v>592000000</v>
      </c>
      <c r="S147" s="4">
        <v>-400000000</v>
      </c>
      <c r="T147" s="4">
        <v>-81000000</v>
      </c>
      <c r="U147" s="4">
        <v>-197000000</v>
      </c>
    </row>
    <row r="148" spans="1:21" ht="16" x14ac:dyDescent="0.2">
      <c r="A148" s="3" t="s">
        <v>152</v>
      </c>
      <c r="B148" s="4">
        <v>95070000</v>
      </c>
      <c r="C148" s="4">
        <v>50313000</v>
      </c>
      <c r="D148" s="4">
        <v>-37039000</v>
      </c>
      <c r="E148" s="4">
        <v>-55000000</v>
      </c>
      <c r="F148" s="4">
        <v>-239000000</v>
      </c>
      <c r="G148" s="4">
        <v>-35000000</v>
      </c>
      <c r="H148" s="4">
        <v>-9000000</v>
      </c>
      <c r="I148" s="4">
        <v>-118000000</v>
      </c>
      <c r="J148" s="4">
        <v>-177000000</v>
      </c>
      <c r="K148" s="4">
        <v>-196000000</v>
      </c>
      <c r="L148" s="4">
        <v>-164000000</v>
      </c>
      <c r="M148" s="4">
        <v>-135000000</v>
      </c>
      <c r="N148" s="4">
        <v>18000000</v>
      </c>
      <c r="O148" s="4">
        <v>-144000000</v>
      </c>
      <c r="P148" s="4">
        <v>36000000</v>
      </c>
      <c r="Q148" s="5">
        <v>-319000000</v>
      </c>
      <c r="R148" s="4">
        <v>-255000000</v>
      </c>
      <c r="S148" s="4">
        <v>23000000</v>
      </c>
      <c r="T148" s="4">
        <v>-67000000</v>
      </c>
      <c r="U148" s="4">
        <v>-20000000</v>
      </c>
    </row>
    <row r="149" spans="1:21" ht="16" x14ac:dyDescent="0.2">
      <c r="A149" s="3" t="s">
        <v>153</v>
      </c>
      <c r="B149" s="4">
        <v>-26482000</v>
      </c>
      <c r="C149" s="4">
        <v>67645000</v>
      </c>
      <c r="D149" s="4">
        <v>26923000</v>
      </c>
      <c r="E149" s="4">
        <v>13000000</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v>1702000</v>
      </c>
      <c r="C150" s="4">
        <v>-11807000</v>
      </c>
      <c r="D150" s="4">
        <v>506000</v>
      </c>
      <c r="E150" s="4">
        <v>-11000000</v>
      </c>
      <c r="F150" s="4">
        <v>3000000</v>
      </c>
      <c r="G150" s="4">
        <v>-29000000</v>
      </c>
      <c r="H150" s="4">
        <v>-7000000</v>
      </c>
      <c r="I150" s="4">
        <v>-4000000</v>
      </c>
      <c r="J150" s="4">
        <v>-2000000</v>
      </c>
      <c r="K150" s="4">
        <v>10000000</v>
      </c>
      <c r="L150" s="4">
        <v>-1000000</v>
      </c>
      <c r="M150" s="4">
        <v>-81000000</v>
      </c>
      <c r="N150" s="4">
        <v>-85000000</v>
      </c>
      <c r="O150" s="4">
        <v>-86000000</v>
      </c>
      <c r="P150" s="4">
        <v>-258000000</v>
      </c>
      <c r="Q150" s="5">
        <v>-166000000</v>
      </c>
      <c r="R150" s="4">
        <v>-100000000</v>
      </c>
      <c r="S150" s="4">
        <v>71000000</v>
      </c>
      <c r="T150" s="4">
        <v>-112000000</v>
      </c>
      <c r="U150" s="4">
        <v>-25000000</v>
      </c>
    </row>
    <row r="151" spans="1:21" ht="16" x14ac:dyDescent="0.2">
      <c r="A151" s="3" t="s">
        <v>155</v>
      </c>
      <c r="B151" s="4">
        <v>-242327000</v>
      </c>
      <c r="C151" s="4">
        <v>79000</v>
      </c>
      <c r="D151" s="4">
        <v>134003000</v>
      </c>
      <c r="E151" s="4">
        <v>-67000000</v>
      </c>
      <c r="F151" s="4">
        <v>60000000</v>
      </c>
      <c r="G151" s="4">
        <v>-93000000</v>
      </c>
      <c r="H151" s="4">
        <v>-130000000</v>
      </c>
      <c r="I151" s="4">
        <v>-1624000000</v>
      </c>
      <c r="J151" s="4">
        <v>-150000000</v>
      </c>
      <c r="K151" s="4">
        <v>-4000000</v>
      </c>
      <c r="L151" s="4">
        <v>-108000000</v>
      </c>
      <c r="M151" s="4">
        <v>72000000</v>
      </c>
      <c r="N151" s="4">
        <v>132000000</v>
      </c>
      <c r="O151" s="4">
        <v>38000000</v>
      </c>
      <c r="P151" s="4">
        <v>43000000</v>
      </c>
      <c r="Q151" s="5">
        <v>305000000</v>
      </c>
      <c r="R151" s="4">
        <v>425000000</v>
      </c>
      <c r="S151" s="4">
        <v>-343000000</v>
      </c>
      <c r="T151" s="4">
        <v>250000000</v>
      </c>
      <c r="U151" s="4">
        <v>-27000000</v>
      </c>
    </row>
    <row r="152" spans="1:21" ht="16" x14ac:dyDescent="0.2">
      <c r="A152" s="3" t="s">
        <v>156</v>
      </c>
      <c r="B152" s="4">
        <v>63519000</v>
      </c>
      <c r="C152" s="4">
        <v>-36437000</v>
      </c>
      <c r="D152" s="4">
        <v>-119742000</v>
      </c>
      <c r="E152" s="4">
        <v>80000000</v>
      </c>
      <c r="F152" s="4">
        <v>-138000000</v>
      </c>
      <c r="G152" s="4">
        <v>-343000000</v>
      </c>
      <c r="H152" s="4">
        <v>-121000000</v>
      </c>
      <c r="I152" s="4">
        <v>-15000000</v>
      </c>
      <c r="J152" s="4">
        <v>237000000</v>
      </c>
      <c r="K152" s="4">
        <v>122000000</v>
      </c>
      <c r="L152" s="4">
        <v>-239000000</v>
      </c>
      <c r="M152" s="4">
        <v>143000000</v>
      </c>
      <c r="N152" s="4">
        <v>182000000</v>
      </c>
      <c r="O152" s="4">
        <v>122000000</v>
      </c>
      <c r="P152" s="4">
        <v>105000000</v>
      </c>
      <c r="Q152" s="5">
        <v>94000000</v>
      </c>
      <c r="R152" s="4">
        <v>522000000</v>
      </c>
      <c r="S152" s="4">
        <v>-151000000</v>
      </c>
      <c r="T152" s="4">
        <v>-152000000</v>
      </c>
      <c r="U152" s="4">
        <v>-125000000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1168753000</v>
      </c>
      <c r="C154" s="4">
        <v>1320779000</v>
      </c>
      <c r="D154" s="4">
        <v>1458179000</v>
      </c>
      <c r="E154" s="4">
        <v>1344000000</v>
      </c>
      <c r="F154" s="4">
        <v>747000000</v>
      </c>
      <c r="G154" s="4">
        <v>816000000</v>
      </c>
      <c r="H154" s="4">
        <v>1209000000</v>
      </c>
      <c r="I154" s="4">
        <v>195000000</v>
      </c>
      <c r="J154" s="4">
        <v>1464000000</v>
      </c>
      <c r="K154" s="4">
        <v>2016000000</v>
      </c>
      <c r="L154" s="4">
        <v>2064000000</v>
      </c>
      <c r="M154" s="4">
        <v>2776000000</v>
      </c>
      <c r="N154" s="4">
        <v>3567000000</v>
      </c>
      <c r="O154" s="4">
        <v>3598000000</v>
      </c>
      <c r="P154" s="4">
        <v>2603000000</v>
      </c>
      <c r="Q154" s="5">
        <v>3489000000</v>
      </c>
      <c r="R154" s="4">
        <v>1113000000</v>
      </c>
      <c r="S154" s="4">
        <v>594000000</v>
      </c>
      <c r="T154" s="4">
        <v>769000000</v>
      </c>
      <c r="U154" s="4">
        <v>1013000000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440000</v>
      </c>
      <c r="C156" s="4">
        <v>15196000</v>
      </c>
      <c r="D156" s="4" t="s">
        <v>26</v>
      </c>
      <c r="E156" s="4" t="s">
        <v>26</v>
      </c>
      <c r="F156" s="4" t="s">
        <v>26</v>
      </c>
      <c r="G156" s="4">
        <v>51000000</v>
      </c>
      <c r="H156" s="4">
        <v>83000000</v>
      </c>
      <c r="I156" s="4">
        <v>14000000</v>
      </c>
      <c r="J156" s="4">
        <v>1498000000</v>
      </c>
      <c r="K156" s="4">
        <v>2000000</v>
      </c>
      <c r="L156" s="4">
        <v>6000000</v>
      </c>
      <c r="M156" s="4">
        <v>85000000</v>
      </c>
      <c r="N156" s="4" t="s">
        <v>26</v>
      </c>
      <c r="O156" s="4" t="s">
        <v>26</v>
      </c>
      <c r="P156" s="4" t="s">
        <v>26</v>
      </c>
      <c r="Q156" s="5" t="s">
        <v>26</v>
      </c>
      <c r="R156" s="4" t="s">
        <v>26</v>
      </c>
      <c r="S156" s="4" t="s">
        <v>26</v>
      </c>
      <c r="T156" s="4" t="s">
        <v>26</v>
      </c>
      <c r="U156" s="4" t="s">
        <v>26</v>
      </c>
    </row>
    <row r="157" spans="1:21" ht="16" x14ac:dyDescent="0.2">
      <c r="A157" s="3" t="s">
        <v>161</v>
      </c>
      <c r="B157" s="4">
        <v>440000</v>
      </c>
      <c r="C157" s="4">
        <v>15196000</v>
      </c>
      <c r="D157" s="4" t="s">
        <v>26</v>
      </c>
      <c r="E157" s="4" t="s">
        <v>26</v>
      </c>
      <c r="F157" s="4" t="s">
        <v>26</v>
      </c>
      <c r="G157" s="4">
        <v>51000000</v>
      </c>
      <c r="H157" s="4">
        <v>83000000</v>
      </c>
      <c r="I157" s="4">
        <v>14000000</v>
      </c>
      <c r="J157" s="4">
        <v>1498000000</v>
      </c>
      <c r="K157" s="4">
        <v>2000000</v>
      </c>
      <c r="L157" s="4">
        <v>6000000</v>
      </c>
      <c r="M157" s="4">
        <v>85000000</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-131331000</v>
      </c>
      <c r="C159" s="4">
        <v>-92290000</v>
      </c>
      <c r="D159" s="4">
        <v>-115443000</v>
      </c>
      <c r="E159" s="4">
        <v>-92000000</v>
      </c>
      <c r="F159" s="4">
        <v>-96000000</v>
      </c>
      <c r="G159" s="4">
        <v>-117000000</v>
      </c>
      <c r="H159" s="4">
        <v>-92000000</v>
      </c>
      <c r="I159" s="4">
        <v>-139000000</v>
      </c>
      <c r="J159" s="4">
        <v>-115000000</v>
      </c>
      <c r="K159" s="4">
        <v>-123000000</v>
      </c>
      <c r="L159" s="4">
        <v>-113000000</v>
      </c>
      <c r="M159" s="4">
        <v>-115000000</v>
      </c>
      <c r="N159" s="4">
        <v>-76000000</v>
      </c>
      <c r="O159" s="4">
        <v>-35000000</v>
      </c>
      <c r="P159" s="4">
        <v>-89000000</v>
      </c>
      <c r="Q159" s="5">
        <v>-123000000</v>
      </c>
      <c r="R159" s="4">
        <v>-28000000</v>
      </c>
      <c r="S159" s="4">
        <v>-28000000</v>
      </c>
      <c r="T159" s="4">
        <v>-31000000</v>
      </c>
      <c r="U159" s="4">
        <v>-36000000</v>
      </c>
    </row>
    <row r="160" spans="1:21" ht="16" x14ac:dyDescent="0.2">
      <c r="A160" s="3" t="s">
        <v>164</v>
      </c>
      <c r="B160" s="4">
        <v>-105978000</v>
      </c>
      <c r="C160" s="4">
        <v>-68526000</v>
      </c>
      <c r="D160" s="4">
        <v>-115443000</v>
      </c>
      <c r="E160" s="4">
        <v>-92000000</v>
      </c>
      <c r="F160" s="4">
        <v>-96000000</v>
      </c>
      <c r="G160" s="4">
        <v>-117000000</v>
      </c>
      <c r="H160" s="4">
        <v>-92000000</v>
      </c>
      <c r="I160" s="4">
        <v>-139000000</v>
      </c>
      <c r="J160" s="4">
        <v>-115000000</v>
      </c>
      <c r="K160" s="4">
        <v>-123000000</v>
      </c>
      <c r="L160" s="4">
        <v>-113000000</v>
      </c>
      <c r="M160" s="4">
        <v>-115000000</v>
      </c>
      <c r="N160" s="4">
        <v>-76000000</v>
      </c>
      <c r="O160" s="4">
        <v>-35000000</v>
      </c>
      <c r="P160" s="4">
        <v>-89000000</v>
      </c>
      <c r="Q160" s="5">
        <v>-123000000</v>
      </c>
      <c r="R160" s="4">
        <v>-28000000</v>
      </c>
      <c r="S160" s="4">
        <v>-28000000</v>
      </c>
      <c r="T160" s="4">
        <v>-31000000</v>
      </c>
      <c r="U160" s="4">
        <v>-36000000</v>
      </c>
    </row>
    <row r="161" spans="1:21" ht="16" x14ac:dyDescent="0.2">
      <c r="A161" s="3" t="s">
        <v>165</v>
      </c>
      <c r="B161" s="4">
        <v>-25353000</v>
      </c>
      <c r="C161" s="4">
        <v>-23764000</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t="s">
        <v>26</v>
      </c>
      <c r="C162" s="4">
        <v>-24602000</v>
      </c>
      <c r="D162" s="4" t="s">
        <v>26</v>
      </c>
      <c r="E162" s="4">
        <v>-158000000</v>
      </c>
      <c r="F162" s="4" t="s">
        <v>26</v>
      </c>
      <c r="G162" s="4" t="s">
        <v>26</v>
      </c>
      <c r="H162" s="4" t="s">
        <v>26</v>
      </c>
      <c r="I162" s="4" t="s">
        <v>26</v>
      </c>
      <c r="J162" s="4" t="s">
        <v>26</v>
      </c>
      <c r="K162" s="4" t="s">
        <v>26</v>
      </c>
      <c r="L162" s="4" t="s">
        <v>26</v>
      </c>
      <c r="M162" s="4" t="s">
        <v>26</v>
      </c>
      <c r="N162" s="4" t="s">
        <v>26</v>
      </c>
      <c r="O162" s="4" t="s">
        <v>26</v>
      </c>
      <c r="P162" s="4" t="s">
        <v>26</v>
      </c>
      <c r="Q162" s="5" t="s">
        <v>26</v>
      </c>
      <c r="R162" s="4" t="s">
        <v>26</v>
      </c>
      <c r="S162" s="4" t="s">
        <v>26</v>
      </c>
      <c r="T162" s="4" t="s">
        <v>26</v>
      </c>
      <c r="U162" s="4" t="s">
        <v>26</v>
      </c>
    </row>
    <row r="163" spans="1:21" ht="16" x14ac:dyDescent="0.2">
      <c r="A163" s="3" t="s">
        <v>167</v>
      </c>
      <c r="B163" s="4" t="s">
        <v>26</v>
      </c>
      <c r="C163" s="4" t="s">
        <v>26</v>
      </c>
      <c r="D163" s="4" t="s">
        <v>26</v>
      </c>
      <c r="E163" s="4" t="s">
        <v>26</v>
      </c>
      <c r="F163" s="4" t="s">
        <v>26</v>
      </c>
      <c r="G163" s="4" t="s">
        <v>26</v>
      </c>
      <c r="H163" s="4" t="s">
        <v>26</v>
      </c>
      <c r="I163" s="4" t="s">
        <v>26</v>
      </c>
      <c r="J163" s="4" t="s">
        <v>26</v>
      </c>
      <c r="K163" s="4" t="s">
        <v>26</v>
      </c>
      <c r="L163" s="4" t="s">
        <v>26</v>
      </c>
      <c r="M163" s="4" t="s">
        <v>26</v>
      </c>
      <c r="N163" s="4" t="s">
        <v>26</v>
      </c>
      <c r="O163" s="4" t="s">
        <v>26</v>
      </c>
      <c r="P163" s="4" t="s">
        <v>26</v>
      </c>
      <c r="Q163" s="5" t="s">
        <v>26</v>
      </c>
      <c r="R163" s="4" t="s">
        <v>26</v>
      </c>
      <c r="S163" s="4" t="s">
        <v>26</v>
      </c>
      <c r="T163" s="4" t="s">
        <v>26</v>
      </c>
      <c r="U163" s="4" t="s">
        <v>26</v>
      </c>
    </row>
    <row r="164" spans="1:21" ht="16" x14ac:dyDescent="0.2">
      <c r="A164" s="3" t="s">
        <v>168</v>
      </c>
      <c r="B164" s="4" t="s">
        <v>26</v>
      </c>
      <c r="C164" s="4">
        <v>-24602000</v>
      </c>
      <c r="D164" s="4" t="s">
        <v>26</v>
      </c>
      <c r="E164" s="4">
        <v>-158000000</v>
      </c>
      <c r="F164" s="4" t="s">
        <v>26</v>
      </c>
      <c r="G164" s="4" t="s">
        <v>26</v>
      </c>
      <c r="H164" s="4" t="s">
        <v>26</v>
      </c>
      <c r="I164" s="4" t="s">
        <v>26</v>
      </c>
      <c r="J164" s="4" t="s">
        <v>26</v>
      </c>
      <c r="K164" s="4" t="s">
        <v>26</v>
      </c>
      <c r="L164" s="4" t="s">
        <v>26</v>
      </c>
      <c r="M164" s="4" t="s">
        <v>26</v>
      </c>
      <c r="N164" s="4" t="s">
        <v>26</v>
      </c>
      <c r="O164" s="4" t="s">
        <v>26</v>
      </c>
      <c r="P164" s="4" t="s">
        <v>26</v>
      </c>
      <c r="Q164" s="5" t="s">
        <v>26</v>
      </c>
      <c r="R164" s="4" t="s">
        <v>26</v>
      </c>
      <c r="S164" s="4" t="s">
        <v>26</v>
      </c>
      <c r="T164" s="4" t="s">
        <v>26</v>
      </c>
      <c r="U164" s="4" t="s">
        <v>26</v>
      </c>
    </row>
    <row r="165" spans="1:21" ht="16" x14ac:dyDescent="0.2">
      <c r="A165" s="3" t="s">
        <v>169</v>
      </c>
      <c r="B165" s="4">
        <v>-48261000</v>
      </c>
      <c r="C165" s="4" t="s">
        <v>26</v>
      </c>
      <c r="D165" s="4">
        <v>-339396000</v>
      </c>
      <c r="E165" s="4">
        <v>38000000</v>
      </c>
      <c r="F165" s="4">
        <v>-177000000</v>
      </c>
      <c r="G165" s="4">
        <v>4000000</v>
      </c>
      <c r="H165" s="4">
        <v>12000000</v>
      </c>
      <c r="I165" s="4">
        <v>-2382000000</v>
      </c>
      <c r="J165" s="4">
        <v>1321000000</v>
      </c>
      <c r="K165" s="4">
        <v>-81000000</v>
      </c>
      <c r="L165" s="4">
        <v>-395000000</v>
      </c>
      <c r="M165" s="4">
        <v>-6000000</v>
      </c>
      <c r="N165" s="4">
        <v>-183000000</v>
      </c>
      <c r="O165" s="4">
        <v>-83000000</v>
      </c>
      <c r="P165" s="4">
        <v>3719000000</v>
      </c>
      <c r="Q165" s="5">
        <v>678000000</v>
      </c>
      <c r="R165" s="4">
        <v>-33000000</v>
      </c>
      <c r="S165" s="4">
        <v>-222000000</v>
      </c>
      <c r="T165" s="4">
        <v>938000000</v>
      </c>
      <c r="U165" s="4">
        <v>-5000000</v>
      </c>
    </row>
    <row r="166" spans="1:21" ht="16" x14ac:dyDescent="0.2">
      <c r="A166" s="3" t="s">
        <v>170</v>
      </c>
      <c r="B166" s="4" t="s">
        <v>26</v>
      </c>
      <c r="C166" s="4" t="s">
        <v>26</v>
      </c>
      <c r="D166" s="4">
        <v>25000000</v>
      </c>
      <c r="E166" s="4">
        <v>238000000</v>
      </c>
      <c r="F166" s="4" t="s">
        <v>26</v>
      </c>
      <c r="G166" s="4">
        <v>51000000</v>
      </c>
      <c r="H166" s="4">
        <v>83000000</v>
      </c>
      <c r="I166" s="4">
        <v>14000000</v>
      </c>
      <c r="J166" s="4">
        <v>1498000000</v>
      </c>
      <c r="K166" s="4">
        <v>2000000</v>
      </c>
      <c r="L166" s="4">
        <v>6000000</v>
      </c>
      <c r="M166" s="4">
        <v>85000000</v>
      </c>
      <c r="N166" s="4">
        <v>18000000</v>
      </c>
      <c r="O166" s="4">
        <v>16000000</v>
      </c>
      <c r="P166" s="4">
        <v>3719000000</v>
      </c>
      <c r="Q166" s="5">
        <v>971000000</v>
      </c>
      <c r="R166" s="4">
        <v>-33000000</v>
      </c>
      <c r="S166" s="4">
        <v>50000000</v>
      </c>
      <c r="T166" s="4">
        <v>952000000</v>
      </c>
      <c r="U166" s="4">
        <v>2000000</v>
      </c>
    </row>
    <row r="167" spans="1:21" ht="16" x14ac:dyDescent="0.2">
      <c r="A167" s="3" t="s">
        <v>171</v>
      </c>
      <c r="B167" s="4">
        <v>-48261000</v>
      </c>
      <c r="C167" s="4" t="s">
        <v>26</v>
      </c>
      <c r="D167" s="4">
        <v>-364396000</v>
      </c>
      <c r="E167" s="4">
        <v>-200000000</v>
      </c>
      <c r="F167" s="4">
        <v>-177000000</v>
      </c>
      <c r="G167" s="4">
        <v>-47000000</v>
      </c>
      <c r="H167" s="4">
        <v>-71000000</v>
      </c>
      <c r="I167" s="4">
        <v>-2396000000</v>
      </c>
      <c r="J167" s="4">
        <v>-177000000</v>
      </c>
      <c r="K167" s="4">
        <v>-83000000</v>
      </c>
      <c r="L167" s="4">
        <v>-401000000</v>
      </c>
      <c r="M167" s="4">
        <v>-91000000</v>
      </c>
      <c r="N167" s="4">
        <v>-201000000</v>
      </c>
      <c r="O167" s="4">
        <v>-99000000</v>
      </c>
      <c r="P167" s="4" t="s">
        <v>26</v>
      </c>
      <c r="Q167" s="5">
        <v>-293000000</v>
      </c>
      <c r="R167" s="4" t="s">
        <v>26</v>
      </c>
      <c r="S167" s="4">
        <v>-272000000</v>
      </c>
      <c r="T167" s="4">
        <v>-14000000</v>
      </c>
      <c r="U167" s="4">
        <v>-7000000</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-254106000</v>
      </c>
      <c r="C169" s="4">
        <v>-176996000</v>
      </c>
      <c r="D169" s="4">
        <v>-142711000</v>
      </c>
      <c r="E169" s="4">
        <v>-34000000</v>
      </c>
      <c r="F169" s="4">
        <v>26000000</v>
      </c>
      <c r="G169" s="4">
        <v>-68000000</v>
      </c>
      <c r="H169" s="4">
        <v>-68000000</v>
      </c>
      <c r="I169" s="4">
        <v>-18000000</v>
      </c>
      <c r="J169" s="4">
        <v>-1499000000</v>
      </c>
      <c r="K169" s="4">
        <v>-7000000</v>
      </c>
      <c r="L169" s="4">
        <v>-11000000</v>
      </c>
      <c r="M169" s="4">
        <v>-95000000</v>
      </c>
      <c r="N169" s="4">
        <v>19000000</v>
      </c>
      <c r="O169" s="4">
        <v>-2000000</v>
      </c>
      <c r="P169" s="4">
        <v>-2000000</v>
      </c>
      <c r="Q169" s="5">
        <v>-9000000</v>
      </c>
      <c r="R169" s="4" t="s">
        <v>26</v>
      </c>
      <c r="S169" s="4">
        <v>-3000000</v>
      </c>
      <c r="T169" s="4">
        <v>2000000</v>
      </c>
      <c r="U169" s="4">
        <v>-8000000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-433258000</v>
      </c>
      <c r="C171" s="4">
        <v>-278692000</v>
      </c>
      <c r="D171" s="4">
        <v>-597550000</v>
      </c>
      <c r="E171" s="4">
        <v>-246000000</v>
      </c>
      <c r="F171" s="4">
        <v>-247000000</v>
      </c>
      <c r="G171" s="4">
        <v>-130000000</v>
      </c>
      <c r="H171" s="4">
        <v>-65000000</v>
      </c>
      <c r="I171" s="4">
        <v>-2525000000</v>
      </c>
      <c r="J171" s="4">
        <v>1205000000</v>
      </c>
      <c r="K171" s="4">
        <v>-209000000</v>
      </c>
      <c r="L171" s="4">
        <v>-513000000</v>
      </c>
      <c r="M171" s="4">
        <v>-131000000</v>
      </c>
      <c r="N171" s="4">
        <v>-240000000</v>
      </c>
      <c r="O171" s="4">
        <v>-120000000</v>
      </c>
      <c r="P171" s="4">
        <v>3628000000</v>
      </c>
      <c r="Q171" s="5">
        <v>546000000</v>
      </c>
      <c r="R171" s="4">
        <v>-61000000</v>
      </c>
      <c r="S171" s="4">
        <v>-253000000</v>
      </c>
      <c r="T171" s="4">
        <v>909000000</v>
      </c>
      <c r="U171" s="4">
        <v>-49000000</v>
      </c>
    </row>
    <row r="172" spans="1:21" ht="16" x14ac:dyDescent="0.2">
      <c r="A172" s="3" t="s">
        <v>175</v>
      </c>
      <c r="B172" s="4">
        <v>-280455000</v>
      </c>
      <c r="C172" s="4">
        <v>-281553000</v>
      </c>
      <c r="D172" s="4">
        <v>-311163000</v>
      </c>
      <c r="E172" s="4">
        <v>-308000000</v>
      </c>
      <c r="F172" s="4">
        <v>-984000000</v>
      </c>
      <c r="G172" s="4">
        <v>-308000000</v>
      </c>
      <c r="H172" s="4">
        <v>-326000000</v>
      </c>
      <c r="I172" s="4">
        <v>-363000000</v>
      </c>
      <c r="J172" s="4">
        <v>-380000000</v>
      </c>
      <c r="K172" s="4">
        <v>-421000000</v>
      </c>
      <c r="L172" s="4">
        <v>-503000000</v>
      </c>
      <c r="M172" s="4">
        <v>-560000000</v>
      </c>
      <c r="N172" s="4">
        <v>-645000000</v>
      </c>
      <c r="O172" s="4">
        <v>-743000000</v>
      </c>
      <c r="P172" s="4">
        <v>-1024000000</v>
      </c>
      <c r="Q172" s="5">
        <v>-1139000000</v>
      </c>
      <c r="R172" s="4">
        <v>-275000000</v>
      </c>
      <c r="S172" s="4">
        <v>-290000000</v>
      </c>
      <c r="T172" s="4">
        <v>-288000000</v>
      </c>
      <c r="U172" s="4">
        <v>-286000000</v>
      </c>
    </row>
    <row r="173" spans="1:21" ht="16" x14ac:dyDescent="0.2">
      <c r="A173" s="3" t="s">
        <v>176</v>
      </c>
      <c r="B173" s="4">
        <v>70000000</v>
      </c>
      <c r="C173" s="4">
        <v>-70000000</v>
      </c>
      <c r="D173" s="4" t="s">
        <v>26</v>
      </c>
      <c r="E173" s="4" t="s">
        <v>26</v>
      </c>
      <c r="F173" s="4">
        <v>-400000000</v>
      </c>
      <c r="G173" s="4" t="s">
        <v>26</v>
      </c>
      <c r="H173" s="4" t="s">
        <v>26</v>
      </c>
      <c r="I173" s="4">
        <v>2674000000</v>
      </c>
      <c r="J173" s="4">
        <v>72000000</v>
      </c>
      <c r="K173" s="4" t="s">
        <v>26</v>
      </c>
      <c r="L173" s="4">
        <v>86000000</v>
      </c>
      <c r="M173" s="4">
        <v>218000000</v>
      </c>
      <c r="N173" s="4">
        <v>-118000000</v>
      </c>
      <c r="O173" s="4" t="s">
        <v>26</v>
      </c>
      <c r="P173" s="4">
        <v>1665000000</v>
      </c>
      <c r="Q173" s="5">
        <v>917000000</v>
      </c>
      <c r="R173" s="4">
        <v>173000000</v>
      </c>
      <c r="S173" s="4" t="s">
        <v>26</v>
      </c>
      <c r="T173" s="4" t="s">
        <v>26</v>
      </c>
      <c r="U173" s="4">
        <v>744000000</v>
      </c>
    </row>
    <row r="174" spans="1:21" ht="16" x14ac:dyDescent="0.2">
      <c r="A174" s="3" t="s">
        <v>177</v>
      </c>
      <c r="B174" s="4">
        <v>70000000</v>
      </c>
      <c r="C174" s="4" t="s">
        <v>26</v>
      </c>
      <c r="D174" s="4" t="s">
        <v>26</v>
      </c>
      <c r="E174" s="4" t="s">
        <v>26</v>
      </c>
      <c r="F174" s="4" t="s">
        <v>26</v>
      </c>
      <c r="G174" s="4" t="s">
        <v>26</v>
      </c>
      <c r="H174" s="4" t="s">
        <v>26</v>
      </c>
      <c r="I174" s="4">
        <v>2674000000</v>
      </c>
      <c r="J174" s="4">
        <v>493000000</v>
      </c>
      <c r="K174" s="4" t="s">
        <v>26</v>
      </c>
      <c r="L174" s="4">
        <v>489000000</v>
      </c>
      <c r="M174" s="4">
        <v>1086000000</v>
      </c>
      <c r="N174" s="4">
        <v>1276000000</v>
      </c>
      <c r="O174" s="4" t="s">
        <v>26</v>
      </c>
      <c r="P174" s="4">
        <v>5395000000</v>
      </c>
      <c r="Q174" s="5">
        <v>744000000</v>
      </c>
      <c r="R174" s="4" t="s">
        <v>26</v>
      </c>
      <c r="S174" s="4" t="s">
        <v>26</v>
      </c>
      <c r="T174" s="4" t="s">
        <v>26</v>
      </c>
      <c r="U174" s="4">
        <v>744000000</v>
      </c>
    </row>
    <row r="175" spans="1:21" ht="16" x14ac:dyDescent="0.2">
      <c r="A175" s="3" t="s">
        <v>178</v>
      </c>
      <c r="B175" s="4" t="s">
        <v>26</v>
      </c>
      <c r="C175" s="4">
        <v>-70000000</v>
      </c>
      <c r="D175" s="4" t="s">
        <v>26</v>
      </c>
      <c r="E175" s="4" t="s">
        <v>26</v>
      </c>
      <c r="F175" s="4">
        <v>-400000000</v>
      </c>
      <c r="G175" s="4" t="s">
        <v>26</v>
      </c>
      <c r="H175" s="4" t="s">
        <v>26</v>
      </c>
      <c r="I175" s="4" t="s">
        <v>26</v>
      </c>
      <c r="J175" s="4">
        <v>-421000000</v>
      </c>
      <c r="K175" s="4" t="s">
        <v>26</v>
      </c>
      <c r="L175" s="4">
        <v>-403000000</v>
      </c>
      <c r="M175" s="4">
        <v>-868000000</v>
      </c>
      <c r="N175" s="4">
        <v>-1394000000</v>
      </c>
      <c r="O175" s="4" t="s">
        <v>26</v>
      </c>
      <c r="P175" s="4">
        <v>-3730000000</v>
      </c>
      <c r="Q175" s="5">
        <v>173000000</v>
      </c>
      <c r="R175" s="4">
        <v>173000000</v>
      </c>
      <c r="S175" s="4" t="s">
        <v>26</v>
      </c>
      <c r="T175" s="4" t="s">
        <v>26</v>
      </c>
      <c r="U175" s="4" t="s">
        <v>26</v>
      </c>
    </row>
    <row r="176" spans="1:21" ht="16" x14ac:dyDescent="0.2">
      <c r="A176" s="3" t="s">
        <v>179</v>
      </c>
      <c r="B176" s="4">
        <v>-447233000</v>
      </c>
      <c r="C176" s="4" t="s">
        <v>26</v>
      </c>
      <c r="D176" s="4">
        <v>-255808000</v>
      </c>
      <c r="E176" s="4">
        <v>-1500000000</v>
      </c>
      <c r="F176" s="4">
        <v>-295000000</v>
      </c>
      <c r="G176" s="4">
        <v>-978000000</v>
      </c>
      <c r="H176" s="4">
        <v>-362000000</v>
      </c>
      <c r="I176" s="4">
        <v>-974000000</v>
      </c>
      <c r="J176" s="4">
        <v>-1123000000</v>
      </c>
      <c r="K176" s="4">
        <v>-1001000000</v>
      </c>
      <c r="L176" s="4">
        <v>-1660000000</v>
      </c>
      <c r="M176" s="4">
        <v>-1240000000</v>
      </c>
      <c r="N176" s="4">
        <v>-1164000000</v>
      </c>
      <c r="O176" s="4" t="s">
        <v>26</v>
      </c>
      <c r="P176" s="4">
        <v>-12004000000</v>
      </c>
      <c r="Q176" s="5">
        <v>-3002000000</v>
      </c>
      <c r="R176" s="4">
        <v>-1001000000</v>
      </c>
      <c r="S176" s="4">
        <v>-500000000</v>
      </c>
      <c r="T176" s="4">
        <v>-1001000000</v>
      </c>
      <c r="U176" s="4">
        <v>-500000000</v>
      </c>
    </row>
    <row r="177" spans="1:21" ht="16" x14ac:dyDescent="0.2">
      <c r="A177" s="3" t="s">
        <v>180</v>
      </c>
      <c r="B177" s="4" t="s">
        <v>26</v>
      </c>
      <c r="C177" s="4" t="s">
        <v>26</v>
      </c>
      <c r="D177" s="4" t="s">
        <v>26</v>
      </c>
      <c r="E177" s="4" t="s">
        <v>26</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-447233000</v>
      </c>
      <c r="C178" s="4" t="s">
        <v>26</v>
      </c>
      <c r="D178" s="4">
        <v>-255808000</v>
      </c>
      <c r="E178" s="4">
        <v>-1500000000</v>
      </c>
      <c r="F178" s="4">
        <v>-295000000</v>
      </c>
      <c r="G178" s="4">
        <v>-978000000</v>
      </c>
      <c r="H178" s="4">
        <v>-362000000</v>
      </c>
      <c r="I178" s="4">
        <v>-974000000</v>
      </c>
      <c r="J178" s="4">
        <v>-1123000000</v>
      </c>
      <c r="K178" s="4">
        <v>-1001000000</v>
      </c>
      <c r="L178" s="4">
        <v>-1660000000</v>
      </c>
      <c r="M178" s="4">
        <v>-1240000000</v>
      </c>
      <c r="N178" s="4">
        <v>-1164000000</v>
      </c>
      <c r="O178" s="4" t="s">
        <v>26</v>
      </c>
      <c r="P178" s="4">
        <v>-12004000000</v>
      </c>
      <c r="Q178" s="5">
        <v>-3002000000</v>
      </c>
      <c r="R178" s="4">
        <v>-1001000000</v>
      </c>
      <c r="S178" s="4">
        <v>-500000000</v>
      </c>
      <c r="T178" s="4">
        <v>-1001000000</v>
      </c>
      <c r="U178" s="4">
        <v>-500000000</v>
      </c>
    </row>
    <row r="179" spans="1:21" ht="16" x14ac:dyDescent="0.2">
      <c r="A179" s="3" t="s">
        <v>182</v>
      </c>
      <c r="B179" s="4">
        <v>45401000</v>
      </c>
      <c r="C179" s="4">
        <v>25503000</v>
      </c>
      <c r="D179" s="4">
        <v>33562000</v>
      </c>
      <c r="E179" s="4">
        <v>143000000</v>
      </c>
      <c r="F179" s="4">
        <v>774000000</v>
      </c>
      <c r="G179" s="4">
        <v>-457000000</v>
      </c>
      <c r="H179" s="4">
        <v>226000000</v>
      </c>
      <c r="I179" s="4">
        <v>173000000</v>
      </c>
      <c r="J179" s="4">
        <v>-169000000</v>
      </c>
      <c r="K179" s="4">
        <v>-85000000</v>
      </c>
      <c r="L179" s="4">
        <v>-211000000</v>
      </c>
      <c r="M179" s="4">
        <v>-169000000</v>
      </c>
      <c r="N179" s="4">
        <v>-239000000</v>
      </c>
      <c r="O179" s="4">
        <v>-270000000</v>
      </c>
      <c r="P179" s="4">
        <v>37000000</v>
      </c>
      <c r="Q179" s="5">
        <v>-576000000</v>
      </c>
      <c r="R179" s="4">
        <v>-95000000</v>
      </c>
      <c r="S179" s="4">
        <v>560000000</v>
      </c>
      <c r="T179" s="4">
        <v>-228000000</v>
      </c>
      <c r="U179" s="4">
        <v>-813000000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-612287000</v>
      </c>
      <c r="C181" s="4">
        <v>-326050000</v>
      </c>
      <c r="D181" s="4">
        <v>-533409000</v>
      </c>
      <c r="E181" s="4">
        <v>-1665000000</v>
      </c>
      <c r="F181" s="4">
        <v>-905000000</v>
      </c>
      <c r="G181" s="4">
        <v>-1743000000</v>
      </c>
      <c r="H181" s="4">
        <v>-462000000</v>
      </c>
      <c r="I181" s="4">
        <v>1510000000</v>
      </c>
      <c r="J181" s="4">
        <v>-1600000000</v>
      </c>
      <c r="K181" s="4">
        <v>-1507000000</v>
      </c>
      <c r="L181" s="4">
        <v>-2288000000</v>
      </c>
      <c r="M181" s="4">
        <v>-1751000000</v>
      </c>
      <c r="N181" s="4">
        <v>-2166000000</v>
      </c>
      <c r="O181" s="4">
        <v>-1013000000</v>
      </c>
      <c r="P181" s="4">
        <v>-11326000000</v>
      </c>
      <c r="Q181" s="5">
        <v>-3800000000</v>
      </c>
      <c r="R181" s="4">
        <v>-1198000000</v>
      </c>
      <c r="S181" s="4">
        <v>-230000000</v>
      </c>
      <c r="T181" s="4">
        <v>-1517000000</v>
      </c>
      <c r="U181" s="4">
        <v>-855000000</v>
      </c>
    </row>
    <row r="182" spans="1:21" ht="16" x14ac:dyDescent="0.2">
      <c r="A182" s="3" t="s">
        <v>184</v>
      </c>
      <c r="B182" s="4">
        <v>-47633000</v>
      </c>
      <c r="C182" s="4">
        <v>22219000</v>
      </c>
      <c r="D182" s="4">
        <v>-11551000</v>
      </c>
      <c r="E182" s="4">
        <v>-15000000</v>
      </c>
      <c r="F182" s="4">
        <v>5000000</v>
      </c>
      <c r="G182" s="4">
        <v>-1000000</v>
      </c>
      <c r="H182" s="4">
        <v>-65000000</v>
      </c>
      <c r="I182" s="4">
        <v>-67000000</v>
      </c>
      <c r="J182" s="4">
        <v>-158000000</v>
      </c>
      <c r="K182" s="4">
        <v>87000000</v>
      </c>
      <c r="L182" s="4">
        <v>-84000000</v>
      </c>
      <c r="M182" s="4">
        <v>34000000</v>
      </c>
      <c r="N182" s="4">
        <v>75000000</v>
      </c>
      <c r="O182" s="4">
        <v>-82000000</v>
      </c>
      <c r="P182" s="4">
        <v>-123000000</v>
      </c>
      <c r="Q182" s="5">
        <v>22000000</v>
      </c>
      <c r="R182" s="4">
        <v>44000000</v>
      </c>
      <c r="S182" s="4">
        <v>7000000</v>
      </c>
      <c r="T182" s="4">
        <v>-4000000</v>
      </c>
      <c r="U182" s="4">
        <v>-25000000</v>
      </c>
    </row>
    <row r="183" spans="1:21" ht="16" x14ac:dyDescent="0.2">
      <c r="A183" s="3" t="s">
        <v>185</v>
      </c>
      <c r="B183" s="4">
        <v>123208000</v>
      </c>
      <c r="C183" s="4">
        <v>716037000</v>
      </c>
      <c r="D183" s="4">
        <v>327220000</v>
      </c>
      <c r="E183" s="4">
        <v>-567000000</v>
      </c>
      <c r="F183" s="4">
        <v>-405000000</v>
      </c>
      <c r="G183" s="4">
        <v>-1057000000</v>
      </c>
      <c r="H183" s="4">
        <v>682000000</v>
      </c>
      <c r="I183" s="4">
        <v>-820000000</v>
      </c>
      <c r="J183" s="4">
        <v>1069000000</v>
      </c>
      <c r="K183" s="4">
        <v>300000000</v>
      </c>
      <c r="L183" s="4">
        <v>-737000000</v>
      </c>
      <c r="M183" s="4">
        <v>894000000</v>
      </c>
      <c r="N183" s="4">
        <v>1161000000</v>
      </c>
      <c r="O183" s="4">
        <v>2465000000</v>
      </c>
      <c r="P183" s="4">
        <v>-5095000000</v>
      </c>
      <c r="Q183" s="5">
        <v>235000000</v>
      </c>
      <c r="R183" s="4">
        <v>-146000000</v>
      </c>
      <c r="S183" s="4">
        <v>111000000</v>
      </c>
      <c r="T183" s="4">
        <v>161000000</v>
      </c>
      <c r="U183" s="4">
        <v>109000000</v>
      </c>
    </row>
    <row r="184" spans="1:21" ht="16" x14ac:dyDescent="0.2">
      <c r="A184" s="3" t="s">
        <v>56</v>
      </c>
      <c r="B184" s="4">
        <v>1803598000</v>
      </c>
      <c r="C184" s="4">
        <v>1694993000</v>
      </c>
      <c r="D184" s="4">
        <v>1838458000</v>
      </c>
      <c r="E184" s="4">
        <v>1596000000</v>
      </c>
      <c r="F184" s="4">
        <v>1352000000</v>
      </c>
      <c r="G184" s="4">
        <v>1542000000</v>
      </c>
      <c r="H184" s="4">
        <v>247000000</v>
      </c>
      <c r="I184" s="4">
        <v>2074000000</v>
      </c>
      <c r="J184" s="4">
        <v>2449000000</v>
      </c>
      <c r="K184" s="4">
        <v>2790000000</v>
      </c>
      <c r="L184" s="4">
        <v>2996000000</v>
      </c>
      <c r="M184" s="4">
        <v>3381000000</v>
      </c>
      <c r="N184" s="4">
        <v>3807000000</v>
      </c>
      <c r="O184" s="4">
        <v>4388000000</v>
      </c>
      <c r="P184" s="4">
        <v>4032000000</v>
      </c>
      <c r="Q184" s="5">
        <v>5003000000</v>
      </c>
      <c r="R184" s="4">
        <v>985000000</v>
      </c>
      <c r="S184" s="4">
        <v>1367000000</v>
      </c>
      <c r="T184" s="4">
        <v>1303000000</v>
      </c>
      <c r="U184" s="4">
        <v>1348000000</v>
      </c>
    </row>
    <row r="185" spans="1:21" ht="16" x14ac:dyDescent="0.2">
      <c r="A185" s="3" t="s">
        <v>57</v>
      </c>
      <c r="B185" s="6">
        <v>28.38</v>
      </c>
      <c r="C185" s="6">
        <v>28.48</v>
      </c>
      <c r="D185" s="6">
        <v>29.8</v>
      </c>
      <c r="E185" s="6">
        <v>25.55</v>
      </c>
      <c r="F185" s="6">
        <v>30.38</v>
      </c>
      <c r="G185" s="6">
        <v>31.63</v>
      </c>
      <c r="H185" s="6">
        <v>4.8899999999999997</v>
      </c>
      <c r="I185" s="6">
        <v>39.04</v>
      </c>
      <c r="J185" s="6">
        <v>43.26</v>
      </c>
      <c r="K185" s="6">
        <v>46.02</v>
      </c>
      <c r="L185" s="6">
        <v>47.87</v>
      </c>
      <c r="M185" s="6">
        <v>50.47</v>
      </c>
      <c r="N185" s="6">
        <v>51.16</v>
      </c>
      <c r="O185" s="6">
        <v>52.89</v>
      </c>
      <c r="P185" s="6">
        <v>36.06</v>
      </c>
      <c r="Q185" s="7">
        <v>40.729999999999997</v>
      </c>
      <c r="R185" s="6">
        <v>36.06</v>
      </c>
      <c r="S185" s="6">
        <v>39.47</v>
      </c>
      <c r="T185" s="6">
        <v>39.81</v>
      </c>
      <c r="U185" s="6">
        <v>40.729999999999997</v>
      </c>
    </row>
    <row r="186" spans="1:21" ht="16" x14ac:dyDescent="0.2">
      <c r="A186" s="3" t="s">
        <v>186</v>
      </c>
      <c r="B186" s="4">
        <v>48261000</v>
      </c>
      <c r="C186" s="4" t="s">
        <v>26</v>
      </c>
      <c r="D186" s="4">
        <v>339396000</v>
      </c>
      <c r="E186" s="4">
        <v>-38000000</v>
      </c>
      <c r="F186" s="4">
        <v>177000000</v>
      </c>
      <c r="G186" s="4">
        <v>-4000000</v>
      </c>
      <c r="H186" s="4">
        <v>-12000000</v>
      </c>
      <c r="I186" s="4">
        <v>2382000000</v>
      </c>
      <c r="J186" s="4">
        <v>-1321000000</v>
      </c>
      <c r="K186" s="4">
        <v>81000000</v>
      </c>
      <c r="L186" s="4">
        <v>395000000</v>
      </c>
      <c r="M186" s="4">
        <v>6000000</v>
      </c>
      <c r="N186" s="4">
        <v>183000000</v>
      </c>
      <c r="O186" s="4">
        <v>83000000</v>
      </c>
      <c r="P186" s="4">
        <v>-3719000000</v>
      </c>
      <c r="Q186" s="5">
        <v>-678000000</v>
      </c>
      <c r="R186" s="4">
        <v>33000000</v>
      </c>
      <c r="S186" s="4">
        <v>222000000</v>
      </c>
      <c r="T186" s="4">
        <v>-938000000</v>
      </c>
      <c r="U186" s="4">
        <v>5000000</v>
      </c>
    </row>
    <row r="187" spans="1:21" ht="16" x14ac:dyDescent="0.2">
      <c r="A187" s="3" t="s">
        <v>187</v>
      </c>
      <c r="B187" s="4">
        <v>1037422000</v>
      </c>
      <c r="C187" s="4">
        <v>1228489000</v>
      </c>
      <c r="D187" s="4">
        <v>1342736000</v>
      </c>
      <c r="E187" s="4">
        <v>1252000000</v>
      </c>
      <c r="F187" s="4">
        <v>651000000</v>
      </c>
      <c r="G187" s="4">
        <v>699000000</v>
      </c>
      <c r="H187" s="4">
        <v>1117000000</v>
      </c>
      <c r="I187" s="4">
        <v>56000000</v>
      </c>
      <c r="J187" s="4">
        <v>1349000000</v>
      </c>
      <c r="K187" s="4">
        <v>1893000000</v>
      </c>
      <c r="L187" s="4">
        <v>1951000000</v>
      </c>
      <c r="M187" s="4">
        <v>2661000000</v>
      </c>
      <c r="N187" s="4">
        <v>3491000000</v>
      </c>
      <c r="O187" s="4">
        <v>3563000000</v>
      </c>
      <c r="P187" s="4">
        <v>2514000000</v>
      </c>
      <c r="Q187" s="5">
        <v>3366000000</v>
      </c>
      <c r="R187" s="4">
        <v>1085000000</v>
      </c>
      <c r="S187" s="4">
        <v>566000000</v>
      </c>
      <c r="T187" s="4">
        <v>738000000</v>
      </c>
      <c r="U187" s="4">
        <v>977000000</v>
      </c>
    </row>
    <row r="188" spans="1:21" ht="16" x14ac:dyDescent="0.2">
      <c r="A188" s="29" t="s">
        <v>188</v>
      </c>
      <c r="B188" s="26">
        <v>1084686985</v>
      </c>
      <c r="C188" s="26">
        <v>1277376433</v>
      </c>
      <c r="D188" s="26">
        <v>1394660974</v>
      </c>
      <c r="E188" s="26">
        <v>1299772829</v>
      </c>
      <c r="F188" s="26">
        <v>703040708</v>
      </c>
      <c r="G188" s="26">
        <v>738581724</v>
      </c>
      <c r="H188" s="26">
        <v>908314815</v>
      </c>
      <c r="I188" s="26">
        <v>127259504</v>
      </c>
      <c r="J188" s="26">
        <v>1475495609</v>
      </c>
      <c r="K188" s="26">
        <v>1992171881</v>
      </c>
      <c r="L188" s="26">
        <v>2057010444</v>
      </c>
      <c r="M188" s="26">
        <v>2816629352</v>
      </c>
      <c r="N188" s="26">
        <v>3601685874</v>
      </c>
      <c r="O188" s="26">
        <v>3656250961</v>
      </c>
      <c r="P188" s="26">
        <v>2741709060</v>
      </c>
      <c r="Q188" s="27">
        <v>3634967696</v>
      </c>
      <c r="R188" s="26">
        <v>1153412238</v>
      </c>
      <c r="S188" s="26">
        <v>635751908</v>
      </c>
      <c r="T188" s="26">
        <v>798671463</v>
      </c>
      <c r="U188" s="26">
        <v>1045719598</v>
      </c>
    </row>
    <row r="189" spans="1:21" ht="16" x14ac:dyDescent="0.2">
      <c r="A189" s="31" t="s">
        <v>201</v>
      </c>
      <c r="B189" s="32"/>
      <c r="C189" s="33">
        <f>(C188/B188)-1</f>
        <v>0.17764521070564898</v>
      </c>
      <c r="D189" s="33">
        <f>(D188/C188)-1</f>
        <v>9.1816740915244388E-2</v>
      </c>
      <c r="E189" s="33">
        <f>(E188/D188)-1</f>
        <v>-6.8036710547548451E-2</v>
      </c>
      <c r="F189" s="33">
        <f t="shared" ref="F189:Q189" si="11">(F188/E188)-1</f>
        <v>-0.45910493563641031</v>
      </c>
      <c r="G189" s="33">
        <f t="shared" si="11"/>
        <v>5.055328318200325E-2</v>
      </c>
      <c r="H189" s="33">
        <f t="shared" si="11"/>
        <v>0.22980949228036951</v>
      </c>
      <c r="I189" s="33">
        <f t="shared" si="11"/>
        <v>-0.85989493741770584</v>
      </c>
      <c r="J189" s="33">
        <f t="shared" si="11"/>
        <v>10.594384408413221</v>
      </c>
      <c r="K189" s="33">
        <f t="shared" si="11"/>
        <v>0.35017133825980773</v>
      </c>
      <c r="L189" s="33">
        <f t="shared" si="11"/>
        <v>3.2546671107240632E-2</v>
      </c>
      <c r="M189" s="33">
        <f t="shared" si="11"/>
        <v>0.36928296120989446</v>
      </c>
      <c r="N189" s="33">
        <f t="shared" si="11"/>
        <v>0.27872198429039163</v>
      </c>
      <c r="O189" s="33">
        <f t="shared" si="11"/>
        <v>1.5149873950389914E-2</v>
      </c>
      <c r="P189" s="33">
        <f t="shared" si="11"/>
        <v>-0.25013105247837497</v>
      </c>
      <c r="Q189" s="33">
        <f t="shared" si="11"/>
        <v>0.32580358325839276</v>
      </c>
      <c r="R189" s="33"/>
      <c r="S189" s="33">
        <f t="shared" ref="S189:U189" si="12">(S188/R188)-1</f>
        <v>-0.44880773148169073</v>
      </c>
      <c r="T189" s="33">
        <f t="shared" si="12"/>
        <v>0.25626278576579598</v>
      </c>
      <c r="U189" s="33">
        <f t="shared" si="12"/>
        <v>0.30932385398124596</v>
      </c>
    </row>
    <row r="190" spans="1:21" ht="16" x14ac:dyDescent="0.2">
      <c r="A190" s="25" t="s">
        <v>202</v>
      </c>
      <c r="B190" s="34">
        <f t="shared" ref="B190:U190" si="13">B188/B2</f>
        <v>0.17068097522366055</v>
      </c>
      <c r="C190" s="34">
        <f t="shared" si="13"/>
        <v>0.21462083675107724</v>
      </c>
      <c r="D190" s="34">
        <f t="shared" si="13"/>
        <v>0.22610021641186245</v>
      </c>
      <c r="E190" s="34">
        <f t="shared" si="13"/>
        <v>0.20809683461415307</v>
      </c>
      <c r="F190" s="34">
        <f t="shared" si="13"/>
        <v>0.15798667595505617</v>
      </c>
      <c r="G190" s="34">
        <f t="shared" si="13"/>
        <v>0.1515039433846154</v>
      </c>
      <c r="H190" s="34">
        <f t="shared" si="13"/>
        <v>0.17982871015640467</v>
      </c>
      <c r="I190" s="34">
        <f t="shared" si="13"/>
        <v>2.395247581404103E-2</v>
      </c>
      <c r="J190" s="34">
        <f t="shared" si="13"/>
        <v>0.26064222027910261</v>
      </c>
      <c r="K190" s="34">
        <f t="shared" si="13"/>
        <v>0.32857857182912747</v>
      </c>
      <c r="L190" s="34">
        <f t="shared" si="13"/>
        <v>0.3287009338446788</v>
      </c>
      <c r="M190" s="34">
        <f t="shared" si="13"/>
        <v>0.42045519510374685</v>
      </c>
      <c r="N190" s="34">
        <f t="shared" si="13"/>
        <v>0.48396746492878256</v>
      </c>
      <c r="O190" s="34">
        <f t="shared" si="13"/>
        <v>0.44067144281065446</v>
      </c>
      <c r="P190" s="34">
        <f t="shared" si="13"/>
        <v>0.24521143547088811</v>
      </c>
      <c r="Q190" s="34">
        <f t="shared" si="13"/>
        <v>0.29595893958638658</v>
      </c>
      <c r="R190" s="34">
        <f t="shared" si="13"/>
        <v>0.39271782022471913</v>
      </c>
      <c r="S190" s="34">
        <f t="shared" si="13"/>
        <v>0.20118731265822784</v>
      </c>
      <c r="T190" s="34">
        <f t="shared" si="13"/>
        <v>0.25755287423411805</v>
      </c>
      <c r="U190" s="34">
        <f t="shared" si="13"/>
        <v>0.33907898767833983</v>
      </c>
    </row>
    <row r="191" spans="1:21" ht="16" x14ac:dyDescent="0.2">
      <c r="A191" s="3" t="s">
        <v>189</v>
      </c>
      <c r="B191" s="4">
        <v>1133215000</v>
      </c>
      <c r="C191" s="4">
        <v>1197449000</v>
      </c>
      <c r="D191" s="4">
        <v>1342736000</v>
      </c>
      <c r="E191" s="4">
        <v>1252000000</v>
      </c>
      <c r="F191" s="4">
        <v>251000000</v>
      </c>
      <c r="G191" s="4">
        <v>750000000</v>
      </c>
      <c r="H191" s="4">
        <v>1200000000</v>
      </c>
      <c r="I191" s="4">
        <v>2744000000</v>
      </c>
      <c r="J191" s="4">
        <v>2919000000</v>
      </c>
      <c r="K191" s="4">
        <v>1895000000</v>
      </c>
      <c r="L191" s="4">
        <v>2043000000</v>
      </c>
      <c r="M191" s="4">
        <v>2964000000</v>
      </c>
      <c r="N191" s="4">
        <v>3373000000</v>
      </c>
      <c r="O191" s="4">
        <v>3563000000</v>
      </c>
      <c r="P191" s="4">
        <v>4179000000</v>
      </c>
      <c r="Q191" s="5">
        <v>4283000000</v>
      </c>
      <c r="R191" s="4">
        <v>1258000000</v>
      </c>
      <c r="S191" s="4">
        <v>566000000</v>
      </c>
      <c r="T191" s="4">
        <v>738000000</v>
      </c>
      <c r="U191" s="4">
        <v>1721000000</v>
      </c>
    </row>
    <row r="192" spans="1:21" ht="16" x14ac:dyDescent="0.2">
      <c r="A192" s="3" t="s">
        <v>190</v>
      </c>
      <c r="B192" s="6">
        <v>3.29</v>
      </c>
      <c r="C192" s="6">
        <v>3.93</v>
      </c>
      <c r="D192" s="6">
        <v>4.34</v>
      </c>
      <c r="E192" s="6">
        <v>4.2</v>
      </c>
      <c r="F192" s="6">
        <v>2.34</v>
      </c>
      <c r="G192" s="6">
        <v>2.5499999999999998</v>
      </c>
      <c r="H192" s="6">
        <v>4.1100000000000003</v>
      </c>
      <c r="I192" s="6">
        <v>0.21</v>
      </c>
      <c r="J192" s="6">
        <v>5.13</v>
      </c>
      <c r="K192" s="6">
        <v>7.39</v>
      </c>
      <c r="L192" s="6">
        <v>7.78</v>
      </c>
      <c r="M192" s="6">
        <v>10.84</v>
      </c>
      <c r="N192" s="6">
        <v>14.49</v>
      </c>
      <c r="O192" s="6">
        <v>14.8</v>
      </c>
      <c r="P192" s="6">
        <v>7.93</v>
      </c>
      <c r="Q192" s="7">
        <v>10.5</v>
      </c>
      <c r="R192" s="6">
        <v>3.35</v>
      </c>
      <c r="S192" s="6">
        <v>1.76</v>
      </c>
      <c r="T192" s="6">
        <v>2.31</v>
      </c>
      <c r="U192" s="6">
        <v>3.08</v>
      </c>
    </row>
    <row r="193" spans="1:21" ht="16" x14ac:dyDescent="0.2">
      <c r="A193" s="3" t="s">
        <v>191</v>
      </c>
      <c r="B193" s="6">
        <v>5.68</v>
      </c>
      <c r="C193" s="6">
        <v>7.43</v>
      </c>
      <c r="D193" s="6">
        <v>7.22</v>
      </c>
      <c r="E193" s="6">
        <v>9.51</v>
      </c>
      <c r="F193" s="6">
        <v>18.46</v>
      </c>
      <c r="G193" s="6">
        <v>23.45</v>
      </c>
      <c r="H193" s="6">
        <v>18.57</v>
      </c>
      <c r="I193" s="6">
        <v>81.05</v>
      </c>
      <c r="J193" s="6">
        <v>18.059999999999999</v>
      </c>
      <c r="K193" s="6">
        <v>20.5</v>
      </c>
      <c r="L193" s="6">
        <v>19.77</v>
      </c>
      <c r="M193" s="6">
        <v>23.32</v>
      </c>
      <c r="N193" s="6">
        <v>21.85</v>
      </c>
      <c r="O193" s="6">
        <v>31.41</v>
      </c>
      <c r="P193" s="6">
        <v>39.630000000000003</v>
      </c>
      <c r="Q193" s="7">
        <v>32.54</v>
      </c>
      <c r="R193" s="6">
        <v>39.85</v>
      </c>
      <c r="S193" s="6">
        <v>37.26</v>
      </c>
      <c r="T193" s="6">
        <v>38.57</v>
      </c>
      <c r="U193" s="6">
        <v>32.799999999999997</v>
      </c>
    </row>
    <row r="194" spans="1:21" ht="16" x14ac:dyDescent="0.2">
      <c r="A194" s="3" t="s">
        <v>192</v>
      </c>
      <c r="B194" s="6">
        <v>1.46</v>
      </c>
      <c r="C194" s="6">
        <v>1.81</v>
      </c>
      <c r="D194" s="6">
        <v>1.76</v>
      </c>
      <c r="E194" s="6">
        <v>1.48</v>
      </c>
      <c r="F194" s="6">
        <v>1.71</v>
      </c>
      <c r="G194" s="6">
        <v>0.59</v>
      </c>
      <c r="H194" s="6">
        <v>-10.51</v>
      </c>
      <c r="I194" s="6">
        <v>0.17</v>
      </c>
      <c r="J194" s="6">
        <v>0.7</v>
      </c>
      <c r="K194" s="6">
        <v>1.35</v>
      </c>
      <c r="L194" s="6">
        <v>1.05</v>
      </c>
      <c r="M194" s="6">
        <v>1.31</v>
      </c>
      <c r="N194" s="6">
        <v>1.53</v>
      </c>
      <c r="O194" s="6">
        <v>1.19</v>
      </c>
      <c r="P194" s="6">
        <v>0.8</v>
      </c>
      <c r="Q194" s="7">
        <v>1.41</v>
      </c>
      <c r="R194" s="6">
        <v>2.57</v>
      </c>
      <c r="S194" s="6">
        <v>0.75</v>
      </c>
      <c r="T194" s="6">
        <v>1.5</v>
      </c>
      <c r="U194" s="6">
        <v>1.37</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8BA9-FB38-8548-8A00-311D6D62A54C}">
  <dimension ref="A1:R110"/>
  <sheetViews>
    <sheetView tabSelected="1" workbookViewId="0">
      <selection activeCell="G20" sqref="G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131592400000</v>
      </c>
      <c r="B3" s="36" t="s">
        <v>203</v>
      </c>
      <c r="C3" s="37">
        <f>Financials!Q8*0.01</f>
        <v>0.58119999999999994</v>
      </c>
      <c r="D3" s="36" t="s">
        <v>204</v>
      </c>
      <c r="E3" s="37">
        <f>SUM(C11:E11)/3</f>
        <v>0.19113202124073969</v>
      </c>
      <c r="F3" s="38" t="s">
        <v>205</v>
      </c>
      <c r="G3" s="39">
        <f>AVERAGE(Financials!Q129:U129)</f>
        <v>-6.3829160742369991E-3</v>
      </c>
      <c r="H3" s="38" t="s">
        <v>206</v>
      </c>
      <c r="I3" s="40">
        <f>J15*(1+I7)/(I6-I7)</f>
        <v>96697966067.215912</v>
      </c>
      <c r="J3" s="41" t="s">
        <v>207</v>
      </c>
      <c r="K3" s="42">
        <f>Financials!Q172*-1/Model!A3</f>
        <v>8.6555150601402512E-3</v>
      </c>
      <c r="L3" s="43" t="s">
        <v>208</v>
      </c>
      <c r="M3" s="44"/>
      <c r="N3" s="116" t="s">
        <v>209</v>
      </c>
      <c r="O3" s="117"/>
      <c r="P3" s="44"/>
      <c r="Q3" s="44"/>
      <c r="R3" s="44"/>
    </row>
    <row r="4" spans="1:18" ht="22" customHeight="1" x14ac:dyDescent="0.2">
      <c r="A4" s="45">
        <f>Financials!Q56-Financials!Q96-Financials!Q105</f>
        <v>-10359000000</v>
      </c>
      <c r="B4" s="46" t="s">
        <v>210</v>
      </c>
      <c r="C4" s="47">
        <f>Financials!Q17*0.01</f>
        <v>0.3155</v>
      </c>
      <c r="D4" s="46" t="s">
        <v>211</v>
      </c>
      <c r="E4" s="47">
        <f>SUM(C13:E13)/3</f>
        <v>0.15622569583601309</v>
      </c>
      <c r="F4" s="48" t="s">
        <v>212</v>
      </c>
      <c r="G4" s="49">
        <f>A5*(1+(5*G3))</f>
        <v>306689460.93840861</v>
      </c>
      <c r="H4" s="48" t="s">
        <v>213</v>
      </c>
      <c r="I4" s="50">
        <f>NPV(I6,F15,G15,H15,I15,(J15+I3))</f>
        <v>83199797191.094467</v>
      </c>
      <c r="J4" s="48" t="s">
        <v>214</v>
      </c>
      <c r="K4" s="51" cm="1">
        <f t="array" ref="K4">_FV(A1,"Change (%)",TRUE)</f>
        <v>-4.6480000000000002E-3</v>
      </c>
      <c r="L4" s="52" t="s">
        <v>215</v>
      </c>
      <c r="M4" s="44"/>
      <c r="N4" s="118" t="s">
        <v>216</v>
      </c>
      <c r="O4" s="119"/>
      <c r="P4" s="44"/>
      <c r="Q4" s="44"/>
      <c r="R4" s="44"/>
    </row>
    <row r="5" spans="1:18" ht="22" customHeight="1" x14ac:dyDescent="0.2">
      <c r="A5" s="45" cm="1">
        <f t="array" ref="A5">_FV(A1,"Shares outstanding",TRUE)</f>
        <v>316800000</v>
      </c>
      <c r="B5" s="46" t="s">
        <v>217</v>
      </c>
      <c r="C5" s="47">
        <f>F14</f>
        <v>0.32272325375773653</v>
      </c>
      <c r="D5" s="53" t="s">
        <v>218</v>
      </c>
      <c r="E5" s="47">
        <f>SUM(C16:E16)/3</f>
        <v>1.4580268587468859E-2</v>
      </c>
      <c r="F5" s="48" t="s">
        <v>219</v>
      </c>
      <c r="G5" s="49">
        <f>Financials!Q56</f>
        <v>1646000000</v>
      </c>
      <c r="H5" s="48" t="s">
        <v>220</v>
      </c>
      <c r="I5" s="50">
        <f>I4+G5-G6</f>
        <v>72840797191.094467</v>
      </c>
      <c r="J5" s="48" t="s">
        <v>221</v>
      </c>
      <c r="K5" s="54" cm="1">
        <f t="array" ref="K5">_FV(A1,"Price")</f>
        <v>415.44</v>
      </c>
      <c r="L5" s="55" t="s">
        <v>222</v>
      </c>
      <c r="M5" s="44"/>
      <c r="N5" s="56" t="s">
        <v>223</v>
      </c>
      <c r="O5" s="57">
        <f>Financials!Q20</f>
        <v>343000000</v>
      </c>
      <c r="P5" s="44"/>
      <c r="Q5" s="44"/>
      <c r="R5" s="44"/>
    </row>
    <row r="6" spans="1:18" ht="22" customHeight="1" x14ac:dyDescent="0.2">
      <c r="A6" s="58">
        <f>O20/F10</f>
        <v>10.577316935937626</v>
      </c>
      <c r="B6" s="46" t="s">
        <v>224</v>
      </c>
      <c r="C6" s="47">
        <f>F17</f>
        <v>0.36982557672212846</v>
      </c>
      <c r="D6" s="53" t="s">
        <v>202</v>
      </c>
      <c r="E6" s="47">
        <f>Financials!Q33/Financials!Q126</f>
        <v>6.3576260762607625E-2</v>
      </c>
      <c r="F6" s="46" t="s">
        <v>225</v>
      </c>
      <c r="G6" s="49">
        <f>Financials!Q96+Financials!Q105</f>
        <v>12005000000</v>
      </c>
      <c r="H6" s="48" t="s">
        <v>226</v>
      </c>
      <c r="I6" s="51">
        <f>N25</f>
        <v>9.1790701631827509E-2</v>
      </c>
      <c r="J6" s="48" t="s">
        <v>227</v>
      </c>
      <c r="K6" s="59">
        <f>I5/G4</f>
        <v>237.50668499731341</v>
      </c>
      <c r="L6" s="60" t="s">
        <v>228</v>
      </c>
      <c r="M6" s="44"/>
      <c r="N6" s="56" t="s">
        <v>229</v>
      </c>
      <c r="O6" s="57">
        <f>Financials!Q96</f>
        <v>47000000</v>
      </c>
      <c r="P6" s="44"/>
      <c r="Q6" s="44"/>
      <c r="R6" s="44"/>
    </row>
    <row r="7" spans="1:18" ht="22" customHeight="1" thickBot="1" x14ac:dyDescent="0.25">
      <c r="A7" s="61">
        <f>O20/F12</f>
        <v>32.775193026151932</v>
      </c>
      <c r="B7" s="62" t="s">
        <v>230</v>
      </c>
      <c r="C7" s="63">
        <f>F15/A3</f>
        <v>3.4964025278055574E-2</v>
      </c>
      <c r="D7" s="62" t="s">
        <v>231</v>
      </c>
      <c r="E7" s="64">
        <f>(Financials!Q16*(1-0.25))/(Financials!Q126+Financials!Q105+Financials!Q96)</f>
        <v>5.6952909130102487E-2</v>
      </c>
      <c r="F7" s="62" t="s">
        <v>198</v>
      </c>
      <c r="G7" s="65">
        <f>(Financials!Q96+Financials!Q105)/Financials!Q126</f>
        <v>0.3076312013120131</v>
      </c>
      <c r="H7" s="66" t="s">
        <v>232</v>
      </c>
      <c r="I7" s="67">
        <v>2.5000000000000001E-2</v>
      </c>
      <c r="J7" s="68" t="s">
        <v>233</v>
      </c>
      <c r="K7" s="69">
        <f>K6/K5-1</f>
        <v>-0.42830087377885273</v>
      </c>
      <c r="L7" s="70" t="s">
        <v>234</v>
      </c>
      <c r="M7" s="44"/>
      <c r="N7" s="56" t="s">
        <v>235</v>
      </c>
      <c r="O7" s="57">
        <f>Financials!Q105</f>
        <v>11958000000</v>
      </c>
      <c r="P7" s="44"/>
      <c r="Q7" s="44"/>
      <c r="R7" s="44"/>
    </row>
    <row r="8" spans="1:18" ht="22" customHeight="1" x14ac:dyDescent="0.2">
      <c r="A8" s="71"/>
      <c r="B8" s="44"/>
      <c r="C8" s="44"/>
      <c r="D8" s="44"/>
      <c r="E8" s="44"/>
      <c r="F8" s="44"/>
      <c r="G8" s="44"/>
      <c r="H8" s="44"/>
      <c r="I8" s="44"/>
      <c r="J8" s="72"/>
      <c r="K8" s="72"/>
      <c r="L8" s="72"/>
      <c r="M8" s="44"/>
      <c r="N8" s="73" t="s">
        <v>216</v>
      </c>
      <c r="O8" s="74">
        <f>O5/(O6+O7)</f>
        <v>2.8571428571428571E-2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755000000</v>
      </c>
      <c r="P9" s="44"/>
      <c r="Q9" s="44"/>
      <c r="R9" s="44"/>
    </row>
    <row r="10" spans="1:18" ht="22" customHeight="1" x14ac:dyDescent="0.2">
      <c r="A10" s="81" t="s">
        <v>237</v>
      </c>
      <c r="B10" s="82">
        <v>6699000000</v>
      </c>
      <c r="C10" s="82">
        <v>7442000000</v>
      </c>
      <c r="D10" s="82">
        <v>8297000000</v>
      </c>
      <c r="E10" s="83">
        <v>11181000000</v>
      </c>
      <c r="F10" s="82">
        <v>12441000000</v>
      </c>
      <c r="G10" s="82">
        <v>13312000000</v>
      </c>
      <c r="H10" s="82">
        <v>14418000000</v>
      </c>
      <c r="I10" s="82">
        <v>15091000000</v>
      </c>
      <c r="J10" s="83">
        <v>16053000000</v>
      </c>
      <c r="K10" s="84" t="s">
        <v>238</v>
      </c>
      <c r="L10" s="72"/>
      <c r="N10" s="56" t="s">
        <v>239</v>
      </c>
      <c r="O10" s="57">
        <f>Financials!Q24</f>
        <v>3498000000</v>
      </c>
      <c r="P10" s="44"/>
      <c r="Q10" s="44"/>
      <c r="R10" s="44"/>
    </row>
    <row r="11" spans="1:18" ht="22" customHeight="1" x14ac:dyDescent="0.2">
      <c r="A11" s="85"/>
      <c r="B11" s="86"/>
      <c r="C11" s="86">
        <f t="shared" ref="C11:J11" si="0">(C10/B10)-1</f>
        <v>0.11091207642931789</v>
      </c>
      <c r="D11" s="86">
        <f t="shared" si="0"/>
        <v>0.11488847084117171</v>
      </c>
      <c r="E11" s="86">
        <f t="shared" si="0"/>
        <v>0.34759551645172948</v>
      </c>
      <c r="F11" s="87">
        <f t="shared" si="0"/>
        <v>0.11269117252481897</v>
      </c>
      <c r="G11" s="86">
        <f t="shared" si="0"/>
        <v>7.0010449320794255E-2</v>
      </c>
      <c r="H11" s="86">
        <f t="shared" si="0"/>
        <v>8.3082932692307709E-2</v>
      </c>
      <c r="I11" s="86">
        <f t="shared" si="0"/>
        <v>4.6677763906228353E-2</v>
      </c>
      <c r="J11" s="88">
        <f t="shared" si="0"/>
        <v>6.3746603936120971E-2</v>
      </c>
      <c r="K11" s="88">
        <f>AVERAGE(F11:J11)</f>
        <v>7.5241784476054049E-2</v>
      </c>
      <c r="L11" s="72"/>
      <c r="M11" s="72"/>
      <c r="N11" s="56" t="s">
        <v>240</v>
      </c>
      <c r="O11" s="89">
        <f>O9/O10</f>
        <v>0.21583762149799884</v>
      </c>
      <c r="P11" s="44"/>
      <c r="Q11" s="44"/>
      <c r="R11" s="44"/>
    </row>
    <row r="12" spans="1:18" ht="22" customHeight="1" x14ac:dyDescent="0.2">
      <c r="A12" s="81" t="s">
        <v>144</v>
      </c>
      <c r="B12" s="82">
        <v>2123000000</v>
      </c>
      <c r="C12" s="82">
        <v>2339000000</v>
      </c>
      <c r="D12" s="82">
        <v>3024000000</v>
      </c>
      <c r="E12" s="82">
        <v>3248000000</v>
      </c>
      <c r="F12" s="90">
        <v>4015000000</v>
      </c>
      <c r="G12" s="82">
        <v>4467000000</v>
      </c>
      <c r="H12" s="82">
        <v>4973000000</v>
      </c>
      <c r="I12" s="82">
        <v>5422000000</v>
      </c>
      <c r="J12" s="83">
        <v>5764000000</v>
      </c>
      <c r="K12" s="91" t="s">
        <v>241</v>
      </c>
      <c r="L12" s="72"/>
      <c r="M12" s="72"/>
      <c r="N12" s="56" t="s">
        <v>242</v>
      </c>
      <c r="O12" s="89">
        <f>O8*(1-O11)</f>
        <v>2.240463938577146E-2</v>
      </c>
      <c r="P12" s="44"/>
      <c r="Q12" s="44"/>
      <c r="R12" s="44"/>
    </row>
    <row r="13" spans="1:18" ht="22" customHeight="1" x14ac:dyDescent="0.2">
      <c r="A13" s="85"/>
      <c r="B13" s="86"/>
      <c r="C13" s="86">
        <f t="shared" ref="C13:J13" si="1">(C12/B12)-1</f>
        <v>0.10174281676872354</v>
      </c>
      <c r="D13" s="86">
        <f t="shared" si="1"/>
        <v>0.29286019666524155</v>
      </c>
      <c r="E13" s="86">
        <f t="shared" si="1"/>
        <v>7.4074074074074181E-2</v>
      </c>
      <c r="F13" s="87">
        <f t="shared" si="1"/>
        <v>0.23614532019704426</v>
      </c>
      <c r="G13" s="86">
        <f t="shared" si="1"/>
        <v>0.11257783312577829</v>
      </c>
      <c r="H13" s="86">
        <f t="shared" si="1"/>
        <v>0.11327512872173728</v>
      </c>
      <c r="I13" s="86">
        <f t="shared" si="1"/>
        <v>9.0287552785039304E-2</v>
      </c>
      <c r="J13" s="88">
        <f t="shared" si="1"/>
        <v>6.3076355588343791E-2</v>
      </c>
      <c r="K13" s="88">
        <f>AVERAGE(F13:J13)</f>
        <v>0.12307243808358859</v>
      </c>
      <c r="L13" s="72"/>
      <c r="M13" s="72"/>
      <c r="N13" s="118" t="s">
        <v>243</v>
      </c>
      <c r="O13" s="119"/>
      <c r="P13" s="44"/>
      <c r="Q13" s="44"/>
      <c r="R13" s="44"/>
    </row>
    <row r="14" spans="1:18" ht="22" customHeight="1" x14ac:dyDescent="0.2">
      <c r="A14" s="92" t="s">
        <v>244</v>
      </c>
      <c r="B14" s="93">
        <f>B12/B10</f>
        <v>0.31691297208538588</v>
      </c>
      <c r="C14" s="93">
        <f t="shared" ref="C14:J14" si="2">C12/C10</f>
        <v>0.31429723192690134</v>
      </c>
      <c r="D14" s="93">
        <f t="shared" si="2"/>
        <v>0.36446908521152221</v>
      </c>
      <c r="E14" s="93">
        <f t="shared" si="2"/>
        <v>0.29049280028619978</v>
      </c>
      <c r="F14" s="94">
        <f t="shared" si="2"/>
        <v>0.32272325375773653</v>
      </c>
      <c r="G14" s="93">
        <f t="shared" si="2"/>
        <v>0.33556189903846156</v>
      </c>
      <c r="H14" s="93">
        <f t="shared" si="2"/>
        <v>0.34491607712581496</v>
      </c>
      <c r="I14" s="93">
        <f t="shared" si="2"/>
        <v>0.35928699224703464</v>
      </c>
      <c r="J14" s="95">
        <f t="shared" si="2"/>
        <v>0.35906061172366538</v>
      </c>
      <c r="K14" s="95"/>
      <c r="L14" s="72"/>
      <c r="M14" s="72"/>
      <c r="N14" s="56" t="s">
        <v>245</v>
      </c>
      <c r="O14" s="89">
        <f>'[1]US Treasury Bonds'!$C$8</f>
        <v>4.1210000000000004E-2</v>
      </c>
      <c r="P14" s="44"/>
      <c r="Q14" s="44"/>
      <c r="R14" s="44"/>
    </row>
    <row r="15" spans="1:18" ht="22" customHeight="1" x14ac:dyDescent="0.2">
      <c r="A15" s="81" t="s">
        <v>187</v>
      </c>
      <c r="B15" s="82">
        <v>2816629352</v>
      </c>
      <c r="C15" s="82">
        <v>3601685874</v>
      </c>
      <c r="D15" s="82">
        <v>3656250961</v>
      </c>
      <c r="E15" s="82">
        <v>2741709060</v>
      </c>
      <c r="F15" s="90">
        <v>4601000000</v>
      </c>
      <c r="G15" s="82">
        <v>5005000000</v>
      </c>
      <c r="H15" s="82">
        <v>5487000000</v>
      </c>
      <c r="I15" s="82">
        <v>5933000000</v>
      </c>
      <c r="J15" s="83">
        <v>6301000000</v>
      </c>
      <c r="K15" s="91" t="s">
        <v>246</v>
      </c>
      <c r="L15" s="72"/>
      <c r="M15" s="72"/>
      <c r="N15" s="56" t="s">
        <v>247</v>
      </c>
      <c r="O15" s="96">
        <f>1.33</f>
        <v>1.33</v>
      </c>
      <c r="P15" s="44"/>
      <c r="Q15" s="44"/>
      <c r="R15" s="44"/>
    </row>
    <row r="16" spans="1:18" ht="22" customHeight="1" x14ac:dyDescent="0.2">
      <c r="A16" s="97"/>
      <c r="B16" s="86"/>
      <c r="C16" s="86">
        <f t="shared" ref="C16:J16" si="3">(C15/B15)-1</f>
        <v>0.27872198429039163</v>
      </c>
      <c r="D16" s="86">
        <f t="shared" si="3"/>
        <v>1.5149873950389914E-2</v>
      </c>
      <c r="E16" s="86">
        <f t="shared" si="3"/>
        <v>-0.25013105247837497</v>
      </c>
      <c r="F16" s="87">
        <f t="shared" si="3"/>
        <v>0.67815034320235279</v>
      </c>
      <c r="G16" s="86">
        <f t="shared" si="3"/>
        <v>8.7806998478591636E-2</v>
      </c>
      <c r="H16" s="86">
        <f t="shared" si="3"/>
        <v>9.6303696303696285E-2</v>
      </c>
      <c r="I16" s="86">
        <f t="shared" si="3"/>
        <v>8.1283032622562423E-2</v>
      </c>
      <c r="J16" s="88">
        <f t="shared" si="3"/>
        <v>6.2025956514411007E-2</v>
      </c>
      <c r="K16" s="88">
        <f>AVERAGE(F16:J16)</f>
        <v>0.20111400542432284</v>
      </c>
      <c r="L16" s="72"/>
      <c r="M16" s="72"/>
      <c r="N16" s="56" t="s">
        <v>248</v>
      </c>
      <c r="O16" s="89">
        <v>8.4000000000000005E-2</v>
      </c>
      <c r="P16" s="44"/>
      <c r="Q16" s="44"/>
      <c r="R16" s="44"/>
    </row>
    <row r="17" spans="1:18" ht="22" customHeight="1" x14ac:dyDescent="0.2">
      <c r="A17" s="92" t="s">
        <v>202</v>
      </c>
      <c r="B17" s="93">
        <f>B15/B10</f>
        <v>0.42045519510374685</v>
      </c>
      <c r="C17" s="93">
        <f t="shared" ref="C17:J17" si="4">C15/C10</f>
        <v>0.48396746492878256</v>
      </c>
      <c r="D17" s="93">
        <f t="shared" si="4"/>
        <v>0.44067144281065446</v>
      </c>
      <c r="E17" s="95">
        <f t="shared" si="4"/>
        <v>0.24521143547088811</v>
      </c>
      <c r="F17" s="93">
        <f t="shared" si="4"/>
        <v>0.36982557672212846</v>
      </c>
      <c r="G17" s="93">
        <f t="shared" si="4"/>
        <v>0.3759765625</v>
      </c>
      <c r="H17" s="93">
        <f t="shared" si="4"/>
        <v>0.38056595921764463</v>
      </c>
      <c r="I17" s="93">
        <f t="shared" si="4"/>
        <v>0.39314823404678284</v>
      </c>
      <c r="J17" s="95">
        <f t="shared" si="4"/>
        <v>0.39251230299632467</v>
      </c>
      <c r="K17" s="95"/>
      <c r="L17" s="72"/>
      <c r="M17" s="72"/>
      <c r="N17" s="98" t="s">
        <v>243</v>
      </c>
      <c r="O17" s="99">
        <f>(O14)+((O15)*(O16-O14))</f>
        <v>9.8120700000000005E-2</v>
      </c>
      <c r="P17" s="44"/>
      <c r="Q17" s="44"/>
      <c r="R17" s="44"/>
    </row>
    <row r="18" spans="1:18" ht="22" customHeight="1" x14ac:dyDescent="0.2">
      <c r="A18" s="100" t="s">
        <v>198</v>
      </c>
      <c r="B18" s="101">
        <v>0.31837920897915556</v>
      </c>
      <c r="C18" s="101">
        <v>0.33317912657290893</v>
      </c>
      <c r="D18" s="101">
        <v>0.30840984567298302</v>
      </c>
      <c r="E18" s="101">
        <v>4.4157224486611933E-2</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12005000000</v>
      </c>
      <c r="P19" s="44"/>
      <c r="Q19" s="44"/>
      <c r="R19" s="44"/>
    </row>
    <row r="20" spans="1:18" ht="22" customHeight="1" x14ac:dyDescent="0.2">
      <c r="B20" s="106"/>
      <c r="C20" s="106"/>
      <c r="D20" s="106"/>
      <c r="E20" s="106"/>
      <c r="F20" s="72"/>
      <c r="G20" s="72"/>
      <c r="H20" s="72"/>
      <c r="I20" s="72"/>
      <c r="J20" s="72"/>
      <c r="K20" s="72"/>
      <c r="L20" s="72"/>
      <c r="M20" s="72"/>
      <c r="N20" s="56" t="s">
        <v>203</v>
      </c>
      <c r="O20" s="105">
        <f>A3</f>
        <v>131592400000</v>
      </c>
      <c r="P20" s="44"/>
      <c r="Q20" s="44"/>
      <c r="R20" s="44"/>
    </row>
    <row r="21" spans="1:18" ht="22" customHeight="1" x14ac:dyDescent="0.2">
      <c r="A21" s="120" t="str" cm="1">
        <f t="array" ref="A21">_FV(A1,"Industry")</f>
        <v>Professional &amp; Commercial Services</v>
      </c>
      <c r="B21" s="120"/>
      <c r="C21" s="120"/>
      <c r="D21" s="121" cm="1">
        <f t="array" ref="D21">_FV(A1,"Year incorporated",TRUE)</f>
        <v>1925</v>
      </c>
      <c r="E21" s="121"/>
      <c r="F21" s="72"/>
      <c r="G21" s="72"/>
      <c r="H21" s="72"/>
      <c r="I21" s="72"/>
      <c r="J21" s="72"/>
      <c r="K21" s="72"/>
      <c r="M21" s="72"/>
      <c r="N21" s="56" t="s">
        <v>251</v>
      </c>
      <c r="O21" s="105">
        <f>O19+O20</f>
        <v>143597400000</v>
      </c>
      <c r="P21" s="44"/>
      <c r="Q21" s="44"/>
      <c r="R21" s="44"/>
    </row>
    <row r="22" spans="1:18" ht="22" customHeight="1" x14ac:dyDescent="0.2">
      <c r="A22" s="109" t="str" cm="1">
        <f t="array" ref="A22">_FV(A1,"Description")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B22" s="109"/>
      <c r="C22" s="109"/>
      <c r="D22" s="109"/>
      <c r="E22" s="109"/>
      <c r="F22" s="72"/>
      <c r="G22" s="72"/>
      <c r="H22" s="72"/>
      <c r="I22" s="72"/>
      <c r="J22" s="72"/>
      <c r="K22" s="72"/>
      <c r="L22" s="72"/>
      <c r="M22" s="72"/>
      <c r="N22" s="73" t="s">
        <v>252</v>
      </c>
      <c r="O22" s="107">
        <f>(O19/O21)</f>
        <v>8.3601792233007011E-2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0.91639820776699299</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9.1790701631827509E-2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SPGI/explorer/revenue_proj" xr:uid="{AFC3D37A-2D5E-964A-9129-E9D218EC0E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2023-12-09T12:19:11Z</dcterms:modified>
</cp:coreProperties>
</file>