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12B6F223-8692-EF44-A3FC-2055E8C7D02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O11" i="2"/>
  <c r="O19" i="2"/>
  <c r="K5" i="2" a="1"/>
  <c r="K5" i="2" s="1"/>
  <c r="C5" i="2"/>
  <c r="A5" i="2" a="1"/>
  <c r="A5" i="2" s="1"/>
  <c r="K4" i="2" a="1"/>
  <c r="K4" i="2" s="1"/>
  <c r="A3" i="2" a="1"/>
  <c r="A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3" i="2" l="1"/>
  <c r="K13" i="2"/>
  <c r="K11" i="2"/>
  <c r="K16" i="2"/>
  <c r="E3"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<sst xmlns="http://schemas.openxmlformats.org/spreadsheetml/2006/main" count="1424" uniqueCount="255">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</sst>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257.38499999999999</v>
    <v>202.13</v>
    <v>0.95709999999999995</v>
    <v>-0.13</v>
    <v>-5.0819999999999999E-4</v>
    <v>-0.53</v>
    <v>-2.0720000000000001E-3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256.04000000000002</v>
    <v>Software &amp; IT Services</v>
    <v>Stock</v>
    <v>45269.040975207812</v>
    <v>0</v>
    <v>253.87</v>
    <v>513488164050</v>
    <v>VISA INC.</v>
    <v>VISA INC.</v>
    <v>255</v>
    <v>30.896100000000001</v>
    <v>255.82</v>
    <v>255.69</v>
    <v>255.21</v>
    <v>2008245000</v>
    <v>V</v>
    <v>VISA INC. (XNYS:V)</v>
    <v>3732515</v>
    <v>5886203</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0" workbookViewId="0">
      <pane xSplit="1" topLeftCell="M1" activePane="topRight" state="frozen"/>
      <selection pane="topRight" activeCell="Q36" sqref="Q36"/>
    </sheetView>
  </sheetViews>
  <sheetFormatPr baseColWidth="10" defaultRowHeight="15" x14ac:dyDescent="0.2"/>
  <cols>
    <col min="1" max="1" width="40.83203125" customWidth="1"/>
    <col min="2" max="22" width="16.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25" t="s">
        <v>20</v>
      </c>
      <c r="B2" s="23">
        <v>6263000000</v>
      </c>
      <c r="C2" s="23">
        <v>6911000000</v>
      </c>
      <c r="D2" s="23">
        <v>8065000000</v>
      </c>
      <c r="E2" s="23">
        <v>9188000000</v>
      </c>
      <c r="F2" s="23">
        <v>10421000000</v>
      </c>
      <c r="G2" s="23">
        <v>11778000000</v>
      </c>
      <c r="H2" s="23">
        <v>12702000000</v>
      </c>
      <c r="I2" s="23">
        <v>13880000000</v>
      </c>
      <c r="J2" s="23">
        <v>15082000000</v>
      </c>
      <c r="K2" s="23">
        <v>18358000000</v>
      </c>
      <c r="L2" s="23">
        <v>20609000000</v>
      </c>
      <c r="M2" s="23">
        <v>22977000000</v>
      </c>
      <c r="N2" s="23">
        <v>21846000000</v>
      </c>
      <c r="O2" s="23">
        <v>24105000000</v>
      </c>
      <c r="P2" s="23">
        <v>29310000000</v>
      </c>
      <c r="Q2" s="24">
        <v>31831000000</v>
      </c>
      <c r="R2" s="23">
        <v>7787000000</v>
      </c>
      <c r="S2" s="23">
        <v>7936000000</v>
      </c>
      <c r="T2" s="23">
        <v>7985000000</v>
      </c>
      <c r="U2" s="23">
        <v>8123000000</v>
      </c>
    </row>
    <row r="3" spans="1:21" ht="16" x14ac:dyDescent="0.2">
      <c r="A3" s="9" t="s">
        <v>193</v>
      </c>
      <c r="B3" s="10"/>
      <c r="C3" s="11">
        <f t="shared" ref="C3:Q3" si="0">(C2/B2)-1</f>
        <v>0.1034647932300814</v>
      </c>
      <c r="D3" s="11">
        <f t="shared" si="0"/>
        <v>0.16698017653016928</v>
      </c>
      <c r="E3" s="11">
        <f t="shared" si="0"/>
        <v>0.13924364538127709</v>
      </c>
      <c r="F3" s="11">
        <f t="shared" si="0"/>
        <v>0.13419677840661737</v>
      </c>
      <c r="G3" s="11">
        <f t="shared" si="0"/>
        <v>0.13021782938297677</v>
      </c>
      <c r="H3" s="11">
        <f t="shared" si="0"/>
        <v>7.8451349974528739E-2</v>
      </c>
      <c r="I3" s="11">
        <f t="shared" si="0"/>
        <v>9.2741300582585451E-2</v>
      </c>
      <c r="J3" s="11">
        <f t="shared" si="0"/>
        <v>8.6599423631123829E-2</v>
      </c>
      <c r="K3" s="11">
        <f t="shared" si="0"/>
        <v>0.21721257127701898</v>
      </c>
      <c r="L3" s="11">
        <f t="shared" si="0"/>
        <v>0.12261684279333251</v>
      </c>
      <c r="M3" s="11">
        <f t="shared" si="0"/>
        <v>0.1149012567324954</v>
      </c>
      <c r="N3" s="11">
        <f t="shared" si="0"/>
        <v>-4.92231361796579E-2</v>
      </c>
      <c r="O3" s="11">
        <f t="shared" si="0"/>
        <v>0.10340565778632249</v>
      </c>
      <c r="P3" s="11">
        <f t="shared" si="0"/>
        <v>0.21593030491599263</v>
      </c>
      <c r="Q3" s="11">
        <f t="shared" si="0"/>
        <v>8.6011600136472133E-2</v>
      </c>
      <c r="R3" s="11"/>
      <c r="S3" s="11">
        <f t="shared" ref="S3:U3" si="1">(S2/R2)-1</f>
        <v>1.9134454860665118E-2</v>
      </c>
      <c r="T3" s="11">
        <f t="shared" si="1"/>
        <v>6.1743951612902581E-3</v>
      </c>
      <c r="U3" s="11">
        <f t="shared" si="1"/>
        <v>1.7282404508453419E-2</v>
      </c>
    </row>
    <row r="4" spans="1:21" ht="16" x14ac:dyDescent="0.2">
      <c r="A4" s="3" t="s">
        <v>21</v>
      </c>
      <c r="B4" s="4">
        <v>6263000000</v>
      </c>
      <c r="C4" s="4">
        <v>6911000000</v>
      </c>
      <c r="D4" s="4">
        <v>8065000000</v>
      </c>
      <c r="E4" s="4">
        <v>9188000000</v>
      </c>
      <c r="F4" s="4">
        <v>10421000000</v>
      </c>
      <c r="G4" s="4">
        <v>11778000000</v>
      </c>
      <c r="H4" s="4">
        <v>12702000000</v>
      </c>
      <c r="I4" s="4">
        <v>13880000000</v>
      </c>
      <c r="J4" s="4">
        <v>15082000000</v>
      </c>
      <c r="K4" s="4">
        <v>18358000000</v>
      </c>
      <c r="L4" s="4">
        <v>20609000000</v>
      </c>
      <c r="M4" s="4">
        <v>22977000000</v>
      </c>
      <c r="N4" s="4">
        <v>21846000000</v>
      </c>
      <c r="O4" s="4">
        <v>24105000000</v>
      </c>
      <c r="P4" s="4">
        <v>29310000000</v>
      </c>
      <c r="Q4" s="5">
        <v>31831000000</v>
      </c>
      <c r="R4" s="4">
        <v>7787000000</v>
      </c>
      <c r="S4" s="4">
        <v>7936000000</v>
      </c>
      <c r="T4" s="4">
        <v>7985000000</v>
      </c>
      <c r="U4" s="4">
        <v>8123000000</v>
      </c>
    </row>
    <row r="5" spans="1:21" ht="16" x14ac:dyDescent="0.2">
      <c r="A5" s="3" t="s">
        <v>22</v>
      </c>
      <c r="B5" s="4">
        <v>1538000000</v>
      </c>
      <c r="C5" s="4">
        <v>1536000000</v>
      </c>
      <c r="D5" s="4">
        <v>1647000000</v>
      </c>
      <c r="E5" s="4">
        <v>1816000000</v>
      </c>
      <c r="F5" s="4">
        <v>2140000000</v>
      </c>
      <c r="G5" s="4">
        <v>2400000000</v>
      </c>
      <c r="H5" s="4">
        <v>2382000000</v>
      </c>
      <c r="I5" s="4">
        <v>2553000000</v>
      </c>
      <c r="J5" s="4">
        <v>2764000000</v>
      </c>
      <c r="K5" s="4">
        <v>3248000000</v>
      </c>
      <c r="L5" s="4">
        <v>3856000000</v>
      </c>
      <c r="M5" s="4">
        <v>4165000000</v>
      </c>
      <c r="N5" s="4">
        <v>4512000000</v>
      </c>
      <c r="O5" s="4">
        <v>4970000000</v>
      </c>
      <c r="P5" s="4">
        <v>5733000000</v>
      </c>
      <c r="Q5" s="5">
        <v>6413000000</v>
      </c>
      <c r="R5" s="4">
        <v>1541000000</v>
      </c>
      <c r="S5" s="4">
        <v>1515000000</v>
      </c>
      <c r="T5" s="4">
        <v>1694000000</v>
      </c>
      <c r="U5" s="4">
        <v>1663000000</v>
      </c>
    </row>
    <row r="6" spans="1:21" ht="16" x14ac:dyDescent="0.2">
      <c r="A6" s="3" t="s">
        <v>23</v>
      </c>
      <c r="B6" s="4">
        <v>1538000000</v>
      </c>
      <c r="C6" s="4">
        <v>1536000000</v>
      </c>
      <c r="D6" s="4">
        <v>1647000000</v>
      </c>
      <c r="E6" s="4">
        <v>1816000000</v>
      </c>
      <c r="F6" s="4">
        <v>2140000000</v>
      </c>
      <c r="G6" s="4">
        <v>2400000000</v>
      </c>
      <c r="H6" s="4">
        <v>2382000000</v>
      </c>
      <c r="I6" s="4">
        <v>2553000000</v>
      </c>
      <c r="J6" s="4">
        <v>2764000000</v>
      </c>
      <c r="K6" s="4">
        <v>3248000000</v>
      </c>
      <c r="L6" s="4">
        <v>3856000000</v>
      </c>
      <c r="M6" s="4">
        <v>4165000000</v>
      </c>
      <c r="N6" s="4">
        <v>4512000000</v>
      </c>
      <c r="O6" s="4">
        <v>4970000000</v>
      </c>
      <c r="P6" s="4">
        <v>5733000000</v>
      </c>
      <c r="Q6" s="5">
        <v>6413000000</v>
      </c>
      <c r="R6" s="4">
        <v>1541000000</v>
      </c>
      <c r="S6" s="4">
        <v>1515000000</v>
      </c>
      <c r="T6" s="4">
        <v>1694000000</v>
      </c>
      <c r="U6" s="4">
        <v>1663000000</v>
      </c>
    </row>
    <row r="7" spans="1:21" ht="16" x14ac:dyDescent="0.2">
      <c r="A7" s="25" t="s">
        <v>24</v>
      </c>
      <c r="B7" s="23">
        <v>4725000000</v>
      </c>
      <c r="C7" s="23">
        <v>5375000000</v>
      </c>
      <c r="D7" s="23">
        <v>6418000000</v>
      </c>
      <c r="E7" s="23">
        <v>7372000000</v>
      </c>
      <c r="F7" s="23">
        <v>8281000000</v>
      </c>
      <c r="G7" s="23">
        <v>9378000000</v>
      </c>
      <c r="H7" s="23">
        <v>10320000000</v>
      </c>
      <c r="I7" s="23">
        <v>11327000000</v>
      </c>
      <c r="J7" s="23">
        <v>12318000000</v>
      </c>
      <c r="K7" s="23">
        <v>15110000000</v>
      </c>
      <c r="L7" s="23">
        <v>16753000000</v>
      </c>
      <c r="M7" s="23">
        <v>18812000000</v>
      </c>
      <c r="N7" s="23">
        <v>17334000000</v>
      </c>
      <c r="O7" s="23">
        <v>19135000000</v>
      </c>
      <c r="P7" s="23">
        <v>23577000000</v>
      </c>
      <c r="Q7" s="24">
        <v>25418000000</v>
      </c>
      <c r="R7" s="23">
        <v>6246000000</v>
      </c>
      <c r="S7" s="23">
        <v>6421000000</v>
      </c>
      <c r="T7" s="23">
        <v>6291000000</v>
      </c>
      <c r="U7" s="23">
        <v>6460000000</v>
      </c>
    </row>
    <row r="8" spans="1:21" ht="16" x14ac:dyDescent="0.2">
      <c r="A8" s="20" t="s">
        <v>60</v>
      </c>
      <c r="B8" s="21">
        <v>75.44</v>
      </c>
      <c r="C8" s="21">
        <v>77.77</v>
      </c>
      <c r="D8" s="21">
        <v>79.58</v>
      </c>
      <c r="E8" s="21">
        <v>80.239999999999995</v>
      </c>
      <c r="F8" s="21">
        <v>79.459999999999994</v>
      </c>
      <c r="G8" s="21">
        <v>79.62</v>
      </c>
      <c r="H8" s="21">
        <v>81.25</v>
      </c>
      <c r="I8" s="21">
        <v>81.61</v>
      </c>
      <c r="J8" s="21">
        <v>81.67</v>
      </c>
      <c r="K8" s="21">
        <v>82.31</v>
      </c>
      <c r="L8" s="21">
        <v>81.290000000000006</v>
      </c>
      <c r="M8" s="21">
        <v>81.87</v>
      </c>
      <c r="N8" s="21">
        <v>79.349999999999994</v>
      </c>
      <c r="O8" s="21">
        <v>79.38</v>
      </c>
      <c r="P8" s="21">
        <v>80.44</v>
      </c>
      <c r="Q8" s="22">
        <v>79.849999999999994</v>
      </c>
      <c r="R8" s="21">
        <v>80.209999999999994</v>
      </c>
      <c r="S8" s="21">
        <v>80.91</v>
      </c>
      <c r="T8" s="21">
        <v>78.790000000000006</v>
      </c>
      <c r="U8" s="21">
        <v>79.53</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2023000000</v>
      </c>
      <c r="C10" s="4">
        <v>1837000000</v>
      </c>
      <c r="D10" s="4">
        <v>1829000000</v>
      </c>
      <c r="E10" s="4">
        <v>1909000000</v>
      </c>
      <c r="F10" s="4">
        <v>2042000000</v>
      </c>
      <c r="G10" s="4">
        <v>2136000000</v>
      </c>
      <c r="H10" s="4">
        <v>2170000000</v>
      </c>
      <c r="I10" s="4">
        <v>2249000000</v>
      </c>
      <c r="J10" s="4">
        <v>2556000000</v>
      </c>
      <c r="K10" s="4">
        <v>2947000000</v>
      </c>
      <c r="L10" s="4">
        <v>3192000000</v>
      </c>
      <c r="M10" s="4">
        <v>3411000000</v>
      </c>
      <c r="N10" s="4">
        <v>3242000000</v>
      </c>
      <c r="O10" s="4">
        <v>3328000000</v>
      </c>
      <c r="P10" s="4">
        <v>3896000000</v>
      </c>
      <c r="Q10" s="5">
        <v>4080000000</v>
      </c>
      <c r="R10" s="4">
        <v>1156000000</v>
      </c>
      <c r="S10" s="4">
        <v>990000000</v>
      </c>
      <c r="T10" s="4">
        <v>955000000</v>
      </c>
      <c r="U10" s="4">
        <v>979000000</v>
      </c>
    </row>
    <row r="11" spans="1:21" ht="16" x14ac:dyDescent="0.2">
      <c r="A11" s="3" t="s">
        <v>28</v>
      </c>
      <c r="B11" s="4">
        <v>1786000000</v>
      </c>
      <c r="C11" s="4">
        <v>1611000000</v>
      </c>
      <c r="D11" s="4">
        <v>1564000000</v>
      </c>
      <c r="E11" s="4">
        <v>1621000000</v>
      </c>
      <c r="F11" s="4">
        <v>1709000000</v>
      </c>
      <c r="G11" s="4">
        <v>1739000000</v>
      </c>
      <c r="H11" s="4">
        <v>1735000000</v>
      </c>
      <c r="I11" s="4">
        <v>1755000000</v>
      </c>
      <c r="J11" s="4">
        <v>2054000000</v>
      </c>
      <c r="K11" s="4">
        <v>2391000000</v>
      </c>
      <c r="L11" s="4">
        <v>2579000000</v>
      </c>
      <c r="M11" s="4">
        <v>2755000000</v>
      </c>
      <c r="N11" s="4">
        <v>2475000000</v>
      </c>
      <c r="O11" s="4">
        <v>2524000000</v>
      </c>
      <c r="P11" s="4">
        <v>3035000000</v>
      </c>
      <c r="Q11" s="5">
        <v>3158000000</v>
      </c>
      <c r="R11" s="4">
        <v>930000000</v>
      </c>
      <c r="S11" s="4">
        <v>763000000</v>
      </c>
      <c r="T11" s="4">
        <v>721000000</v>
      </c>
      <c r="U11" s="4">
        <v>744000000</v>
      </c>
    </row>
    <row r="12" spans="1:21" ht="16" x14ac:dyDescent="0.2">
      <c r="A12" s="12" t="s">
        <v>194</v>
      </c>
      <c r="B12" s="11">
        <f t="shared" ref="B12:U12" si="2">B11/B2</f>
        <v>0.28516685294587257</v>
      </c>
      <c r="C12" s="11">
        <f t="shared" si="2"/>
        <v>0.2331066415858776</v>
      </c>
      <c r="D12" s="11">
        <f t="shared" si="2"/>
        <v>0.19392436453812772</v>
      </c>
      <c r="E12" s="11">
        <f t="shared" si="2"/>
        <v>0.17642577274706139</v>
      </c>
      <c r="F12" s="11">
        <f t="shared" si="2"/>
        <v>0.16399577775645333</v>
      </c>
      <c r="G12" s="11">
        <f t="shared" si="2"/>
        <v>0.14764815758193242</v>
      </c>
      <c r="H12" s="11">
        <f t="shared" si="2"/>
        <v>0.13659266257282318</v>
      </c>
      <c r="I12" s="11">
        <f t="shared" si="2"/>
        <v>0.12644092219020173</v>
      </c>
      <c r="J12" s="11">
        <f t="shared" si="2"/>
        <v>0.13618883437209919</v>
      </c>
      <c r="K12" s="11">
        <f t="shared" si="2"/>
        <v>0.13024294585466825</v>
      </c>
      <c r="L12" s="11">
        <f t="shared" si="2"/>
        <v>0.12513950215925082</v>
      </c>
      <c r="M12" s="11">
        <f t="shared" si="2"/>
        <v>0.11990251120685903</v>
      </c>
      <c r="N12" s="11">
        <f t="shared" si="2"/>
        <v>0.11329305135951662</v>
      </c>
      <c r="O12" s="11">
        <f t="shared" si="2"/>
        <v>0.10470856668740926</v>
      </c>
      <c r="P12" s="11">
        <f t="shared" si="2"/>
        <v>0.10354827703855339</v>
      </c>
      <c r="Q12" s="11">
        <f t="shared" si="2"/>
        <v>9.921146052590242E-2</v>
      </c>
      <c r="R12" s="11">
        <f t="shared" si="2"/>
        <v>0.1194298189289842</v>
      </c>
      <c r="S12" s="11">
        <f t="shared" si="2"/>
        <v>9.6144153225806453E-2</v>
      </c>
      <c r="T12" s="11">
        <f t="shared" si="2"/>
        <v>9.0294301815904823E-2</v>
      </c>
      <c r="U12" s="11">
        <f t="shared" si="2"/>
        <v>9.1591776437276867E-2</v>
      </c>
    </row>
    <row r="13" spans="1:21" ht="16" x14ac:dyDescent="0.2">
      <c r="A13" s="20" t="s">
        <v>29</v>
      </c>
      <c r="B13" s="23">
        <v>0</v>
      </c>
      <c r="C13" s="23">
        <v>0</v>
      </c>
      <c r="D13" s="23">
        <v>0</v>
      </c>
      <c r="E13" s="23">
        <v>0</v>
      </c>
      <c r="F13" s="23">
        <v>0</v>
      </c>
      <c r="G13" s="23">
        <v>0</v>
      </c>
      <c r="H13" s="23">
        <v>0</v>
      </c>
      <c r="I13" s="23">
        <v>0</v>
      </c>
      <c r="J13" s="23">
        <v>0</v>
      </c>
      <c r="K13" s="23">
        <v>0</v>
      </c>
      <c r="L13" s="23">
        <v>0</v>
      </c>
      <c r="M13" s="23">
        <v>0</v>
      </c>
      <c r="N13" s="23">
        <v>0</v>
      </c>
      <c r="O13" s="23">
        <v>0</v>
      </c>
      <c r="P13" s="23">
        <v>0</v>
      </c>
      <c r="Q13" s="24">
        <v>0</v>
      </c>
      <c r="R13" s="23">
        <v>0</v>
      </c>
      <c r="S13" s="23">
        <v>0</v>
      </c>
      <c r="T13" s="23">
        <v>0</v>
      </c>
      <c r="U13" s="23">
        <v>0</v>
      </c>
    </row>
    <row r="14" spans="1:21" ht="16" x14ac:dyDescent="0.2">
      <c r="A14" s="13" t="s">
        <v>195</v>
      </c>
      <c r="B14" s="14">
        <v>0</v>
      </c>
      <c r="C14" s="14">
        <v>0</v>
      </c>
      <c r="D14" s="14">
        <v>0</v>
      </c>
      <c r="E14" s="14">
        <v>0</v>
      </c>
      <c r="F14" s="14">
        <v>0</v>
      </c>
      <c r="G14" s="14">
        <v>0</v>
      </c>
      <c r="H14" s="14">
        <v>0</v>
      </c>
      <c r="I14" s="14">
        <v>0</v>
      </c>
      <c r="J14" s="14">
        <v>0</v>
      </c>
      <c r="K14" s="14">
        <f t="shared" ref="K14:U14" si="3">K13/K2</f>
        <v>0</v>
      </c>
      <c r="L14" s="14">
        <f t="shared" si="3"/>
        <v>0</v>
      </c>
      <c r="M14" s="14">
        <f t="shared" si="3"/>
        <v>0</v>
      </c>
      <c r="N14" s="14">
        <f t="shared" si="3"/>
        <v>0</v>
      </c>
      <c r="O14" s="14">
        <f t="shared" si="3"/>
        <v>0</v>
      </c>
      <c r="P14" s="14">
        <f t="shared" si="3"/>
        <v>0</v>
      </c>
      <c r="Q14" s="14">
        <f t="shared" si="3"/>
        <v>0</v>
      </c>
      <c r="R14" s="14">
        <f t="shared" si="3"/>
        <v>0</v>
      </c>
      <c r="S14" s="14">
        <f t="shared" si="3"/>
        <v>0</v>
      </c>
      <c r="T14" s="14">
        <f t="shared" si="3"/>
        <v>0</v>
      </c>
      <c r="U14" s="14">
        <f t="shared" si="3"/>
        <v>0</v>
      </c>
    </row>
    <row r="15" spans="1:21" ht="16" x14ac:dyDescent="0.2">
      <c r="A15" s="3" t="s">
        <v>30</v>
      </c>
      <c r="B15" s="4">
        <v>237000000</v>
      </c>
      <c r="C15" s="4">
        <v>226000000</v>
      </c>
      <c r="D15" s="4">
        <v>265000000</v>
      </c>
      <c r="E15" s="4">
        <v>288000000</v>
      </c>
      <c r="F15" s="4">
        <v>333000000</v>
      </c>
      <c r="G15" s="4">
        <v>397000000</v>
      </c>
      <c r="H15" s="4">
        <v>435000000</v>
      </c>
      <c r="I15" s="4">
        <v>494000000</v>
      </c>
      <c r="J15" s="4">
        <v>502000000</v>
      </c>
      <c r="K15" s="4">
        <v>556000000</v>
      </c>
      <c r="L15" s="4">
        <v>613000000</v>
      </c>
      <c r="M15" s="4">
        <v>656000000</v>
      </c>
      <c r="N15" s="4">
        <v>767000000</v>
      </c>
      <c r="O15" s="4">
        <v>804000000</v>
      </c>
      <c r="P15" s="4">
        <v>861000000</v>
      </c>
      <c r="Q15" s="5">
        <v>922000000</v>
      </c>
      <c r="R15" s="4">
        <v>226000000</v>
      </c>
      <c r="S15" s="4">
        <v>227000000</v>
      </c>
      <c r="T15" s="4">
        <v>234000000</v>
      </c>
      <c r="U15" s="4">
        <v>235000000</v>
      </c>
    </row>
    <row r="16" spans="1:21" ht="16" x14ac:dyDescent="0.2">
      <c r="A16" s="25" t="s">
        <v>31</v>
      </c>
      <c r="B16" s="23">
        <v>2702000000</v>
      </c>
      <c r="C16" s="23">
        <v>3538000000</v>
      </c>
      <c r="D16" s="23">
        <v>4589000000</v>
      </c>
      <c r="E16" s="23">
        <v>5463000000</v>
      </c>
      <c r="F16" s="23">
        <v>6239000000</v>
      </c>
      <c r="G16" s="23">
        <v>7242000000</v>
      </c>
      <c r="H16" s="23">
        <v>8150000000</v>
      </c>
      <c r="I16" s="23">
        <v>9078000000</v>
      </c>
      <c r="J16" s="23">
        <v>9762000000</v>
      </c>
      <c r="K16" s="23">
        <v>12163000000</v>
      </c>
      <c r="L16" s="23">
        <v>13561000000</v>
      </c>
      <c r="M16" s="23">
        <v>15401000000</v>
      </c>
      <c r="N16" s="23">
        <v>14092000000</v>
      </c>
      <c r="O16" s="23">
        <v>15807000000</v>
      </c>
      <c r="P16" s="23">
        <v>19681000000</v>
      </c>
      <c r="Q16" s="24">
        <v>21338000000</v>
      </c>
      <c r="R16" s="23">
        <v>5090000000</v>
      </c>
      <c r="S16" s="23">
        <v>5431000000</v>
      </c>
      <c r="T16" s="23">
        <v>5336000000</v>
      </c>
      <c r="U16" s="23">
        <v>5481000000</v>
      </c>
    </row>
    <row r="17" spans="1:21" ht="16" x14ac:dyDescent="0.2">
      <c r="A17" s="20" t="s">
        <v>61</v>
      </c>
      <c r="B17" s="21">
        <v>43.14</v>
      </c>
      <c r="C17" s="21">
        <v>51.19</v>
      </c>
      <c r="D17" s="21">
        <v>56.9</v>
      </c>
      <c r="E17" s="21">
        <v>59.46</v>
      </c>
      <c r="F17" s="21">
        <v>59.87</v>
      </c>
      <c r="G17" s="21">
        <v>61.49</v>
      </c>
      <c r="H17" s="21">
        <v>64.16</v>
      </c>
      <c r="I17" s="21">
        <v>65.400000000000006</v>
      </c>
      <c r="J17" s="21">
        <v>64.73</v>
      </c>
      <c r="K17" s="21">
        <v>66.25</v>
      </c>
      <c r="L17" s="21">
        <v>65.8</v>
      </c>
      <c r="M17" s="21">
        <v>67.03</v>
      </c>
      <c r="N17" s="21">
        <v>64.510000000000005</v>
      </c>
      <c r="O17" s="21">
        <v>65.58</v>
      </c>
      <c r="P17" s="21">
        <v>67.150000000000006</v>
      </c>
      <c r="Q17" s="22">
        <v>67.040000000000006</v>
      </c>
      <c r="R17" s="21">
        <v>65.37</v>
      </c>
      <c r="S17" s="21">
        <v>68.430000000000007</v>
      </c>
      <c r="T17" s="21">
        <v>66.83</v>
      </c>
      <c r="U17" s="21">
        <v>67.48</v>
      </c>
    </row>
    <row r="18" spans="1:21" ht="16" x14ac:dyDescent="0.2">
      <c r="A18" s="15" t="s">
        <v>196</v>
      </c>
      <c r="B18" s="10"/>
      <c r="C18" s="11">
        <f>(C16/B16)-1</f>
        <v>0.30940044411547007</v>
      </c>
      <c r="D18" s="11">
        <f>(D16/C16)-1</f>
        <v>0.2970604861503674</v>
      </c>
      <c r="E18" s="11">
        <f>(E16/D16)-1</f>
        <v>0.19045543691436051</v>
      </c>
      <c r="F18" s="11">
        <f t="shared" ref="F18:Q18" si="4">(F16/E16)-1</f>
        <v>0.1420464946000366</v>
      </c>
      <c r="G18" s="11">
        <f t="shared" si="4"/>
        <v>0.1607629427792916</v>
      </c>
      <c r="H18" s="11">
        <f t="shared" si="4"/>
        <v>0.1253797293565313</v>
      </c>
      <c r="I18" s="11">
        <f t="shared" si="4"/>
        <v>0.11386503067484655</v>
      </c>
      <c r="J18" s="11">
        <f t="shared" si="4"/>
        <v>7.5346992729676154E-2</v>
      </c>
      <c r="K18" s="11">
        <f t="shared" si="4"/>
        <v>0.24595369801270239</v>
      </c>
      <c r="L18" s="11">
        <f t="shared" si="4"/>
        <v>0.11493874866398102</v>
      </c>
      <c r="M18" s="11">
        <f t="shared" si="4"/>
        <v>0.13568320920286125</v>
      </c>
      <c r="N18" s="11">
        <f t="shared" si="4"/>
        <v>-8.4994480877865097E-2</v>
      </c>
      <c r="O18" s="11">
        <f t="shared" si="4"/>
        <v>0.12170025546409313</v>
      </c>
      <c r="P18" s="11">
        <f t="shared" si="4"/>
        <v>0.24508129309799465</v>
      </c>
      <c r="Q18" s="11">
        <f t="shared" si="4"/>
        <v>8.4192876378232917E-2</v>
      </c>
      <c r="R18" s="11"/>
      <c r="S18" s="11">
        <f t="shared" ref="S18:U18" si="5">(S16/R16)-1</f>
        <v>6.6994106090373373E-2</v>
      </c>
      <c r="T18" s="11">
        <f t="shared" si="5"/>
        <v>-1.7492174553489281E-2</v>
      </c>
      <c r="U18" s="11">
        <f t="shared" si="5"/>
        <v>2.7173913043478271E-2</v>
      </c>
    </row>
    <row r="19" spans="1:21" ht="16" x14ac:dyDescent="0.2">
      <c r="A19" s="3" t="s">
        <v>32</v>
      </c>
      <c r="B19" s="4">
        <v>1366000000</v>
      </c>
      <c r="C19" s="4">
        <v>-462000000</v>
      </c>
      <c r="D19" s="4">
        <v>-49000000</v>
      </c>
      <c r="E19" s="4">
        <v>-193000000</v>
      </c>
      <c r="F19" s="4">
        <v>4032000000</v>
      </c>
      <c r="G19" s="4">
        <v>-15000000</v>
      </c>
      <c r="H19" s="4">
        <v>426000000</v>
      </c>
      <c r="I19" s="4">
        <v>83000000</v>
      </c>
      <c r="J19" s="4">
        <v>1750000000</v>
      </c>
      <c r="K19" s="4">
        <v>469000000</v>
      </c>
      <c r="L19" s="4">
        <v>755000000</v>
      </c>
      <c r="M19" s="4">
        <v>517000000</v>
      </c>
      <c r="N19" s="4">
        <v>302000000</v>
      </c>
      <c r="O19" s="4">
        <v>-256000000</v>
      </c>
      <c r="P19" s="4">
        <v>1545000000</v>
      </c>
      <c r="Q19" s="5">
        <v>1069000000</v>
      </c>
      <c r="R19" s="4">
        <v>222000000</v>
      </c>
      <c r="S19" s="4">
        <v>454000000</v>
      </c>
      <c r="T19" s="4">
        <v>58000000</v>
      </c>
      <c r="U19" s="4">
        <v>335000000</v>
      </c>
    </row>
    <row r="20" spans="1:21" ht="16" x14ac:dyDescent="0.2">
      <c r="A20" s="3" t="s">
        <v>33</v>
      </c>
      <c r="B20" s="4">
        <v>143000000</v>
      </c>
      <c r="C20" s="4">
        <v>115000000</v>
      </c>
      <c r="D20" s="4">
        <v>72000000</v>
      </c>
      <c r="E20" s="4">
        <v>32000000</v>
      </c>
      <c r="F20" s="4" t="s">
        <v>26</v>
      </c>
      <c r="G20" s="4" t="s">
        <v>26</v>
      </c>
      <c r="H20" s="4">
        <v>-8000000</v>
      </c>
      <c r="I20" s="4">
        <v>-3000000</v>
      </c>
      <c r="J20" s="4">
        <v>427000000</v>
      </c>
      <c r="K20" s="4">
        <v>563000000</v>
      </c>
      <c r="L20" s="4">
        <v>612000000</v>
      </c>
      <c r="M20" s="4">
        <v>533000000</v>
      </c>
      <c r="N20" s="4">
        <v>516000000</v>
      </c>
      <c r="O20" s="4">
        <v>513000000</v>
      </c>
      <c r="P20" s="4">
        <v>538000000</v>
      </c>
      <c r="Q20" s="5">
        <v>620000000</v>
      </c>
      <c r="R20" s="4">
        <v>159000000</v>
      </c>
      <c r="S20" s="4">
        <v>137000000</v>
      </c>
      <c r="T20" s="4">
        <v>142000000</v>
      </c>
      <c r="U20" s="4">
        <v>182000000</v>
      </c>
    </row>
    <row r="21" spans="1:21" ht="16" x14ac:dyDescent="0.2">
      <c r="A21" s="3" t="s">
        <v>34</v>
      </c>
      <c r="B21" s="4">
        <v>143000000</v>
      </c>
      <c r="C21" s="4">
        <v>115000000</v>
      </c>
      <c r="D21" s="4">
        <v>72000000</v>
      </c>
      <c r="E21" s="4">
        <v>32000000</v>
      </c>
      <c r="F21" s="4" t="s">
        <v>26</v>
      </c>
      <c r="G21" s="4" t="s">
        <v>26</v>
      </c>
      <c r="H21" s="4">
        <v>-8000000</v>
      </c>
      <c r="I21" s="4">
        <v>-3000000</v>
      </c>
      <c r="J21" s="4">
        <v>427000000</v>
      </c>
      <c r="K21" s="4">
        <v>563000000</v>
      </c>
      <c r="L21" s="4">
        <v>612000000</v>
      </c>
      <c r="M21" s="4">
        <v>533000000</v>
      </c>
      <c r="N21" s="4">
        <v>516000000</v>
      </c>
      <c r="O21" s="4">
        <v>513000000</v>
      </c>
      <c r="P21" s="4">
        <v>538000000</v>
      </c>
      <c r="Q21" s="5">
        <v>620000000</v>
      </c>
      <c r="R21" s="4">
        <v>159000000</v>
      </c>
      <c r="S21" s="4">
        <v>137000000</v>
      </c>
      <c r="T21" s="4">
        <v>142000000</v>
      </c>
      <c r="U21" s="4">
        <v>182000000</v>
      </c>
    </row>
    <row r="22" spans="1:21" ht="16" x14ac:dyDescent="0.2">
      <c r="A22" s="3" t="s">
        <v>35</v>
      </c>
      <c r="B22" s="4" t="s">
        <v>26</v>
      </c>
      <c r="C22" s="4" t="s">
        <v>26</v>
      </c>
      <c r="D22" s="4" t="s">
        <v>26</v>
      </c>
      <c r="E22" s="4" t="s">
        <v>26</v>
      </c>
      <c r="F22" s="4" t="s">
        <v>26</v>
      </c>
      <c r="G22" s="4" t="s">
        <v>26</v>
      </c>
      <c r="H22" s="4" t="s">
        <v>26</v>
      </c>
      <c r="I22" s="4" t="s">
        <v>26</v>
      </c>
      <c r="J22" s="4" t="s">
        <v>26</v>
      </c>
      <c r="K22" s="4" t="s">
        <v>26</v>
      </c>
      <c r="L22" s="4" t="s">
        <v>26</v>
      </c>
      <c r="M22" s="4" t="s">
        <v>26</v>
      </c>
      <c r="N22" s="4" t="s">
        <v>26</v>
      </c>
      <c r="O22" s="4" t="s">
        <v>26</v>
      </c>
      <c r="P22" s="4" t="s">
        <v>26</v>
      </c>
      <c r="Q22" s="5" t="s">
        <v>26</v>
      </c>
      <c r="R22" s="4" t="s">
        <v>26</v>
      </c>
      <c r="S22" s="4" t="s">
        <v>26</v>
      </c>
      <c r="T22" s="4" t="s">
        <v>26</v>
      </c>
      <c r="U22" s="4" t="s">
        <v>26</v>
      </c>
    </row>
    <row r="23" spans="1:21" ht="16" x14ac:dyDescent="0.2">
      <c r="A23" s="3" t="s">
        <v>36</v>
      </c>
      <c r="B23" s="4">
        <v>1223000000</v>
      </c>
      <c r="C23" s="4">
        <v>-577000000</v>
      </c>
      <c r="D23" s="4">
        <v>-121000000</v>
      </c>
      <c r="E23" s="4">
        <v>-225000000</v>
      </c>
      <c r="F23" s="4">
        <v>4032000000</v>
      </c>
      <c r="G23" s="4">
        <v>-15000000</v>
      </c>
      <c r="H23" s="4">
        <v>434000000</v>
      </c>
      <c r="I23" s="4">
        <v>86000000</v>
      </c>
      <c r="J23" s="4">
        <v>1323000000</v>
      </c>
      <c r="K23" s="4">
        <v>-94000000</v>
      </c>
      <c r="L23" s="4">
        <v>143000000</v>
      </c>
      <c r="M23" s="4">
        <v>-16000000</v>
      </c>
      <c r="N23" s="4">
        <v>-214000000</v>
      </c>
      <c r="O23" s="4">
        <v>-769000000</v>
      </c>
      <c r="P23" s="4">
        <v>1007000000</v>
      </c>
      <c r="Q23" s="5">
        <v>449000000</v>
      </c>
      <c r="R23" s="4">
        <v>63000000</v>
      </c>
      <c r="S23" s="4">
        <v>317000000</v>
      </c>
      <c r="T23" s="4">
        <v>-84000000</v>
      </c>
      <c r="U23" s="4">
        <v>153000000</v>
      </c>
    </row>
    <row r="24" spans="1:21" ht="16" x14ac:dyDescent="0.2">
      <c r="A24" s="3" t="s">
        <v>37</v>
      </c>
      <c r="B24" s="4">
        <v>1336000000</v>
      </c>
      <c r="C24" s="4">
        <v>4000000000</v>
      </c>
      <c r="D24" s="4">
        <v>4638000000</v>
      </c>
      <c r="E24" s="4">
        <v>5656000000</v>
      </c>
      <c r="F24" s="4">
        <v>2207000000</v>
      </c>
      <c r="G24" s="4">
        <v>7257000000</v>
      </c>
      <c r="H24" s="4">
        <v>7724000000</v>
      </c>
      <c r="I24" s="4">
        <v>8995000000</v>
      </c>
      <c r="J24" s="4">
        <v>8012000000</v>
      </c>
      <c r="K24" s="4">
        <v>11694000000</v>
      </c>
      <c r="L24" s="4">
        <v>12806000000</v>
      </c>
      <c r="M24" s="4">
        <v>14884000000</v>
      </c>
      <c r="N24" s="4">
        <v>13790000000</v>
      </c>
      <c r="O24" s="4">
        <v>16063000000</v>
      </c>
      <c r="P24" s="4">
        <v>18136000000</v>
      </c>
      <c r="Q24" s="5">
        <v>20269000000</v>
      </c>
      <c r="R24" s="4">
        <v>4868000000</v>
      </c>
      <c r="S24" s="4">
        <v>4977000000</v>
      </c>
      <c r="T24" s="4">
        <v>5278000000</v>
      </c>
      <c r="U24" s="4">
        <v>5146000000</v>
      </c>
    </row>
    <row r="25" spans="1:21" ht="16" x14ac:dyDescent="0.2">
      <c r="A25" s="3" t="s">
        <v>38</v>
      </c>
      <c r="B25" s="4">
        <v>532000000</v>
      </c>
      <c r="C25" s="4">
        <v>1648000000</v>
      </c>
      <c r="D25" s="4">
        <v>1674000000</v>
      </c>
      <c r="E25" s="4">
        <v>2010000000</v>
      </c>
      <c r="F25" s="4">
        <v>65000000</v>
      </c>
      <c r="G25" s="4">
        <v>2277000000</v>
      </c>
      <c r="H25" s="4">
        <v>2286000000</v>
      </c>
      <c r="I25" s="4">
        <v>2667000000</v>
      </c>
      <c r="J25" s="4">
        <v>2021000000</v>
      </c>
      <c r="K25" s="4">
        <v>4995000000</v>
      </c>
      <c r="L25" s="4">
        <v>2505000000</v>
      </c>
      <c r="M25" s="4">
        <v>2804000000</v>
      </c>
      <c r="N25" s="4">
        <v>2924000000</v>
      </c>
      <c r="O25" s="4">
        <v>3752000000</v>
      </c>
      <c r="P25" s="4">
        <v>3179000000</v>
      </c>
      <c r="Q25" s="5">
        <v>3737000000</v>
      </c>
      <c r="R25" s="4">
        <v>928000000</v>
      </c>
      <c r="S25" s="4">
        <v>798000000</v>
      </c>
      <c r="T25" s="4">
        <v>1021000000</v>
      </c>
      <c r="U25" s="4">
        <v>990000000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804000000</v>
      </c>
      <c r="C27" s="4">
        <v>2352000000</v>
      </c>
      <c r="D27" s="4">
        <v>2964000000</v>
      </c>
      <c r="E27" s="4">
        <v>3646000000</v>
      </c>
      <c r="F27" s="4">
        <v>2142000000</v>
      </c>
      <c r="G27" s="4">
        <v>4980000000</v>
      </c>
      <c r="H27" s="4">
        <v>5438000000</v>
      </c>
      <c r="I27" s="4">
        <v>6328000000</v>
      </c>
      <c r="J27" s="4">
        <v>5991000000</v>
      </c>
      <c r="K27" s="4">
        <v>6699000000</v>
      </c>
      <c r="L27" s="4">
        <v>10301000000</v>
      </c>
      <c r="M27" s="4">
        <v>12080000000</v>
      </c>
      <c r="N27" s="4">
        <v>10866000000</v>
      </c>
      <c r="O27" s="4">
        <v>12311000000</v>
      </c>
      <c r="P27" s="4">
        <v>14957000000</v>
      </c>
      <c r="Q27" s="5">
        <v>16532000000</v>
      </c>
      <c r="R27" s="4">
        <v>3940000000</v>
      </c>
      <c r="S27" s="4">
        <v>4179000000</v>
      </c>
      <c r="T27" s="4">
        <v>4257000000</v>
      </c>
      <c r="U27" s="4">
        <v>4156000000</v>
      </c>
    </row>
    <row r="28" spans="1:21" ht="16" x14ac:dyDescent="0.2">
      <c r="A28" s="3" t="s">
        <v>41</v>
      </c>
      <c r="B28" s="4" t="s">
        <v>26</v>
      </c>
      <c r="C28" s="4">
        <v>-2000000</v>
      </c>
      <c r="D28" s="4">
        <v>-4000000</v>
      </c>
      <c r="E28" s="4">
        <v>-8000000</v>
      </c>
      <c r="F28" s="4">
        <v>-4000000</v>
      </c>
      <c r="G28" s="4" t="s">
        <v>26</v>
      </c>
      <c r="H28" s="4" t="s">
        <v>26</v>
      </c>
      <c r="I28" s="4" t="s">
        <v>26</v>
      </c>
      <c r="J28" s="4" t="s">
        <v>26</v>
      </c>
      <c r="K28" s="4" t="s">
        <v>26</v>
      </c>
      <c r="L28" s="4" t="s">
        <v>26</v>
      </c>
      <c r="M28" s="4" t="s">
        <v>26</v>
      </c>
      <c r="N28" s="4" t="s">
        <v>26</v>
      </c>
      <c r="O28" s="4" t="s">
        <v>26</v>
      </c>
      <c r="P28" s="4" t="s">
        <v>26</v>
      </c>
      <c r="Q28" s="5" t="s">
        <v>26</v>
      </c>
      <c r="R28" s="4" t="s">
        <v>26</v>
      </c>
      <c r="S28" s="4" t="s">
        <v>26</v>
      </c>
      <c r="T28" s="4" t="s">
        <v>26</v>
      </c>
      <c r="U28" s="4" t="s">
        <v>26</v>
      </c>
    </row>
    <row r="29" spans="1:21" ht="16" x14ac:dyDescent="0.2">
      <c r="A29" s="3" t="s">
        <v>42</v>
      </c>
      <c r="B29" s="4" t="s">
        <v>26</v>
      </c>
      <c r="C29" s="4" t="s">
        <v>26</v>
      </c>
      <c r="D29" s="4" t="s">
        <v>26</v>
      </c>
      <c r="E29" s="4" t="s">
        <v>26</v>
      </c>
      <c r="F29" s="4" t="s">
        <v>26</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t="s">
        <v>26</v>
      </c>
      <c r="C30" s="4">
        <v>-2000000</v>
      </c>
      <c r="D30" s="4">
        <v>-4000000</v>
      </c>
      <c r="E30" s="4">
        <v>-8000000</v>
      </c>
      <c r="F30" s="4">
        <v>-4000000</v>
      </c>
      <c r="G30" s="4" t="s">
        <v>26</v>
      </c>
      <c r="H30" s="4" t="s">
        <v>26</v>
      </c>
      <c r="I30" s="4" t="s">
        <v>26</v>
      </c>
      <c r="J30" s="4" t="s">
        <v>26</v>
      </c>
      <c r="K30" s="4" t="s">
        <v>26</v>
      </c>
      <c r="L30" s="4" t="s">
        <v>26</v>
      </c>
      <c r="M30" s="4" t="s">
        <v>26</v>
      </c>
      <c r="N30" s="4" t="s">
        <v>26</v>
      </c>
      <c r="O30" s="4" t="s">
        <v>26</v>
      </c>
      <c r="P30" s="4" t="s">
        <v>26</v>
      </c>
      <c r="Q30" s="5" t="s">
        <v>26</v>
      </c>
      <c r="R30" s="4" t="s">
        <v>26</v>
      </c>
      <c r="S30" s="4" t="s">
        <v>26</v>
      </c>
      <c r="T30" s="4" t="s">
        <v>26</v>
      </c>
      <c r="U30" s="4" t="s">
        <v>26</v>
      </c>
    </row>
    <row r="31" spans="1:21" ht="16" x14ac:dyDescent="0.2">
      <c r="A31" s="3" t="s">
        <v>44</v>
      </c>
      <c r="B31" s="4">
        <v>804000000</v>
      </c>
      <c r="C31" s="4">
        <v>2354000000</v>
      </c>
      <c r="D31" s="4">
        <v>2968000000</v>
      </c>
      <c r="E31" s="4">
        <v>3654000000</v>
      </c>
      <c r="F31" s="4">
        <v>2146000000</v>
      </c>
      <c r="G31" s="4">
        <v>4980000000</v>
      </c>
      <c r="H31" s="4">
        <v>5438000000</v>
      </c>
      <c r="I31" s="4">
        <v>6328000000</v>
      </c>
      <c r="J31" s="4">
        <v>5991000000</v>
      </c>
      <c r="K31" s="4">
        <v>6699000000</v>
      </c>
      <c r="L31" s="4">
        <v>10301000000</v>
      </c>
      <c r="M31" s="4">
        <v>12080000000</v>
      </c>
      <c r="N31" s="4">
        <v>10866000000</v>
      </c>
      <c r="O31" s="4">
        <v>12311000000</v>
      </c>
      <c r="P31" s="4">
        <v>14957000000</v>
      </c>
      <c r="Q31" s="5">
        <v>16532000000</v>
      </c>
      <c r="R31" s="4">
        <v>3940000000</v>
      </c>
      <c r="S31" s="4">
        <v>4179000000</v>
      </c>
      <c r="T31" s="4">
        <v>4257000000</v>
      </c>
      <c r="U31" s="4">
        <v>4156000000</v>
      </c>
    </row>
    <row r="32" spans="1:21" ht="16" x14ac:dyDescent="0.2">
      <c r="A32" s="3" t="s">
        <v>45</v>
      </c>
      <c r="B32" s="4" t="s">
        <v>26</v>
      </c>
      <c r="C32" s="4">
        <v>1000000</v>
      </c>
      <c r="D32" s="4">
        <v>2000000</v>
      </c>
      <c r="E32" s="4">
        <v>4000000</v>
      </c>
      <c r="F32" s="4">
        <v>2000000</v>
      </c>
      <c r="G32" s="4" t="s">
        <v>26</v>
      </c>
      <c r="H32" s="4" t="s">
        <v>26</v>
      </c>
      <c r="I32" s="4" t="s">
        <v>26</v>
      </c>
      <c r="J32" s="4" t="s">
        <v>26</v>
      </c>
      <c r="K32" s="4" t="s">
        <v>26</v>
      </c>
      <c r="L32" s="4" t="s">
        <v>26</v>
      </c>
      <c r="M32" s="4" t="s">
        <v>26</v>
      </c>
      <c r="N32" s="4" t="s">
        <v>26</v>
      </c>
      <c r="O32" s="4" t="s">
        <v>26</v>
      </c>
      <c r="P32" s="4" t="s">
        <v>26</v>
      </c>
      <c r="Q32" s="5" t="s">
        <v>26</v>
      </c>
      <c r="R32" s="4" t="s">
        <v>26</v>
      </c>
      <c r="S32" s="4" t="s">
        <v>26</v>
      </c>
      <c r="T32" s="4" t="s">
        <v>26</v>
      </c>
      <c r="U32" s="4" t="s">
        <v>26</v>
      </c>
    </row>
    <row r="33" spans="1:21" ht="16" x14ac:dyDescent="0.2">
      <c r="A33" s="25" t="s">
        <v>46</v>
      </c>
      <c r="B33" s="23">
        <v>804000000</v>
      </c>
      <c r="C33" s="23">
        <v>2353000000</v>
      </c>
      <c r="D33" s="23">
        <v>2966000000</v>
      </c>
      <c r="E33" s="23">
        <v>3650000000</v>
      </c>
      <c r="F33" s="23">
        <v>2144000000</v>
      </c>
      <c r="G33" s="23">
        <v>4980000000</v>
      </c>
      <c r="H33" s="23">
        <v>5438000000</v>
      </c>
      <c r="I33" s="23">
        <v>6328000000</v>
      </c>
      <c r="J33" s="23">
        <v>5991000000</v>
      </c>
      <c r="K33" s="23">
        <v>6699000000</v>
      </c>
      <c r="L33" s="23">
        <v>10301000000</v>
      </c>
      <c r="M33" s="23">
        <v>12080000000</v>
      </c>
      <c r="N33" s="23">
        <v>10866000000</v>
      </c>
      <c r="O33" s="23">
        <v>12311000000</v>
      </c>
      <c r="P33" s="23">
        <v>14957000000</v>
      </c>
      <c r="Q33" s="24">
        <v>16532000000</v>
      </c>
      <c r="R33" s="23">
        <v>3940000000</v>
      </c>
      <c r="S33" s="23">
        <v>4179000000</v>
      </c>
      <c r="T33" s="23">
        <v>4257000000</v>
      </c>
      <c r="U33" s="23">
        <v>4156000000</v>
      </c>
    </row>
    <row r="34" spans="1:21" ht="16" x14ac:dyDescent="0.2">
      <c r="A34" s="20" t="s">
        <v>62</v>
      </c>
      <c r="B34" s="21">
        <v>12.84</v>
      </c>
      <c r="C34" s="21">
        <v>34.049999999999997</v>
      </c>
      <c r="D34" s="21">
        <v>36.78</v>
      </c>
      <c r="E34" s="21">
        <v>39.729999999999997</v>
      </c>
      <c r="F34" s="21">
        <v>20.57</v>
      </c>
      <c r="G34" s="21">
        <v>42.28</v>
      </c>
      <c r="H34" s="21">
        <v>42.81</v>
      </c>
      <c r="I34" s="21">
        <v>45.59</v>
      </c>
      <c r="J34" s="21">
        <v>39.72</v>
      </c>
      <c r="K34" s="21">
        <v>36.49</v>
      </c>
      <c r="L34" s="21">
        <v>49.98</v>
      </c>
      <c r="M34" s="21">
        <v>52.57</v>
      </c>
      <c r="N34" s="21">
        <v>49.74</v>
      </c>
      <c r="O34" s="21">
        <v>51.07</v>
      </c>
      <c r="P34" s="21">
        <v>51.03</v>
      </c>
      <c r="Q34" s="22">
        <v>51.94</v>
      </c>
      <c r="R34" s="21">
        <v>50.6</v>
      </c>
      <c r="S34" s="21">
        <v>52.66</v>
      </c>
      <c r="T34" s="21">
        <v>53.31</v>
      </c>
      <c r="U34" s="21">
        <v>51.16</v>
      </c>
    </row>
    <row r="35" spans="1:21" ht="16" x14ac:dyDescent="0.2">
      <c r="A35" s="16" t="s">
        <v>197</v>
      </c>
      <c r="B35" s="17"/>
      <c r="C35" s="14">
        <f>(C33/B33)-1</f>
        <v>1.9266169154228856</v>
      </c>
      <c r="D35" s="14">
        <f>(D33/C33)-1</f>
        <v>0.2605184870378241</v>
      </c>
      <c r="E35" s="14">
        <f>(E33/D33)-1</f>
        <v>0.23061362103843552</v>
      </c>
      <c r="F35" s="14">
        <f t="shared" ref="F35:Q35" si="6">(F33/E33)-1</f>
        <v>-0.41260273972602735</v>
      </c>
      <c r="G35" s="14">
        <f t="shared" si="6"/>
        <v>1.3227611940298507</v>
      </c>
      <c r="H35" s="14">
        <f t="shared" si="6"/>
        <v>9.1967871485943764E-2</v>
      </c>
      <c r="I35" s="14">
        <f t="shared" si="6"/>
        <v>0.1636631114380287</v>
      </c>
      <c r="J35" s="14">
        <f t="shared" si="6"/>
        <v>-5.3255372945638424E-2</v>
      </c>
      <c r="K35" s="14">
        <f t="shared" si="6"/>
        <v>0.11817726589884825</v>
      </c>
      <c r="L35" s="14">
        <f t="shared" si="6"/>
        <v>0.53769219286460657</v>
      </c>
      <c r="M35" s="14">
        <f t="shared" si="6"/>
        <v>0.17270167944859716</v>
      </c>
      <c r="N35" s="14">
        <f t="shared" si="6"/>
        <v>-0.10049668874172191</v>
      </c>
      <c r="O35" s="14">
        <f t="shared" si="6"/>
        <v>0.13298361862690955</v>
      </c>
      <c r="P35" s="14">
        <f t="shared" si="6"/>
        <v>0.21492973763301104</v>
      </c>
      <c r="Q35" s="14">
        <f t="shared" si="6"/>
        <v>0.10530186534732899</v>
      </c>
      <c r="R35" s="14"/>
      <c r="S35" s="14">
        <f t="shared" ref="S35:U35" si="7">(S33/R33)-1</f>
        <v>6.0659898477157359E-2</v>
      </c>
      <c r="T35" s="14">
        <f t="shared" si="7"/>
        <v>1.8664752333094059E-2</v>
      </c>
      <c r="U35" s="14">
        <f t="shared" si="7"/>
        <v>-2.3725628376791152E-2</v>
      </c>
    </row>
    <row r="36" spans="1:21" ht="16" x14ac:dyDescent="0.2">
      <c r="A36" s="18" t="s">
        <v>198</v>
      </c>
      <c r="B36" s="19">
        <f t="shared" ref="B36:U36" si="8">(B16*(1-0.25))/(B126+B105+B96)</f>
        <v>9.5378171035910952E-2</v>
      </c>
      <c r="C36" s="19">
        <f t="shared" si="8"/>
        <v>0.11413394124478472</v>
      </c>
      <c r="D36" s="19">
        <f t="shared" si="8"/>
        <v>0.13735134487987868</v>
      </c>
      <c r="E36" s="19">
        <f t="shared" si="8"/>
        <v>0.15498165449937587</v>
      </c>
      <c r="F36" s="19">
        <f t="shared" si="8"/>
        <v>0.16935396308360479</v>
      </c>
      <c r="G36" s="19">
        <f t="shared" si="8"/>
        <v>0.20213993301079269</v>
      </c>
      <c r="H36" s="19">
        <f t="shared" si="8"/>
        <v>0.22297814905336885</v>
      </c>
      <c r="I36" s="19">
        <f t="shared" si="8"/>
        <v>0.22815159841833657</v>
      </c>
      <c r="J36" s="19">
        <f t="shared" si="8"/>
        <v>0.15004918637537401</v>
      </c>
      <c r="K36" s="19">
        <f t="shared" si="8"/>
        <v>0.17842333796232909</v>
      </c>
      <c r="L36" s="19">
        <f t="shared" si="8"/>
        <v>0.20086006003633777</v>
      </c>
      <c r="M36" s="19">
        <f t="shared" si="8"/>
        <v>0.22466594052087993</v>
      </c>
      <c r="N36" s="19">
        <f t="shared" si="8"/>
        <v>0.17533178500331786</v>
      </c>
      <c r="O36" s="19">
        <f t="shared" si="8"/>
        <v>0.20242546870197725</v>
      </c>
      <c r="P36" s="19">
        <f t="shared" si="8"/>
        <v>0.25435973876031776</v>
      </c>
      <c r="Q36" s="19">
        <f t="shared" si="8"/>
        <v>0.26878117599637225</v>
      </c>
      <c r="R36" s="19">
        <f t="shared" si="8"/>
        <v>6.5783805207561483E-2</v>
      </c>
      <c r="S36" s="19">
        <f t="shared" si="8"/>
        <v>7.0948947065893289E-2</v>
      </c>
      <c r="T36" s="19">
        <f t="shared" si="8"/>
        <v>6.7634483108279395E-2</v>
      </c>
      <c r="U36" s="19">
        <f t="shared" si="8"/>
        <v>6.9040661057086714E-2</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804000000</v>
      </c>
      <c r="C39" s="4">
        <v>2353000000</v>
      </c>
      <c r="D39" s="4">
        <v>2966000000</v>
      </c>
      <c r="E39" s="4">
        <v>3650000000</v>
      </c>
      <c r="F39" s="4">
        <v>2144000000</v>
      </c>
      <c r="G39" s="4">
        <v>4980000000</v>
      </c>
      <c r="H39" s="4">
        <v>5438000000</v>
      </c>
      <c r="I39" s="4">
        <v>6328000000</v>
      </c>
      <c r="J39" s="4">
        <v>5991000000</v>
      </c>
      <c r="K39" s="4">
        <v>6699000000</v>
      </c>
      <c r="L39" s="4">
        <v>10301000000</v>
      </c>
      <c r="M39" s="4">
        <v>12080000000</v>
      </c>
      <c r="N39" s="4">
        <v>10866000000</v>
      </c>
      <c r="O39" s="4">
        <v>12311000000</v>
      </c>
      <c r="P39" s="4">
        <v>14957000000</v>
      </c>
      <c r="Q39" s="5">
        <v>16532000000</v>
      </c>
      <c r="R39" s="4">
        <v>3940000000</v>
      </c>
      <c r="S39" s="4">
        <v>4179000000</v>
      </c>
      <c r="T39" s="4">
        <v>4257000000</v>
      </c>
      <c r="U39" s="4">
        <v>4156000000</v>
      </c>
    </row>
    <row r="40" spans="1:21" ht="16" x14ac:dyDescent="0.2">
      <c r="A40" s="3" t="s">
        <v>50</v>
      </c>
      <c r="B40" s="4">
        <v>2672000000</v>
      </c>
      <c r="C40" s="4">
        <v>2940000000</v>
      </c>
      <c r="D40" s="4">
        <v>2788000000</v>
      </c>
      <c r="E40" s="4">
        <v>2728000000</v>
      </c>
      <c r="F40" s="4">
        <v>2664000000</v>
      </c>
      <c r="G40" s="4">
        <v>2596000000</v>
      </c>
      <c r="H40" s="4">
        <v>2501000000</v>
      </c>
      <c r="I40" s="4">
        <v>2446000000</v>
      </c>
      <c r="J40" s="4">
        <v>2392000000</v>
      </c>
      <c r="K40" s="4">
        <v>2300301000</v>
      </c>
      <c r="L40" s="4">
        <v>2237586000</v>
      </c>
      <c r="M40" s="4">
        <v>2189301000</v>
      </c>
      <c r="N40" s="4">
        <v>2139000000</v>
      </c>
      <c r="O40" s="4">
        <v>2131000000</v>
      </c>
      <c r="P40" s="4">
        <v>2088000000</v>
      </c>
      <c r="Q40" s="5">
        <v>1872395750</v>
      </c>
      <c r="R40" s="4">
        <v>2112583000</v>
      </c>
      <c r="S40" s="4">
        <v>1884000000</v>
      </c>
      <c r="T40" s="4">
        <v>1879000000</v>
      </c>
      <c r="U40" s="4">
        <v>1614000000</v>
      </c>
    </row>
    <row r="41" spans="1:21" ht="16" x14ac:dyDescent="0.2">
      <c r="A41" s="3" t="s">
        <v>51</v>
      </c>
      <c r="B41" s="6">
        <v>0.3</v>
      </c>
      <c r="C41" s="6">
        <v>0.8</v>
      </c>
      <c r="D41" s="6">
        <v>1.06</v>
      </c>
      <c r="E41" s="6">
        <v>1.34</v>
      </c>
      <c r="F41" s="6">
        <v>0.8</v>
      </c>
      <c r="G41" s="6">
        <v>1.92</v>
      </c>
      <c r="H41" s="6">
        <v>2.17</v>
      </c>
      <c r="I41" s="6">
        <v>2.59</v>
      </c>
      <c r="J41" s="6">
        <v>2.5</v>
      </c>
      <c r="K41" s="6">
        <v>2.91</v>
      </c>
      <c r="L41" s="6">
        <v>4.5999999999999996</v>
      </c>
      <c r="M41" s="6">
        <v>5.52</v>
      </c>
      <c r="N41" s="6">
        <v>5.08</v>
      </c>
      <c r="O41" s="6">
        <v>5.78</v>
      </c>
      <c r="P41" s="6">
        <v>7.16</v>
      </c>
      <c r="Q41" s="7">
        <v>8.83</v>
      </c>
      <c r="R41" s="6">
        <v>1.87</v>
      </c>
      <c r="S41" s="6">
        <v>2.2200000000000002</v>
      </c>
      <c r="T41" s="6">
        <v>2.27</v>
      </c>
      <c r="U41" s="6">
        <v>2.57</v>
      </c>
    </row>
    <row r="42" spans="1:21" ht="16" x14ac:dyDescent="0.2">
      <c r="A42" s="3" t="s">
        <v>52</v>
      </c>
      <c r="B42" s="6">
        <v>0.3</v>
      </c>
      <c r="C42" s="6">
        <v>0.8</v>
      </c>
      <c r="D42" s="6">
        <v>1.06</v>
      </c>
      <c r="E42" s="6">
        <v>1.34</v>
      </c>
      <c r="F42" s="6">
        <v>0.8</v>
      </c>
      <c r="G42" s="6">
        <v>1.92</v>
      </c>
      <c r="H42" s="6">
        <v>2.17</v>
      </c>
      <c r="I42" s="6">
        <v>2.59</v>
      </c>
      <c r="J42" s="6">
        <v>2.5</v>
      </c>
      <c r="K42" s="6">
        <v>2.91</v>
      </c>
      <c r="L42" s="6">
        <v>4.5999999999999996</v>
      </c>
      <c r="M42" s="6">
        <v>5.52</v>
      </c>
      <c r="N42" s="6">
        <v>5.08</v>
      </c>
      <c r="O42" s="6">
        <v>5.78</v>
      </c>
      <c r="P42" s="6">
        <v>7.16</v>
      </c>
      <c r="Q42" s="7">
        <v>8.83</v>
      </c>
      <c r="R42" s="6">
        <v>1.87</v>
      </c>
      <c r="S42" s="6">
        <v>2.2200000000000002</v>
      </c>
      <c r="T42" s="6">
        <v>2.27</v>
      </c>
      <c r="U42" s="6">
        <v>2.57</v>
      </c>
    </row>
    <row r="43" spans="1:21" ht="16" x14ac:dyDescent="0.2">
      <c r="A43" s="3" t="s">
        <v>53</v>
      </c>
      <c r="B43" s="4">
        <v>3076000000</v>
      </c>
      <c r="C43" s="4">
        <v>3036000000</v>
      </c>
      <c r="D43" s="4">
        <v>2956000000</v>
      </c>
      <c r="E43" s="4">
        <v>2828000000</v>
      </c>
      <c r="F43" s="4">
        <v>2712000000</v>
      </c>
      <c r="G43" s="4">
        <v>2624000000</v>
      </c>
      <c r="H43" s="4">
        <v>2523000000</v>
      </c>
      <c r="I43" s="4">
        <v>2457000000</v>
      </c>
      <c r="J43" s="4">
        <v>2414000000</v>
      </c>
      <c r="K43" s="4">
        <v>2395000000</v>
      </c>
      <c r="L43" s="4">
        <v>2329000000</v>
      </c>
      <c r="M43" s="4">
        <v>2272000000</v>
      </c>
      <c r="N43" s="4">
        <v>2223000000</v>
      </c>
      <c r="O43" s="4">
        <v>2188000000</v>
      </c>
      <c r="P43" s="4">
        <v>2136000000</v>
      </c>
      <c r="Q43" s="5">
        <v>2097500000</v>
      </c>
      <c r="R43" s="4">
        <v>2115000000</v>
      </c>
      <c r="S43" s="4">
        <v>2102000000</v>
      </c>
      <c r="T43" s="4">
        <v>2093000000</v>
      </c>
      <c r="U43" s="4">
        <v>2080000000</v>
      </c>
    </row>
    <row r="44" spans="1:21" ht="16" x14ac:dyDescent="0.2">
      <c r="A44" s="3" t="s">
        <v>54</v>
      </c>
      <c r="B44" s="6">
        <v>0.26</v>
      </c>
      <c r="C44" s="6">
        <v>0.78</v>
      </c>
      <c r="D44" s="4">
        <v>1</v>
      </c>
      <c r="E44" s="6">
        <v>1.29</v>
      </c>
      <c r="F44" s="6">
        <v>0.79</v>
      </c>
      <c r="G44" s="6">
        <v>1.9</v>
      </c>
      <c r="H44" s="6">
        <v>2.16</v>
      </c>
      <c r="I44" s="6">
        <v>2.58</v>
      </c>
      <c r="J44" s="6">
        <v>2.48</v>
      </c>
      <c r="K44" s="6">
        <v>2.8</v>
      </c>
      <c r="L44" s="6">
        <v>4.42</v>
      </c>
      <c r="M44" s="6">
        <v>5.32</v>
      </c>
      <c r="N44" s="6">
        <v>4.8899999999999997</v>
      </c>
      <c r="O44" s="6">
        <v>5.63</v>
      </c>
      <c r="P44" s="4">
        <v>7</v>
      </c>
      <c r="Q44" s="7">
        <v>7.88</v>
      </c>
      <c r="R44" s="6">
        <v>1.86</v>
      </c>
      <c r="S44" s="6">
        <v>1.99</v>
      </c>
      <c r="T44" s="6">
        <v>2.0299999999999998</v>
      </c>
      <c r="U44" s="4">
        <v>2</v>
      </c>
    </row>
    <row r="45" spans="1:21" ht="16" x14ac:dyDescent="0.2">
      <c r="A45" s="3" t="s">
        <v>55</v>
      </c>
      <c r="B45" s="6">
        <v>0.26</v>
      </c>
      <c r="C45" s="6">
        <v>0.77</v>
      </c>
      <c r="D45" s="4">
        <v>1</v>
      </c>
      <c r="E45" s="6">
        <v>1.29</v>
      </c>
      <c r="F45" s="6">
        <v>0.79</v>
      </c>
      <c r="G45" s="6">
        <v>1.9</v>
      </c>
      <c r="H45" s="6">
        <v>2.16</v>
      </c>
      <c r="I45" s="6">
        <v>2.58</v>
      </c>
      <c r="J45" s="6">
        <v>2.48</v>
      </c>
      <c r="K45" s="6">
        <v>2.8</v>
      </c>
      <c r="L45" s="6">
        <v>4.42</v>
      </c>
      <c r="M45" s="6">
        <v>5.32</v>
      </c>
      <c r="N45" s="6">
        <v>4.8899999999999997</v>
      </c>
      <c r="O45" s="6">
        <v>5.63</v>
      </c>
      <c r="P45" s="4">
        <v>7</v>
      </c>
      <c r="Q45" s="7">
        <v>7.88</v>
      </c>
      <c r="R45" s="6">
        <v>1.86</v>
      </c>
      <c r="S45" s="6">
        <v>1.99</v>
      </c>
      <c r="T45" s="6">
        <v>2.0299999999999998</v>
      </c>
      <c r="U45" s="4">
        <v>2</v>
      </c>
    </row>
    <row r="46" spans="1:21" ht="16" x14ac:dyDescent="0.2">
      <c r="A46" s="3" t="s">
        <v>56</v>
      </c>
      <c r="B46" s="4">
        <v>2939000000</v>
      </c>
      <c r="C46" s="4">
        <v>3764000000</v>
      </c>
      <c r="D46" s="4">
        <v>4854000000</v>
      </c>
      <c r="E46" s="4">
        <v>5751000000</v>
      </c>
      <c r="F46" s="4">
        <v>6572000000</v>
      </c>
      <c r="G46" s="4">
        <v>7639000000</v>
      </c>
      <c r="H46" s="4">
        <v>8585000000</v>
      </c>
      <c r="I46" s="4">
        <v>9572000000</v>
      </c>
      <c r="J46" s="4">
        <v>10264000000</v>
      </c>
      <c r="K46" s="4">
        <v>12719000000</v>
      </c>
      <c r="L46" s="4">
        <v>14174000000</v>
      </c>
      <c r="M46" s="4">
        <v>16057000000</v>
      </c>
      <c r="N46" s="4">
        <v>14859000000</v>
      </c>
      <c r="O46" s="4">
        <v>16611000000</v>
      </c>
      <c r="P46" s="4">
        <v>20542000000</v>
      </c>
      <c r="Q46" s="5">
        <v>22260000000</v>
      </c>
      <c r="R46" s="4">
        <v>5316000000</v>
      </c>
      <c r="S46" s="4">
        <v>5658000000</v>
      </c>
      <c r="T46" s="4">
        <v>5570000000</v>
      </c>
      <c r="U46" s="4">
        <v>5716000000</v>
      </c>
    </row>
    <row r="47" spans="1:21" ht="16" x14ac:dyDescent="0.2">
      <c r="A47" s="3" t="s">
        <v>57</v>
      </c>
      <c r="B47" s="6">
        <v>46.93</v>
      </c>
      <c r="C47" s="6">
        <v>54.46</v>
      </c>
      <c r="D47" s="6">
        <v>60.19</v>
      </c>
      <c r="E47" s="6">
        <v>62.59</v>
      </c>
      <c r="F47" s="6">
        <v>63.06</v>
      </c>
      <c r="G47" s="6">
        <v>64.86</v>
      </c>
      <c r="H47" s="6">
        <v>67.59</v>
      </c>
      <c r="I47" s="6">
        <v>68.959999999999994</v>
      </c>
      <c r="J47" s="6">
        <v>68.05</v>
      </c>
      <c r="K47" s="6">
        <v>69.28</v>
      </c>
      <c r="L47" s="6">
        <v>68.78</v>
      </c>
      <c r="M47" s="6">
        <v>69.88</v>
      </c>
      <c r="N47" s="6">
        <v>68.02</v>
      </c>
      <c r="O47" s="6">
        <v>68.91</v>
      </c>
      <c r="P47" s="6">
        <v>70.09</v>
      </c>
      <c r="Q47" s="7">
        <v>69.930000000000007</v>
      </c>
      <c r="R47" s="6">
        <v>70.09</v>
      </c>
      <c r="S47" s="6">
        <v>69.819999999999993</v>
      </c>
      <c r="T47" s="6">
        <v>69.84</v>
      </c>
      <c r="U47" s="6">
        <v>69.930000000000007</v>
      </c>
    </row>
    <row r="48" spans="1:21" ht="16" x14ac:dyDescent="0.2">
      <c r="A48" s="3" t="s">
        <v>58</v>
      </c>
      <c r="B48" s="4">
        <v>2702000000</v>
      </c>
      <c r="C48" s="4">
        <v>3538000000</v>
      </c>
      <c r="D48" s="4">
        <v>4589000000</v>
      </c>
      <c r="E48" s="4">
        <v>5463000000</v>
      </c>
      <c r="F48" s="4">
        <v>6239000000</v>
      </c>
      <c r="G48" s="4">
        <v>7242000000</v>
      </c>
      <c r="H48" s="4">
        <v>8150000000</v>
      </c>
      <c r="I48" s="4">
        <v>9078000000</v>
      </c>
      <c r="J48" s="4">
        <v>9762000000</v>
      </c>
      <c r="K48" s="4">
        <v>12163000000</v>
      </c>
      <c r="L48" s="4">
        <v>13561000000</v>
      </c>
      <c r="M48" s="4">
        <v>15401000000</v>
      </c>
      <c r="N48" s="4">
        <v>14092000000</v>
      </c>
      <c r="O48" s="4">
        <v>15807000000</v>
      </c>
      <c r="P48" s="4">
        <v>19681000000</v>
      </c>
      <c r="Q48" s="5">
        <v>21338000000</v>
      </c>
      <c r="R48" s="4">
        <v>5090000000</v>
      </c>
      <c r="S48" s="4">
        <v>5431000000</v>
      </c>
      <c r="T48" s="4">
        <v>5336000000</v>
      </c>
      <c r="U48" s="4">
        <v>5481000000</v>
      </c>
    </row>
    <row r="49" spans="1:21" ht="16" x14ac:dyDescent="0.2">
      <c r="A49" s="3" t="s">
        <v>59</v>
      </c>
      <c r="B49" s="4">
        <v>2702000000</v>
      </c>
      <c r="C49" s="4">
        <v>3538000000</v>
      </c>
      <c r="D49" s="4">
        <v>4589000000</v>
      </c>
      <c r="E49" s="4">
        <v>5463000000</v>
      </c>
      <c r="F49" s="4">
        <v>6239000000</v>
      </c>
      <c r="G49" s="4">
        <v>7242000000</v>
      </c>
      <c r="H49" s="4">
        <v>8150000000</v>
      </c>
      <c r="I49" s="4">
        <v>9078000000</v>
      </c>
      <c r="J49" s="4">
        <v>9762000000</v>
      </c>
      <c r="K49" s="4">
        <v>12163000000</v>
      </c>
      <c r="L49" s="4">
        <v>13561000000</v>
      </c>
      <c r="M49" s="4">
        <v>15401000000</v>
      </c>
      <c r="N49" s="4">
        <v>14092000000</v>
      </c>
      <c r="O49" s="4">
        <v>15807000000</v>
      </c>
      <c r="P49" s="4">
        <v>19681000000</v>
      </c>
      <c r="Q49" s="5">
        <v>21338000000</v>
      </c>
      <c r="R49" s="4">
        <v>5090000000</v>
      </c>
      <c r="S49" s="4">
        <v>5431000000</v>
      </c>
      <c r="T49" s="4">
        <v>5336000000</v>
      </c>
      <c r="U49" s="4">
        <v>5481000000</v>
      </c>
    </row>
    <row r="50" spans="1:21" ht="16" x14ac:dyDescent="0.2">
      <c r="A50" s="3" t="s">
        <v>63</v>
      </c>
      <c r="B50" s="4">
        <v>1086383</v>
      </c>
      <c r="C50" s="4">
        <v>1212456</v>
      </c>
      <c r="D50" s="4">
        <v>1186029</v>
      </c>
      <c r="E50" s="4">
        <v>1225067</v>
      </c>
      <c r="F50" s="4">
        <v>1226000</v>
      </c>
      <c r="G50" s="4">
        <v>1239789</v>
      </c>
      <c r="H50" s="4">
        <v>1337053</v>
      </c>
      <c r="I50" s="4">
        <v>1228319</v>
      </c>
      <c r="J50" s="4" t="s">
        <v>26</v>
      </c>
      <c r="K50" s="4" t="s">
        <v>26</v>
      </c>
      <c r="L50" s="4">
        <v>1212294</v>
      </c>
      <c r="M50" s="4">
        <v>1178308</v>
      </c>
      <c r="N50" s="4">
        <v>1065659</v>
      </c>
      <c r="O50" s="4">
        <v>1121163</v>
      </c>
      <c r="P50" s="4">
        <v>1106038</v>
      </c>
      <c r="Q50" s="5">
        <v>1201170</v>
      </c>
      <c r="R50" s="4">
        <v>293849</v>
      </c>
      <c r="S50" s="4">
        <v>299472</v>
      </c>
      <c r="T50" s="4">
        <v>301321</v>
      </c>
      <c r="U50" s="4">
        <v>306528</v>
      </c>
    </row>
    <row r="51" spans="1:21" ht="16" x14ac:dyDescent="0.2">
      <c r="A51" s="3" t="s">
        <v>64</v>
      </c>
      <c r="B51" s="6">
        <v>0.03</v>
      </c>
      <c r="C51" s="6">
        <v>0.11</v>
      </c>
      <c r="D51" s="6">
        <v>0.13</v>
      </c>
      <c r="E51" s="6">
        <v>0.16</v>
      </c>
      <c r="F51" s="6">
        <v>0.22</v>
      </c>
      <c r="G51" s="6">
        <v>0.33</v>
      </c>
      <c r="H51" s="6">
        <v>0.4</v>
      </c>
      <c r="I51" s="6">
        <v>0.48</v>
      </c>
      <c r="J51" s="6">
        <v>0.56000000000000005</v>
      </c>
      <c r="K51" s="6">
        <v>0.69</v>
      </c>
      <c r="L51" s="6">
        <v>0.86</v>
      </c>
      <c r="M51" s="6">
        <v>1.04</v>
      </c>
      <c r="N51" s="6">
        <v>1.25</v>
      </c>
      <c r="O51" s="6">
        <v>1.31</v>
      </c>
      <c r="P51" s="6">
        <v>1.53</v>
      </c>
      <c r="Q51" s="7">
        <v>1.93</v>
      </c>
      <c r="R51" s="6">
        <v>0.38</v>
      </c>
      <c r="S51" s="6">
        <v>0.5</v>
      </c>
      <c r="T51" s="6">
        <v>0.5</v>
      </c>
      <c r="U51" s="6">
        <v>0.57999999999999996</v>
      </c>
    </row>
    <row r="52" spans="1:21" ht="16" x14ac:dyDescent="0.2">
      <c r="A52" s="3" t="s">
        <v>65</v>
      </c>
      <c r="B52" s="4">
        <v>237000000</v>
      </c>
      <c r="C52" s="4">
        <v>226000000</v>
      </c>
      <c r="D52" s="4">
        <v>265000000</v>
      </c>
      <c r="E52" s="4">
        <v>288000000</v>
      </c>
      <c r="F52" s="4">
        <v>333000000</v>
      </c>
      <c r="G52" s="4">
        <v>397000000</v>
      </c>
      <c r="H52" s="4">
        <v>435000000</v>
      </c>
      <c r="I52" s="4">
        <v>494000000</v>
      </c>
      <c r="J52" s="4">
        <v>502000000</v>
      </c>
      <c r="K52" s="4">
        <v>556000000</v>
      </c>
      <c r="L52" s="4">
        <v>613000000</v>
      </c>
      <c r="M52" s="4">
        <v>656000000</v>
      </c>
      <c r="N52" s="4">
        <v>767000000</v>
      </c>
      <c r="O52" s="4">
        <v>804000000</v>
      </c>
      <c r="P52" s="4">
        <v>861000000</v>
      </c>
      <c r="Q52" s="5">
        <v>922000000</v>
      </c>
      <c r="R52" s="4">
        <v>226000000</v>
      </c>
      <c r="S52" s="4">
        <v>227000000</v>
      </c>
      <c r="T52" s="4">
        <v>234000000</v>
      </c>
      <c r="U52" s="4">
        <v>235000000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11174000000</v>
      </c>
      <c r="C55" s="4">
        <v>9241000000</v>
      </c>
      <c r="D55" s="4">
        <v>8734000000</v>
      </c>
      <c r="E55" s="4">
        <v>9190000000</v>
      </c>
      <c r="F55" s="4">
        <v>11786000000</v>
      </c>
      <c r="G55" s="4">
        <v>7822000000</v>
      </c>
      <c r="H55" s="4">
        <v>9562000000</v>
      </c>
      <c r="I55" s="4">
        <v>10892000000</v>
      </c>
      <c r="J55" s="4">
        <v>14313000000</v>
      </c>
      <c r="K55" s="4">
        <v>19023000000</v>
      </c>
      <c r="L55" s="4">
        <v>18216000000</v>
      </c>
      <c r="M55" s="4">
        <v>20970000000</v>
      </c>
      <c r="N55" s="4">
        <v>27645000000</v>
      </c>
      <c r="O55" s="4">
        <v>27607000000</v>
      </c>
      <c r="P55" s="4">
        <v>30205000000</v>
      </c>
      <c r="Q55" s="5">
        <v>31670000000</v>
      </c>
      <c r="R55" s="4">
        <v>30205000000</v>
      </c>
      <c r="S55" s="4">
        <v>27859000000</v>
      </c>
      <c r="T55" s="4">
        <v>28657000000</v>
      </c>
      <c r="U55" s="4">
        <v>31670000000</v>
      </c>
    </row>
    <row r="56" spans="1:21" ht="16" x14ac:dyDescent="0.2">
      <c r="A56" s="3" t="s">
        <v>67</v>
      </c>
      <c r="B56" s="4">
        <v>5334000000</v>
      </c>
      <c r="C56" s="4">
        <v>4732000000</v>
      </c>
      <c r="D56" s="4">
        <v>4051000000</v>
      </c>
      <c r="E56" s="4">
        <v>3398000000</v>
      </c>
      <c r="F56" s="4">
        <v>2817000000</v>
      </c>
      <c r="G56" s="4">
        <v>4255000000</v>
      </c>
      <c r="H56" s="4">
        <v>3950000000</v>
      </c>
      <c r="I56" s="4">
        <v>6015000000</v>
      </c>
      <c r="J56" s="4">
        <v>8938000000</v>
      </c>
      <c r="K56" s="4">
        <v>13438000000</v>
      </c>
      <c r="L56" s="4">
        <v>11709000000</v>
      </c>
      <c r="M56" s="4">
        <v>12074000000</v>
      </c>
      <c r="N56" s="4">
        <v>20041000000</v>
      </c>
      <c r="O56" s="4">
        <v>18512000000</v>
      </c>
      <c r="P56" s="4">
        <v>18522000000</v>
      </c>
      <c r="Q56" s="5">
        <v>18756000000</v>
      </c>
      <c r="R56" s="4">
        <v>18522000000</v>
      </c>
      <c r="S56" s="4">
        <v>16119000000</v>
      </c>
      <c r="T56" s="4">
        <v>16594000000</v>
      </c>
      <c r="U56" s="4">
        <v>18756000000</v>
      </c>
    </row>
    <row r="57" spans="1:21" ht="16" x14ac:dyDescent="0.2">
      <c r="A57" s="3" t="s">
        <v>68</v>
      </c>
      <c r="B57" s="4">
        <v>4979000000</v>
      </c>
      <c r="C57" s="4">
        <v>4617000000</v>
      </c>
      <c r="D57" s="4">
        <v>3867000000</v>
      </c>
      <c r="E57" s="4">
        <v>2127000000</v>
      </c>
      <c r="F57" s="4">
        <v>2074000000</v>
      </c>
      <c r="G57" s="4">
        <v>2186000000</v>
      </c>
      <c r="H57" s="4">
        <v>1971000000</v>
      </c>
      <c r="I57" s="4">
        <v>3518000000</v>
      </c>
      <c r="J57" s="4">
        <v>5619000000</v>
      </c>
      <c r="K57" s="4">
        <v>9874000000</v>
      </c>
      <c r="L57" s="4">
        <v>8162000000</v>
      </c>
      <c r="M57" s="4">
        <v>7838000000</v>
      </c>
      <c r="N57" s="4">
        <v>16289000000</v>
      </c>
      <c r="O57" s="4">
        <v>16487000000</v>
      </c>
      <c r="P57" s="4">
        <v>15689000000</v>
      </c>
      <c r="Q57" s="5">
        <v>15590000000</v>
      </c>
      <c r="R57" s="4">
        <v>15689000000</v>
      </c>
      <c r="S57" s="4">
        <v>13334000000</v>
      </c>
      <c r="T57" s="4">
        <v>13842000000</v>
      </c>
      <c r="U57" s="4">
        <v>15590000000</v>
      </c>
    </row>
    <row r="58" spans="1:21" ht="16" x14ac:dyDescent="0.2">
      <c r="A58" s="3" t="s">
        <v>69</v>
      </c>
      <c r="B58" s="4">
        <v>355000000</v>
      </c>
      <c r="C58" s="4">
        <v>115000000</v>
      </c>
      <c r="D58" s="4">
        <v>184000000</v>
      </c>
      <c r="E58" s="4">
        <v>1271000000</v>
      </c>
      <c r="F58" s="4">
        <v>743000000</v>
      </c>
      <c r="G58" s="4">
        <v>2069000000</v>
      </c>
      <c r="H58" s="4">
        <v>1979000000</v>
      </c>
      <c r="I58" s="4">
        <v>2497000000</v>
      </c>
      <c r="J58" s="4">
        <v>3319000000</v>
      </c>
      <c r="K58" s="4">
        <v>3564000000</v>
      </c>
      <c r="L58" s="4">
        <v>3547000000</v>
      </c>
      <c r="M58" s="4">
        <v>4236000000</v>
      </c>
      <c r="N58" s="4">
        <v>3752000000</v>
      </c>
      <c r="O58" s="4">
        <v>2025000000</v>
      </c>
      <c r="P58" s="4">
        <v>2833000000</v>
      </c>
      <c r="Q58" s="5">
        <v>3166000000</v>
      </c>
      <c r="R58" s="4">
        <v>2833000000</v>
      </c>
      <c r="S58" s="4">
        <v>2785000000</v>
      </c>
      <c r="T58" s="4">
        <v>2752000000</v>
      </c>
      <c r="U58" s="4">
        <v>3166000000</v>
      </c>
    </row>
    <row r="59" spans="1:21" ht="16" x14ac:dyDescent="0.2">
      <c r="A59" s="3" t="s">
        <v>70</v>
      </c>
      <c r="B59" s="4">
        <v>1473000000</v>
      </c>
      <c r="C59" s="4">
        <v>1049000000</v>
      </c>
      <c r="D59" s="4">
        <v>878000000</v>
      </c>
      <c r="E59" s="4">
        <v>972000000</v>
      </c>
      <c r="F59" s="4">
        <v>1177000000</v>
      </c>
      <c r="G59" s="4">
        <v>1702000000</v>
      </c>
      <c r="H59" s="4">
        <v>1699000000</v>
      </c>
      <c r="I59" s="4">
        <v>1255000000</v>
      </c>
      <c r="J59" s="4">
        <v>2508000000</v>
      </c>
      <c r="K59" s="4">
        <v>2554000000</v>
      </c>
      <c r="L59" s="4">
        <v>2790000000</v>
      </c>
      <c r="M59" s="4">
        <v>4590000000</v>
      </c>
      <c r="N59" s="4">
        <v>2882000000</v>
      </c>
      <c r="O59" s="4">
        <v>3726000000</v>
      </c>
      <c r="P59" s="4">
        <v>3952000000</v>
      </c>
      <c r="Q59" s="5">
        <v>4736000000</v>
      </c>
      <c r="R59" s="4">
        <v>3952000000</v>
      </c>
      <c r="S59" s="4">
        <v>4240000000</v>
      </c>
      <c r="T59" s="4">
        <v>4064000000</v>
      </c>
      <c r="U59" s="4">
        <v>4736000000</v>
      </c>
    </row>
    <row r="60" spans="1:21" ht="16" x14ac:dyDescent="0.2">
      <c r="A60" s="3" t="s">
        <v>71</v>
      </c>
      <c r="B60" s="4">
        <v>342000000</v>
      </c>
      <c r="C60" s="4">
        <v>444000000</v>
      </c>
      <c r="D60" s="4">
        <v>476000000</v>
      </c>
      <c r="E60" s="4">
        <v>560000000</v>
      </c>
      <c r="F60" s="4">
        <v>723000000</v>
      </c>
      <c r="G60" s="4">
        <v>761000000</v>
      </c>
      <c r="H60" s="4">
        <v>822000000</v>
      </c>
      <c r="I60" s="4">
        <v>847000000</v>
      </c>
      <c r="J60" s="4">
        <v>1041000000</v>
      </c>
      <c r="K60" s="4">
        <v>1132000000</v>
      </c>
      <c r="L60" s="4">
        <v>1208000000</v>
      </c>
      <c r="M60" s="4">
        <v>1542000000</v>
      </c>
      <c r="N60" s="4">
        <v>1618000000</v>
      </c>
      <c r="O60" s="4">
        <v>1968000000</v>
      </c>
      <c r="P60" s="4">
        <v>2020000000</v>
      </c>
      <c r="Q60" s="5">
        <v>2282000000</v>
      </c>
      <c r="R60" s="4">
        <v>2020000000</v>
      </c>
      <c r="S60" s="4">
        <v>2113000000</v>
      </c>
      <c r="T60" s="4">
        <v>2122000000</v>
      </c>
      <c r="U60" s="4">
        <v>2282000000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v>1131000000</v>
      </c>
      <c r="C63" s="4">
        <v>605000000</v>
      </c>
      <c r="D63" s="4">
        <v>402000000</v>
      </c>
      <c r="E63" s="4">
        <v>412000000</v>
      </c>
      <c r="F63" s="4">
        <v>454000000</v>
      </c>
      <c r="G63" s="4">
        <v>941000000</v>
      </c>
      <c r="H63" s="4">
        <v>877000000</v>
      </c>
      <c r="I63" s="4">
        <v>408000000</v>
      </c>
      <c r="J63" s="4">
        <v>1467000000</v>
      </c>
      <c r="K63" s="4">
        <v>1422000000</v>
      </c>
      <c r="L63" s="4">
        <v>1582000000</v>
      </c>
      <c r="M63" s="4">
        <v>3048000000</v>
      </c>
      <c r="N63" s="4">
        <v>1264000000</v>
      </c>
      <c r="O63" s="4">
        <v>1758000000</v>
      </c>
      <c r="P63" s="4">
        <v>1932000000</v>
      </c>
      <c r="Q63" s="5">
        <v>2454000000</v>
      </c>
      <c r="R63" s="4">
        <v>1932000000</v>
      </c>
      <c r="S63" s="4">
        <v>2127000000</v>
      </c>
      <c r="T63" s="4">
        <v>1942000000</v>
      </c>
      <c r="U63" s="4">
        <v>2454000000</v>
      </c>
    </row>
    <row r="64" spans="1:21" ht="16" x14ac:dyDescent="0.2">
      <c r="A64" s="3" t="s">
        <v>75</v>
      </c>
      <c r="B64" s="4" t="s">
        <v>26</v>
      </c>
      <c r="C64" s="4" t="s">
        <v>26</v>
      </c>
      <c r="D64" s="4" t="s">
        <v>26</v>
      </c>
      <c r="E64" s="4" t="s">
        <v>26</v>
      </c>
      <c r="F64" s="4" t="s">
        <v>26</v>
      </c>
      <c r="G64" s="4" t="s">
        <v>26</v>
      </c>
      <c r="H64" s="4" t="s">
        <v>26</v>
      </c>
      <c r="I64" s="4" t="s">
        <v>26</v>
      </c>
      <c r="J64" s="4" t="s">
        <v>26</v>
      </c>
      <c r="K64" s="4" t="s">
        <v>26</v>
      </c>
      <c r="L64" s="4" t="s">
        <v>26</v>
      </c>
      <c r="M64" s="4" t="s">
        <v>26</v>
      </c>
      <c r="N64" s="4" t="s">
        <v>26</v>
      </c>
      <c r="O64" s="4" t="s">
        <v>26</v>
      </c>
      <c r="P64" s="4" t="s">
        <v>26</v>
      </c>
      <c r="Q64" s="5" t="s">
        <v>26</v>
      </c>
      <c r="R64" s="4" t="s">
        <v>26</v>
      </c>
      <c r="S64" s="4" t="s">
        <v>26</v>
      </c>
      <c r="T64" s="4" t="s">
        <v>26</v>
      </c>
      <c r="U64" s="4" t="s">
        <v>26</v>
      </c>
    </row>
    <row r="65" spans="1:21" ht="16" x14ac:dyDescent="0.2">
      <c r="A65" s="3" t="s">
        <v>76</v>
      </c>
      <c r="B65" s="4" t="s">
        <v>26</v>
      </c>
      <c r="C65" s="4" t="s">
        <v>26</v>
      </c>
      <c r="D65" s="4" t="s">
        <v>26</v>
      </c>
      <c r="E65" s="4" t="s">
        <v>26</v>
      </c>
      <c r="F65" s="4" t="s">
        <v>26</v>
      </c>
      <c r="G65" s="4" t="s">
        <v>26</v>
      </c>
      <c r="H65" s="4" t="s">
        <v>26</v>
      </c>
      <c r="I65" s="4" t="s">
        <v>26</v>
      </c>
      <c r="J65" s="4" t="s">
        <v>26</v>
      </c>
      <c r="K65" s="4" t="s">
        <v>26</v>
      </c>
      <c r="L65" s="4" t="s">
        <v>26</v>
      </c>
      <c r="M65" s="4" t="s">
        <v>26</v>
      </c>
      <c r="N65" s="4" t="s">
        <v>26</v>
      </c>
      <c r="O65" s="4" t="s">
        <v>26</v>
      </c>
      <c r="P65" s="4" t="s">
        <v>26</v>
      </c>
      <c r="Q65" s="5" t="s">
        <v>26</v>
      </c>
      <c r="R65" s="4" t="s">
        <v>26</v>
      </c>
      <c r="S65" s="4" t="s">
        <v>26</v>
      </c>
      <c r="T65" s="4" t="s">
        <v>26</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t="s">
        <v>26</v>
      </c>
      <c r="F67" s="4" t="s">
        <v>26</v>
      </c>
      <c r="G67" s="4" t="s">
        <v>26</v>
      </c>
      <c r="H67" s="4" t="s">
        <v>26</v>
      </c>
      <c r="I67" s="4" t="s">
        <v>26</v>
      </c>
      <c r="J67" s="4" t="s">
        <v>26</v>
      </c>
      <c r="K67" s="4" t="s">
        <v>26</v>
      </c>
      <c r="L67" s="4" t="s">
        <v>26</v>
      </c>
      <c r="M67" s="4" t="s">
        <v>26</v>
      </c>
      <c r="N67" s="4" t="s">
        <v>26</v>
      </c>
      <c r="O67" s="4" t="s">
        <v>26</v>
      </c>
      <c r="P67" s="4" t="s">
        <v>26</v>
      </c>
      <c r="Q67" s="5" t="s">
        <v>26</v>
      </c>
      <c r="R67" s="4" t="s">
        <v>26</v>
      </c>
      <c r="S67" s="4" t="s">
        <v>26</v>
      </c>
      <c r="T67" s="4" t="s">
        <v>26</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t="s">
        <v>26</v>
      </c>
      <c r="C69" s="4" t="s">
        <v>26</v>
      </c>
      <c r="D69" s="4" t="s">
        <v>26</v>
      </c>
      <c r="E69" s="4" t="s">
        <v>26</v>
      </c>
      <c r="F69" s="4" t="s">
        <v>26</v>
      </c>
      <c r="G69" s="4" t="s">
        <v>26</v>
      </c>
      <c r="H69" s="4" t="s">
        <v>26</v>
      </c>
      <c r="I69" s="4" t="s">
        <v>26</v>
      </c>
      <c r="J69" s="4" t="s">
        <v>26</v>
      </c>
      <c r="K69" s="4" t="s">
        <v>26</v>
      </c>
      <c r="L69" s="4" t="s">
        <v>26</v>
      </c>
      <c r="M69" s="4" t="s">
        <v>26</v>
      </c>
      <c r="N69" s="4" t="s">
        <v>26</v>
      </c>
      <c r="O69" s="4" t="s">
        <v>26</v>
      </c>
      <c r="P69" s="4" t="s">
        <v>26</v>
      </c>
      <c r="Q69" s="5" t="s">
        <v>26</v>
      </c>
      <c r="R69" s="4" t="s">
        <v>26</v>
      </c>
      <c r="S69" s="4" t="s">
        <v>26</v>
      </c>
      <c r="T69" s="4" t="s">
        <v>26</v>
      </c>
      <c r="U69" s="4" t="s">
        <v>26</v>
      </c>
    </row>
    <row r="70" spans="1:21" ht="16" x14ac:dyDescent="0.2">
      <c r="A70" s="3" t="s">
        <v>81</v>
      </c>
      <c r="B70" s="4">
        <v>4367000000</v>
      </c>
      <c r="C70" s="4">
        <v>3460000000</v>
      </c>
      <c r="D70" s="4">
        <v>3805000000</v>
      </c>
      <c r="E70" s="4">
        <v>4820000000</v>
      </c>
      <c r="F70" s="4">
        <v>7792000000</v>
      </c>
      <c r="G70" s="4">
        <v>1865000000</v>
      </c>
      <c r="H70" s="4">
        <v>3913000000</v>
      </c>
      <c r="I70" s="4">
        <v>3622000000</v>
      </c>
      <c r="J70" s="4">
        <v>2867000000</v>
      </c>
      <c r="K70" s="4">
        <v>3031000000</v>
      </c>
      <c r="L70" s="4">
        <v>3717000000</v>
      </c>
      <c r="M70" s="4">
        <v>4306000000</v>
      </c>
      <c r="N70" s="4">
        <v>4722000000</v>
      </c>
      <c r="O70" s="4">
        <v>5369000000</v>
      </c>
      <c r="P70" s="4">
        <v>7731000000</v>
      </c>
      <c r="Q70" s="5">
        <v>8178000000</v>
      </c>
      <c r="R70" s="4">
        <v>7731000000</v>
      </c>
      <c r="S70" s="4">
        <v>7500000000</v>
      </c>
      <c r="T70" s="4">
        <v>7999000000</v>
      </c>
      <c r="U70" s="4">
        <v>8178000000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23807000000</v>
      </c>
      <c r="C76" s="4">
        <v>23040000000</v>
      </c>
      <c r="D76" s="4">
        <v>24674000000</v>
      </c>
      <c r="E76" s="4">
        <v>25570000000</v>
      </c>
      <c r="F76" s="4">
        <v>28227000000</v>
      </c>
      <c r="G76" s="4">
        <v>28134000000</v>
      </c>
      <c r="H76" s="4">
        <v>29007000000</v>
      </c>
      <c r="I76" s="4">
        <v>29344000000</v>
      </c>
      <c r="J76" s="4">
        <v>49722000000</v>
      </c>
      <c r="K76" s="4">
        <v>48954000000</v>
      </c>
      <c r="L76" s="4">
        <v>51009000000</v>
      </c>
      <c r="M76" s="4">
        <v>51604000000</v>
      </c>
      <c r="N76" s="4">
        <v>53274000000</v>
      </c>
      <c r="O76" s="4">
        <v>55289000000</v>
      </c>
      <c r="P76" s="4">
        <v>55296000000</v>
      </c>
      <c r="Q76" s="5">
        <v>57564000000</v>
      </c>
      <c r="R76" s="4">
        <v>55296000000</v>
      </c>
      <c r="S76" s="4">
        <v>57528000000</v>
      </c>
      <c r="T76" s="4">
        <v>58098000000</v>
      </c>
      <c r="U76" s="4">
        <v>57564000000</v>
      </c>
    </row>
    <row r="77" spans="1:21" ht="16" x14ac:dyDescent="0.2">
      <c r="A77" s="3" t="s">
        <v>88</v>
      </c>
      <c r="B77" s="4">
        <v>1080000000</v>
      </c>
      <c r="C77" s="4">
        <v>1204000000</v>
      </c>
      <c r="D77" s="4">
        <v>1357000000</v>
      </c>
      <c r="E77" s="4">
        <v>1541000000</v>
      </c>
      <c r="F77" s="4">
        <v>1634000000</v>
      </c>
      <c r="G77" s="4">
        <v>1732000000</v>
      </c>
      <c r="H77" s="4">
        <v>1892000000</v>
      </c>
      <c r="I77" s="4">
        <v>1888000000</v>
      </c>
      <c r="J77" s="4">
        <v>2150000000</v>
      </c>
      <c r="K77" s="4">
        <v>2253000000</v>
      </c>
      <c r="L77" s="4">
        <v>2472000000</v>
      </c>
      <c r="M77" s="4">
        <v>2695000000</v>
      </c>
      <c r="N77" s="4">
        <v>2737000000</v>
      </c>
      <c r="O77" s="4">
        <v>2715000000</v>
      </c>
      <c r="P77" s="4">
        <v>3223000000</v>
      </c>
      <c r="Q77" s="5">
        <v>3370000000</v>
      </c>
      <c r="R77" s="4">
        <v>3223000000</v>
      </c>
      <c r="S77" s="4">
        <v>3236000000</v>
      </c>
      <c r="T77" s="4">
        <v>3359000000</v>
      </c>
      <c r="U77" s="4">
        <v>3370000000</v>
      </c>
    </row>
    <row r="78" spans="1:21" ht="16" x14ac:dyDescent="0.2">
      <c r="A78" s="3" t="s">
        <v>89</v>
      </c>
      <c r="B78" s="4">
        <v>1756000000</v>
      </c>
      <c r="C78" s="4">
        <v>2029000000</v>
      </c>
      <c r="D78" s="4">
        <v>2389000000</v>
      </c>
      <c r="E78" s="4">
        <v>2749000000</v>
      </c>
      <c r="F78" s="4">
        <v>3081000000</v>
      </c>
      <c r="G78" s="4">
        <v>3439000000</v>
      </c>
      <c r="H78" s="4">
        <v>3915000000</v>
      </c>
      <c r="I78" s="4">
        <v>4283000000</v>
      </c>
      <c r="J78" s="4">
        <v>4798000000</v>
      </c>
      <c r="K78" s="4">
        <v>5143000000</v>
      </c>
      <c r="L78" s="4">
        <v>5697000000</v>
      </c>
      <c r="M78" s="4">
        <v>6570000000</v>
      </c>
      <c r="N78" s="4">
        <v>7161000000</v>
      </c>
      <c r="O78" s="4">
        <v>7674000000</v>
      </c>
      <c r="P78" s="4">
        <v>8881000000</v>
      </c>
      <c r="Q78" s="5">
        <v>3370000000</v>
      </c>
      <c r="R78" s="4">
        <v>8881000000</v>
      </c>
      <c r="S78" s="4">
        <v>3236000000</v>
      </c>
      <c r="T78" s="4">
        <v>3359000000</v>
      </c>
      <c r="U78" s="4">
        <v>3370000000</v>
      </c>
    </row>
    <row r="79" spans="1:21" ht="16" x14ac:dyDescent="0.2">
      <c r="A79" s="3" t="s">
        <v>90</v>
      </c>
      <c r="B79" s="4">
        <v>676000000</v>
      </c>
      <c r="C79" s="4">
        <v>825000000</v>
      </c>
      <c r="D79" s="4">
        <v>1032000000</v>
      </c>
      <c r="E79" s="4">
        <v>1208000000</v>
      </c>
      <c r="F79" s="4">
        <v>1447000000</v>
      </c>
      <c r="G79" s="4">
        <v>1707000000</v>
      </c>
      <c r="H79" s="4">
        <v>2023000000</v>
      </c>
      <c r="I79" s="4">
        <v>2395000000</v>
      </c>
      <c r="J79" s="4">
        <v>2648000000</v>
      </c>
      <c r="K79" s="4">
        <v>2890000000</v>
      </c>
      <c r="L79" s="4">
        <v>3225000000</v>
      </c>
      <c r="M79" s="4">
        <v>3875000000</v>
      </c>
      <c r="N79" s="4">
        <v>4424000000</v>
      </c>
      <c r="O79" s="4">
        <v>4959000000</v>
      </c>
      <c r="P79" s="4">
        <v>5658000000</v>
      </c>
      <c r="Q79" s="5" t="s">
        <v>26</v>
      </c>
      <c r="R79" s="4">
        <v>5658000000</v>
      </c>
      <c r="S79" s="4" t="s">
        <v>26</v>
      </c>
      <c r="T79" s="4" t="s">
        <v>26</v>
      </c>
      <c r="U79" s="4" t="s">
        <v>26</v>
      </c>
    </row>
    <row r="80" spans="1:21" ht="16" x14ac:dyDescent="0.2">
      <c r="A80" s="3" t="s">
        <v>91</v>
      </c>
      <c r="B80" s="4">
        <v>836000000</v>
      </c>
      <c r="C80" s="4">
        <v>168000000</v>
      </c>
      <c r="D80" s="4">
        <v>24000000</v>
      </c>
      <c r="E80" s="4">
        <v>711000000</v>
      </c>
      <c r="F80" s="4">
        <v>3341000000</v>
      </c>
      <c r="G80" s="4">
        <v>2760000000</v>
      </c>
      <c r="H80" s="4">
        <v>3015000000</v>
      </c>
      <c r="I80" s="4">
        <v>3384000000</v>
      </c>
      <c r="J80" s="4">
        <v>3931000000</v>
      </c>
      <c r="K80" s="4">
        <v>1926000000</v>
      </c>
      <c r="L80" s="4">
        <v>4082000000</v>
      </c>
      <c r="M80" s="4">
        <v>2157000000</v>
      </c>
      <c r="N80" s="4">
        <v>231000000</v>
      </c>
      <c r="O80" s="4">
        <v>1705000000</v>
      </c>
      <c r="P80" s="4">
        <v>2136000000</v>
      </c>
      <c r="Q80" s="5">
        <v>2122000000</v>
      </c>
      <c r="R80" s="4">
        <v>2136000000</v>
      </c>
      <c r="S80" s="4">
        <v>2735000000</v>
      </c>
      <c r="T80" s="4">
        <v>2840000000</v>
      </c>
      <c r="U80" s="4">
        <v>2122000000</v>
      </c>
    </row>
    <row r="81" spans="1:21" ht="16" x14ac:dyDescent="0.2">
      <c r="A81" s="3" t="s">
        <v>92</v>
      </c>
      <c r="B81" s="4">
        <v>836000000</v>
      </c>
      <c r="C81" s="4">
        <v>168000000</v>
      </c>
      <c r="D81" s="4">
        <v>24000000</v>
      </c>
      <c r="E81" s="4">
        <v>711000000</v>
      </c>
      <c r="F81" s="4">
        <v>3341000000</v>
      </c>
      <c r="G81" s="4">
        <v>2760000000</v>
      </c>
      <c r="H81" s="4">
        <v>3015000000</v>
      </c>
      <c r="I81" s="4">
        <v>3384000000</v>
      </c>
      <c r="J81" s="4">
        <v>3931000000</v>
      </c>
      <c r="K81" s="4">
        <v>1926000000</v>
      </c>
      <c r="L81" s="4">
        <v>4082000000</v>
      </c>
      <c r="M81" s="4">
        <v>2157000000</v>
      </c>
      <c r="N81" s="4">
        <v>231000000</v>
      </c>
      <c r="O81" s="4">
        <v>1705000000</v>
      </c>
      <c r="P81" s="4">
        <v>2136000000</v>
      </c>
      <c r="Q81" s="5">
        <v>2122000000</v>
      </c>
      <c r="R81" s="4">
        <v>2136000000</v>
      </c>
      <c r="S81" s="4">
        <v>2735000000</v>
      </c>
      <c r="T81" s="4">
        <v>2840000000</v>
      </c>
      <c r="U81" s="4">
        <v>2122000000</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21891000000</v>
      </c>
      <c r="C83" s="4">
        <v>21668000000</v>
      </c>
      <c r="D83" s="4">
        <v>23293000000</v>
      </c>
      <c r="E83" s="4">
        <v>23318000000</v>
      </c>
      <c r="F83" s="4">
        <v>23252000000</v>
      </c>
      <c r="G83" s="4">
        <v>23642000000</v>
      </c>
      <c r="H83" s="4">
        <v>24100000000</v>
      </c>
      <c r="I83" s="4">
        <v>24072000000</v>
      </c>
      <c r="J83" s="4">
        <v>43641000000</v>
      </c>
      <c r="K83" s="4">
        <v>44775000000</v>
      </c>
      <c r="L83" s="4">
        <v>44455000000</v>
      </c>
      <c r="M83" s="4">
        <v>46752000000</v>
      </c>
      <c r="N83" s="4">
        <v>50306000000</v>
      </c>
      <c r="O83" s="4">
        <v>50869000000</v>
      </c>
      <c r="P83" s="4">
        <v>49937000000</v>
      </c>
      <c r="Q83" s="5">
        <v>52072000000</v>
      </c>
      <c r="R83" s="4">
        <v>49937000000</v>
      </c>
      <c r="S83" s="4">
        <v>51557000000</v>
      </c>
      <c r="T83" s="4">
        <v>51899000000</v>
      </c>
      <c r="U83" s="4">
        <v>52072000000</v>
      </c>
    </row>
    <row r="84" spans="1:21" ht="16" x14ac:dyDescent="0.2">
      <c r="A84" s="3" t="s">
        <v>95</v>
      </c>
      <c r="B84" s="4">
        <v>21096000000</v>
      </c>
      <c r="C84" s="4">
        <v>21091000000</v>
      </c>
      <c r="D84" s="4">
        <v>22925000000</v>
      </c>
      <c r="E84" s="4">
        <v>23104000000</v>
      </c>
      <c r="F84" s="4">
        <v>23101000000</v>
      </c>
      <c r="G84" s="4">
        <v>23032000000</v>
      </c>
      <c r="H84" s="4">
        <v>23164000000</v>
      </c>
      <c r="I84" s="4">
        <v>23186000000</v>
      </c>
      <c r="J84" s="4">
        <v>42300000000</v>
      </c>
      <c r="K84" s="4">
        <v>42958000000</v>
      </c>
      <c r="L84" s="4">
        <v>42752000000</v>
      </c>
      <c r="M84" s="4">
        <v>42436000000</v>
      </c>
      <c r="N84" s="4">
        <v>43718000000</v>
      </c>
      <c r="O84" s="4">
        <v>43622000000</v>
      </c>
      <c r="P84" s="4">
        <v>42852000000</v>
      </c>
      <c r="Q84" s="5">
        <v>44658000000</v>
      </c>
      <c r="R84" s="4">
        <v>42852000000</v>
      </c>
      <c r="S84" s="4">
        <v>44331000000</v>
      </c>
      <c r="T84" s="4">
        <v>44652000000</v>
      </c>
      <c r="U84" s="4">
        <v>44658000000</v>
      </c>
    </row>
    <row r="85" spans="1:21" ht="16" x14ac:dyDescent="0.2">
      <c r="A85" s="3" t="s">
        <v>96</v>
      </c>
      <c r="B85" s="4">
        <v>10213000000</v>
      </c>
      <c r="C85" s="4">
        <v>10208000000</v>
      </c>
      <c r="D85" s="4">
        <v>11447000000</v>
      </c>
      <c r="E85" s="4">
        <v>11668000000</v>
      </c>
      <c r="F85" s="4">
        <v>11681000000</v>
      </c>
      <c r="G85" s="4">
        <v>11681000000</v>
      </c>
      <c r="H85" s="4">
        <v>11753000000</v>
      </c>
      <c r="I85" s="4">
        <v>11825000000</v>
      </c>
      <c r="J85" s="4">
        <v>15066000000</v>
      </c>
      <c r="K85" s="4">
        <v>15110000000</v>
      </c>
      <c r="L85" s="4">
        <v>15194000000</v>
      </c>
      <c r="M85" s="4">
        <v>15656000000</v>
      </c>
      <c r="N85" s="4">
        <v>15910000000</v>
      </c>
      <c r="O85" s="4">
        <v>15958000000</v>
      </c>
      <c r="P85" s="4">
        <v>17787000000</v>
      </c>
      <c r="Q85" s="5">
        <v>18082000000</v>
      </c>
      <c r="R85" s="4">
        <v>17787000000</v>
      </c>
      <c r="S85" s="4">
        <v>18024000000</v>
      </c>
      <c r="T85" s="4">
        <v>18078000000</v>
      </c>
      <c r="U85" s="4">
        <v>18082000000</v>
      </c>
    </row>
    <row r="86" spans="1:21" ht="16" x14ac:dyDescent="0.2">
      <c r="A86" s="3" t="s">
        <v>97</v>
      </c>
      <c r="B86" s="4">
        <v>10883000000</v>
      </c>
      <c r="C86" s="4">
        <v>10883000000</v>
      </c>
      <c r="D86" s="4">
        <v>11478000000</v>
      </c>
      <c r="E86" s="4">
        <v>11436000000</v>
      </c>
      <c r="F86" s="4">
        <v>11420000000</v>
      </c>
      <c r="G86" s="4">
        <v>11351000000</v>
      </c>
      <c r="H86" s="4">
        <v>11411000000</v>
      </c>
      <c r="I86" s="4">
        <v>11361000000</v>
      </c>
      <c r="J86" s="4">
        <v>27234000000</v>
      </c>
      <c r="K86" s="4">
        <v>27848000000</v>
      </c>
      <c r="L86" s="4">
        <v>27558000000</v>
      </c>
      <c r="M86" s="4">
        <v>26780000000</v>
      </c>
      <c r="N86" s="4">
        <v>27808000000</v>
      </c>
      <c r="O86" s="4">
        <v>27664000000</v>
      </c>
      <c r="P86" s="4">
        <v>25065000000</v>
      </c>
      <c r="Q86" s="5">
        <v>26576000000</v>
      </c>
      <c r="R86" s="4">
        <v>25065000000</v>
      </c>
      <c r="S86" s="4">
        <v>26307000000</v>
      </c>
      <c r="T86" s="4">
        <v>26574000000</v>
      </c>
      <c r="U86" s="4">
        <v>26576000000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795000000</v>
      </c>
      <c r="C89" s="4">
        <v>577000000</v>
      </c>
      <c r="D89" s="4">
        <v>368000000</v>
      </c>
      <c r="E89" s="4">
        <v>214000000</v>
      </c>
      <c r="F89" s="4">
        <v>151000000</v>
      </c>
      <c r="G89" s="4">
        <v>610000000</v>
      </c>
      <c r="H89" s="4">
        <v>936000000</v>
      </c>
      <c r="I89" s="4">
        <v>886000000</v>
      </c>
      <c r="J89" s="4">
        <v>1341000000</v>
      </c>
      <c r="K89" s="4">
        <v>1817000000</v>
      </c>
      <c r="L89" s="4">
        <v>1703000000</v>
      </c>
      <c r="M89" s="4">
        <v>4316000000</v>
      </c>
      <c r="N89" s="4">
        <v>6588000000</v>
      </c>
      <c r="O89" s="4">
        <v>7247000000</v>
      </c>
      <c r="P89" s="4">
        <v>7085000000</v>
      </c>
      <c r="Q89" s="5">
        <v>7414000000</v>
      </c>
      <c r="R89" s="4">
        <v>7085000000</v>
      </c>
      <c r="S89" s="4">
        <v>7226000000</v>
      </c>
      <c r="T89" s="4">
        <v>7247000000</v>
      </c>
      <c r="U89" s="4">
        <v>7414000000</v>
      </c>
    </row>
    <row r="90" spans="1:21" ht="16" x14ac:dyDescent="0.2">
      <c r="A90" s="3" t="s">
        <v>101</v>
      </c>
      <c r="B90" s="4">
        <v>34981000000</v>
      </c>
      <c r="C90" s="4">
        <v>32281000000</v>
      </c>
      <c r="D90" s="4">
        <v>33408000000</v>
      </c>
      <c r="E90" s="4">
        <v>34760000000</v>
      </c>
      <c r="F90" s="4">
        <v>40013000000</v>
      </c>
      <c r="G90" s="4">
        <v>35956000000</v>
      </c>
      <c r="H90" s="4">
        <v>38569000000</v>
      </c>
      <c r="I90" s="4">
        <v>40236000000</v>
      </c>
      <c r="J90" s="4">
        <v>64035000000</v>
      </c>
      <c r="K90" s="4">
        <v>67977000000</v>
      </c>
      <c r="L90" s="4">
        <v>69225000000</v>
      </c>
      <c r="M90" s="4">
        <v>72574000000</v>
      </c>
      <c r="N90" s="4">
        <v>80919000000</v>
      </c>
      <c r="O90" s="4">
        <v>82896000000</v>
      </c>
      <c r="P90" s="4">
        <v>85501000000</v>
      </c>
      <c r="Q90" s="5">
        <v>89234000000</v>
      </c>
      <c r="R90" s="4">
        <v>85501000000</v>
      </c>
      <c r="S90" s="4">
        <v>85387000000</v>
      </c>
      <c r="T90" s="4">
        <v>86755000000</v>
      </c>
      <c r="U90" s="4">
        <v>89234000000</v>
      </c>
    </row>
    <row r="91" spans="1:21" ht="16" x14ac:dyDescent="0.2">
      <c r="A91" s="3" t="s">
        <v>102</v>
      </c>
      <c r="B91" s="4">
        <v>4343000000</v>
      </c>
      <c r="C91" s="4">
        <v>3334000000</v>
      </c>
      <c r="D91" s="4">
        <v>2169000000</v>
      </c>
      <c r="E91" s="4">
        <v>1605000000</v>
      </c>
      <c r="F91" s="4">
        <v>5841000000</v>
      </c>
      <c r="G91" s="4">
        <v>2027000000</v>
      </c>
      <c r="H91" s="4">
        <v>3559000000</v>
      </c>
      <c r="I91" s="4">
        <v>2799000000</v>
      </c>
      <c r="J91" s="4">
        <v>4396000000</v>
      </c>
      <c r="K91" s="4">
        <v>4293000000</v>
      </c>
      <c r="L91" s="4">
        <v>4945000000</v>
      </c>
      <c r="M91" s="4">
        <v>6974000000</v>
      </c>
      <c r="N91" s="4">
        <v>4664000000</v>
      </c>
      <c r="O91" s="4">
        <v>6026000000</v>
      </c>
      <c r="P91" s="4">
        <v>8803000000</v>
      </c>
      <c r="Q91" s="5">
        <v>9576000000</v>
      </c>
      <c r="R91" s="4">
        <v>8803000000</v>
      </c>
      <c r="S91" s="4">
        <v>9473000000</v>
      </c>
      <c r="T91" s="4">
        <v>8577000000</v>
      </c>
      <c r="U91" s="4">
        <v>9576000000</v>
      </c>
    </row>
    <row r="92" spans="1:21" ht="16" x14ac:dyDescent="0.2">
      <c r="A92" s="3" t="s">
        <v>103</v>
      </c>
      <c r="B92" s="4">
        <v>159000000</v>
      </c>
      <c r="C92" s="4">
        <v>156000000</v>
      </c>
      <c r="D92" s="4">
        <v>137000000</v>
      </c>
      <c r="E92" s="4">
        <v>169000000</v>
      </c>
      <c r="F92" s="4">
        <v>152000000</v>
      </c>
      <c r="G92" s="4">
        <v>184000000</v>
      </c>
      <c r="H92" s="4">
        <v>147000000</v>
      </c>
      <c r="I92" s="4">
        <v>127000000</v>
      </c>
      <c r="J92" s="4">
        <v>203000000</v>
      </c>
      <c r="K92" s="4">
        <v>179000000</v>
      </c>
      <c r="L92" s="4">
        <v>183000000</v>
      </c>
      <c r="M92" s="4">
        <v>156000000</v>
      </c>
      <c r="N92" s="4">
        <v>174000000</v>
      </c>
      <c r="O92" s="4">
        <v>266000000</v>
      </c>
      <c r="P92" s="4">
        <v>340000000</v>
      </c>
      <c r="Q92" s="5">
        <v>281000000</v>
      </c>
      <c r="R92" s="4">
        <v>340000000</v>
      </c>
      <c r="S92" s="4">
        <v>258000000</v>
      </c>
      <c r="T92" s="4">
        <v>280000000</v>
      </c>
      <c r="U92" s="4">
        <v>281000000</v>
      </c>
    </row>
    <row r="93" spans="1:21" ht="16" x14ac:dyDescent="0.2">
      <c r="A93" s="3" t="s">
        <v>104</v>
      </c>
      <c r="B93" s="4">
        <v>122000000</v>
      </c>
      <c r="C93" s="4">
        <v>327000000</v>
      </c>
      <c r="D93" s="4">
        <v>40000000</v>
      </c>
      <c r="E93" s="4">
        <v>63000000</v>
      </c>
      <c r="F93" s="4">
        <v>58000000</v>
      </c>
      <c r="G93" s="4">
        <v>64000000</v>
      </c>
      <c r="H93" s="4">
        <v>73000000</v>
      </c>
      <c r="I93" s="4">
        <v>75000000</v>
      </c>
      <c r="J93" s="4">
        <v>153000000</v>
      </c>
      <c r="K93" s="4">
        <v>243000000</v>
      </c>
      <c r="L93" s="4" t="s">
        <v>26</v>
      </c>
      <c r="M93" s="4" t="s">
        <v>26</v>
      </c>
      <c r="N93" s="4" t="s">
        <v>26</v>
      </c>
      <c r="O93" s="4" t="s">
        <v>26</v>
      </c>
      <c r="P93" s="4" t="s">
        <v>26</v>
      </c>
      <c r="Q93" s="5" t="s">
        <v>26</v>
      </c>
      <c r="R93" s="4" t="s">
        <v>26</v>
      </c>
      <c r="S93" s="4" t="s">
        <v>26</v>
      </c>
      <c r="T93" s="4" t="s">
        <v>26</v>
      </c>
      <c r="U93" s="4" t="s">
        <v>26</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4062000000</v>
      </c>
      <c r="C95" s="4">
        <v>2851000000</v>
      </c>
      <c r="D95" s="4">
        <v>1992000000</v>
      </c>
      <c r="E95" s="4">
        <v>1373000000</v>
      </c>
      <c r="F95" s="4">
        <v>5631000000</v>
      </c>
      <c r="G95" s="4">
        <v>1779000000</v>
      </c>
      <c r="H95" s="4">
        <v>3339000000</v>
      </c>
      <c r="I95" s="4">
        <v>2597000000</v>
      </c>
      <c r="J95" s="4">
        <v>4040000000</v>
      </c>
      <c r="K95" s="4">
        <v>3871000000</v>
      </c>
      <c r="L95" s="4">
        <v>4762000000</v>
      </c>
      <c r="M95" s="4">
        <v>6818000000</v>
      </c>
      <c r="N95" s="4">
        <v>4490000000</v>
      </c>
      <c r="O95" s="4">
        <v>5760000000</v>
      </c>
      <c r="P95" s="4">
        <v>8463000000</v>
      </c>
      <c r="Q95" s="5">
        <v>9295000000</v>
      </c>
      <c r="R95" s="4">
        <v>8463000000</v>
      </c>
      <c r="S95" s="4">
        <v>9215000000</v>
      </c>
      <c r="T95" s="4">
        <v>8297000000</v>
      </c>
      <c r="U95" s="4">
        <v>9295000000</v>
      </c>
    </row>
    <row r="96" spans="1:21" ht="16" x14ac:dyDescent="0.2">
      <c r="A96" s="3" t="s">
        <v>107</v>
      </c>
      <c r="B96" s="4">
        <v>51000000</v>
      </c>
      <c r="C96" s="4">
        <v>12000000</v>
      </c>
      <c r="D96" s="4">
        <v>12000000</v>
      </c>
      <c r="E96" s="4">
        <v>0</v>
      </c>
      <c r="F96" s="4">
        <v>0</v>
      </c>
      <c r="G96" s="4">
        <v>0</v>
      </c>
      <c r="H96" s="4">
        <v>0</v>
      </c>
      <c r="I96" s="4">
        <v>0</v>
      </c>
      <c r="J96" s="4">
        <v>0</v>
      </c>
      <c r="K96" s="4">
        <v>1749000000</v>
      </c>
      <c r="L96" s="4">
        <v>0</v>
      </c>
      <c r="M96" s="4">
        <v>0</v>
      </c>
      <c r="N96" s="4">
        <v>2999000000</v>
      </c>
      <c r="O96" s="4">
        <v>999000000</v>
      </c>
      <c r="P96" s="4">
        <v>2250000000</v>
      </c>
      <c r="Q96" s="5">
        <v>0</v>
      </c>
      <c r="R96" s="4">
        <v>2250000000</v>
      </c>
      <c r="S96" s="4">
        <v>0</v>
      </c>
      <c r="T96" s="4">
        <v>0</v>
      </c>
      <c r="U96" s="4">
        <v>0</v>
      </c>
    </row>
    <row r="97" spans="1:21" ht="16" x14ac:dyDescent="0.2">
      <c r="A97" s="3" t="s">
        <v>108</v>
      </c>
      <c r="B97" s="4">
        <v>51000000</v>
      </c>
      <c r="C97" s="4">
        <v>12000000</v>
      </c>
      <c r="D97" s="4">
        <v>12000000</v>
      </c>
      <c r="E97" s="4" t="s">
        <v>26</v>
      </c>
      <c r="F97" s="4" t="s">
        <v>26</v>
      </c>
      <c r="G97" s="4" t="s">
        <v>26</v>
      </c>
      <c r="H97" s="4" t="s">
        <v>26</v>
      </c>
      <c r="I97" s="4" t="s">
        <v>26</v>
      </c>
      <c r="J97" s="4" t="s">
        <v>26</v>
      </c>
      <c r="K97" s="4">
        <v>1749000000</v>
      </c>
      <c r="L97" s="4" t="s">
        <v>26</v>
      </c>
      <c r="M97" s="4" t="s">
        <v>26</v>
      </c>
      <c r="N97" s="4">
        <v>2999000000</v>
      </c>
      <c r="O97" s="4">
        <v>999000000</v>
      </c>
      <c r="P97" s="4">
        <v>2250000000</v>
      </c>
      <c r="Q97" s="5" t="s">
        <v>26</v>
      </c>
      <c r="R97" s="4">
        <v>2250000000</v>
      </c>
      <c r="S97" s="4" t="s">
        <v>26</v>
      </c>
      <c r="T97" s="4" t="s">
        <v>26</v>
      </c>
      <c r="U97" s="4" t="s">
        <v>26</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t="s">
        <v>26</v>
      </c>
      <c r="N98" s="4" t="s">
        <v>26</v>
      </c>
      <c r="O98" s="4" t="s">
        <v>26</v>
      </c>
      <c r="P98" s="4" t="s">
        <v>26</v>
      </c>
      <c r="Q98" s="5" t="s">
        <v>26</v>
      </c>
      <c r="R98" s="4" t="s">
        <v>26</v>
      </c>
      <c r="S98" s="4" t="s">
        <v>26</v>
      </c>
      <c r="T98" s="4" t="s">
        <v>26</v>
      </c>
      <c r="U98" s="4" t="s">
        <v>26</v>
      </c>
    </row>
    <row r="99" spans="1:21" ht="16" x14ac:dyDescent="0.2">
      <c r="A99" s="3" t="s">
        <v>110</v>
      </c>
      <c r="B99" s="4">
        <v>2771000000</v>
      </c>
      <c r="C99" s="4">
        <v>1096000000</v>
      </c>
      <c r="D99" s="4">
        <v>1317000000</v>
      </c>
      <c r="E99" s="4">
        <v>1846000000</v>
      </c>
      <c r="F99" s="4">
        <v>2113000000</v>
      </c>
      <c r="G99" s="4">
        <v>2308000000</v>
      </c>
      <c r="H99" s="4">
        <v>2447000000</v>
      </c>
      <c r="I99" s="4">
        <v>2575000000</v>
      </c>
      <c r="J99" s="4">
        <v>3650000000</v>
      </c>
      <c r="K99" s="4">
        <v>3952000000</v>
      </c>
      <c r="L99" s="4">
        <v>6360000000</v>
      </c>
      <c r="M99" s="4">
        <v>6441000000</v>
      </c>
      <c r="N99" s="4">
        <v>6847000000</v>
      </c>
      <c r="O99" s="4">
        <v>8714000000</v>
      </c>
      <c r="P99" s="4">
        <v>9800000000</v>
      </c>
      <c r="Q99" s="5">
        <v>11654000000</v>
      </c>
      <c r="R99" s="4">
        <v>9800000000</v>
      </c>
      <c r="S99" s="4">
        <v>9880000000</v>
      </c>
      <c r="T99" s="4">
        <v>10520000000</v>
      </c>
      <c r="U99" s="4">
        <v>11654000000</v>
      </c>
    </row>
    <row r="100" spans="1:21" ht="16" x14ac:dyDescent="0.2">
      <c r="A100" s="3" t="s">
        <v>111</v>
      </c>
      <c r="B100" s="4">
        <v>37000000</v>
      </c>
      <c r="C100" s="4">
        <v>39000000</v>
      </c>
      <c r="D100" s="4">
        <v>42000000</v>
      </c>
      <c r="E100" s="4">
        <v>63000000</v>
      </c>
      <c r="F100" s="4">
        <v>59000000</v>
      </c>
      <c r="G100" s="4">
        <v>60000000</v>
      </c>
      <c r="H100" s="4">
        <v>82000000</v>
      </c>
      <c r="I100" s="4">
        <v>81000000</v>
      </c>
      <c r="J100" s="4" t="s">
        <v>26</v>
      </c>
      <c r="K100" s="4" t="s">
        <v>26</v>
      </c>
      <c r="L100" s="4" t="s">
        <v>26</v>
      </c>
      <c r="M100" s="4" t="s">
        <v>26</v>
      </c>
      <c r="N100" s="4" t="s">
        <v>26</v>
      </c>
      <c r="O100" s="4" t="s">
        <v>26</v>
      </c>
      <c r="P100" s="4" t="s">
        <v>26</v>
      </c>
      <c r="Q100" s="5" t="s">
        <v>26</v>
      </c>
      <c r="R100" s="4" t="s">
        <v>26</v>
      </c>
      <c r="S100" s="4" t="s">
        <v>26</v>
      </c>
      <c r="T100" s="4" t="s">
        <v>26</v>
      </c>
      <c r="U100" s="4" t="s">
        <v>26</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t="s">
        <v>26</v>
      </c>
      <c r="C102" s="4" t="s">
        <v>26</v>
      </c>
      <c r="D102" s="4" t="s">
        <v>26</v>
      </c>
      <c r="E102" s="4" t="s">
        <v>26</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2734000000</v>
      </c>
      <c r="C103" s="4">
        <v>1057000000</v>
      </c>
      <c r="D103" s="4">
        <v>1275000000</v>
      </c>
      <c r="E103" s="4">
        <v>1783000000</v>
      </c>
      <c r="F103" s="4">
        <v>2054000000</v>
      </c>
      <c r="G103" s="4">
        <v>2248000000</v>
      </c>
      <c r="H103" s="4">
        <v>2365000000</v>
      </c>
      <c r="I103" s="4">
        <v>2494000000</v>
      </c>
      <c r="J103" s="4">
        <v>3650000000</v>
      </c>
      <c r="K103" s="4">
        <v>3952000000</v>
      </c>
      <c r="L103" s="4">
        <v>6360000000</v>
      </c>
      <c r="M103" s="4">
        <v>6441000000</v>
      </c>
      <c r="N103" s="4">
        <v>6847000000</v>
      </c>
      <c r="O103" s="4">
        <v>8714000000</v>
      </c>
      <c r="P103" s="4">
        <v>9800000000</v>
      </c>
      <c r="Q103" s="5">
        <v>11654000000</v>
      </c>
      <c r="R103" s="4">
        <v>9800000000</v>
      </c>
      <c r="S103" s="4">
        <v>9880000000</v>
      </c>
      <c r="T103" s="4">
        <v>10520000000</v>
      </c>
      <c r="U103" s="4">
        <v>11654000000</v>
      </c>
    </row>
    <row r="104" spans="1:21" ht="16" x14ac:dyDescent="0.2">
      <c r="A104" s="3" t="s">
        <v>115</v>
      </c>
      <c r="B104" s="4">
        <v>7165000000</v>
      </c>
      <c r="C104" s="4">
        <v>4442000000</v>
      </c>
      <c r="D104" s="4">
        <v>3498000000</v>
      </c>
      <c r="E104" s="4">
        <v>3451000000</v>
      </c>
      <c r="F104" s="4">
        <v>7954000000</v>
      </c>
      <c r="G104" s="4">
        <v>4335000000</v>
      </c>
      <c r="H104" s="4">
        <v>6006000000</v>
      </c>
      <c r="I104" s="4">
        <v>5374000000</v>
      </c>
      <c r="J104" s="4">
        <v>8046000000</v>
      </c>
      <c r="K104" s="4">
        <v>9994000000</v>
      </c>
      <c r="L104" s="4">
        <v>11305000000</v>
      </c>
      <c r="M104" s="4">
        <v>13415000000</v>
      </c>
      <c r="N104" s="4">
        <v>14510000000</v>
      </c>
      <c r="O104" s="4">
        <v>15739000000</v>
      </c>
      <c r="P104" s="4">
        <v>20853000000</v>
      </c>
      <c r="Q104" s="5">
        <v>21230000000</v>
      </c>
      <c r="R104" s="4">
        <v>20853000000</v>
      </c>
      <c r="S104" s="4">
        <v>19353000000</v>
      </c>
      <c r="T104" s="4">
        <v>19097000000</v>
      </c>
      <c r="U104" s="4">
        <v>21230000000</v>
      </c>
    </row>
    <row r="105" spans="1:21" ht="16" x14ac:dyDescent="0.2">
      <c r="A105" s="3" t="s">
        <v>116</v>
      </c>
      <c r="B105" s="4">
        <v>55000000</v>
      </c>
      <c r="C105" s="4">
        <v>44000000</v>
      </c>
      <c r="D105" s="4">
        <v>32000000</v>
      </c>
      <c r="E105" s="4">
        <v>0</v>
      </c>
      <c r="F105" s="4">
        <v>0</v>
      </c>
      <c r="G105" s="4">
        <v>0</v>
      </c>
      <c r="H105" s="4">
        <v>0</v>
      </c>
      <c r="I105" s="4">
        <v>0</v>
      </c>
      <c r="J105" s="4">
        <v>15882000000</v>
      </c>
      <c r="K105" s="4">
        <v>16618000000</v>
      </c>
      <c r="L105" s="4">
        <v>16630000000</v>
      </c>
      <c r="M105" s="4">
        <v>16729000000</v>
      </c>
      <c r="N105" s="4">
        <v>21071000000</v>
      </c>
      <c r="O105" s="4">
        <v>19978000000</v>
      </c>
      <c r="P105" s="4">
        <v>20200000000</v>
      </c>
      <c r="Q105" s="5">
        <v>20560000000</v>
      </c>
      <c r="R105" s="4">
        <v>20200000000</v>
      </c>
      <c r="S105" s="4">
        <v>20487000000</v>
      </c>
      <c r="T105" s="4">
        <v>20606000000</v>
      </c>
      <c r="U105" s="4">
        <v>20560000000</v>
      </c>
    </row>
    <row r="106" spans="1:21" ht="16" x14ac:dyDescent="0.2">
      <c r="A106" s="3" t="s">
        <v>117</v>
      </c>
      <c r="B106" s="4">
        <v>55000000</v>
      </c>
      <c r="C106" s="4">
        <v>44000000</v>
      </c>
      <c r="D106" s="4">
        <v>32000000</v>
      </c>
      <c r="E106" s="4" t="s">
        <v>26</v>
      </c>
      <c r="F106" s="4" t="s">
        <v>26</v>
      </c>
      <c r="G106" s="4" t="s">
        <v>26</v>
      </c>
      <c r="H106" s="4" t="s">
        <v>26</v>
      </c>
      <c r="I106" s="4" t="s">
        <v>26</v>
      </c>
      <c r="J106" s="4">
        <v>15882000000</v>
      </c>
      <c r="K106" s="4">
        <v>16618000000</v>
      </c>
      <c r="L106" s="4">
        <v>16630000000</v>
      </c>
      <c r="M106" s="4">
        <v>16729000000</v>
      </c>
      <c r="N106" s="4">
        <v>21071000000</v>
      </c>
      <c r="O106" s="4">
        <v>19978000000</v>
      </c>
      <c r="P106" s="4">
        <v>20200000000</v>
      </c>
      <c r="Q106" s="5">
        <v>20560000000</v>
      </c>
      <c r="R106" s="4">
        <v>20200000000</v>
      </c>
      <c r="S106" s="4">
        <v>20487000000</v>
      </c>
      <c r="T106" s="4">
        <v>20606000000</v>
      </c>
      <c r="U106" s="4">
        <v>20560000000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t="s">
        <v>26</v>
      </c>
      <c r="N107" s="4" t="s">
        <v>26</v>
      </c>
      <c r="O107" s="4" t="s">
        <v>26</v>
      </c>
      <c r="P107" s="4" t="s">
        <v>26</v>
      </c>
      <c r="Q107" s="5" t="s">
        <v>26</v>
      </c>
      <c r="R107" s="4" t="s">
        <v>26</v>
      </c>
      <c r="S107" s="4" t="s">
        <v>26</v>
      </c>
      <c r="T107" s="4" t="s">
        <v>26</v>
      </c>
      <c r="U107" s="4" t="s">
        <v>26</v>
      </c>
    </row>
    <row r="108" spans="1:21" ht="16" x14ac:dyDescent="0.2">
      <c r="A108" s="3" t="s">
        <v>119</v>
      </c>
      <c r="B108" s="4">
        <v>6620000000</v>
      </c>
      <c r="C108" s="4">
        <v>4602000000</v>
      </c>
      <c r="D108" s="4">
        <v>4864000000</v>
      </c>
      <c r="E108" s="4">
        <v>4872000000</v>
      </c>
      <c r="F108" s="4">
        <v>4429000000</v>
      </c>
      <c r="G108" s="4">
        <v>4751000000</v>
      </c>
      <c r="H108" s="4">
        <v>5150000000</v>
      </c>
      <c r="I108" s="4">
        <v>5020000000</v>
      </c>
      <c r="J108" s="4">
        <v>7195000000</v>
      </c>
      <c r="K108" s="4">
        <v>8605000000</v>
      </c>
      <c r="L108" s="4">
        <v>7284000000</v>
      </c>
      <c r="M108" s="4">
        <v>7746000000</v>
      </c>
      <c r="N108" s="4">
        <v>9128000000</v>
      </c>
      <c r="O108" s="4">
        <v>9590000000</v>
      </c>
      <c r="P108" s="4">
        <v>8867000000</v>
      </c>
      <c r="Q108" s="5">
        <v>8463000000</v>
      </c>
      <c r="R108" s="4">
        <v>8867000000</v>
      </c>
      <c r="S108" s="4">
        <v>8623000000</v>
      </c>
      <c r="T108" s="4">
        <v>8487000000</v>
      </c>
      <c r="U108" s="4">
        <v>8463000000</v>
      </c>
    </row>
    <row r="109" spans="1:21" ht="16" x14ac:dyDescent="0.2">
      <c r="A109" s="3" t="s">
        <v>120</v>
      </c>
      <c r="B109" s="4">
        <v>3811000000</v>
      </c>
      <c r="C109" s="4">
        <v>3807000000</v>
      </c>
      <c r="D109" s="4">
        <v>4181000000</v>
      </c>
      <c r="E109" s="4">
        <v>4205000000</v>
      </c>
      <c r="F109" s="4">
        <v>4058000000</v>
      </c>
      <c r="G109" s="4">
        <v>4149000000</v>
      </c>
      <c r="H109" s="4">
        <v>4145000000</v>
      </c>
      <c r="I109" s="4">
        <v>4123000000</v>
      </c>
      <c r="J109" s="4">
        <v>6033000000</v>
      </c>
      <c r="K109" s="4">
        <v>7284000000</v>
      </c>
      <c r="L109" s="4">
        <v>4618000000</v>
      </c>
      <c r="M109" s="4">
        <v>4807000000</v>
      </c>
      <c r="N109" s="4">
        <v>5237000000</v>
      </c>
      <c r="O109" s="4">
        <v>6128000000</v>
      </c>
      <c r="P109" s="4">
        <v>5332000000</v>
      </c>
      <c r="Q109" s="5">
        <v>5380000000</v>
      </c>
      <c r="R109" s="4">
        <v>5332000000</v>
      </c>
      <c r="S109" s="4">
        <v>5443000000</v>
      </c>
      <c r="T109" s="4">
        <v>5462000000</v>
      </c>
      <c r="U109" s="4">
        <v>5380000000</v>
      </c>
    </row>
    <row r="110" spans="1:21" ht="16" x14ac:dyDescent="0.2">
      <c r="A110" s="3" t="s">
        <v>121</v>
      </c>
      <c r="B110" s="4">
        <v>99000000</v>
      </c>
      <c r="C110" s="4">
        <v>119000000</v>
      </c>
      <c r="D110" s="4">
        <v>76000000</v>
      </c>
      <c r="E110" s="4">
        <v>106000000</v>
      </c>
      <c r="F110" s="4">
        <v>93000000</v>
      </c>
      <c r="G110" s="4">
        <v>86000000</v>
      </c>
      <c r="H110" s="4">
        <v>92000000</v>
      </c>
      <c r="I110" s="4">
        <v>77000000</v>
      </c>
      <c r="J110" s="4">
        <v>137000000</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2710000000</v>
      </c>
      <c r="C114" s="4">
        <v>676000000</v>
      </c>
      <c r="D114" s="4">
        <v>607000000</v>
      </c>
      <c r="E114" s="4">
        <v>561000000</v>
      </c>
      <c r="F114" s="4">
        <v>278000000</v>
      </c>
      <c r="G114" s="4">
        <v>516000000</v>
      </c>
      <c r="H114" s="4">
        <v>913000000</v>
      </c>
      <c r="I114" s="4">
        <v>820000000</v>
      </c>
      <c r="J114" s="4">
        <v>1025000000</v>
      </c>
      <c r="K114" s="4">
        <v>1321000000</v>
      </c>
      <c r="L114" s="4">
        <v>2666000000</v>
      </c>
      <c r="M114" s="4">
        <v>2939000000</v>
      </c>
      <c r="N114" s="4">
        <v>3891000000</v>
      </c>
      <c r="O114" s="4">
        <v>3462000000</v>
      </c>
      <c r="P114" s="4">
        <v>3535000000</v>
      </c>
      <c r="Q114" s="5">
        <v>3083000000</v>
      </c>
      <c r="R114" s="4">
        <v>3535000000</v>
      </c>
      <c r="S114" s="4">
        <v>3180000000</v>
      </c>
      <c r="T114" s="4">
        <v>3025000000</v>
      </c>
      <c r="U114" s="4">
        <v>3083000000</v>
      </c>
    </row>
    <row r="115" spans="1:21" ht="16" x14ac:dyDescent="0.2">
      <c r="A115" s="3" t="s">
        <v>123</v>
      </c>
      <c r="B115" s="4">
        <v>6675000000</v>
      </c>
      <c r="C115" s="4">
        <v>4646000000</v>
      </c>
      <c r="D115" s="4">
        <v>4896000000</v>
      </c>
      <c r="E115" s="4">
        <v>4872000000</v>
      </c>
      <c r="F115" s="4">
        <v>4429000000</v>
      </c>
      <c r="G115" s="4">
        <v>4751000000</v>
      </c>
      <c r="H115" s="4">
        <v>5150000000</v>
      </c>
      <c r="I115" s="4">
        <v>5020000000</v>
      </c>
      <c r="J115" s="4">
        <v>23077000000</v>
      </c>
      <c r="K115" s="4">
        <v>25223000000</v>
      </c>
      <c r="L115" s="4">
        <v>23914000000</v>
      </c>
      <c r="M115" s="4">
        <v>24475000000</v>
      </c>
      <c r="N115" s="4">
        <v>30199000000</v>
      </c>
      <c r="O115" s="4">
        <v>29568000000</v>
      </c>
      <c r="P115" s="4">
        <v>29067000000</v>
      </c>
      <c r="Q115" s="5">
        <v>29023000000</v>
      </c>
      <c r="R115" s="4">
        <v>29067000000</v>
      </c>
      <c r="S115" s="4">
        <v>29110000000</v>
      </c>
      <c r="T115" s="4">
        <v>29093000000</v>
      </c>
      <c r="U115" s="4">
        <v>29023000000</v>
      </c>
    </row>
    <row r="116" spans="1:21" ht="16" x14ac:dyDescent="0.2">
      <c r="A116" s="3" t="s">
        <v>124</v>
      </c>
      <c r="B116" s="4">
        <v>13840000000</v>
      </c>
      <c r="C116" s="4">
        <v>9088000000</v>
      </c>
      <c r="D116" s="4">
        <v>8394000000</v>
      </c>
      <c r="E116" s="4">
        <v>8323000000</v>
      </c>
      <c r="F116" s="4">
        <v>12383000000</v>
      </c>
      <c r="G116" s="4">
        <v>9086000000</v>
      </c>
      <c r="H116" s="4">
        <v>11156000000</v>
      </c>
      <c r="I116" s="4">
        <v>10394000000</v>
      </c>
      <c r="J116" s="4">
        <v>31123000000</v>
      </c>
      <c r="K116" s="4">
        <v>35217000000</v>
      </c>
      <c r="L116" s="4">
        <v>35219000000</v>
      </c>
      <c r="M116" s="4">
        <v>37890000000</v>
      </c>
      <c r="N116" s="4">
        <v>44709000000</v>
      </c>
      <c r="O116" s="4">
        <v>45307000000</v>
      </c>
      <c r="P116" s="4">
        <v>49920000000</v>
      </c>
      <c r="Q116" s="5">
        <v>50253000000</v>
      </c>
      <c r="R116" s="4">
        <v>49920000000</v>
      </c>
      <c r="S116" s="4">
        <v>48463000000</v>
      </c>
      <c r="T116" s="4">
        <v>48190000000</v>
      </c>
      <c r="U116" s="4">
        <v>50253000000</v>
      </c>
    </row>
    <row r="117" spans="1:21" ht="16" x14ac:dyDescent="0.2">
      <c r="A117" s="3" t="s">
        <v>125</v>
      </c>
      <c r="B117" s="4" t="s">
        <v>26</v>
      </c>
      <c r="C117" s="4" t="s">
        <v>26</v>
      </c>
      <c r="D117" s="4" t="s">
        <v>26</v>
      </c>
      <c r="E117" s="4" t="s">
        <v>26</v>
      </c>
      <c r="F117" s="4" t="s">
        <v>26</v>
      </c>
      <c r="G117" s="4" t="s">
        <v>26</v>
      </c>
      <c r="H117" s="4" t="s">
        <v>26</v>
      </c>
      <c r="I117" s="4" t="s">
        <v>26</v>
      </c>
      <c r="J117" s="4">
        <v>5717000000</v>
      </c>
      <c r="K117" s="4">
        <v>5526000000</v>
      </c>
      <c r="L117" s="4">
        <v>5470000000</v>
      </c>
      <c r="M117" s="4">
        <v>5462000000</v>
      </c>
      <c r="N117" s="4">
        <v>5086000000</v>
      </c>
      <c r="O117" s="4">
        <v>3080000000</v>
      </c>
      <c r="P117" s="4">
        <v>2324000000</v>
      </c>
      <c r="Q117" s="5">
        <v>1786000000</v>
      </c>
      <c r="R117" s="4">
        <v>2324000000</v>
      </c>
      <c r="S117" s="4">
        <v>1981000000</v>
      </c>
      <c r="T117" s="4">
        <v>1885000000</v>
      </c>
      <c r="U117" s="4">
        <v>1786000000</v>
      </c>
    </row>
    <row r="118" spans="1:21" ht="16" x14ac:dyDescent="0.2">
      <c r="A118" s="3" t="s">
        <v>126</v>
      </c>
      <c r="B118" s="4">
        <v>22196000000</v>
      </c>
      <c r="C118" s="4">
        <v>21160000000</v>
      </c>
      <c r="D118" s="4">
        <v>20794000000</v>
      </c>
      <c r="E118" s="4">
        <v>19907000000</v>
      </c>
      <c r="F118" s="4">
        <v>19992000000</v>
      </c>
      <c r="G118" s="4">
        <v>18875000000</v>
      </c>
      <c r="H118" s="4">
        <v>18299000000</v>
      </c>
      <c r="I118" s="4">
        <v>18073000000</v>
      </c>
      <c r="J118" s="4">
        <v>17395000000</v>
      </c>
      <c r="K118" s="4">
        <v>16900000000</v>
      </c>
      <c r="L118" s="4">
        <v>16678000000</v>
      </c>
      <c r="M118" s="4">
        <v>16541000000</v>
      </c>
      <c r="N118" s="4">
        <v>16721000000</v>
      </c>
      <c r="O118" s="4">
        <v>40790000000</v>
      </c>
      <c r="P118" s="4">
        <v>21869000000</v>
      </c>
      <c r="Q118" s="5">
        <v>22076000000</v>
      </c>
      <c r="R118" s="4">
        <v>21869000000</v>
      </c>
      <c r="S118" s="4">
        <v>21808000000</v>
      </c>
      <c r="T118" s="4">
        <v>21980000000</v>
      </c>
      <c r="U118" s="4">
        <v>22076000000</v>
      </c>
    </row>
    <row r="119" spans="1:21" ht="16" x14ac:dyDescent="0.2">
      <c r="A119" s="3" t="s">
        <v>127</v>
      </c>
      <c r="B119" s="4">
        <v>1136000000</v>
      </c>
      <c r="C119" s="4" t="s">
        <v>26</v>
      </c>
      <c r="D119" s="4" t="s">
        <v>26</v>
      </c>
      <c r="E119" s="4" t="s">
        <v>26</v>
      </c>
      <c r="F119" s="4" t="s">
        <v>26</v>
      </c>
      <c r="G119" s="4" t="s">
        <v>26</v>
      </c>
      <c r="H119" s="4" t="s">
        <v>26</v>
      </c>
      <c r="I119" s="4" t="s">
        <v>26</v>
      </c>
      <c r="J119" s="4" t="s">
        <v>26</v>
      </c>
      <c r="K119" s="4" t="s">
        <v>26</v>
      </c>
      <c r="L119" s="4" t="s">
        <v>26</v>
      </c>
      <c r="M119" s="4" t="s">
        <v>26</v>
      </c>
      <c r="N119" s="4" t="s">
        <v>26</v>
      </c>
      <c r="O119" s="4">
        <v>21935000000</v>
      </c>
      <c r="P119" s="4">
        <v>21869000000</v>
      </c>
      <c r="Q119" s="5">
        <v>22076000000</v>
      </c>
      <c r="R119" s="4">
        <v>21869000000</v>
      </c>
      <c r="S119" s="4">
        <v>21808000000</v>
      </c>
      <c r="T119" s="4">
        <v>21980000000</v>
      </c>
      <c r="U119" s="4">
        <v>22076000000</v>
      </c>
    </row>
    <row r="120" spans="1:21" ht="16" x14ac:dyDescent="0.2">
      <c r="A120" s="3" t="s">
        <v>128</v>
      </c>
      <c r="B120" s="4">
        <v>21060000000</v>
      </c>
      <c r="C120" s="4">
        <v>21160000000</v>
      </c>
      <c r="D120" s="4">
        <v>20794000000</v>
      </c>
      <c r="E120" s="4">
        <v>19907000000</v>
      </c>
      <c r="F120" s="4">
        <v>19992000000</v>
      </c>
      <c r="G120" s="4">
        <v>18875000000</v>
      </c>
      <c r="H120" s="4">
        <v>18299000000</v>
      </c>
      <c r="I120" s="4">
        <v>18073000000</v>
      </c>
      <c r="J120" s="4">
        <v>17395000000</v>
      </c>
      <c r="K120" s="4">
        <v>16900000000</v>
      </c>
      <c r="L120" s="4">
        <v>16678000000</v>
      </c>
      <c r="M120" s="4">
        <v>16541000000</v>
      </c>
      <c r="N120" s="4">
        <v>16721000000</v>
      </c>
      <c r="O120" s="4">
        <v>18855000000</v>
      </c>
      <c r="P120" s="4" t="s">
        <v>26</v>
      </c>
      <c r="Q120" s="5" t="s">
        <v>26</v>
      </c>
      <c r="R120" s="4" t="s">
        <v>26</v>
      </c>
      <c r="S120" s="4" t="s">
        <v>26</v>
      </c>
      <c r="T120" s="4" t="s">
        <v>26</v>
      </c>
      <c r="U120" s="4" t="s">
        <v>26</v>
      </c>
    </row>
    <row r="121" spans="1:21" ht="16" x14ac:dyDescent="0.2">
      <c r="A121" s="3" t="s">
        <v>129</v>
      </c>
      <c r="B121" s="4">
        <v>35000000</v>
      </c>
      <c r="C121" s="4">
        <v>2000000</v>
      </c>
      <c r="D121" s="4" t="s">
        <v>26</v>
      </c>
      <c r="E121" s="4" t="s">
        <v>26</v>
      </c>
      <c r="F121" s="4" t="s">
        <v>26</v>
      </c>
      <c r="G121" s="4" t="s">
        <v>26</v>
      </c>
      <c r="H121" s="4" t="s">
        <v>26</v>
      </c>
      <c r="I121" s="4" t="s">
        <v>26</v>
      </c>
      <c r="J121" s="4">
        <v>170000000</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186000000</v>
      </c>
      <c r="C122" s="4">
        <v>2219000000</v>
      </c>
      <c r="D122" s="4">
        <v>4368000000</v>
      </c>
      <c r="E122" s="4">
        <v>6706000000</v>
      </c>
      <c r="F122" s="4">
        <v>7809000000</v>
      </c>
      <c r="G122" s="4">
        <v>7974000000</v>
      </c>
      <c r="H122" s="4">
        <v>9131000000</v>
      </c>
      <c r="I122" s="4">
        <v>11843000000</v>
      </c>
      <c r="J122" s="4">
        <v>10462000000</v>
      </c>
      <c r="K122" s="4">
        <v>9508000000</v>
      </c>
      <c r="L122" s="4">
        <v>11318000000</v>
      </c>
      <c r="M122" s="4">
        <v>13502000000</v>
      </c>
      <c r="N122" s="4">
        <v>14088000000</v>
      </c>
      <c r="O122" s="4">
        <v>15351000000</v>
      </c>
      <c r="P122" s="4">
        <v>16116000000</v>
      </c>
      <c r="Q122" s="5">
        <v>17908000000</v>
      </c>
      <c r="R122" s="4">
        <v>16116000000</v>
      </c>
      <c r="S122" s="4">
        <v>16403000000</v>
      </c>
      <c r="T122" s="4">
        <v>17610000000</v>
      </c>
      <c r="U122" s="4">
        <v>17908000000</v>
      </c>
    </row>
    <row r="123" spans="1:21" ht="16" x14ac:dyDescent="0.2">
      <c r="A123" s="3" t="s">
        <v>131</v>
      </c>
      <c r="B123" s="4">
        <v>-70000000</v>
      </c>
      <c r="C123" s="4">
        <v>-188000000</v>
      </c>
      <c r="D123" s="4">
        <v>-151000000</v>
      </c>
      <c r="E123" s="4">
        <v>-176000000</v>
      </c>
      <c r="F123" s="4">
        <v>-171000000</v>
      </c>
      <c r="G123" s="4">
        <v>21000000</v>
      </c>
      <c r="H123" s="4">
        <v>-17000000</v>
      </c>
      <c r="I123" s="4">
        <v>-74000000</v>
      </c>
      <c r="J123" s="4">
        <v>-458000000</v>
      </c>
      <c r="K123" s="4">
        <v>878000000</v>
      </c>
      <c r="L123" s="4">
        <v>547000000</v>
      </c>
      <c r="M123" s="4">
        <v>-650000000</v>
      </c>
      <c r="N123" s="4">
        <v>354000000</v>
      </c>
      <c r="O123" s="4">
        <v>436000000</v>
      </c>
      <c r="P123" s="4">
        <v>-2369000000</v>
      </c>
      <c r="Q123" s="5">
        <v>-978000000</v>
      </c>
      <c r="R123" s="4">
        <v>-2369000000</v>
      </c>
      <c r="S123" s="4">
        <v>-1259000000</v>
      </c>
      <c r="T123" s="4">
        <v>-990000000</v>
      </c>
      <c r="U123" s="4">
        <v>-978000000</v>
      </c>
    </row>
    <row r="124" spans="1:21" ht="16" x14ac:dyDescent="0.2">
      <c r="A124" s="3" t="s">
        <v>132</v>
      </c>
      <c r="B124" s="4">
        <v>21141000000</v>
      </c>
      <c r="C124" s="4">
        <v>23189000000</v>
      </c>
      <c r="D124" s="4">
        <v>25011000000</v>
      </c>
      <c r="E124" s="4">
        <v>26437000000</v>
      </c>
      <c r="F124" s="4">
        <v>27630000000</v>
      </c>
      <c r="G124" s="4">
        <v>26870000000</v>
      </c>
      <c r="H124" s="4">
        <v>27413000000</v>
      </c>
      <c r="I124" s="4">
        <v>29842000000</v>
      </c>
      <c r="J124" s="4">
        <v>32912000000</v>
      </c>
      <c r="K124" s="4">
        <v>32760000000</v>
      </c>
      <c r="L124" s="4">
        <v>34006000000</v>
      </c>
      <c r="M124" s="4">
        <v>34684000000</v>
      </c>
      <c r="N124" s="4">
        <v>36210000000</v>
      </c>
      <c r="O124" s="4">
        <v>37589000000</v>
      </c>
      <c r="P124" s="4">
        <v>35581000000</v>
      </c>
      <c r="Q124" s="5">
        <v>38981000000</v>
      </c>
      <c r="R124" s="4">
        <v>35581000000</v>
      </c>
      <c r="S124" s="4">
        <v>36924000000</v>
      </c>
      <c r="T124" s="4">
        <v>38565000000</v>
      </c>
      <c r="U124" s="4">
        <v>38981000000</v>
      </c>
    </row>
    <row r="125" spans="1:21" ht="16" x14ac:dyDescent="0.2">
      <c r="A125" s="3" t="s">
        <v>133</v>
      </c>
      <c r="B125" s="4" t="s">
        <v>26</v>
      </c>
      <c r="C125" s="4">
        <v>4000000</v>
      </c>
      <c r="D125" s="4">
        <v>3000000</v>
      </c>
      <c r="E125" s="4" t="s">
        <v>26</v>
      </c>
      <c r="F125" s="4" t="s">
        <v>26</v>
      </c>
      <c r="G125" s="4" t="s">
        <v>26</v>
      </c>
      <c r="H125" s="4" t="s">
        <v>26</v>
      </c>
      <c r="I125" s="4" t="s">
        <v>26</v>
      </c>
      <c r="J125" s="4" t="s">
        <v>26</v>
      </c>
      <c r="K125" s="4" t="s">
        <v>26</v>
      </c>
      <c r="L125" s="4" t="s">
        <v>26</v>
      </c>
      <c r="M125" s="4" t="s">
        <v>26</v>
      </c>
      <c r="N125" s="4" t="s">
        <v>26</v>
      </c>
      <c r="O125" s="4" t="s">
        <v>26</v>
      </c>
      <c r="P125" s="4" t="s">
        <v>26</v>
      </c>
      <c r="Q125" s="5" t="s">
        <v>26</v>
      </c>
      <c r="R125" s="4" t="s">
        <v>26</v>
      </c>
      <c r="S125" s="4" t="s">
        <v>26</v>
      </c>
      <c r="T125" s="4" t="s">
        <v>26</v>
      </c>
      <c r="U125" s="4" t="s">
        <v>26</v>
      </c>
    </row>
    <row r="126" spans="1:21" ht="16" x14ac:dyDescent="0.2">
      <c r="A126" s="3" t="s">
        <v>134</v>
      </c>
      <c r="B126" s="4">
        <v>21141000000</v>
      </c>
      <c r="C126" s="4">
        <v>23193000000</v>
      </c>
      <c r="D126" s="4">
        <v>25014000000</v>
      </c>
      <c r="E126" s="4">
        <v>26437000000</v>
      </c>
      <c r="F126" s="4">
        <v>27630000000</v>
      </c>
      <c r="G126" s="4">
        <v>26870000000</v>
      </c>
      <c r="H126" s="4">
        <v>27413000000</v>
      </c>
      <c r="I126" s="4">
        <v>29842000000</v>
      </c>
      <c r="J126" s="4">
        <v>32912000000</v>
      </c>
      <c r="K126" s="4">
        <v>32760000000</v>
      </c>
      <c r="L126" s="4">
        <v>34006000000</v>
      </c>
      <c r="M126" s="4">
        <v>34684000000</v>
      </c>
      <c r="N126" s="4">
        <v>36210000000</v>
      </c>
      <c r="O126" s="4">
        <v>37589000000</v>
      </c>
      <c r="P126" s="4">
        <v>35581000000</v>
      </c>
      <c r="Q126" s="5">
        <v>38981000000</v>
      </c>
      <c r="R126" s="4">
        <v>35581000000</v>
      </c>
      <c r="S126" s="4">
        <v>36924000000</v>
      </c>
      <c r="T126" s="4">
        <v>38565000000</v>
      </c>
      <c r="U126" s="4">
        <v>38981000000</v>
      </c>
    </row>
    <row r="127" spans="1:21" ht="16" x14ac:dyDescent="0.2">
      <c r="A127" s="3" t="s">
        <v>135</v>
      </c>
      <c r="B127" s="4">
        <v>34981000000</v>
      </c>
      <c r="C127" s="4">
        <v>32281000000</v>
      </c>
      <c r="D127" s="4">
        <v>33408000000</v>
      </c>
      <c r="E127" s="4">
        <v>34760000000</v>
      </c>
      <c r="F127" s="4">
        <v>40013000000</v>
      </c>
      <c r="G127" s="4">
        <v>35956000000</v>
      </c>
      <c r="H127" s="4">
        <v>38569000000</v>
      </c>
      <c r="I127" s="4">
        <v>40236000000</v>
      </c>
      <c r="J127" s="4">
        <v>64035000000</v>
      </c>
      <c r="K127" s="4">
        <v>67977000000</v>
      </c>
      <c r="L127" s="4">
        <v>69225000000</v>
      </c>
      <c r="M127" s="4">
        <v>72574000000</v>
      </c>
      <c r="N127" s="4">
        <v>80919000000</v>
      </c>
      <c r="O127" s="4">
        <v>82896000000</v>
      </c>
      <c r="P127" s="4">
        <v>85501000000</v>
      </c>
      <c r="Q127" s="5">
        <v>89234000000</v>
      </c>
      <c r="R127" s="4">
        <v>85501000000</v>
      </c>
      <c r="S127" s="4">
        <v>85387000000</v>
      </c>
      <c r="T127" s="4">
        <v>86755000000</v>
      </c>
      <c r="U127" s="4">
        <v>89234000000</v>
      </c>
    </row>
    <row r="128" spans="1:21" ht="16" x14ac:dyDescent="0.2">
      <c r="A128" s="34" t="s">
        <v>136</v>
      </c>
      <c r="B128" s="32">
        <v>3377322000</v>
      </c>
      <c r="C128" s="32">
        <v>2797446000</v>
      </c>
      <c r="D128" s="32">
        <v>2753446000</v>
      </c>
      <c r="E128" s="32">
        <v>2661446000</v>
      </c>
      <c r="F128" s="32">
        <v>2657446000</v>
      </c>
      <c r="G128" s="32">
        <v>2533446000</v>
      </c>
      <c r="H128" s="32">
        <v>2461446000</v>
      </c>
      <c r="I128" s="32">
        <v>2423446000</v>
      </c>
      <c r="J128" s="32">
        <v>2365028000</v>
      </c>
      <c r="K128" s="32">
        <v>2296028000</v>
      </c>
      <c r="L128" s="32">
        <v>2209446000</v>
      </c>
      <c r="M128" s="32">
        <v>2188028000</v>
      </c>
      <c r="N128" s="32">
        <v>2120446000</v>
      </c>
      <c r="O128" s="32">
        <v>2143028000</v>
      </c>
      <c r="P128" s="32">
        <v>2112583000</v>
      </c>
      <c r="Q128" s="33">
        <v>2081028000</v>
      </c>
      <c r="R128" s="32">
        <v>2112583000</v>
      </c>
      <c r="S128" s="32">
        <v>2103028000</v>
      </c>
      <c r="T128" s="32">
        <v>2096028000</v>
      </c>
      <c r="U128" s="32">
        <v>2081028000</v>
      </c>
    </row>
    <row r="129" spans="1:21" ht="16" x14ac:dyDescent="0.2">
      <c r="A129" s="15" t="s">
        <v>199</v>
      </c>
      <c r="B129" s="10"/>
      <c r="C129" s="26">
        <f>(C128/B128)-1</f>
        <v>-0.17169698358640362</v>
      </c>
      <c r="D129" s="26">
        <f>(D128/C128)-1</f>
        <v>-1.5728632474049542E-2</v>
      </c>
      <c r="E129" s="26">
        <f>(E128/D128)-1</f>
        <v>-3.3412676333583469E-2</v>
      </c>
      <c r="F129" s="26">
        <f t="shared" ref="F129:U129" si="9">(F128/E128)-1</f>
        <v>-1.5029423854551194E-3</v>
      </c>
      <c r="G129" s="26">
        <f t="shared" si="9"/>
        <v>-4.6661343259656096E-2</v>
      </c>
      <c r="H129" s="26">
        <f t="shared" si="9"/>
        <v>-2.8419788698871074E-2</v>
      </c>
      <c r="I129" s="26">
        <f t="shared" si="9"/>
        <v>-1.5438079892875933E-2</v>
      </c>
      <c r="J129" s="26">
        <f t="shared" si="9"/>
        <v>-2.4105344208205981E-2</v>
      </c>
      <c r="K129" s="26">
        <f t="shared" si="9"/>
        <v>-2.9175130273299099E-2</v>
      </c>
      <c r="L129" s="26">
        <f t="shared" si="9"/>
        <v>-3.7709470441998127E-2</v>
      </c>
      <c r="M129" s="26">
        <f t="shared" si="9"/>
        <v>-9.6938327526447932E-3</v>
      </c>
      <c r="N129" s="26">
        <f t="shared" si="9"/>
        <v>-3.0887173290287007E-2</v>
      </c>
      <c r="O129" s="26">
        <f t="shared" si="9"/>
        <v>1.0649646347985264E-2</v>
      </c>
      <c r="P129" s="26">
        <f t="shared" si="9"/>
        <v>-1.4206533932361154E-2</v>
      </c>
      <c r="Q129" s="26">
        <f t="shared" si="9"/>
        <v>-1.4936691244793687E-2</v>
      </c>
      <c r="R129" s="26">
        <f t="shared" si="9"/>
        <v>1.5163178967318114E-2</v>
      </c>
      <c r="S129" s="26">
        <f t="shared" si="9"/>
        <v>-4.5228992186342465E-3</v>
      </c>
      <c r="T129" s="26">
        <f t="shared" si="9"/>
        <v>-3.328533904446318E-3</v>
      </c>
      <c r="U129" s="26">
        <f t="shared" si="9"/>
        <v>-7.1563929489492084E-3</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t="s">
        <v>26</v>
      </c>
      <c r="N130" s="4" t="s">
        <v>26</v>
      </c>
      <c r="O130" s="4" t="s">
        <v>26</v>
      </c>
      <c r="P130" s="4" t="s">
        <v>26</v>
      </c>
      <c r="Q130" s="5" t="s">
        <v>26</v>
      </c>
      <c r="R130" s="4" t="s">
        <v>26</v>
      </c>
      <c r="S130" s="4" t="s">
        <v>26</v>
      </c>
      <c r="T130" s="4" t="s">
        <v>26</v>
      </c>
      <c r="U130" s="4" t="s">
        <v>26</v>
      </c>
    </row>
    <row r="131" spans="1:21" ht="16" x14ac:dyDescent="0.2">
      <c r="A131" s="3" t="s">
        <v>138</v>
      </c>
      <c r="B131" s="4">
        <v>-4873000000</v>
      </c>
      <c r="C131" s="4">
        <v>-4561000000</v>
      </c>
      <c r="D131" s="4">
        <v>-3823000000</v>
      </c>
      <c r="E131" s="4">
        <v>-2127000000</v>
      </c>
      <c r="F131" s="4">
        <v>-2074000000</v>
      </c>
      <c r="G131" s="4">
        <v>-2186000000</v>
      </c>
      <c r="H131" s="4">
        <v>-1971000000</v>
      </c>
      <c r="I131" s="4">
        <v>-3518000000</v>
      </c>
      <c r="J131" s="4">
        <v>10263000000</v>
      </c>
      <c r="K131" s="4">
        <v>8493000000</v>
      </c>
      <c r="L131" s="4">
        <v>8468000000</v>
      </c>
      <c r="M131" s="4">
        <v>8891000000</v>
      </c>
      <c r="N131" s="4">
        <v>7781000000</v>
      </c>
      <c r="O131" s="4">
        <v>4490000000</v>
      </c>
      <c r="P131" s="4">
        <v>6761000000</v>
      </c>
      <c r="Q131" s="5">
        <v>4970000000</v>
      </c>
      <c r="R131" s="4">
        <v>6761000000</v>
      </c>
      <c r="S131" s="4">
        <v>7153000000</v>
      </c>
      <c r="T131" s="4">
        <v>6764000000</v>
      </c>
      <c r="U131" s="4">
        <v>4970000000</v>
      </c>
    </row>
    <row r="132" spans="1:21" ht="16" x14ac:dyDescent="0.2">
      <c r="A132" s="3" t="s">
        <v>139</v>
      </c>
      <c r="B132" s="6">
        <v>-23.05</v>
      </c>
      <c r="C132" s="6">
        <v>-19.670000000000002</v>
      </c>
      <c r="D132" s="6">
        <v>-15.28</v>
      </c>
      <c r="E132" s="6">
        <v>-8.0500000000000007</v>
      </c>
      <c r="F132" s="6">
        <v>-7.51</v>
      </c>
      <c r="G132" s="6">
        <v>-8.14</v>
      </c>
      <c r="H132" s="6">
        <v>-7.19</v>
      </c>
      <c r="I132" s="6">
        <v>-11.79</v>
      </c>
      <c r="J132" s="6">
        <v>31.18</v>
      </c>
      <c r="K132" s="6">
        <v>25.92</v>
      </c>
      <c r="L132" s="6">
        <v>24.9</v>
      </c>
      <c r="M132" s="6">
        <v>25.63</v>
      </c>
      <c r="N132" s="6">
        <v>21.49</v>
      </c>
      <c r="O132" s="6">
        <v>11.94</v>
      </c>
      <c r="P132" s="4">
        <v>19</v>
      </c>
      <c r="Q132" s="7">
        <v>12.75</v>
      </c>
      <c r="R132" s="4">
        <v>19</v>
      </c>
      <c r="S132" s="6">
        <v>19.37</v>
      </c>
      <c r="T132" s="6">
        <v>17.54</v>
      </c>
      <c r="U132" s="6">
        <v>12.75</v>
      </c>
    </row>
    <row r="133" spans="1:21" ht="16" x14ac:dyDescent="0.2">
      <c r="A133" s="3" t="s">
        <v>140</v>
      </c>
      <c r="B133" s="6">
        <v>0.32</v>
      </c>
      <c r="C133" s="6">
        <v>18.78</v>
      </c>
      <c r="D133" s="6">
        <v>19.93</v>
      </c>
      <c r="E133" s="6">
        <v>28.59</v>
      </c>
      <c r="F133" s="6">
        <v>26.78</v>
      </c>
      <c r="G133" s="6">
        <v>29.7</v>
      </c>
      <c r="H133" s="6">
        <v>27.58</v>
      </c>
      <c r="I133" s="6">
        <v>39.04</v>
      </c>
      <c r="J133" s="6">
        <v>-69.5</v>
      </c>
      <c r="K133" s="6">
        <v>-62.85</v>
      </c>
      <c r="L133" s="6">
        <v>-53.7</v>
      </c>
      <c r="M133" s="6">
        <v>-43.84</v>
      </c>
      <c r="N133" s="6">
        <v>-33.85</v>
      </c>
      <c r="O133" s="6">
        <v>-23.2</v>
      </c>
      <c r="P133" s="6">
        <v>-22.5</v>
      </c>
      <c r="Q133" s="7">
        <v>-16.739999999999998</v>
      </c>
      <c r="R133" s="6">
        <v>-22.5</v>
      </c>
      <c r="S133" s="6">
        <v>-22.87</v>
      </c>
      <c r="T133" s="6">
        <v>-18.93</v>
      </c>
      <c r="U133" s="6">
        <v>-16.739999999999998</v>
      </c>
    </row>
    <row r="134" spans="1:21" ht="16" x14ac:dyDescent="0.2">
      <c r="A134" s="3" t="s">
        <v>141</v>
      </c>
      <c r="B134" s="6">
        <v>1.56</v>
      </c>
      <c r="C134" s="6">
        <v>2.08</v>
      </c>
      <c r="D134" s="6">
        <v>2.5</v>
      </c>
      <c r="E134" s="6">
        <v>2.66</v>
      </c>
      <c r="F134" s="6">
        <v>1.48</v>
      </c>
      <c r="G134" s="6">
        <v>1.8</v>
      </c>
      <c r="H134" s="6">
        <v>1.59</v>
      </c>
      <c r="I134" s="6">
        <v>2.0299999999999998</v>
      </c>
      <c r="J134" s="6">
        <v>1.78</v>
      </c>
      <c r="K134" s="6">
        <v>1.9</v>
      </c>
      <c r="L134" s="6">
        <v>1.61</v>
      </c>
      <c r="M134" s="6">
        <v>1.56</v>
      </c>
      <c r="N134" s="6">
        <v>1.91</v>
      </c>
      <c r="O134" s="6">
        <v>1.75</v>
      </c>
      <c r="P134" s="6">
        <v>1.45</v>
      </c>
      <c r="Q134" s="7">
        <v>1.49</v>
      </c>
      <c r="R134" s="6">
        <v>1.45</v>
      </c>
      <c r="S134" s="6">
        <v>1.44</v>
      </c>
      <c r="T134" s="6">
        <v>1.5</v>
      </c>
      <c r="U134" s="6">
        <v>1.49</v>
      </c>
    </row>
    <row r="135" spans="1:21" ht="16" x14ac:dyDescent="0.2">
      <c r="A135" s="3" t="s">
        <v>142</v>
      </c>
      <c r="B135" s="6">
        <v>-13.45</v>
      </c>
      <c r="C135" s="6">
        <v>-16.670000000000002</v>
      </c>
      <c r="D135" s="6">
        <v>-11.65</v>
      </c>
      <c r="E135" s="6">
        <v>-10.17</v>
      </c>
      <c r="F135" s="6">
        <v>-4.91</v>
      </c>
      <c r="G135" s="6">
        <v>-2.56</v>
      </c>
      <c r="H135" s="6">
        <v>-2.62</v>
      </c>
      <c r="I135" s="6">
        <v>2.36</v>
      </c>
      <c r="J135" s="6">
        <v>1.06</v>
      </c>
      <c r="K135" s="6">
        <v>0.14000000000000001</v>
      </c>
      <c r="L135" s="6">
        <v>3.59</v>
      </c>
      <c r="M135" s="6">
        <v>6.99</v>
      </c>
      <c r="N135" s="6">
        <v>13.05</v>
      </c>
      <c r="O135" s="6">
        <v>10.99</v>
      </c>
      <c r="P135" s="6">
        <v>5.54</v>
      </c>
      <c r="Q135" s="7">
        <v>10.19</v>
      </c>
      <c r="R135" s="6">
        <v>5.54</v>
      </c>
      <c r="S135" s="6">
        <v>10.19</v>
      </c>
      <c r="T135" s="6">
        <v>11.5</v>
      </c>
      <c r="U135" s="6">
        <v>10.19</v>
      </c>
    </row>
    <row r="136" spans="1:21" ht="16" x14ac:dyDescent="0.2">
      <c r="A136" s="3" t="s">
        <v>143</v>
      </c>
      <c r="B136" s="4">
        <v>5765</v>
      </c>
      <c r="C136" s="4">
        <v>5700</v>
      </c>
      <c r="D136" s="4">
        <v>6800</v>
      </c>
      <c r="E136" s="4">
        <v>7500</v>
      </c>
      <c r="F136" s="4">
        <v>8500</v>
      </c>
      <c r="G136" s="4">
        <v>9500</v>
      </c>
      <c r="H136" s="4">
        <v>9500</v>
      </c>
      <c r="I136" s="4">
        <v>11300</v>
      </c>
      <c r="J136" s="4" t="s">
        <v>26</v>
      </c>
      <c r="K136" s="4" t="s">
        <v>26</v>
      </c>
      <c r="L136" s="4">
        <v>17000</v>
      </c>
      <c r="M136" s="4">
        <v>19500</v>
      </c>
      <c r="N136" s="4">
        <v>20500</v>
      </c>
      <c r="O136" s="4">
        <v>21500</v>
      </c>
      <c r="P136" s="4">
        <v>26500</v>
      </c>
      <c r="Q136" s="5">
        <v>26500</v>
      </c>
      <c r="R136" s="4">
        <v>26500</v>
      </c>
      <c r="S136" s="4">
        <v>26500</v>
      </c>
      <c r="T136" s="4">
        <v>26500</v>
      </c>
      <c r="U136" s="4">
        <v>26500</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804000000</v>
      </c>
      <c r="C139" s="4">
        <v>2353000000</v>
      </c>
      <c r="D139" s="4">
        <v>2964000000</v>
      </c>
      <c r="E139" s="4">
        <v>3646000000</v>
      </c>
      <c r="F139" s="4">
        <v>2142000000</v>
      </c>
      <c r="G139" s="4">
        <v>4980000000</v>
      </c>
      <c r="H139" s="4">
        <v>5438000000</v>
      </c>
      <c r="I139" s="4">
        <v>6328000000</v>
      </c>
      <c r="J139" s="4">
        <v>5991000000</v>
      </c>
      <c r="K139" s="4">
        <v>6699000000</v>
      </c>
      <c r="L139" s="4">
        <v>10301000000</v>
      </c>
      <c r="M139" s="4">
        <v>12080000000</v>
      </c>
      <c r="N139" s="4">
        <v>10866000000</v>
      </c>
      <c r="O139" s="4">
        <v>12311000000</v>
      </c>
      <c r="P139" s="4">
        <v>14957000000</v>
      </c>
      <c r="Q139" s="5">
        <v>16532000000</v>
      </c>
      <c r="R139" s="4">
        <v>3940000000</v>
      </c>
      <c r="S139" s="4">
        <v>4179000000</v>
      </c>
      <c r="T139" s="4">
        <v>4257000000</v>
      </c>
      <c r="U139" s="4">
        <v>4156000000</v>
      </c>
    </row>
    <row r="140" spans="1:21" ht="16" x14ac:dyDescent="0.2">
      <c r="A140" s="3" t="s">
        <v>145</v>
      </c>
      <c r="B140" s="4">
        <v>237000000</v>
      </c>
      <c r="C140" s="4">
        <v>226000000</v>
      </c>
      <c r="D140" s="4">
        <v>265000000</v>
      </c>
      <c r="E140" s="4">
        <v>288000000</v>
      </c>
      <c r="F140" s="4">
        <v>333000000</v>
      </c>
      <c r="G140" s="4">
        <v>397000000</v>
      </c>
      <c r="H140" s="4">
        <v>435000000</v>
      </c>
      <c r="I140" s="4">
        <v>494000000</v>
      </c>
      <c r="J140" s="4">
        <v>502000000</v>
      </c>
      <c r="K140" s="4">
        <v>556000000</v>
      </c>
      <c r="L140" s="4">
        <v>613000000</v>
      </c>
      <c r="M140" s="4">
        <v>656000000</v>
      </c>
      <c r="N140" s="4">
        <v>767000000</v>
      </c>
      <c r="O140" s="4">
        <v>804000000</v>
      </c>
      <c r="P140" s="4">
        <v>861000000</v>
      </c>
      <c r="Q140" s="5">
        <v>922000000</v>
      </c>
      <c r="R140" s="4">
        <v>226000000</v>
      </c>
      <c r="S140" s="4">
        <v>227000000</v>
      </c>
      <c r="T140" s="4">
        <v>234000000</v>
      </c>
      <c r="U140" s="4">
        <v>235000000</v>
      </c>
    </row>
    <row r="141" spans="1:21" ht="16" x14ac:dyDescent="0.2">
      <c r="A141" s="3" t="s">
        <v>146</v>
      </c>
      <c r="B141" s="4">
        <v>2828000000</v>
      </c>
      <c r="C141" s="4">
        <v>1241000000</v>
      </c>
      <c r="D141" s="4">
        <v>1797000000</v>
      </c>
      <c r="E141" s="4">
        <v>1972000000</v>
      </c>
      <c r="F141" s="4">
        <v>4634000000</v>
      </c>
      <c r="G141" s="4">
        <v>4006000000</v>
      </c>
      <c r="H141" s="4">
        <v>2584000000</v>
      </c>
      <c r="I141" s="4">
        <v>3307000000</v>
      </c>
      <c r="J141" s="4">
        <v>2607000000</v>
      </c>
      <c r="K141" s="4">
        <v>6533000000</v>
      </c>
      <c r="L141" s="4">
        <v>4456000000</v>
      </c>
      <c r="M141" s="4">
        <v>6351000000</v>
      </c>
      <c r="N141" s="4">
        <v>7205000000</v>
      </c>
      <c r="O141" s="4">
        <v>8814000000</v>
      </c>
      <c r="P141" s="4">
        <v>10688000000</v>
      </c>
      <c r="Q141" s="5">
        <v>12225000000</v>
      </c>
      <c r="R141" s="4">
        <v>2946000000</v>
      </c>
      <c r="S141" s="4">
        <v>2903000000</v>
      </c>
      <c r="T141" s="4">
        <v>3193000000</v>
      </c>
      <c r="U141" s="4">
        <v>3183000000</v>
      </c>
    </row>
    <row r="142" spans="1:21" ht="16" x14ac:dyDescent="0.2">
      <c r="A142" s="34" t="s">
        <v>147</v>
      </c>
      <c r="B142" s="32">
        <v>74000000</v>
      </c>
      <c r="C142" s="32">
        <v>115000000</v>
      </c>
      <c r="D142" s="32">
        <v>131000000</v>
      </c>
      <c r="E142" s="32">
        <v>154000000</v>
      </c>
      <c r="F142" s="32">
        <v>147000000</v>
      </c>
      <c r="G142" s="32">
        <v>179000000</v>
      </c>
      <c r="H142" s="32">
        <v>172000000</v>
      </c>
      <c r="I142" s="32">
        <v>187000000</v>
      </c>
      <c r="J142" s="32">
        <v>221000000</v>
      </c>
      <c r="K142" s="32">
        <v>235000000</v>
      </c>
      <c r="L142" s="32">
        <v>327000000</v>
      </c>
      <c r="M142" s="32">
        <v>407000000</v>
      </c>
      <c r="N142" s="32">
        <v>416000000</v>
      </c>
      <c r="O142" s="32">
        <v>542000000</v>
      </c>
      <c r="P142" s="32">
        <v>602000000</v>
      </c>
      <c r="Q142" s="33">
        <v>723000000</v>
      </c>
      <c r="R142" s="32">
        <v>132000000</v>
      </c>
      <c r="S142" s="32">
        <v>177000000</v>
      </c>
      <c r="T142" s="32">
        <v>223000000</v>
      </c>
      <c r="U142" s="32">
        <v>191000000</v>
      </c>
    </row>
    <row r="143" spans="1:21" ht="16" x14ac:dyDescent="0.2">
      <c r="A143" s="12" t="s">
        <v>200</v>
      </c>
      <c r="B143" s="26">
        <f t="shared" ref="B143:U143" si="10">B142/B2</f>
        <v>1.181542391825004E-2</v>
      </c>
      <c r="C143" s="26">
        <f t="shared" si="10"/>
        <v>1.6640138908985674E-2</v>
      </c>
      <c r="D143" s="26">
        <f t="shared" si="10"/>
        <v>1.6243025418474891E-2</v>
      </c>
      <c r="E143" s="26">
        <f t="shared" si="10"/>
        <v>1.6760992599042228E-2</v>
      </c>
      <c r="F143" s="26">
        <f t="shared" si="10"/>
        <v>1.4106131849150754E-2</v>
      </c>
      <c r="G143" s="26">
        <f t="shared" si="10"/>
        <v>1.5197826456104601E-2</v>
      </c>
      <c r="H143" s="26">
        <f t="shared" si="10"/>
        <v>1.3541174618170367E-2</v>
      </c>
      <c r="I143" s="26">
        <f t="shared" si="10"/>
        <v>1.3472622478386168E-2</v>
      </c>
      <c r="J143" s="26">
        <f t="shared" si="10"/>
        <v>1.4653229014719533E-2</v>
      </c>
      <c r="K143" s="26">
        <f t="shared" si="10"/>
        <v>1.2800958710099139E-2</v>
      </c>
      <c r="L143" s="26">
        <f t="shared" si="10"/>
        <v>1.5866854286962006E-2</v>
      </c>
      <c r="M143" s="26">
        <f t="shared" si="10"/>
        <v>1.7713365539452495E-2</v>
      </c>
      <c r="N143" s="26">
        <f t="shared" si="10"/>
        <v>1.9042387622448045E-2</v>
      </c>
      <c r="O143" s="26">
        <f t="shared" si="10"/>
        <v>2.2484961626218627E-2</v>
      </c>
      <c r="P143" s="26">
        <f t="shared" si="10"/>
        <v>2.0539065165472534E-2</v>
      </c>
      <c r="Q143" s="26">
        <f t="shared" si="10"/>
        <v>2.2713706763846566E-2</v>
      </c>
      <c r="R143" s="26">
        <f t="shared" si="10"/>
        <v>1.6951329138307436E-2</v>
      </c>
      <c r="S143" s="26">
        <f t="shared" si="10"/>
        <v>2.230342741935484E-2</v>
      </c>
      <c r="T143" s="26">
        <f t="shared" si="10"/>
        <v>2.7927363807138384E-2</v>
      </c>
      <c r="U143" s="26">
        <f t="shared" si="10"/>
        <v>2.3513480241290165E-2</v>
      </c>
    </row>
    <row r="144" spans="1:21" ht="16" x14ac:dyDescent="0.2">
      <c r="A144" s="3" t="s">
        <v>148</v>
      </c>
      <c r="B144" s="4">
        <v>-27000000</v>
      </c>
      <c r="C144" s="4">
        <v>297000000</v>
      </c>
      <c r="D144" s="4">
        <v>249000000</v>
      </c>
      <c r="E144" s="4">
        <v>164000000</v>
      </c>
      <c r="F144" s="4">
        <v>-1690000000</v>
      </c>
      <c r="G144" s="4">
        <v>1527000000</v>
      </c>
      <c r="H144" s="4">
        <v>-580000000</v>
      </c>
      <c r="I144" s="4">
        <v>195000000</v>
      </c>
      <c r="J144" s="4">
        <v>-764000000</v>
      </c>
      <c r="K144" s="4">
        <v>1700000000</v>
      </c>
      <c r="L144" s="4">
        <v>-1277000000</v>
      </c>
      <c r="M144" s="4">
        <v>214000000</v>
      </c>
      <c r="N144" s="4">
        <v>307000000</v>
      </c>
      <c r="O144" s="4">
        <v>873000000</v>
      </c>
      <c r="P144" s="4">
        <v>-336000000</v>
      </c>
      <c r="Q144" s="5">
        <v>-386000000</v>
      </c>
      <c r="R144" s="4">
        <v>-133000000</v>
      </c>
      <c r="S144" s="4">
        <v>-132000000</v>
      </c>
      <c r="T144" s="4">
        <v>-22000000</v>
      </c>
      <c r="U144" s="4">
        <v>-99000000</v>
      </c>
    </row>
    <row r="145" spans="1:21" ht="16" x14ac:dyDescent="0.2">
      <c r="A145" s="3" t="s">
        <v>149</v>
      </c>
      <c r="B145" s="4">
        <v>34000000</v>
      </c>
      <c r="C145" s="4">
        <v>11000000</v>
      </c>
      <c r="D145" s="4">
        <v>3000000</v>
      </c>
      <c r="E145" s="4" t="s">
        <v>26</v>
      </c>
      <c r="F145" s="4" t="s">
        <v>26</v>
      </c>
      <c r="G145" s="4" t="s">
        <v>26</v>
      </c>
      <c r="H145" s="4" t="s">
        <v>26</v>
      </c>
      <c r="I145" s="4" t="s">
        <v>26</v>
      </c>
      <c r="J145" s="4" t="s">
        <v>26</v>
      </c>
      <c r="K145" s="4" t="s">
        <v>26</v>
      </c>
      <c r="L145" s="4" t="s">
        <v>26</v>
      </c>
      <c r="M145" s="4" t="s">
        <v>26</v>
      </c>
      <c r="N145" s="4" t="s">
        <v>26</v>
      </c>
      <c r="O145" s="4" t="s">
        <v>26</v>
      </c>
      <c r="P145" s="4" t="s">
        <v>26</v>
      </c>
      <c r="Q145" s="5" t="s">
        <v>26</v>
      </c>
      <c r="R145" s="4" t="s">
        <v>26</v>
      </c>
      <c r="S145" s="4" t="s">
        <v>26</v>
      </c>
      <c r="T145" s="4" t="s">
        <v>26</v>
      </c>
      <c r="U145" s="4" t="s">
        <v>26</v>
      </c>
    </row>
    <row r="146" spans="1:21" ht="16" x14ac:dyDescent="0.2">
      <c r="A146" s="3" t="s">
        <v>150</v>
      </c>
      <c r="B146" s="4">
        <v>2747000000</v>
      </c>
      <c r="C146" s="4">
        <v>818000000</v>
      </c>
      <c r="D146" s="4">
        <v>1414000000</v>
      </c>
      <c r="E146" s="4">
        <v>1654000000</v>
      </c>
      <c r="F146" s="4">
        <v>6177000000</v>
      </c>
      <c r="G146" s="4">
        <v>2300000000</v>
      </c>
      <c r="H146" s="4">
        <v>2992000000</v>
      </c>
      <c r="I146" s="4">
        <v>2925000000</v>
      </c>
      <c r="J146" s="4">
        <v>3150000000</v>
      </c>
      <c r="K146" s="4">
        <v>4598000000</v>
      </c>
      <c r="L146" s="4">
        <v>5406000000</v>
      </c>
      <c r="M146" s="4">
        <v>5730000000</v>
      </c>
      <c r="N146" s="4">
        <v>6482000000</v>
      </c>
      <c r="O146" s="4">
        <v>7399000000</v>
      </c>
      <c r="P146" s="4">
        <v>10422000000</v>
      </c>
      <c r="Q146" s="5">
        <v>11888000000</v>
      </c>
      <c r="R146" s="4">
        <v>2947000000</v>
      </c>
      <c r="S146" s="4">
        <v>2858000000</v>
      </c>
      <c r="T146" s="4">
        <v>2992000000</v>
      </c>
      <c r="U146" s="4">
        <v>3091000000</v>
      </c>
    </row>
    <row r="147" spans="1:21" ht="16" x14ac:dyDescent="0.2">
      <c r="A147" s="3" t="s">
        <v>151</v>
      </c>
      <c r="B147" s="4">
        <v>-3338000000</v>
      </c>
      <c r="C147" s="4">
        <v>-3262000000</v>
      </c>
      <c r="D147" s="4">
        <v>-2335000000</v>
      </c>
      <c r="E147" s="4">
        <v>-2034000000</v>
      </c>
      <c r="F147" s="4">
        <v>-2100000000</v>
      </c>
      <c r="G147" s="4">
        <v>-6361000000</v>
      </c>
      <c r="H147" s="4">
        <v>-1252000000</v>
      </c>
      <c r="I147" s="4">
        <v>-3545000000</v>
      </c>
      <c r="J147" s="4">
        <v>-3526000000</v>
      </c>
      <c r="K147" s="4">
        <v>-4580000000</v>
      </c>
      <c r="L147" s="4">
        <v>-2657000000</v>
      </c>
      <c r="M147" s="4">
        <v>-6303000000</v>
      </c>
      <c r="N147" s="4">
        <v>-8398000000</v>
      </c>
      <c r="O147" s="4">
        <v>-6702000000</v>
      </c>
      <c r="P147" s="4">
        <v>-7657000000</v>
      </c>
      <c r="Q147" s="5">
        <v>-9975000000</v>
      </c>
      <c r="R147" s="4">
        <v>-1236000000</v>
      </c>
      <c r="S147" s="4">
        <v>-3138000000</v>
      </c>
      <c r="T147" s="4">
        <v>-3824000000</v>
      </c>
      <c r="U147" s="4">
        <v>-1777000000</v>
      </c>
    </row>
    <row r="148" spans="1:21" ht="16" x14ac:dyDescent="0.2">
      <c r="A148" s="3" t="s">
        <v>152</v>
      </c>
      <c r="B148" s="4">
        <v>-567000000</v>
      </c>
      <c r="C148" s="4">
        <v>424000000</v>
      </c>
      <c r="D148" s="4">
        <v>196000000</v>
      </c>
      <c r="E148" s="4">
        <v>-83000000</v>
      </c>
      <c r="F148" s="4">
        <v>-203000000</v>
      </c>
      <c r="G148" s="4">
        <v>-346000000</v>
      </c>
      <c r="H148" s="4">
        <v>11000000</v>
      </c>
      <c r="I148" s="4">
        <v>359000000</v>
      </c>
      <c r="J148" s="4">
        <v>326000000</v>
      </c>
      <c r="K148" s="4">
        <v>40000000</v>
      </c>
      <c r="L148" s="4">
        <v>-293000000</v>
      </c>
      <c r="M148" s="4">
        <v>-1866000000</v>
      </c>
      <c r="N148" s="4">
        <v>1815000000</v>
      </c>
      <c r="O148" s="4">
        <v>-811000000</v>
      </c>
      <c r="P148" s="4">
        <v>-494000000</v>
      </c>
      <c r="Q148" s="5">
        <v>-767000000</v>
      </c>
      <c r="R148" s="4">
        <v>-166000000</v>
      </c>
      <c r="S148" s="4">
        <v>-114000000</v>
      </c>
      <c r="T148" s="4">
        <v>194000000</v>
      </c>
      <c r="U148" s="4">
        <v>-681000000</v>
      </c>
    </row>
    <row r="149" spans="1:21" ht="16" x14ac:dyDescent="0.2">
      <c r="A149" s="3" t="s">
        <v>153</v>
      </c>
      <c r="B149" s="4" t="s">
        <v>26</v>
      </c>
      <c r="C149" s="4" t="s">
        <v>26</v>
      </c>
      <c r="D149" s="4" t="s">
        <v>26</v>
      </c>
      <c r="E149" s="4" t="s">
        <v>26</v>
      </c>
      <c r="F149" s="4" t="s">
        <v>26</v>
      </c>
      <c r="G149" s="4" t="s">
        <v>26</v>
      </c>
      <c r="H149" s="4" t="s">
        <v>26</v>
      </c>
      <c r="I149" s="4" t="s">
        <v>26</v>
      </c>
      <c r="J149" s="4" t="s">
        <v>26</v>
      </c>
      <c r="K149" s="4" t="s">
        <v>26</v>
      </c>
      <c r="L149" s="4" t="s">
        <v>26</v>
      </c>
      <c r="M149" s="4" t="s">
        <v>26</v>
      </c>
      <c r="N149" s="4" t="s">
        <v>26</v>
      </c>
      <c r="O149" s="4" t="s">
        <v>26</v>
      </c>
      <c r="P149" s="4" t="s">
        <v>26</v>
      </c>
      <c r="Q149" s="5" t="s">
        <v>26</v>
      </c>
      <c r="R149" s="4" t="s">
        <v>26</v>
      </c>
      <c r="S149" s="4" t="s">
        <v>26</v>
      </c>
      <c r="T149" s="4" t="s">
        <v>26</v>
      </c>
      <c r="U149" s="4" t="s">
        <v>26</v>
      </c>
    </row>
    <row r="150" spans="1:21" ht="16" x14ac:dyDescent="0.2">
      <c r="A150" s="3" t="s">
        <v>154</v>
      </c>
      <c r="B150" s="4" t="s">
        <v>26</v>
      </c>
      <c r="C150" s="4" t="s">
        <v>26</v>
      </c>
      <c r="D150" s="4" t="s">
        <v>26</v>
      </c>
      <c r="E150" s="4" t="s">
        <v>26</v>
      </c>
      <c r="F150" s="4" t="s">
        <v>26</v>
      </c>
      <c r="G150" s="4" t="s">
        <v>26</v>
      </c>
      <c r="H150" s="4" t="s">
        <v>26</v>
      </c>
      <c r="I150" s="4" t="s">
        <v>26</v>
      </c>
      <c r="J150" s="4" t="s">
        <v>26</v>
      </c>
      <c r="K150" s="4" t="s">
        <v>26</v>
      </c>
      <c r="L150" s="4" t="s">
        <v>26</v>
      </c>
      <c r="M150" s="4" t="s">
        <v>26</v>
      </c>
      <c r="N150" s="4" t="s">
        <v>26</v>
      </c>
      <c r="O150" s="4" t="s">
        <v>26</v>
      </c>
      <c r="P150" s="4" t="s">
        <v>26</v>
      </c>
      <c r="Q150" s="5" t="s">
        <v>26</v>
      </c>
      <c r="R150" s="4" t="s">
        <v>26</v>
      </c>
      <c r="S150" s="4" t="s">
        <v>26</v>
      </c>
      <c r="T150" s="4" t="s">
        <v>26</v>
      </c>
      <c r="U150" s="4" t="s">
        <v>26</v>
      </c>
    </row>
    <row r="151" spans="1:21" ht="16" x14ac:dyDescent="0.2">
      <c r="A151" s="3" t="s">
        <v>155</v>
      </c>
      <c r="B151" s="4">
        <v>-1232000000</v>
      </c>
      <c r="C151" s="4">
        <v>-2475000000</v>
      </c>
      <c r="D151" s="4">
        <v>-1103000000</v>
      </c>
      <c r="E151" s="4">
        <v>-96000000</v>
      </c>
      <c r="F151" s="4">
        <v>-114000000</v>
      </c>
      <c r="G151" s="4">
        <v>-3136000000</v>
      </c>
      <c r="H151" s="4">
        <v>1562000000</v>
      </c>
      <c r="I151" s="4">
        <v>-893000000</v>
      </c>
      <c r="J151" s="4">
        <v>-29000000</v>
      </c>
      <c r="K151" s="4">
        <v>260000000</v>
      </c>
      <c r="L151" s="4">
        <v>2478000000</v>
      </c>
      <c r="M151" s="4">
        <v>2303000000</v>
      </c>
      <c r="N151" s="4">
        <v>-1730000000</v>
      </c>
      <c r="O151" s="4">
        <v>1766000000</v>
      </c>
      <c r="P151" s="4">
        <v>2854000000</v>
      </c>
      <c r="Q151" s="5">
        <v>1570000000</v>
      </c>
      <c r="R151" s="4">
        <v>1454000000</v>
      </c>
      <c r="S151" s="4">
        <v>-441000000</v>
      </c>
      <c r="T151" s="4">
        <v>-1003000000</v>
      </c>
      <c r="U151" s="4">
        <v>1560000000</v>
      </c>
    </row>
    <row r="152" spans="1:21" ht="16" x14ac:dyDescent="0.2">
      <c r="A152" s="3" t="s">
        <v>156</v>
      </c>
      <c r="B152" s="4">
        <v>-1539000000</v>
      </c>
      <c r="C152" s="4">
        <v>-1211000000</v>
      </c>
      <c r="D152" s="4">
        <v>-1428000000</v>
      </c>
      <c r="E152" s="4">
        <v>-1855000000</v>
      </c>
      <c r="F152" s="4">
        <v>-1783000000</v>
      </c>
      <c r="G152" s="4">
        <v>-2879000000</v>
      </c>
      <c r="H152" s="4">
        <v>-2825000000</v>
      </c>
      <c r="I152" s="4">
        <v>-3011000000</v>
      </c>
      <c r="J152" s="4">
        <v>-3823000000</v>
      </c>
      <c r="K152" s="4">
        <v>-4880000000</v>
      </c>
      <c r="L152" s="4">
        <v>-4842000000</v>
      </c>
      <c r="M152" s="4">
        <v>-6740000000</v>
      </c>
      <c r="N152" s="4">
        <v>-8483000000</v>
      </c>
      <c r="O152" s="4">
        <v>-7657000000</v>
      </c>
      <c r="P152" s="4">
        <v>-10017000000</v>
      </c>
      <c r="Q152" s="5">
        <v>-10778000000</v>
      </c>
      <c r="R152" s="4">
        <v>-2524000000</v>
      </c>
      <c r="S152" s="4">
        <v>-2583000000</v>
      </c>
      <c r="T152" s="4">
        <v>-3015000000</v>
      </c>
      <c r="U152" s="4">
        <v>-2656000000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531000000</v>
      </c>
      <c r="C154" s="4">
        <v>558000000</v>
      </c>
      <c r="D154" s="4">
        <v>2691000000</v>
      </c>
      <c r="E154" s="4">
        <v>3872000000</v>
      </c>
      <c r="F154" s="4">
        <v>5009000000</v>
      </c>
      <c r="G154" s="4">
        <v>3022000000</v>
      </c>
      <c r="H154" s="4">
        <v>7205000000</v>
      </c>
      <c r="I154" s="4">
        <v>6584000000</v>
      </c>
      <c r="J154" s="4">
        <v>5574000000</v>
      </c>
      <c r="K154" s="4">
        <v>9208000000</v>
      </c>
      <c r="L154" s="4">
        <v>12713000000</v>
      </c>
      <c r="M154" s="4">
        <v>12784000000</v>
      </c>
      <c r="N154" s="4">
        <v>10440000000</v>
      </c>
      <c r="O154" s="4">
        <v>15227000000</v>
      </c>
      <c r="P154" s="4">
        <v>18849000000</v>
      </c>
      <c r="Q154" s="5">
        <v>19704000000</v>
      </c>
      <c r="R154" s="4">
        <v>5876000000</v>
      </c>
      <c r="S154" s="4">
        <v>4171000000</v>
      </c>
      <c r="T154" s="4">
        <v>3860000000</v>
      </c>
      <c r="U154" s="4">
        <v>5797000000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v>4000000</v>
      </c>
      <c r="C156" s="4" t="s">
        <v>26</v>
      </c>
      <c r="D156" s="4">
        <v>3000000</v>
      </c>
      <c r="E156" s="4" t="s">
        <v>26</v>
      </c>
      <c r="F156" s="4">
        <v>2000000</v>
      </c>
      <c r="G156" s="4" t="s">
        <v>26</v>
      </c>
      <c r="H156" s="4" t="s">
        <v>26</v>
      </c>
      <c r="I156" s="4">
        <v>10000000</v>
      </c>
      <c r="J156" s="4" t="s">
        <v>26</v>
      </c>
      <c r="K156" s="4">
        <v>12000000</v>
      </c>
      <c r="L156" s="4">
        <v>14000000</v>
      </c>
      <c r="M156" s="4" t="s">
        <v>26</v>
      </c>
      <c r="N156" s="4" t="s">
        <v>26</v>
      </c>
      <c r="O156" s="4" t="s">
        <v>26</v>
      </c>
      <c r="P156" s="4" t="s">
        <v>26</v>
      </c>
      <c r="Q156" s="5" t="s">
        <v>26</v>
      </c>
      <c r="R156" s="4" t="s">
        <v>26</v>
      </c>
      <c r="S156" s="4" t="s">
        <v>26</v>
      </c>
      <c r="T156" s="4" t="s">
        <v>26</v>
      </c>
      <c r="U156" s="4" t="s">
        <v>26</v>
      </c>
    </row>
    <row r="157" spans="1:21" ht="16" x14ac:dyDescent="0.2">
      <c r="A157" s="3" t="s">
        <v>161</v>
      </c>
      <c r="B157" s="4">
        <v>4000000</v>
      </c>
      <c r="C157" s="4" t="s">
        <v>26</v>
      </c>
      <c r="D157" s="4">
        <v>3000000</v>
      </c>
      <c r="E157" s="4" t="s">
        <v>26</v>
      </c>
      <c r="F157" s="4">
        <v>2000000</v>
      </c>
      <c r="G157" s="4" t="s">
        <v>26</v>
      </c>
      <c r="H157" s="4" t="s">
        <v>26</v>
      </c>
      <c r="I157" s="4">
        <v>10000000</v>
      </c>
      <c r="J157" s="4" t="s">
        <v>26</v>
      </c>
      <c r="K157" s="4">
        <v>12000000</v>
      </c>
      <c r="L157" s="4">
        <v>14000000</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-415000000</v>
      </c>
      <c r="C159" s="4">
        <v>-306000000</v>
      </c>
      <c r="D159" s="4">
        <v>-241000000</v>
      </c>
      <c r="E159" s="4">
        <v>-353000000</v>
      </c>
      <c r="F159" s="4">
        <v>-376000000</v>
      </c>
      <c r="G159" s="4">
        <v>-471000000</v>
      </c>
      <c r="H159" s="4">
        <v>-553000000</v>
      </c>
      <c r="I159" s="4">
        <v>-414000000</v>
      </c>
      <c r="J159" s="4">
        <v>-523000000</v>
      </c>
      <c r="K159" s="4">
        <v>-707000000</v>
      </c>
      <c r="L159" s="4">
        <v>-718000000</v>
      </c>
      <c r="M159" s="4">
        <v>-756000000</v>
      </c>
      <c r="N159" s="4">
        <v>-736000000</v>
      </c>
      <c r="O159" s="4">
        <v>-705000000</v>
      </c>
      <c r="P159" s="4">
        <v>-970000000</v>
      </c>
      <c r="Q159" s="5">
        <v>-1049000000</v>
      </c>
      <c r="R159" s="4">
        <v>-295000000</v>
      </c>
      <c r="S159" s="4">
        <v>-249000000</v>
      </c>
      <c r="T159" s="4">
        <v>-210000000</v>
      </c>
      <c r="U159" s="4">
        <v>-295000000</v>
      </c>
    </row>
    <row r="160" spans="1:21" ht="16" x14ac:dyDescent="0.2">
      <c r="A160" s="3" t="s">
        <v>164</v>
      </c>
      <c r="B160" s="4">
        <v>-415000000</v>
      </c>
      <c r="C160" s="4">
        <v>-306000000</v>
      </c>
      <c r="D160" s="4">
        <v>-241000000</v>
      </c>
      <c r="E160" s="4">
        <v>-353000000</v>
      </c>
      <c r="F160" s="4">
        <v>-376000000</v>
      </c>
      <c r="G160" s="4">
        <v>-471000000</v>
      </c>
      <c r="H160" s="4">
        <v>-553000000</v>
      </c>
      <c r="I160" s="4">
        <v>-414000000</v>
      </c>
      <c r="J160" s="4">
        <v>-523000000</v>
      </c>
      <c r="K160" s="4">
        <v>-707000000</v>
      </c>
      <c r="L160" s="4">
        <v>-718000000</v>
      </c>
      <c r="M160" s="4">
        <v>-756000000</v>
      </c>
      <c r="N160" s="4">
        <v>-736000000</v>
      </c>
      <c r="O160" s="4">
        <v>-705000000</v>
      </c>
      <c r="P160" s="4">
        <v>-970000000</v>
      </c>
      <c r="Q160" s="5">
        <v>-1049000000</v>
      </c>
      <c r="R160" s="4">
        <v>-295000000</v>
      </c>
      <c r="S160" s="4">
        <v>-249000000</v>
      </c>
      <c r="T160" s="4">
        <v>-210000000</v>
      </c>
      <c r="U160" s="4">
        <v>-295000000</v>
      </c>
    </row>
    <row r="161" spans="1:21" ht="16" x14ac:dyDescent="0.2">
      <c r="A161" s="3" t="s">
        <v>165</v>
      </c>
      <c r="B161" s="4" t="s">
        <v>26</v>
      </c>
      <c r="C161" s="4" t="s">
        <v>26</v>
      </c>
      <c r="D161" s="4" t="s">
        <v>26</v>
      </c>
      <c r="E161" s="4" t="s">
        <v>26</v>
      </c>
      <c r="F161" s="4" t="s">
        <v>26</v>
      </c>
      <c r="G161" s="4" t="s">
        <v>26</v>
      </c>
      <c r="H161" s="4" t="s">
        <v>26</v>
      </c>
      <c r="I161" s="4" t="s">
        <v>26</v>
      </c>
      <c r="J161" s="4" t="s">
        <v>26</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-59000000</v>
      </c>
      <c r="C162" s="4">
        <v>2134000000</v>
      </c>
      <c r="D162" s="4">
        <v>48000000</v>
      </c>
      <c r="E162" s="4">
        <v>-1678000000</v>
      </c>
      <c r="F162" s="4">
        <v>-2037000000</v>
      </c>
      <c r="G162" s="4">
        <v>-693000000</v>
      </c>
      <c r="H162" s="4">
        <v>-239000000</v>
      </c>
      <c r="I162" s="4">
        <v>-938000000</v>
      </c>
      <c r="J162" s="4">
        <v>-1311000000</v>
      </c>
      <c r="K162" s="4">
        <v>1732000000</v>
      </c>
      <c r="L162" s="4">
        <v>-2184000000</v>
      </c>
      <c r="M162" s="4">
        <v>854000000</v>
      </c>
      <c r="N162" s="4">
        <v>2168000000</v>
      </c>
      <c r="O162" s="4">
        <v>519000000</v>
      </c>
      <c r="P162" s="4">
        <v>-1498000000</v>
      </c>
      <c r="Q162" s="5">
        <v>319000000</v>
      </c>
      <c r="R162" s="4">
        <v>405000000</v>
      </c>
      <c r="S162" s="4">
        <v>-303000000</v>
      </c>
      <c r="T162" s="4">
        <v>-92000000</v>
      </c>
      <c r="U162" s="4">
        <v>309000000</v>
      </c>
    </row>
    <row r="163" spans="1:21" ht="16" x14ac:dyDescent="0.2">
      <c r="A163" s="3" t="s">
        <v>167</v>
      </c>
      <c r="B163" s="4">
        <v>2458000000</v>
      </c>
      <c r="C163" s="4">
        <v>2182000000</v>
      </c>
      <c r="D163" s="4">
        <v>65000000</v>
      </c>
      <c r="E163" s="4">
        <v>245000000</v>
      </c>
      <c r="F163" s="4">
        <v>2115000000</v>
      </c>
      <c r="G163" s="4">
        <v>2474000000</v>
      </c>
      <c r="H163" s="4">
        <v>2342000000</v>
      </c>
      <c r="I163" s="4">
        <v>1937000000</v>
      </c>
      <c r="J163" s="4">
        <v>26703000000</v>
      </c>
      <c r="K163" s="4">
        <v>5016000000</v>
      </c>
      <c r="L163" s="4">
        <v>3638000000</v>
      </c>
      <c r="M163" s="4">
        <v>4008000000</v>
      </c>
      <c r="N163" s="4">
        <v>4510000000</v>
      </c>
      <c r="O163" s="4">
        <v>5701000000</v>
      </c>
      <c r="P163" s="4">
        <v>4585000000</v>
      </c>
      <c r="Q163" s="5">
        <v>4817000000</v>
      </c>
      <c r="R163" s="4">
        <v>2005000000</v>
      </c>
      <c r="S163" s="4">
        <v>1712000000</v>
      </c>
      <c r="T163" s="4">
        <v>450000000</v>
      </c>
      <c r="U163" s="4">
        <v>650000000</v>
      </c>
    </row>
    <row r="164" spans="1:21" ht="16" x14ac:dyDescent="0.2">
      <c r="A164" s="3" t="s">
        <v>168</v>
      </c>
      <c r="B164" s="4">
        <v>-2517000000</v>
      </c>
      <c r="C164" s="4">
        <v>-48000000</v>
      </c>
      <c r="D164" s="4">
        <v>-17000000</v>
      </c>
      <c r="E164" s="4">
        <v>-1923000000</v>
      </c>
      <c r="F164" s="4">
        <v>-4152000000</v>
      </c>
      <c r="G164" s="4">
        <v>-3167000000</v>
      </c>
      <c r="H164" s="4">
        <v>-2581000000</v>
      </c>
      <c r="I164" s="4">
        <v>-2875000000</v>
      </c>
      <c r="J164" s="4">
        <v>-28014000000</v>
      </c>
      <c r="K164" s="4">
        <v>-3284000000</v>
      </c>
      <c r="L164" s="4">
        <v>-5822000000</v>
      </c>
      <c r="M164" s="4">
        <v>-3154000000</v>
      </c>
      <c r="N164" s="4">
        <v>-2342000000</v>
      </c>
      <c r="O164" s="4">
        <v>-5182000000</v>
      </c>
      <c r="P164" s="4">
        <v>-6083000000</v>
      </c>
      <c r="Q164" s="5">
        <v>-4498000000</v>
      </c>
      <c r="R164" s="4">
        <v>-1600000000</v>
      </c>
      <c r="S164" s="4">
        <v>-2015000000</v>
      </c>
      <c r="T164" s="4">
        <v>-542000000</v>
      </c>
      <c r="U164" s="4">
        <v>-341000000</v>
      </c>
    </row>
    <row r="165" spans="1:21" ht="16" x14ac:dyDescent="0.2">
      <c r="A165" s="3" t="s">
        <v>169</v>
      </c>
      <c r="B165" s="4" t="s">
        <v>26</v>
      </c>
      <c r="C165" s="4" t="s">
        <v>26</v>
      </c>
      <c r="D165" s="4">
        <v>-1805000000</v>
      </c>
      <c r="E165" s="4">
        <v>-268000000</v>
      </c>
      <c r="F165" s="4">
        <v>-3000000</v>
      </c>
      <c r="G165" s="4" t="s">
        <v>26</v>
      </c>
      <c r="H165" s="4">
        <v>-149000000</v>
      </c>
      <c r="I165" s="4">
        <v>-93000000</v>
      </c>
      <c r="J165" s="4">
        <v>-9082000000</v>
      </c>
      <c r="K165" s="4">
        <v>-302000000</v>
      </c>
      <c r="L165" s="4">
        <v>-196000000</v>
      </c>
      <c r="M165" s="4">
        <v>-699000000</v>
      </c>
      <c r="N165" s="4">
        <v>-77000000</v>
      </c>
      <c r="O165" s="4">
        <v>-75000000</v>
      </c>
      <c r="P165" s="4">
        <v>-1948000000</v>
      </c>
      <c r="Q165" s="5">
        <v>-3000000</v>
      </c>
      <c r="R165" s="4">
        <v>-3000000</v>
      </c>
      <c r="S165" s="4" t="s">
        <v>26</v>
      </c>
      <c r="T165" s="4" t="s">
        <v>26</v>
      </c>
      <c r="U165" s="4" t="s">
        <v>26</v>
      </c>
    </row>
    <row r="166" spans="1:21" ht="16" x14ac:dyDescent="0.2">
      <c r="A166" s="3" t="s">
        <v>170</v>
      </c>
      <c r="B166" s="4" t="s">
        <v>26</v>
      </c>
      <c r="C166" s="4" t="s">
        <v>26</v>
      </c>
      <c r="D166" s="4" t="s">
        <v>26</v>
      </c>
      <c r="E166" s="4" t="s">
        <v>26</v>
      </c>
      <c r="F166" s="4" t="s">
        <v>26</v>
      </c>
      <c r="G166" s="4" t="s">
        <v>26</v>
      </c>
      <c r="H166" s="4" t="s">
        <v>26</v>
      </c>
      <c r="I166" s="4" t="s">
        <v>26</v>
      </c>
      <c r="J166" s="4" t="s">
        <v>26</v>
      </c>
      <c r="K166" s="4" t="s">
        <v>26</v>
      </c>
      <c r="L166" s="4" t="s">
        <v>26</v>
      </c>
      <c r="M166" s="4" t="s">
        <v>26</v>
      </c>
      <c r="N166" s="4" t="s">
        <v>26</v>
      </c>
      <c r="O166" s="4" t="s">
        <v>26</v>
      </c>
      <c r="P166" s="4" t="s">
        <v>26</v>
      </c>
      <c r="Q166" s="5" t="s">
        <v>26</v>
      </c>
      <c r="R166" s="4" t="s">
        <v>26</v>
      </c>
      <c r="S166" s="4" t="s">
        <v>26</v>
      </c>
      <c r="T166" s="4" t="s">
        <v>26</v>
      </c>
      <c r="U166" s="4" t="s">
        <v>26</v>
      </c>
    </row>
    <row r="167" spans="1:21" ht="16" x14ac:dyDescent="0.2">
      <c r="A167" s="3" t="s">
        <v>171</v>
      </c>
      <c r="B167" s="4" t="s">
        <v>26</v>
      </c>
      <c r="C167" s="4" t="s">
        <v>26</v>
      </c>
      <c r="D167" s="4">
        <v>-1805000000</v>
      </c>
      <c r="E167" s="4">
        <v>-268000000</v>
      </c>
      <c r="F167" s="4">
        <v>-3000000</v>
      </c>
      <c r="G167" s="4" t="s">
        <v>26</v>
      </c>
      <c r="H167" s="4">
        <v>-149000000</v>
      </c>
      <c r="I167" s="4">
        <v>-93000000</v>
      </c>
      <c r="J167" s="4">
        <v>-9082000000</v>
      </c>
      <c r="K167" s="4">
        <v>-302000000</v>
      </c>
      <c r="L167" s="4">
        <v>-196000000</v>
      </c>
      <c r="M167" s="4">
        <v>-699000000</v>
      </c>
      <c r="N167" s="4">
        <v>-77000000</v>
      </c>
      <c r="O167" s="4">
        <v>-75000000</v>
      </c>
      <c r="P167" s="4">
        <v>-1948000000</v>
      </c>
      <c r="Q167" s="5">
        <v>-3000000</v>
      </c>
      <c r="R167" s="4">
        <v>-3000000</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1024000000</v>
      </c>
      <c r="C169" s="4">
        <v>2000000</v>
      </c>
      <c r="D169" s="4">
        <v>91000000</v>
      </c>
      <c r="E169" s="4" t="s">
        <v>26</v>
      </c>
      <c r="F169" s="4" t="s">
        <v>26</v>
      </c>
      <c r="G169" s="4" t="s">
        <v>26</v>
      </c>
      <c r="H169" s="4" t="s">
        <v>26</v>
      </c>
      <c r="I169" s="4" t="s">
        <v>26</v>
      </c>
      <c r="J169" s="4" t="s">
        <v>26</v>
      </c>
      <c r="K169" s="4" t="s">
        <v>26</v>
      </c>
      <c r="L169" s="4" t="s">
        <v>26</v>
      </c>
      <c r="M169" s="4">
        <v>10000000</v>
      </c>
      <c r="N169" s="4">
        <v>72000000</v>
      </c>
      <c r="O169" s="4">
        <v>109000000</v>
      </c>
      <c r="P169" s="4">
        <v>128000000</v>
      </c>
      <c r="Q169" s="5">
        <v>22000000</v>
      </c>
      <c r="R169" s="4" t="s">
        <v>26</v>
      </c>
      <c r="S169" s="4">
        <v>42000000</v>
      </c>
      <c r="T169" s="4">
        <v>-23000000</v>
      </c>
      <c r="U169" s="4">
        <v>3000000</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554000000</v>
      </c>
      <c r="C171" s="4">
        <v>1830000000</v>
      </c>
      <c r="D171" s="4">
        <v>-1904000000</v>
      </c>
      <c r="E171" s="4">
        <v>-2299000000</v>
      </c>
      <c r="F171" s="4">
        <v>-2414000000</v>
      </c>
      <c r="G171" s="4">
        <v>-1164000000</v>
      </c>
      <c r="H171" s="4">
        <v>-941000000</v>
      </c>
      <c r="I171" s="4">
        <v>-1435000000</v>
      </c>
      <c r="J171" s="4">
        <v>-10916000000</v>
      </c>
      <c r="K171" s="4">
        <v>735000000</v>
      </c>
      <c r="L171" s="4">
        <v>-3084000000</v>
      </c>
      <c r="M171" s="4">
        <v>-591000000</v>
      </c>
      <c r="N171" s="4">
        <v>1427000000</v>
      </c>
      <c r="O171" s="4">
        <v>-152000000</v>
      </c>
      <c r="P171" s="4">
        <v>-4288000000</v>
      </c>
      <c r="Q171" s="5">
        <v>-711000000</v>
      </c>
      <c r="R171" s="4">
        <v>107000000</v>
      </c>
      <c r="S171" s="4">
        <v>-510000000</v>
      </c>
      <c r="T171" s="4">
        <v>-325000000</v>
      </c>
      <c r="U171" s="4">
        <v>17000000</v>
      </c>
    </row>
    <row r="172" spans="1:21" ht="16" x14ac:dyDescent="0.2">
      <c r="A172" s="3" t="s">
        <v>175</v>
      </c>
      <c r="B172" s="4">
        <v>-93000000</v>
      </c>
      <c r="C172" s="4">
        <v>-318000000</v>
      </c>
      <c r="D172" s="4">
        <v>-368000000</v>
      </c>
      <c r="E172" s="4">
        <v>-423000000</v>
      </c>
      <c r="F172" s="4">
        <v>-595000000</v>
      </c>
      <c r="G172" s="4">
        <v>-864000000</v>
      </c>
      <c r="H172" s="4">
        <v>-1006000000</v>
      </c>
      <c r="I172" s="4">
        <v>-1177000000</v>
      </c>
      <c r="J172" s="4">
        <v>-1350000000</v>
      </c>
      <c r="K172" s="4">
        <v>-1579000000</v>
      </c>
      <c r="L172" s="4">
        <v>-1918000000</v>
      </c>
      <c r="M172" s="4">
        <v>-2269000000</v>
      </c>
      <c r="N172" s="4">
        <v>-2664000000</v>
      </c>
      <c r="O172" s="4">
        <v>-2798000000</v>
      </c>
      <c r="P172" s="4">
        <v>-3203000000</v>
      </c>
      <c r="Q172" s="5">
        <v>-3617000000</v>
      </c>
      <c r="R172" s="4">
        <v>-794000000</v>
      </c>
      <c r="S172" s="4">
        <v>-945000000</v>
      </c>
      <c r="T172" s="4">
        <v>-941000000</v>
      </c>
      <c r="U172" s="4">
        <v>-937000000</v>
      </c>
    </row>
    <row r="173" spans="1:21" ht="16" x14ac:dyDescent="0.2">
      <c r="A173" s="3" t="s">
        <v>176</v>
      </c>
      <c r="B173" s="4">
        <v>-22000000</v>
      </c>
      <c r="C173" s="4">
        <v>-54000000</v>
      </c>
      <c r="D173" s="4">
        <v>-24000000</v>
      </c>
      <c r="E173" s="4">
        <v>-54000000</v>
      </c>
      <c r="F173" s="4">
        <v>-6000000</v>
      </c>
      <c r="G173" s="4">
        <v>-6000000</v>
      </c>
      <c r="H173" s="4" t="s">
        <v>26</v>
      </c>
      <c r="I173" s="4" t="s">
        <v>26</v>
      </c>
      <c r="J173" s="4">
        <v>15971000000</v>
      </c>
      <c r="K173" s="4">
        <v>2488000000</v>
      </c>
      <c r="L173" s="4">
        <v>-1750000000</v>
      </c>
      <c r="M173" s="4" t="s">
        <v>26</v>
      </c>
      <c r="N173" s="4">
        <v>7212000000</v>
      </c>
      <c r="O173" s="4">
        <v>-3000000000</v>
      </c>
      <c r="P173" s="4">
        <v>2218000000</v>
      </c>
      <c r="Q173" s="5">
        <v>-3250000000</v>
      </c>
      <c r="R173" s="4">
        <v>-1000000000</v>
      </c>
      <c r="S173" s="4">
        <v>-2250000000</v>
      </c>
      <c r="T173" s="4" t="s">
        <v>26</v>
      </c>
      <c r="U173" s="4" t="s">
        <v>26</v>
      </c>
    </row>
    <row r="174" spans="1:21" ht="16" x14ac:dyDescent="0.2">
      <c r="A174" s="3" t="s">
        <v>177</v>
      </c>
      <c r="B174" s="4">
        <v>2000000</v>
      </c>
      <c r="C174" s="4" t="s">
        <v>26</v>
      </c>
      <c r="D174" s="4" t="s">
        <v>26</v>
      </c>
      <c r="E174" s="4" t="s">
        <v>26</v>
      </c>
      <c r="F174" s="4" t="s">
        <v>26</v>
      </c>
      <c r="G174" s="4" t="s">
        <v>26</v>
      </c>
      <c r="H174" s="4" t="s">
        <v>26</v>
      </c>
      <c r="I174" s="4" t="s">
        <v>26</v>
      </c>
      <c r="J174" s="4">
        <v>15971000000</v>
      </c>
      <c r="K174" s="4">
        <v>2488000000</v>
      </c>
      <c r="L174" s="4" t="s">
        <v>26</v>
      </c>
      <c r="M174" s="4" t="s">
        <v>26</v>
      </c>
      <c r="N174" s="4">
        <v>7212000000</v>
      </c>
      <c r="O174" s="4" t="s">
        <v>26</v>
      </c>
      <c r="P174" s="4">
        <v>3218000000</v>
      </c>
      <c r="Q174" s="5" t="s">
        <v>26</v>
      </c>
      <c r="R174" s="4" t="s">
        <v>26</v>
      </c>
      <c r="S174" s="4" t="s">
        <v>26</v>
      </c>
      <c r="T174" s="4" t="s">
        <v>26</v>
      </c>
      <c r="U174" s="4" t="s">
        <v>26</v>
      </c>
    </row>
    <row r="175" spans="1:21" ht="16" x14ac:dyDescent="0.2">
      <c r="A175" s="3" t="s">
        <v>178</v>
      </c>
      <c r="B175" s="4">
        <v>-24000000</v>
      </c>
      <c r="C175" s="4">
        <v>-54000000</v>
      </c>
      <c r="D175" s="4">
        <v>-24000000</v>
      </c>
      <c r="E175" s="4">
        <v>-54000000</v>
      </c>
      <c r="F175" s="4">
        <v>-6000000</v>
      </c>
      <c r="G175" s="4">
        <v>-6000000</v>
      </c>
      <c r="H175" s="4" t="s">
        <v>26</v>
      </c>
      <c r="I175" s="4" t="s">
        <v>26</v>
      </c>
      <c r="J175" s="4" t="s">
        <v>26</v>
      </c>
      <c r="K175" s="4" t="s">
        <v>26</v>
      </c>
      <c r="L175" s="4">
        <v>-1750000000</v>
      </c>
      <c r="M175" s="4" t="s">
        <v>26</v>
      </c>
      <c r="N175" s="4" t="s">
        <v>26</v>
      </c>
      <c r="O175" s="4">
        <v>-3000000000</v>
      </c>
      <c r="P175" s="4">
        <v>-1000000000</v>
      </c>
      <c r="Q175" s="5">
        <v>-3250000000</v>
      </c>
      <c r="R175" s="4">
        <v>-1000000000</v>
      </c>
      <c r="S175" s="4">
        <v>-2250000000</v>
      </c>
      <c r="T175" s="4" t="s">
        <v>26</v>
      </c>
      <c r="U175" s="4" t="s">
        <v>26</v>
      </c>
    </row>
    <row r="176" spans="1:21" ht="16" x14ac:dyDescent="0.2">
      <c r="A176" s="3" t="s">
        <v>179</v>
      </c>
      <c r="B176" s="4">
        <v>5654000000</v>
      </c>
      <c r="C176" s="4">
        <v>-2646000000</v>
      </c>
      <c r="D176" s="4">
        <v>-1000000000</v>
      </c>
      <c r="E176" s="4">
        <v>-2024000000</v>
      </c>
      <c r="F176" s="4">
        <v>-710000000</v>
      </c>
      <c r="G176" s="4">
        <v>-5365000000</v>
      </c>
      <c r="H176" s="4">
        <v>-4118000000</v>
      </c>
      <c r="I176" s="4">
        <v>-2910000000</v>
      </c>
      <c r="J176" s="4">
        <v>-7157000000</v>
      </c>
      <c r="K176" s="4">
        <v>-6891000000</v>
      </c>
      <c r="L176" s="4">
        <v>-7192000000</v>
      </c>
      <c r="M176" s="4">
        <v>-8607000000</v>
      </c>
      <c r="N176" s="4">
        <v>-8114000000</v>
      </c>
      <c r="O176" s="4">
        <v>-8676000000</v>
      </c>
      <c r="P176" s="4">
        <v>-11589000000</v>
      </c>
      <c r="Q176" s="5">
        <v>-10453000000</v>
      </c>
      <c r="R176" s="4">
        <v>-2103000000</v>
      </c>
      <c r="S176" s="4">
        <v>-3115000000</v>
      </c>
      <c r="T176" s="4">
        <v>-2194000000</v>
      </c>
      <c r="U176" s="4">
        <v>-3041000000</v>
      </c>
    </row>
    <row r="177" spans="1:21" ht="16" x14ac:dyDescent="0.2">
      <c r="A177" s="3" t="s">
        <v>180</v>
      </c>
      <c r="B177" s="4">
        <v>19100000000</v>
      </c>
      <c r="C177" s="4" t="s">
        <v>26</v>
      </c>
      <c r="D177" s="4" t="s">
        <v>26</v>
      </c>
      <c r="E177" s="4" t="s">
        <v>26</v>
      </c>
      <c r="F177" s="4" t="s">
        <v>26</v>
      </c>
      <c r="G177" s="4" t="s">
        <v>26</v>
      </c>
      <c r="H177" s="4" t="s">
        <v>26</v>
      </c>
      <c r="I177" s="4" t="s">
        <v>26</v>
      </c>
      <c r="J177" s="4" t="s">
        <v>26</v>
      </c>
      <c r="K177" s="4" t="s">
        <v>26</v>
      </c>
      <c r="L177" s="4" t="s">
        <v>26</v>
      </c>
      <c r="M177" s="4" t="s">
        <v>26</v>
      </c>
      <c r="N177" s="4" t="s">
        <v>26</v>
      </c>
      <c r="O177" s="4" t="s">
        <v>26</v>
      </c>
      <c r="P177" s="4" t="s">
        <v>26</v>
      </c>
      <c r="Q177" s="5" t="s">
        <v>26</v>
      </c>
      <c r="R177" s="4" t="s">
        <v>26</v>
      </c>
      <c r="S177" s="4" t="s">
        <v>26</v>
      </c>
      <c r="T177" s="4" t="s">
        <v>26</v>
      </c>
      <c r="U177" s="4" t="s">
        <v>26</v>
      </c>
    </row>
    <row r="178" spans="1:21" ht="16" x14ac:dyDescent="0.2">
      <c r="A178" s="3" t="s">
        <v>181</v>
      </c>
      <c r="B178" s="4">
        <v>-13446000000</v>
      </c>
      <c r="C178" s="4">
        <v>-2646000000</v>
      </c>
      <c r="D178" s="4">
        <v>-1000000000</v>
      </c>
      <c r="E178" s="4">
        <v>-2024000000</v>
      </c>
      <c r="F178" s="4">
        <v>-710000000</v>
      </c>
      <c r="G178" s="4">
        <v>-5365000000</v>
      </c>
      <c r="H178" s="4">
        <v>-4118000000</v>
      </c>
      <c r="I178" s="4">
        <v>-2910000000</v>
      </c>
      <c r="J178" s="4">
        <v>-7157000000</v>
      </c>
      <c r="K178" s="4">
        <v>-6891000000</v>
      </c>
      <c r="L178" s="4">
        <v>-7192000000</v>
      </c>
      <c r="M178" s="4">
        <v>-8607000000</v>
      </c>
      <c r="N178" s="4">
        <v>-8114000000</v>
      </c>
      <c r="O178" s="4">
        <v>-8676000000</v>
      </c>
      <c r="P178" s="4">
        <v>-11589000000</v>
      </c>
      <c r="Q178" s="5">
        <v>-10453000000</v>
      </c>
      <c r="R178" s="4">
        <v>-2103000000</v>
      </c>
      <c r="S178" s="4">
        <v>-3115000000</v>
      </c>
      <c r="T178" s="4">
        <v>-2194000000</v>
      </c>
      <c r="U178" s="4">
        <v>-3041000000</v>
      </c>
    </row>
    <row r="179" spans="1:21" ht="16" x14ac:dyDescent="0.2">
      <c r="A179" s="3" t="s">
        <v>182</v>
      </c>
      <c r="B179" s="4">
        <v>-1915000000</v>
      </c>
      <c r="C179" s="4">
        <v>267000000</v>
      </c>
      <c r="D179" s="4">
        <v>-150000000</v>
      </c>
      <c r="E179" s="4">
        <v>-803000000</v>
      </c>
      <c r="F179" s="4">
        <v>-1344000000</v>
      </c>
      <c r="G179" s="4">
        <v>4489000000</v>
      </c>
      <c r="H179" s="4">
        <v>-1354000000</v>
      </c>
      <c r="I179" s="4">
        <v>484000000</v>
      </c>
      <c r="J179" s="4">
        <v>13000000</v>
      </c>
      <c r="K179" s="4">
        <v>58000000</v>
      </c>
      <c r="L179" s="4">
        <v>-380000000</v>
      </c>
      <c r="M179" s="4">
        <v>-1185000000</v>
      </c>
      <c r="N179" s="4">
        <v>-402000000</v>
      </c>
      <c r="O179" s="4">
        <v>64000000</v>
      </c>
      <c r="P179" s="4">
        <v>-122000000</v>
      </c>
      <c r="Q179" s="5">
        <v>88000000</v>
      </c>
      <c r="R179" s="4">
        <v>-143000000</v>
      </c>
      <c r="S179" s="4">
        <v>-37000000</v>
      </c>
      <c r="T179" s="4">
        <v>209000000</v>
      </c>
      <c r="U179" s="4">
        <v>59000000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3624000000</v>
      </c>
      <c r="C181" s="4">
        <v>-2751000000</v>
      </c>
      <c r="D181" s="4">
        <v>-1542000000</v>
      </c>
      <c r="E181" s="4">
        <v>-3304000000</v>
      </c>
      <c r="F181" s="4">
        <v>-2655000000</v>
      </c>
      <c r="G181" s="4">
        <v>-1746000000</v>
      </c>
      <c r="H181" s="4">
        <v>-6478000000</v>
      </c>
      <c r="I181" s="4">
        <v>-3603000000</v>
      </c>
      <c r="J181" s="4">
        <v>7477000000</v>
      </c>
      <c r="K181" s="4">
        <v>-5924000000</v>
      </c>
      <c r="L181" s="4">
        <v>-11240000000</v>
      </c>
      <c r="M181" s="4">
        <v>-12061000000</v>
      </c>
      <c r="N181" s="4">
        <v>-3968000000</v>
      </c>
      <c r="O181" s="4">
        <v>-14410000000</v>
      </c>
      <c r="P181" s="4">
        <v>-12696000000</v>
      </c>
      <c r="Q181" s="5">
        <v>-17232000000</v>
      </c>
      <c r="R181" s="4">
        <v>-4040000000</v>
      </c>
      <c r="S181" s="4">
        <v>-6347000000</v>
      </c>
      <c r="T181" s="4">
        <v>-2926000000</v>
      </c>
      <c r="U181" s="4">
        <v>-3919000000</v>
      </c>
    </row>
    <row r="182" spans="1:21" ht="16" x14ac:dyDescent="0.2">
      <c r="A182" s="3" t="s">
        <v>184</v>
      </c>
      <c r="B182" s="4">
        <v>-5000000</v>
      </c>
      <c r="C182" s="4">
        <v>1000000</v>
      </c>
      <c r="D182" s="4">
        <v>5000000</v>
      </c>
      <c r="E182" s="4">
        <v>-9000000</v>
      </c>
      <c r="F182" s="4">
        <v>7000000</v>
      </c>
      <c r="G182" s="4" t="s">
        <v>26</v>
      </c>
      <c r="H182" s="4">
        <v>-1000000</v>
      </c>
      <c r="I182" s="4">
        <v>1000000</v>
      </c>
      <c r="J182" s="4">
        <v>-34000000</v>
      </c>
      <c r="K182" s="4">
        <v>236000000</v>
      </c>
      <c r="L182" s="4">
        <v>-101000000</v>
      </c>
      <c r="M182" s="4">
        <v>-277000000</v>
      </c>
      <c r="N182" s="4">
        <v>440000000</v>
      </c>
      <c r="O182" s="4">
        <v>-37000000</v>
      </c>
      <c r="P182" s="4">
        <v>-1287000000</v>
      </c>
      <c r="Q182" s="5">
        <v>282000000</v>
      </c>
      <c r="R182" s="4">
        <v>-562000000</v>
      </c>
      <c r="S182" s="4">
        <v>692000000</v>
      </c>
      <c r="T182" s="4">
        <v>136000000</v>
      </c>
      <c r="U182" s="4">
        <v>16000000</v>
      </c>
    </row>
    <row r="183" spans="1:21" ht="16" x14ac:dyDescent="0.2">
      <c r="A183" s="3" t="s">
        <v>185</v>
      </c>
      <c r="B183" s="4">
        <v>4709000000</v>
      </c>
      <c r="C183" s="4">
        <v>-363000000</v>
      </c>
      <c r="D183" s="4">
        <v>-755000000</v>
      </c>
      <c r="E183" s="4">
        <v>-1731000000</v>
      </c>
      <c r="F183" s="4">
        <v>-60000000</v>
      </c>
      <c r="G183" s="4">
        <v>112000000</v>
      </c>
      <c r="H183" s="4">
        <v>-214000000</v>
      </c>
      <c r="I183" s="4">
        <v>1546000000</v>
      </c>
      <c r="J183" s="4">
        <v>2135000000</v>
      </c>
      <c r="K183" s="4">
        <v>4019000000</v>
      </c>
      <c r="L183" s="4">
        <v>-1611000000</v>
      </c>
      <c r="M183" s="4">
        <v>132000000</v>
      </c>
      <c r="N183" s="4">
        <v>7899000000</v>
      </c>
      <c r="O183" s="4">
        <v>665000000</v>
      </c>
      <c r="P183" s="4">
        <v>1865000000</v>
      </c>
      <c r="Q183" s="5">
        <v>1761000000</v>
      </c>
      <c r="R183" s="4">
        <v>1943000000</v>
      </c>
      <c r="S183" s="4">
        <v>-2686000000</v>
      </c>
      <c r="T183" s="4">
        <v>609000000</v>
      </c>
      <c r="U183" s="4">
        <v>1895000000</v>
      </c>
    </row>
    <row r="184" spans="1:21" ht="16" x14ac:dyDescent="0.2">
      <c r="A184" s="3" t="s">
        <v>56</v>
      </c>
      <c r="B184" s="4">
        <v>2939000000</v>
      </c>
      <c r="C184" s="4">
        <v>3764000000</v>
      </c>
      <c r="D184" s="4">
        <v>4854000000</v>
      </c>
      <c r="E184" s="4">
        <v>5751000000</v>
      </c>
      <c r="F184" s="4">
        <v>6572000000</v>
      </c>
      <c r="G184" s="4">
        <v>7639000000</v>
      </c>
      <c r="H184" s="4">
        <v>8585000000</v>
      </c>
      <c r="I184" s="4">
        <v>9572000000</v>
      </c>
      <c r="J184" s="4">
        <v>10264000000</v>
      </c>
      <c r="K184" s="4">
        <v>12719000000</v>
      </c>
      <c r="L184" s="4">
        <v>14174000000</v>
      </c>
      <c r="M184" s="4">
        <v>16057000000</v>
      </c>
      <c r="N184" s="4">
        <v>14859000000</v>
      </c>
      <c r="O184" s="4">
        <v>16611000000</v>
      </c>
      <c r="P184" s="4">
        <v>20542000000</v>
      </c>
      <c r="Q184" s="5">
        <v>22260000000</v>
      </c>
      <c r="R184" s="4">
        <v>5316000000</v>
      </c>
      <c r="S184" s="4">
        <v>5658000000</v>
      </c>
      <c r="T184" s="4">
        <v>5570000000</v>
      </c>
      <c r="U184" s="4">
        <v>5716000000</v>
      </c>
    </row>
    <row r="185" spans="1:21" ht="16" x14ac:dyDescent="0.2">
      <c r="A185" s="3" t="s">
        <v>57</v>
      </c>
      <c r="B185" s="6">
        <v>46.93</v>
      </c>
      <c r="C185" s="6">
        <v>54.46</v>
      </c>
      <c r="D185" s="6">
        <v>60.19</v>
      </c>
      <c r="E185" s="6">
        <v>62.59</v>
      </c>
      <c r="F185" s="6">
        <v>63.06</v>
      </c>
      <c r="G185" s="6">
        <v>64.86</v>
      </c>
      <c r="H185" s="6">
        <v>67.59</v>
      </c>
      <c r="I185" s="6">
        <v>68.959999999999994</v>
      </c>
      <c r="J185" s="6">
        <v>68.05</v>
      </c>
      <c r="K185" s="6">
        <v>69.28</v>
      </c>
      <c r="L185" s="6">
        <v>68.78</v>
      </c>
      <c r="M185" s="6">
        <v>69.88</v>
      </c>
      <c r="N185" s="6">
        <v>68.02</v>
      </c>
      <c r="O185" s="6">
        <v>68.91</v>
      </c>
      <c r="P185" s="6">
        <v>70.09</v>
      </c>
      <c r="Q185" s="7">
        <v>69.930000000000007</v>
      </c>
      <c r="R185" s="6">
        <v>70.09</v>
      </c>
      <c r="S185" s="6">
        <v>69.819999999999993</v>
      </c>
      <c r="T185" s="6">
        <v>69.84</v>
      </c>
      <c r="U185" s="6">
        <v>69.930000000000007</v>
      </c>
    </row>
    <row r="186" spans="1:21" ht="16" x14ac:dyDescent="0.2">
      <c r="A186" s="3" t="s">
        <v>186</v>
      </c>
      <c r="B186" s="4" t="s">
        <v>26</v>
      </c>
      <c r="C186" s="4" t="s">
        <v>26</v>
      </c>
      <c r="D186" s="4">
        <v>1805000000</v>
      </c>
      <c r="E186" s="4">
        <v>268000000</v>
      </c>
      <c r="F186" s="4">
        <v>3000000</v>
      </c>
      <c r="G186" s="4" t="s">
        <v>26</v>
      </c>
      <c r="H186" s="4">
        <v>149000000</v>
      </c>
      <c r="I186" s="4">
        <v>93000000</v>
      </c>
      <c r="J186" s="4">
        <v>9082000000</v>
      </c>
      <c r="K186" s="4">
        <v>302000000</v>
      </c>
      <c r="L186" s="4">
        <v>196000000</v>
      </c>
      <c r="M186" s="4">
        <v>699000000</v>
      </c>
      <c r="N186" s="4">
        <v>77000000</v>
      </c>
      <c r="O186" s="4">
        <v>75000000</v>
      </c>
      <c r="P186" s="4">
        <v>1948000000</v>
      </c>
      <c r="Q186" s="5">
        <v>3000000</v>
      </c>
      <c r="R186" s="4">
        <v>3000000</v>
      </c>
      <c r="S186" s="4" t="s">
        <v>26</v>
      </c>
      <c r="T186" s="4" t="s">
        <v>26</v>
      </c>
      <c r="U186" s="4" t="s">
        <v>26</v>
      </c>
    </row>
    <row r="187" spans="1:21" ht="16" x14ac:dyDescent="0.2">
      <c r="A187" s="3" t="s">
        <v>187</v>
      </c>
      <c r="B187" s="4">
        <v>116000000</v>
      </c>
      <c r="C187" s="4">
        <v>252000000</v>
      </c>
      <c r="D187" s="4">
        <v>2450000000</v>
      </c>
      <c r="E187" s="4">
        <v>3519000000</v>
      </c>
      <c r="F187" s="4">
        <v>4633000000</v>
      </c>
      <c r="G187" s="4">
        <v>2551000000</v>
      </c>
      <c r="H187" s="4">
        <v>6652000000</v>
      </c>
      <c r="I187" s="4">
        <v>6170000000</v>
      </c>
      <c r="J187" s="4">
        <v>5051000000</v>
      </c>
      <c r="K187" s="4">
        <v>8501000000</v>
      </c>
      <c r="L187" s="4">
        <v>11995000000</v>
      </c>
      <c r="M187" s="4">
        <v>12028000000</v>
      </c>
      <c r="N187" s="4">
        <v>9704000000</v>
      </c>
      <c r="O187" s="4">
        <v>14522000000</v>
      </c>
      <c r="P187" s="4">
        <v>17879000000</v>
      </c>
      <c r="Q187" s="5">
        <v>18655000000</v>
      </c>
      <c r="R187" s="4">
        <v>5581000000</v>
      </c>
      <c r="S187" s="4">
        <v>3922000000</v>
      </c>
      <c r="T187" s="4">
        <v>3650000000</v>
      </c>
      <c r="U187" s="4">
        <v>5502000000</v>
      </c>
    </row>
    <row r="188" spans="1:21" ht="16" x14ac:dyDescent="0.2">
      <c r="A188" s="34" t="s">
        <v>188</v>
      </c>
      <c r="B188" s="32">
        <v>202056886</v>
      </c>
      <c r="C188" s="32">
        <v>319620000</v>
      </c>
      <c r="D188" s="32">
        <v>2496012937</v>
      </c>
      <c r="E188" s="32">
        <v>3539628006</v>
      </c>
      <c r="F188" s="32">
        <v>4633000000</v>
      </c>
      <c r="G188" s="32">
        <v>2551000000</v>
      </c>
      <c r="H188" s="32">
        <v>6646367685</v>
      </c>
      <c r="I188" s="32">
        <v>6167889494</v>
      </c>
      <c r="J188" s="32">
        <v>5370290689</v>
      </c>
      <c r="K188" s="32">
        <v>8823518984</v>
      </c>
      <c r="L188" s="32">
        <v>12487285804</v>
      </c>
      <c r="M188" s="32">
        <v>12460588014</v>
      </c>
      <c r="N188" s="32">
        <v>10110588542</v>
      </c>
      <c r="O188" s="32">
        <v>14915173318</v>
      </c>
      <c r="P188" s="32">
        <v>18322695743</v>
      </c>
      <c r="Q188" s="33">
        <v>19160690463</v>
      </c>
      <c r="R188" s="32">
        <v>5709689400</v>
      </c>
      <c r="S188" s="32">
        <v>4037033755</v>
      </c>
      <c r="T188" s="32">
        <v>3764530883</v>
      </c>
      <c r="U188" s="32">
        <v>5648986397</v>
      </c>
    </row>
    <row r="189" spans="1:21" ht="16" x14ac:dyDescent="0.2">
      <c r="A189" s="27" t="s">
        <v>201</v>
      </c>
      <c r="B189" s="28"/>
      <c r="C189" s="29">
        <f>(C188/B188)-1</f>
        <v>0.58183176197221997</v>
      </c>
      <c r="D189" s="29">
        <f>(D188/C188)-1</f>
        <v>6.8093139884863279</v>
      </c>
      <c r="E189" s="29">
        <f>(E188/D188)-1</f>
        <v>0.41811284450085373</v>
      </c>
      <c r="F189" s="29">
        <f t="shared" ref="F189:Q189" si="11">(F188/E188)-1</f>
        <v>0.30889460478520125</v>
      </c>
      <c r="G189" s="29">
        <f t="shared" si="11"/>
        <v>-0.44938484783077914</v>
      </c>
      <c r="H189" s="29">
        <f t="shared" si="11"/>
        <v>1.6053969756958058</v>
      </c>
      <c r="I189" s="29">
        <f t="shared" si="11"/>
        <v>-7.199093003534307E-2</v>
      </c>
      <c r="J189" s="29">
        <f t="shared" si="11"/>
        <v>-0.12931470412624746</v>
      </c>
      <c r="K189" s="29">
        <f t="shared" si="11"/>
        <v>0.64302446459244167</v>
      </c>
      <c r="L189" s="29">
        <f t="shared" si="11"/>
        <v>0.41522739698794076</v>
      </c>
      <c r="M189" s="29">
        <f t="shared" si="11"/>
        <v>-2.1379978338805783E-3</v>
      </c>
      <c r="N189" s="29">
        <f t="shared" si="11"/>
        <v>-0.18859458874329815</v>
      </c>
      <c r="O189" s="29">
        <f t="shared" si="11"/>
        <v>0.47520327387881145</v>
      </c>
      <c r="P189" s="29">
        <f t="shared" si="11"/>
        <v>0.22846012931594406</v>
      </c>
      <c r="Q189" s="29">
        <f t="shared" si="11"/>
        <v>4.5735340026052063E-2</v>
      </c>
      <c r="R189" s="29"/>
      <c r="S189" s="29">
        <f t="shared" ref="S189:U189" si="12">(S188/R188)-1</f>
        <v>-0.29295037397305712</v>
      </c>
      <c r="T189" s="29">
        <f t="shared" si="12"/>
        <v>-6.7500766289728453E-2</v>
      </c>
      <c r="U189" s="29">
        <f t="shared" si="12"/>
        <v>0.50058176505069718</v>
      </c>
    </row>
    <row r="190" spans="1:21" ht="16" x14ac:dyDescent="0.2">
      <c r="A190" s="30" t="s">
        <v>202</v>
      </c>
      <c r="B190" s="31">
        <f t="shared" ref="B190:U190" si="13">B188/B2</f>
        <v>3.2261996806642185E-2</v>
      </c>
      <c r="C190" s="31">
        <f t="shared" si="13"/>
        <v>4.6248010418173925E-2</v>
      </c>
      <c r="D190" s="31">
        <f t="shared" si="13"/>
        <v>0.30948703496590202</v>
      </c>
      <c r="E190" s="31">
        <f t="shared" si="13"/>
        <v>0.38524466760992598</v>
      </c>
      <c r="F190" s="31">
        <f t="shared" si="13"/>
        <v>0.4445830534497649</v>
      </c>
      <c r="G190" s="31">
        <f t="shared" si="13"/>
        <v>0.21659025301409407</v>
      </c>
      <c r="H190" s="31">
        <f t="shared" si="13"/>
        <v>0.52325363604156827</v>
      </c>
      <c r="I190" s="31">
        <f t="shared" si="13"/>
        <v>0.44437244193083575</v>
      </c>
      <c r="J190" s="31">
        <f t="shared" si="13"/>
        <v>0.35607284769924413</v>
      </c>
      <c r="K190" s="31">
        <f t="shared" si="13"/>
        <v>0.48063617954025495</v>
      </c>
      <c r="L190" s="31">
        <f t="shared" si="13"/>
        <v>0.60591420272696395</v>
      </c>
      <c r="M190" s="31">
        <f t="shared" si="13"/>
        <v>0.54230700326413372</v>
      </c>
      <c r="N190" s="31">
        <f t="shared" si="13"/>
        <v>0.46281188968232173</v>
      </c>
      <c r="O190" s="31">
        <f t="shared" si="13"/>
        <v>0.61875848653806265</v>
      </c>
      <c r="P190" s="31">
        <f t="shared" si="13"/>
        <v>0.62513462105083584</v>
      </c>
      <c r="Q190" s="31">
        <f t="shared" si="13"/>
        <v>0.6019506287267129</v>
      </c>
      <c r="R190" s="31">
        <f t="shared" si="13"/>
        <v>0.73323351740079623</v>
      </c>
      <c r="S190" s="31">
        <f t="shared" si="13"/>
        <v>0.50869880985383065</v>
      </c>
      <c r="T190" s="31">
        <f t="shared" si="13"/>
        <v>0.47145032974326861</v>
      </c>
      <c r="U190" s="31">
        <f t="shared" si="13"/>
        <v>0.69543104727317495</v>
      </c>
    </row>
    <row r="191" spans="1:21" ht="16" x14ac:dyDescent="0.2">
      <c r="A191" s="3" t="s">
        <v>189</v>
      </c>
      <c r="B191" s="4">
        <v>98000000</v>
      </c>
      <c r="C191" s="4">
        <v>198000000</v>
      </c>
      <c r="D191" s="4">
        <v>2429000000</v>
      </c>
      <c r="E191" s="4">
        <v>3465000000</v>
      </c>
      <c r="F191" s="4">
        <v>4629000000</v>
      </c>
      <c r="G191" s="4">
        <v>2545000000</v>
      </c>
      <c r="H191" s="4">
        <v>6652000000</v>
      </c>
      <c r="I191" s="4">
        <v>6180000000</v>
      </c>
      <c r="J191" s="4">
        <v>26739000000</v>
      </c>
      <c r="K191" s="4">
        <v>10810000000</v>
      </c>
      <c r="L191" s="4">
        <v>10203000000</v>
      </c>
      <c r="M191" s="4">
        <v>12020000000</v>
      </c>
      <c r="N191" s="4">
        <v>16540000000</v>
      </c>
      <c r="O191" s="4">
        <v>9516000000</v>
      </c>
      <c r="P191" s="4">
        <v>19341000000</v>
      </c>
      <c r="Q191" s="5">
        <v>14340000000</v>
      </c>
      <c r="R191" s="4">
        <v>4054000000</v>
      </c>
      <c r="S191" s="4">
        <v>1329000000</v>
      </c>
      <c r="T191" s="4">
        <v>3554000000</v>
      </c>
      <c r="U191" s="4">
        <v>5403000000</v>
      </c>
    </row>
    <row r="192" spans="1:21" ht="16" x14ac:dyDescent="0.2">
      <c r="A192" s="3" t="s">
        <v>190</v>
      </c>
      <c r="B192" s="6">
        <v>0.04</v>
      </c>
      <c r="C192" s="6">
        <v>0.09</v>
      </c>
      <c r="D192" s="6">
        <v>0.88</v>
      </c>
      <c r="E192" s="6">
        <v>1.29</v>
      </c>
      <c r="F192" s="6">
        <v>1.74</v>
      </c>
      <c r="G192" s="6">
        <v>0.98</v>
      </c>
      <c r="H192" s="6">
        <v>2.66</v>
      </c>
      <c r="I192" s="6">
        <v>2.52</v>
      </c>
      <c r="J192" s="6">
        <v>2.11</v>
      </c>
      <c r="K192" s="6">
        <v>3.7</v>
      </c>
      <c r="L192" s="6">
        <v>5.36</v>
      </c>
      <c r="M192" s="6">
        <v>5.49</v>
      </c>
      <c r="N192" s="6">
        <v>4.54</v>
      </c>
      <c r="O192" s="6">
        <v>6.81</v>
      </c>
      <c r="P192" s="6">
        <v>8.56</v>
      </c>
      <c r="Q192" s="7">
        <v>9.9600000000000009</v>
      </c>
      <c r="R192" s="6">
        <v>2.64</v>
      </c>
      <c r="S192" s="6">
        <v>2.08</v>
      </c>
      <c r="T192" s="6">
        <v>1.94</v>
      </c>
      <c r="U192" s="6">
        <v>3.41</v>
      </c>
    </row>
    <row r="193" spans="1:21" ht="16" x14ac:dyDescent="0.2">
      <c r="A193" s="3" t="s">
        <v>191</v>
      </c>
      <c r="B193" s="6">
        <v>49.9</v>
      </c>
      <c r="C193" s="6">
        <v>60.71</v>
      </c>
      <c r="D193" s="6">
        <v>18.72</v>
      </c>
      <c r="E193" s="6">
        <v>14.34</v>
      </c>
      <c r="F193" s="6">
        <v>16.91</v>
      </c>
      <c r="G193" s="6">
        <v>35.89</v>
      </c>
      <c r="H193" s="6">
        <v>17.350000000000001</v>
      </c>
      <c r="I193" s="6">
        <v>24.46</v>
      </c>
      <c r="J193" s="6">
        <v>32.74</v>
      </c>
      <c r="K193" s="6">
        <v>25.42</v>
      </c>
      <c r="L193" s="6">
        <v>26.03</v>
      </c>
      <c r="M193" s="6">
        <v>28.86</v>
      </c>
      <c r="N193" s="6">
        <v>39.78</v>
      </c>
      <c r="O193" s="6">
        <v>30.59</v>
      </c>
      <c r="P193" s="6">
        <v>19.149999999999999</v>
      </c>
      <c r="Q193" s="5">
        <v>24</v>
      </c>
      <c r="R193" s="6">
        <v>19.32</v>
      </c>
      <c r="S193" s="6">
        <v>22.53</v>
      </c>
      <c r="T193" s="6">
        <v>23.89</v>
      </c>
      <c r="U193" s="6">
        <v>24.35</v>
      </c>
    </row>
    <row r="194" spans="1:21" ht="16" x14ac:dyDescent="0.2">
      <c r="A194" s="3" t="s">
        <v>192</v>
      </c>
      <c r="B194" s="6">
        <v>0.66</v>
      </c>
      <c r="C194" s="6">
        <v>0.24</v>
      </c>
      <c r="D194" s="6">
        <v>0.91</v>
      </c>
      <c r="E194" s="6">
        <v>1.06</v>
      </c>
      <c r="F194" s="6">
        <v>2.34</v>
      </c>
      <c r="G194" s="6">
        <v>0.61</v>
      </c>
      <c r="H194" s="6">
        <v>1.32</v>
      </c>
      <c r="I194" s="6">
        <v>1.04</v>
      </c>
      <c r="J194" s="6">
        <v>0.93</v>
      </c>
      <c r="K194" s="6">
        <v>1.37</v>
      </c>
      <c r="L194" s="6">
        <v>1.23</v>
      </c>
      <c r="M194" s="6">
        <v>1.06</v>
      </c>
      <c r="N194" s="6">
        <v>0.96</v>
      </c>
      <c r="O194" s="6">
        <v>1.24</v>
      </c>
      <c r="P194" s="6">
        <v>1.26</v>
      </c>
      <c r="Q194" s="7">
        <v>1.19</v>
      </c>
      <c r="R194" s="6">
        <v>1.49</v>
      </c>
      <c r="S194" s="4">
        <v>1</v>
      </c>
      <c r="T194" s="6">
        <v>0.91</v>
      </c>
      <c r="U194" s="6">
        <v>1.39</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37:U95 A2:U2 A9:U11 A13 A97:U104 A96:D96 R96 N96:P96 K96 A191:U195 A105:D105 J105:U105 A106: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73F7-5602-264E-9F03-B0B277AE2C0C}">
  <dimension ref="A1:R110"/>
  <sheetViews>
    <sheetView tabSelected="1" workbookViewId="0">
      <selection activeCell="J11" sqref="J11"/>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513488164050</v>
      </c>
      <c r="B3" s="36" t="s">
        <v>203</v>
      </c>
      <c r="C3" s="37">
        <f>Financials!Q8*0.01</f>
        <v>0.79849999999999999</v>
      </c>
      <c r="D3" s="36" t="s">
        <v>204</v>
      </c>
      <c r="E3" s="37">
        <f>SUM(C11:E11)/3</f>
        <v>0.14446419955424608</v>
      </c>
      <c r="F3" s="38" t="s">
        <v>205</v>
      </c>
      <c r="G3" s="39">
        <f>AVERAGE(Financials!L129:P129)</f>
        <v>-1.6369472813861162E-2</v>
      </c>
      <c r="H3" s="38" t="s">
        <v>206</v>
      </c>
      <c r="I3" s="40">
        <f>J15*(1+I7)/(I6-I7)</f>
        <v>431843822503.13763</v>
      </c>
      <c r="J3" s="41" t="s">
        <v>207</v>
      </c>
      <c r="K3" s="42">
        <f>Financials!Q172*-1/Model!A3</f>
        <v>7.0439793031876015E-3</v>
      </c>
      <c r="L3" s="43" t="s">
        <v>208</v>
      </c>
      <c r="M3" s="44"/>
      <c r="N3" s="116" t="s">
        <v>209</v>
      </c>
      <c r="O3" s="117"/>
      <c r="P3" s="44"/>
      <c r="Q3" s="44"/>
      <c r="R3" s="44"/>
    </row>
    <row r="4" spans="1:18" ht="22" customHeight="1" x14ac:dyDescent="0.2">
      <c r="A4" s="45">
        <f>Financials!Q56-Financials!Q96-Financials!Q105</f>
        <v>-1804000000</v>
      </c>
      <c r="B4" s="46" t="s">
        <v>210</v>
      </c>
      <c r="C4" s="47">
        <f>Financials!Q17*0.01</f>
        <v>0.67040000000000011</v>
      </c>
      <c r="D4" s="46" t="s">
        <v>211</v>
      </c>
      <c r="E4" s="47">
        <f>SUM(C13:E13)/3</f>
        <v>0.16125649237992543</v>
      </c>
      <c r="F4" s="48" t="s">
        <v>212</v>
      </c>
      <c r="G4" s="49">
        <f>A5*(1+(5*G3))</f>
        <v>1843875440.3446369</v>
      </c>
      <c r="H4" s="48" t="s">
        <v>213</v>
      </c>
      <c r="I4" s="50">
        <f>NPV(I6,F15,G15,H15,I15,(J15+I3))</f>
        <v>367571027139.45319</v>
      </c>
      <c r="J4" s="48" t="s">
        <v>214</v>
      </c>
      <c r="K4" s="51" cm="1">
        <f t="array" ref="K4">_FV(A1,"Change (%)",TRUE)</f>
        <v>-5.0819999999999999E-4</v>
      </c>
      <c r="L4" s="52" t="s">
        <v>215</v>
      </c>
      <c r="M4" s="44"/>
      <c r="N4" s="118" t="s">
        <v>216</v>
      </c>
      <c r="O4" s="119"/>
      <c r="P4" s="44"/>
      <c r="Q4" s="44"/>
      <c r="R4" s="44"/>
    </row>
    <row r="5" spans="1:18" ht="22" customHeight="1" x14ac:dyDescent="0.2">
      <c r="A5" s="45" cm="1">
        <f t="array" ref="A5">_FV(A1,"Shares outstanding",TRUE)</f>
        <v>2008245000</v>
      </c>
      <c r="B5" s="46" t="s">
        <v>217</v>
      </c>
      <c r="C5" s="47">
        <f>F14</f>
        <v>0.5608960962969155</v>
      </c>
      <c r="D5" s="53" t="s">
        <v>218</v>
      </c>
      <c r="E5" s="47">
        <f>SUM(C16:E16)/3</f>
        <v>0.26856154986293856</v>
      </c>
      <c r="F5" s="48" t="s">
        <v>219</v>
      </c>
      <c r="G5" s="49">
        <f>Financials!Q56</f>
        <v>18756000000</v>
      </c>
      <c r="H5" s="48" t="s">
        <v>220</v>
      </c>
      <c r="I5" s="50">
        <f>I4+G5-G6</f>
        <v>365767027139.45319</v>
      </c>
      <c r="J5" s="48" t="s">
        <v>221</v>
      </c>
      <c r="K5" s="54" cm="1">
        <f t="array" ref="K5">_FV(A1,"Price")</f>
        <v>255.69</v>
      </c>
      <c r="L5" s="55" t="s">
        <v>222</v>
      </c>
      <c r="M5" s="44"/>
      <c r="N5" s="56" t="s">
        <v>223</v>
      </c>
      <c r="O5" s="57">
        <f>Financials!Q20</f>
        <v>620000000</v>
      </c>
      <c r="P5" s="44"/>
      <c r="Q5" s="44"/>
      <c r="R5" s="44"/>
    </row>
    <row r="6" spans="1:18" ht="22" customHeight="1" x14ac:dyDescent="0.2">
      <c r="A6" s="58">
        <f>O20/F10</f>
        <v>14.307675445122461</v>
      </c>
      <c r="B6" s="46" t="s">
        <v>224</v>
      </c>
      <c r="C6" s="47">
        <f>F17</f>
        <v>0.56290228203627857</v>
      </c>
      <c r="D6" s="53" t="s">
        <v>202</v>
      </c>
      <c r="E6" s="47">
        <f>Financials!Q33/Financials!Q126</f>
        <v>0.42410405069136248</v>
      </c>
      <c r="F6" s="46" t="s">
        <v>225</v>
      </c>
      <c r="G6" s="49">
        <f>Financials!Q96+Financials!Q105</f>
        <v>20560000000</v>
      </c>
      <c r="H6" s="48" t="s">
        <v>226</v>
      </c>
      <c r="I6" s="51">
        <f>N25</f>
        <v>9.5290110494238814E-2</v>
      </c>
      <c r="J6" s="48" t="s">
        <v>227</v>
      </c>
      <c r="K6" s="59">
        <f>I5/G4</f>
        <v>198.36862031802323</v>
      </c>
      <c r="L6" s="60" t="s">
        <v>228</v>
      </c>
      <c r="M6" s="44"/>
      <c r="N6" s="56" t="s">
        <v>229</v>
      </c>
      <c r="O6" s="57">
        <f>Financials!Q96</f>
        <v>0</v>
      </c>
      <c r="P6" s="44"/>
      <c r="Q6" s="44"/>
      <c r="R6" s="44"/>
    </row>
    <row r="7" spans="1:18" ht="22" customHeight="1" thickBot="1" x14ac:dyDescent="0.25">
      <c r="A7" s="61">
        <f>O20/F12</f>
        <v>25.508602287630403</v>
      </c>
      <c r="B7" s="62" t="s">
        <v>230</v>
      </c>
      <c r="C7" s="63">
        <f>F15/A3</f>
        <v>3.9342678983410539E-2</v>
      </c>
      <c r="D7" s="62" t="s">
        <v>231</v>
      </c>
      <c r="E7" s="64">
        <f>(Financials!Q16*(1-0.25))/(Financials!Q126+Financials!Q105+Financials!Q96)</f>
        <v>0.26878117599637225</v>
      </c>
      <c r="F7" s="62" t="s">
        <v>198</v>
      </c>
      <c r="G7" s="65">
        <f>(Financials!Q96+Financials!Q105)/Financials!Q126</f>
        <v>0.52743644339550033</v>
      </c>
      <c r="H7" s="66" t="s">
        <v>232</v>
      </c>
      <c r="I7" s="67">
        <v>2.5000000000000001E-2</v>
      </c>
      <c r="J7" s="68" t="s">
        <v>233</v>
      </c>
      <c r="K7" s="69">
        <f>K6/K5-1</f>
        <v>-0.22418311111884226</v>
      </c>
      <c r="L7" s="70" t="s">
        <v>234</v>
      </c>
      <c r="M7" s="44"/>
      <c r="N7" s="56" t="s">
        <v>235</v>
      </c>
      <c r="O7" s="57">
        <f>Financials!Q105</f>
        <v>20560000000</v>
      </c>
      <c r="P7" s="44"/>
      <c r="Q7" s="44"/>
      <c r="R7" s="44"/>
    </row>
    <row r="8" spans="1:18" ht="22" customHeight="1" x14ac:dyDescent="0.2">
      <c r="A8" s="71"/>
      <c r="B8" s="44"/>
      <c r="C8" s="44"/>
      <c r="D8" s="44"/>
      <c r="E8" s="44"/>
      <c r="F8" s="44"/>
      <c r="G8" s="44"/>
      <c r="H8" s="44"/>
      <c r="I8" s="44"/>
      <c r="J8" s="72"/>
      <c r="K8" s="72"/>
      <c r="L8" s="72"/>
      <c r="M8" s="44"/>
      <c r="N8" s="73" t="s">
        <v>216</v>
      </c>
      <c r="O8" s="74">
        <f>O5/(O6+O7)</f>
        <v>3.0155642023346304E-2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3737000000</v>
      </c>
      <c r="P9" s="44"/>
      <c r="Q9" s="44"/>
      <c r="R9" s="44"/>
    </row>
    <row r="10" spans="1:18" ht="22" customHeight="1" x14ac:dyDescent="0.2">
      <c r="A10" s="81" t="s">
        <v>237</v>
      </c>
      <c r="B10" s="82">
        <v>21846000000</v>
      </c>
      <c r="C10" s="82">
        <v>24105000000</v>
      </c>
      <c r="D10" s="82">
        <v>29310000000</v>
      </c>
      <c r="E10" s="83">
        <v>32653000000</v>
      </c>
      <c r="F10" s="82">
        <v>35889000000</v>
      </c>
      <c r="G10" s="82">
        <v>39812000000</v>
      </c>
      <c r="H10" s="82">
        <v>43665000000</v>
      </c>
      <c r="I10" s="82">
        <v>47668000000</v>
      </c>
      <c r="J10" s="83">
        <v>54610000000</v>
      </c>
      <c r="K10" s="84" t="s">
        <v>238</v>
      </c>
      <c r="L10" s="72"/>
      <c r="N10" s="56" t="s">
        <v>239</v>
      </c>
      <c r="O10" s="57">
        <f>Financials!Q24</f>
        <v>20269000000</v>
      </c>
      <c r="P10" s="44"/>
      <c r="Q10" s="44"/>
      <c r="R10" s="44"/>
    </row>
    <row r="11" spans="1:18" ht="22" customHeight="1" x14ac:dyDescent="0.2">
      <c r="A11" s="85"/>
      <c r="B11" s="86"/>
      <c r="C11" s="86">
        <f t="shared" ref="C11:J11" si="0">(C10/B10)-1</f>
        <v>0.10340565778632249</v>
      </c>
      <c r="D11" s="86">
        <f t="shared" si="0"/>
        <v>0.21593030491599263</v>
      </c>
      <c r="E11" s="86">
        <f t="shared" si="0"/>
        <v>0.11405663596042315</v>
      </c>
      <c r="F11" s="87">
        <f t="shared" si="0"/>
        <v>9.9102685817535896E-2</v>
      </c>
      <c r="G11" s="86">
        <f t="shared" si="0"/>
        <v>0.10930925910446088</v>
      </c>
      <c r="H11" s="86">
        <f t="shared" si="0"/>
        <v>9.6779865367226048E-2</v>
      </c>
      <c r="I11" s="86">
        <f t="shared" si="0"/>
        <v>9.1675254780716919E-2</v>
      </c>
      <c r="J11" s="88">
        <f t="shared" si="0"/>
        <v>0.14563229000587397</v>
      </c>
      <c r="K11" s="88">
        <f>AVERAGE(F11:J11)</f>
        <v>0.10849987101516274</v>
      </c>
      <c r="L11" s="72"/>
      <c r="M11" s="72"/>
      <c r="N11" s="56" t="s">
        <v>240</v>
      </c>
      <c r="O11" s="89">
        <f>O9/O10</f>
        <v>0.18437022053382013</v>
      </c>
      <c r="P11" s="44"/>
      <c r="Q11" s="44"/>
      <c r="R11" s="44"/>
    </row>
    <row r="12" spans="1:18" ht="22" customHeight="1" x14ac:dyDescent="0.2">
      <c r="A12" s="81" t="s">
        <v>144</v>
      </c>
      <c r="B12" s="82">
        <v>10866000000</v>
      </c>
      <c r="C12" s="82">
        <v>12311000000</v>
      </c>
      <c r="D12" s="82">
        <v>14957000000</v>
      </c>
      <c r="E12" s="82">
        <v>16989000000</v>
      </c>
      <c r="F12" s="90">
        <v>20130000000</v>
      </c>
      <c r="G12" s="82">
        <v>22316000000</v>
      </c>
      <c r="H12" s="82">
        <v>24685000000</v>
      </c>
      <c r="I12" s="82">
        <v>26413000000</v>
      </c>
      <c r="J12" s="83">
        <v>28626000000</v>
      </c>
      <c r="K12" s="91" t="s">
        <v>241</v>
      </c>
      <c r="L12" s="72"/>
      <c r="M12" s="72"/>
      <c r="N12" s="56" t="s">
        <v>242</v>
      </c>
      <c r="O12" s="89">
        <f>O8*(1-O11)</f>
        <v>2.4595839653163011E-2</v>
      </c>
      <c r="P12" s="44"/>
      <c r="Q12" s="44"/>
      <c r="R12" s="44"/>
    </row>
    <row r="13" spans="1:18" ht="22" customHeight="1" x14ac:dyDescent="0.2">
      <c r="A13" s="85"/>
      <c r="B13" s="86"/>
      <c r="C13" s="86">
        <f t="shared" ref="C13:J13" si="1">(C12/B12)-1</f>
        <v>0.13298361862690955</v>
      </c>
      <c r="D13" s="86">
        <f t="shared" si="1"/>
        <v>0.21492973763301104</v>
      </c>
      <c r="E13" s="86">
        <f t="shared" si="1"/>
        <v>0.13585612087985566</v>
      </c>
      <c r="F13" s="87">
        <f t="shared" si="1"/>
        <v>0.18488433692389195</v>
      </c>
      <c r="G13" s="86">
        <f t="shared" si="1"/>
        <v>0.10859413810233476</v>
      </c>
      <c r="H13" s="86">
        <f t="shared" si="1"/>
        <v>0.10615701738662842</v>
      </c>
      <c r="I13" s="86">
        <f t="shared" si="1"/>
        <v>7.0002025521571865E-2</v>
      </c>
      <c r="J13" s="88">
        <f t="shared" si="1"/>
        <v>8.3784500056790279E-2</v>
      </c>
      <c r="K13" s="88">
        <f>AVERAGE(F13:J13)</f>
        <v>0.11068440359824346</v>
      </c>
      <c r="L13" s="72"/>
      <c r="M13" s="72"/>
      <c r="N13" s="118" t="s">
        <v>243</v>
      </c>
      <c r="O13" s="119"/>
      <c r="P13" s="44"/>
      <c r="Q13" s="44"/>
      <c r="R13" s="44"/>
    </row>
    <row r="14" spans="1:18" ht="22" customHeight="1" x14ac:dyDescent="0.2">
      <c r="A14" s="92" t="s">
        <v>244</v>
      </c>
      <c r="B14" s="93">
        <f>B12/B10</f>
        <v>0.49739082669596263</v>
      </c>
      <c r="C14" s="93">
        <f t="shared" ref="C14:J14" si="2">C12/C10</f>
        <v>0.51072391619995849</v>
      </c>
      <c r="D14" s="93">
        <f t="shared" si="2"/>
        <v>0.51030365063118388</v>
      </c>
      <c r="E14" s="93">
        <f t="shared" si="2"/>
        <v>0.52028910054206357</v>
      </c>
      <c r="F14" s="94">
        <f t="shared" si="2"/>
        <v>0.5608960962969155</v>
      </c>
      <c r="G14" s="93">
        <f t="shared" si="2"/>
        <v>0.56053451220737471</v>
      </c>
      <c r="H14" s="93">
        <f t="shared" si="2"/>
        <v>0.5653269208748426</v>
      </c>
      <c r="I14" s="93">
        <f t="shared" si="2"/>
        <v>0.5541033817235882</v>
      </c>
      <c r="J14" s="95">
        <f t="shared" si="2"/>
        <v>0.52418970884453397</v>
      </c>
      <c r="K14" s="95"/>
      <c r="L14" s="72"/>
      <c r="M14" s="72"/>
      <c r="N14" s="56" t="s">
        <v>245</v>
      </c>
      <c r="O14" s="89">
        <f>'[1]US Treasury Bonds'!$C$8</f>
        <v>4.1210000000000004E-2</v>
      </c>
      <c r="P14" s="44"/>
      <c r="Q14" s="44"/>
      <c r="R14" s="44"/>
    </row>
    <row r="15" spans="1:18" ht="22" customHeight="1" x14ac:dyDescent="0.2">
      <c r="A15" s="81" t="s">
        <v>187</v>
      </c>
      <c r="B15" s="82">
        <v>10110588542</v>
      </c>
      <c r="C15" s="82">
        <v>14915173318</v>
      </c>
      <c r="D15" s="82">
        <v>18322695743</v>
      </c>
      <c r="E15" s="82">
        <v>20192000000</v>
      </c>
      <c r="F15" s="90">
        <v>20202000000</v>
      </c>
      <c r="G15" s="82">
        <v>22673000000</v>
      </c>
      <c r="H15" s="82">
        <v>24870000000</v>
      </c>
      <c r="I15" s="82">
        <v>26707000000</v>
      </c>
      <c r="J15" s="83">
        <v>29614000000</v>
      </c>
      <c r="K15" s="91" t="s">
        <v>246</v>
      </c>
      <c r="L15" s="72"/>
      <c r="M15" s="72"/>
      <c r="N15" s="56" t="s">
        <v>247</v>
      </c>
      <c r="O15" s="96">
        <f>1.33</f>
        <v>1.33</v>
      </c>
      <c r="P15" s="44"/>
      <c r="Q15" s="44"/>
      <c r="R15" s="44"/>
    </row>
    <row r="16" spans="1:18" ht="22" customHeight="1" x14ac:dyDescent="0.2">
      <c r="A16" s="97"/>
      <c r="B16" s="86"/>
      <c r="C16" s="86">
        <f t="shared" ref="C16:J16" si="3">(C15/B15)-1</f>
        <v>0.47520327387881145</v>
      </c>
      <c r="D16" s="86">
        <f t="shared" si="3"/>
        <v>0.22846012931594406</v>
      </c>
      <c r="E16" s="86">
        <f t="shared" si="3"/>
        <v>0.10202124639406018</v>
      </c>
      <c r="F16" s="87">
        <f t="shared" si="3"/>
        <v>4.9524564183833775E-4</v>
      </c>
      <c r="G16" s="86">
        <f t="shared" si="3"/>
        <v>0.12231462231462231</v>
      </c>
      <c r="H16" s="86">
        <f t="shared" si="3"/>
        <v>9.6899395757067852E-2</v>
      </c>
      <c r="I16" s="86">
        <f t="shared" si="3"/>
        <v>7.3864093285082477E-2</v>
      </c>
      <c r="J16" s="88">
        <f t="shared" si="3"/>
        <v>0.10884786760025467</v>
      </c>
      <c r="K16" s="88">
        <f>AVERAGE(F16:J16)</f>
        <v>8.0484244919773129E-2</v>
      </c>
      <c r="L16" s="72"/>
      <c r="M16" s="72"/>
      <c r="N16" s="56" t="s">
        <v>248</v>
      </c>
      <c r="O16" s="89">
        <v>8.4000000000000005E-2</v>
      </c>
      <c r="P16" s="44"/>
      <c r="Q16" s="44"/>
      <c r="R16" s="44"/>
    </row>
    <row r="17" spans="1:18" ht="22" customHeight="1" x14ac:dyDescent="0.2">
      <c r="A17" s="92" t="s">
        <v>202</v>
      </c>
      <c r="B17" s="93">
        <f>B15/B10</f>
        <v>0.46281188968232173</v>
      </c>
      <c r="C17" s="93">
        <f t="shared" ref="C17:J17" si="4">C15/C10</f>
        <v>0.61875848653806265</v>
      </c>
      <c r="D17" s="93">
        <f t="shared" si="4"/>
        <v>0.62513462105083584</v>
      </c>
      <c r="E17" s="95">
        <f t="shared" si="4"/>
        <v>0.61838115946467398</v>
      </c>
      <c r="F17" s="93">
        <f t="shared" si="4"/>
        <v>0.56290228203627857</v>
      </c>
      <c r="G17" s="93">
        <f t="shared" si="4"/>
        <v>0.56950165779162065</v>
      </c>
      <c r="H17" s="93">
        <f t="shared" si="4"/>
        <v>0.5695637238062522</v>
      </c>
      <c r="I17" s="93">
        <f t="shared" si="4"/>
        <v>0.56027104136947214</v>
      </c>
      <c r="J17" s="95">
        <f t="shared" si="4"/>
        <v>0.54228163340047608</v>
      </c>
      <c r="K17" s="95"/>
      <c r="L17" s="72"/>
      <c r="M17" s="72"/>
      <c r="N17" s="98" t="s">
        <v>243</v>
      </c>
      <c r="O17" s="99">
        <f>(O14)+((O15)*(O16-O14))</f>
        <v>9.8120700000000005E-2</v>
      </c>
      <c r="P17" s="44"/>
      <c r="Q17" s="44"/>
      <c r="R17" s="44"/>
    </row>
    <row r="18" spans="1:18" ht="22" customHeight="1" x14ac:dyDescent="0.2">
      <c r="A18" s="100" t="s">
        <v>198</v>
      </c>
      <c r="B18" s="101">
        <v>0.17533178500331786</v>
      </c>
      <c r="C18" s="101">
        <v>0.20242546870197725</v>
      </c>
      <c r="D18" s="101">
        <v>0.25435973876031776</v>
      </c>
      <c r="E18" s="101">
        <v>0.26878117599637225</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20560000000</v>
      </c>
      <c r="P19" s="44"/>
      <c r="Q19" s="44"/>
      <c r="R19" s="44"/>
    </row>
    <row r="20" spans="1:18" ht="22" customHeight="1" x14ac:dyDescent="0.2">
      <c r="B20" s="106"/>
      <c r="C20" s="106"/>
      <c r="D20" s="106"/>
      <c r="E20" s="106"/>
      <c r="F20" s="72"/>
      <c r="G20" s="72"/>
      <c r="H20" s="72"/>
      <c r="I20" s="72"/>
      <c r="J20" s="72"/>
      <c r="K20" s="72"/>
      <c r="L20" s="72"/>
      <c r="M20" s="72"/>
      <c r="N20" s="56" t="s">
        <v>203</v>
      </c>
      <c r="O20" s="105">
        <f>A3</f>
        <v>513488164050</v>
      </c>
      <c r="P20" s="44"/>
      <c r="Q20" s="44"/>
      <c r="R20" s="44"/>
    </row>
    <row r="21" spans="1:18" ht="22" customHeight="1" x14ac:dyDescent="0.2">
      <c r="A21" s="120" t="str" cm="1">
        <f t="array" ref="A21">_FV(A1,"Industry")</f>
        <v>Software &amp; IT Services</v>
      </c>
      <c r="B21" s="120"/>
      <c r="C21" s="120"/>
      <c r="D21" s="121" cm="1">
        <f t="array" ref="D21">_FV(A1,"Year incorporated",TRUE)</f>
        <v>2007</v>
      </c>
      <c r="E21" s="121"/>
      <c r="F21" s="72"/>
      <c r="G21" s="72"/>
      <c r="H21" s="72"/>
      <c r="I21" s="72"/>
      <c r="J21" s="72"/>
      <c r="K21" s="72"/>
      <c r="M21" s="72"/>
      <c r="N21" s="56" t="s">
        <v>251</v>
      </c>
      <c r="O21" s="105">
        <f>O19+O20</f>
        <v>534048164050</v>
      </c>
      <c r="P21" s="44"/>
      <c r="Q21" s="44"/>
      <c r="R21" s="44"/>
    </row>
    <row r="22" spans="1:18" ht="22" customHeight="1" x14ac:dyDescent="0.2">
      <c r="A22" s="109" t="str" cm="1">
        <f t="array" ref="A22">_FV(A1,"Description")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B22" s="109"/>
      <c r="C22" s="109"/>
      <c r="D22" s="109"/>
      <c r="E22" s="109"/>
      <c r="F22" s="72"/>
      <c r="G22" s="72"/>
      <c r="H22" s="72"/>
      <c r="I22" s="72"/>
      <c r="J22" s="72"/>
      <c r="K22" s="72"/>
      <c r="L22" s="72"/>
      <c r="M22" s="72"/>
      <c r="N22" s="73" t="s">
        <v>252</v>
      </c>
      <c r="O22" s="107">
        <f>(O19/O21)</f>
        <v>3.8498400301728367E-2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0.96150159969827165</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9.5290110494238814E-2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V/explorer/revenue_proj" xr:uid="{DF2F908C-8A8F-AE46-8C8A-16203F5D0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2023-12-09T12:16:44Z</dcterms:modified>
</cp:coreProperties>
</file>