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00286347-1C97-C449-9718-74FA400F50E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l="1"/>
  <c r="O10" i="2"/>
  <c r="O9" i="2"/>
  <c r="O7" i="2"/>
  <c r="G7" i="2"/>
  <c r="E7" i="2"/>
  <c r="O6" i="2"/>
  <c r="G6" i="2"/>
  <c r="E6" i="2"/>
  <c r="C6" i="2"/>
  <c r="O5" i="2"/>
  <c r="G5" i="2"/>
  <c r="C5" i="2"/>
  <c r="C4" i="2"/>
  <c r="A4" i="2"/>
  <c r="G3"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B12" i="1"/>
  <c r="C12" i="1"/>
  <c r="D12" i="1"/>
  <c r="E12" i="1"/>
  <c r="F12" i="1"/>
  <c r="G12" i="1"/>
  <c r="H12" i="1"/>
  <c r="I12" i="1"/>
  <c r="J12" i="1"/>
  <c r="K12" i="1"/>
  <c r="L12" i="1"/>
  <c r="M12" i="1"/>
  <c r="N12" i="1"/>
  <c r="O12" i="1"/>
  <c r="P12" i="1"/>
  <c r="Q12" i="1"/>
  <c r="R12" i="1"/>
  <c r="S12" i="1"/>
  <c r="S3" i="1"/>
  <c r="R3" i="1"/>
  <c r="Q3" i="1"/>
  <c r="O3" i="1"/>
  <c r="N3" i="1"/>
  <c r="M3" i="1"/>
  <c r="L3" i="1"/>
  <c r="K3" i="1"/>
  <c r="J3" i="1"/>
  <c r="I3" i="1"/>
  <c r="H3" i="1"/>
  <c r="G3" i="1"/>
  <c r="F3" i="1"/>
  <c r="E3" i="1"/>
  <c r="D3" i="1"/>
  <c r="C3" i="1"/>
  <c r="E4" i="2" l="1"/>
  <c r="K16" i="2"/>
  <c r="K13" i="2"/>
  <c r="K11" i="2"/>
  <c r="E5" i="2"/>
  <c r="G4" i="2"/>
  <c r="O21" i="2"/>
  <c r="C7" i="2" s="1"/>
  <c r="A6" i="2"/>
  <c r="A7" i="2"/>
  <c r="O8" i="2"/>
  <c r="O12" i="2" s="1"/>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<sst xmlns="http://schemas.openxmlformats.org/spreadsheetml/2006/main" count="1122" uniqueCount="252">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</sst>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1" fillId="9" borderId="13" xfId="0" applyFont="1" applyFill="1" applyBorder="1" applyAlignment="1">
      <alignment horizontal="right" vertical="center" indent="1"/>
    </xf>
    <xf numFmtId="0" fontId="21" fillId="9" borderId="14"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7"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17" xfId="0" applyFont="1" applyFill="1" applyBorder="1" applyAlignment="1">
      <alignment horizontal="left" vertical="center" wrapText="1"/>
    </xf>
    <xf numFmtId="10" fontId="20"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1" fillId="9" borderId="17" xfId="1" applyNumberFormat="1" applyFont="1" applyFill="1" applyBorder="1" applyAlignment="1">
      <alignment horizontal="center" vertical="center"/>
    </xf>
    <xf numFmtId="10" fontId="21" fillId="9" borderId="1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629.97</v>
    <v>309.2</v>
    <v>0.31819999999999998</v>
    <v>9.76</v>
    <v>1.6591000000000002E-2</v>
    <v>0.55000000000000004</v>
    <v>9.1969999999999997E-4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598.29999999999995</v>
    <v>Pharmaceuticals</v>
    <v>Stock</v>
    <v>45269.04151320547</v>
    <v>0</v>
    <v>584.77</v>
    <v>567714244619</v>
    <v>ELI LILLY AND COMPANY</v>
    <v>ELI LILLY AND COMPANY</v>
    <v>589</v>
    <v>106.4234</v>
    <v>588.27</v>
    <v>598.03</v>
    <v>598.6</v>
    <v>949307300</v>
    <v>LLY</v>
    <v>ELI LILLY AND COMPANY (XNYS:LLY)</v>
    <v>2446790</v>
    <v>3409580</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M1" activePane="topRight" state="frozen"/>
      <selection pane="topRight" activeCell="K29" sqref="K29"/>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23076000000</v>
      </c>
      <c r="C2" s="30">
        <v>24286500000</v>
      </c>
      <c r="D2" s="30">
        <v>22603400000</v>
      </c>
      <c r="E2" s="30">
        <v>23113100000</v>
      </c>
      <c r="F2" s="30">
        <v>19615600000</v>
      </c>
      <c r="G2" s="30">
        <v>19958700000</v>
      </c>
      <c r="H2" s="30">
        <v>21222100000</v>
      </c>
      <c r="I2" s="30">
        <v>22871300000</v>
      </c>
      <c r="J2" s="30">
        <v>21493300000</v>
      </c>
      <c r="K2" s="30">
        <v>22319500000</v>
      </c>
      <c r="L2" s="30">
        <v>24539800000</v>
      </c>
      <c r="M2" s="30">
        <v>28318400000</v>
      </c>
      <c r="N2" s="30">
        <v>28541400000</v>
      </c>
      <c r="O2" s="31">
        <v>29515500000</v>
      </c>
      <c r="P2" s="30">
        <v>6941600000</v>
      </c>
      <c r="Q2" s="30">
        <v>7301800000</v>
      </c>
      <c r="R2" s="30">
        <v>6960000000</v>
      </c>
      <c r="S2" s="30">
        <v>8312100000</v>
      </c>
    </row>
    <row r="3" spans="1:30" ht="19" x14ac:dyDescent="0.25">
      <c r="A3" s="9" t="s">
        <v>191</v>
      </c>
      <c r="B3" s="10"/>
      <c r="C3" s="11">
        <f t="shared" ref="C3:O3" si="0">(C2/B2)-1</f>
        <v>5.2457098283931414E-2</v>
      </c>
      <c r="D3" s="11">
        <f t="shared" si="0"/>
        <v>-6.9301875527556511E-2</v>
      </c>
      <c r="E3" s="11">
        <f t="shared" si="0"/>
        <v>2.2549704911650537E-2</v>
      </c>
      <c r="F3" s="11">
        <f t="shared" si="0"/>
        <v>-0.15132111226966527</v>
      </c>
      <c r="G3" s="11">
        <f t="shared" si="0"/>
        <v>1.7491180488998559E-2</v>
      </c>
      <c r="H3" s="11">
        <f t="shared" si="0"/>
        <v>6.3300715978495514E-2</v>
      </c>
      <c r="I3" s="11">
        <f t="shared" si="0"/>
        <v>7.7711442317207169E-2</v>
      </c>
      <c r="J3" s="11">
        <f t="shared" si="0"/>
        <v>-6.0250182543187258E-2</v>
      </c>
      <c r="K3" s="11">
        <f t="shared" si="0"/>
        <v>3.8439885917937122E-2</v>
      </c>
      <c r="L3" s="11">
        <f t="shared" si="0"/>
        <v>9.9478034902215517E-2</v>
      </c>
      <c r="M3" s="11">
        <f t="shared" si="0"/>
        <v>0.15397843503207032</v>
      </c>
      <c r="N3" s="11">
        <f t="shared" si="0"/>
        <v>7.8747386858013524E-3</v>
      </c>
      <c r="O3" s="11">
        <f t="shared" si="0"/>
        <v>3.4129369967836221E-2</v>
      </c>
      <c r="P3" s="11"/>
      <c r="Q3" s="11">
        <f>(Q2/P2)-1</f>
        <v>5.1890054166186417E-2</v>
      </c>
      <c r="R3" s="11">
        <f>(R2/Q2)-1</f>
        <v>-4.6810375523843484E-2</v>
      </c>
      <c r="S3" s="11">
        <f>(S2/R2)-1</f>
        <v>0.19426724137931028</v>
      </c>
      <c r="T3" s="12"/>
      <c r="U3" s="12"/>
      <c r="V3" s="12"/>
      <c r="W3" s="12"/>
      <c r="X3" s="12"/>
      <c r="Y3" s="12"/>
      <c r="Z3" s="12"/>
      <c r="AA3" s="13"/>
      <c r="AB3" s="13"/>
      <c r="AC3" s="13"/>
      <c r="AD3" s="13"/>
    </row>
    <row r="4" spans="1:30" ht="16" x14ac:dyDescent="0.2">
      <c r="A4" s="3" t="s">
        <v>19</v>
      </c>
      <c r="B4" s="4">
        <v>23076000000</v>
      </c>
      <c r="C4" s="4">
        <v>24286500000</v>
      </c>
      <c r="D4" s="4">
        <v>22603400000</v>
      </c>
      <c r="E4" s="4">
        <v>23113100000</v>
      </c>
      <c r="F4" s="4">
        <v>19615600000</v>
      </c>
      <c r="G4" s="4">
        <v>19958700000</v>
      </c>
      <c r="H4" s="4">
        <v>21222100000</v>
      </c>
      <c r="I4" s="4">
        <v>22871300000</v>
      </c>
      <c r="J4" s="4">
        <v>21493300000</v>
      </c>
      <c r="K4" s="4">
        <v>22319500000</v>
      </c>
      <c r="L4" s="4">
        <v>24539800000</v>
      </c>
      <c r="M4" s="4">
        <v>28318400000</v>
      </c>
      <c r="N4" s="4">
        <v>28541400000</v>
      </c>
      <c r="O4" s="5">
        <v>29515500000</v>
      </c>
      <c r="P4" s="4">
        <v>6941600000</v>
      </c>
      <c r="Q4" s="4">
        <v>7301800000</v>
      </c>
      <c r="R4" s="4">
        <v>6960000000</v>
      </c>
      <c r="S4" s="4">
        <v>8312100000</v>
      </c>
    </row>
    <row r="5" spans="1:30" ht="16" x14ac:dyDescent="0.2">
      <c r="A5" s="3" t="s">
        <v>20</v>
      </c>
      <c r="B5" s="4">
        <v>4366200000</v>
      </c>
      <c r="C5" s="4">
        <v>5067900000</v>
      </c>
      <c r="D5" s="4">
        <v>4796500000</v>
      </c>
      <c r="E5" s="4">
        <v>4908100000</v>
      </c>
      <c r="F5" s="4">
        <v>4932500000</v>
      </c>
      <c r="G5" s="4">
        <v>5037200000</v>
      </c>
      <c r="H5" s="4">
        <v>5654900000</v>
      </c>
      <c r="I5" s="4">
        <v>6070200000</v>
      </c>
      <c r="J5" s="4">
        <v>4681700000</v>
      </c>
      <c r="K5" s="4">
        <v>4721200000</v>
      </c>
      <c r="L5" s="4">
        <v>5483300000</v>
      </c>
      <c r="M5" s="4">
        <v>7312800000</v>
      </c>
      <c r="N5" s="4">
        <v>6629800000</v>
      </c>
      <c r="O5" s="5">
        <v>6561300000</v>
      </c>
      <c r="P5" s="4">
        <v>1579100000</v>
      </c>
      <c r="Q5" s="4">
        <v>1548100000</v>
      </c>
      <c r="R5" s="4">
        <v>1626700000</v>
      </c>
      <c r="S5" s="4">
        <v>1807400000</v>
      </c>
    </row>
    <row r="6" spans="1:30" ht="16" x14ac:dyDescent="0.2">
      <c r="A6" s="3" t="s">
        <v>21</v>
      </c>
      <c r="B6" s="4">
        <v>4366200000</v>
      </c>
      <c r="C6" s="4">
        <v>5067900000</v>
      </c>
      <c r="D6" s="4">
        <v>4796500000</v>
      </c>
      <c r="E6" s="4">
        <v>4908100000</v>
      </c>
      <c r="F6" s="4">
        <v>4932500000</v>
      </c>
      <c r="G6" s="4">
        <v>5037200000</v>
      </c>
      <c r="H6" s="4">
        <v>5654900000</v>
      </c>
      <c r="I6" s="4">
        <v>6070200000</v>
      </c>
      <c r="J6" s="4">
        <v>4681700000</v>
      </c>
      <c r="K6" s="4">
        <v>4721200000</v>
      </c>
      <c r="L6" s="4">
        <v>5483300000</v>
      </c>
      <c r="M6" s="4">
        <v>7312800000</v>
      </c>
      <c r="N6" s="4">
        <v>6629800000</v>
      </c>
      <c r="O6" s="5">
        <v>6561300000</v>
      </c>
      <c r="P6" s="4">
        <v>1579100000</v>
      </c>
      <c r="Q6" s="4">
        <v>1548100000</v>
      </c>
      <c r="R6" s="4">
        <v>1626700000</v>
      </c>
      <c r="S6" s="4">
        <v>1807400000</v>
      </c>
    </row>
    <row r="7" spans="1:30" ht="16" x14ac:dyDescent="0.2">
      <c r="A7" s="32" t="s">
        <v>22</v>
      </c>
      <c r="B7" s="30">
        <v>18709800000</v>
      </c>
      <c r="C7" s="30">
        <v>19218600000</v>
      </c>
      <c r="D7" s="30">
        <v>17806900000</v>
      </c>
      <c r="E7" s="30">
        <v>18205000000</v>
      </c>
      <c r="F7" s="30">
        <v>14683100000</v>
      </c>
      <c r="G7" s="30">
        <v>14921500000</v>
      </c>
      <c r="H7" s="30">
        <v>15567200000</v>
      </c>
      <c r="I7" s="30">
        <v>16801100000</v>
      </c>
      <c r="J7" s="30">
        <v>16811600000</v>
      </c>
      <c r="K7" s="30">
        <v>17598300000</v>
      </c>
      <c r="L7" s="30">
        <v>19056500000</v>
      </c>
      <c r="M7" s="30">
        <v>21005600000</v>
      </c>
      <c r="N7" s="30">
        <v>21911600000</v>
      </c>
      <c r="O7" s="31">
        <v>22954200000</v>
      </c>
      <c r="P7" s="30">
        <v>5362500000</v>
      </c>
      <c r="Q7" s="30">
        <v>5753700000</v>
      </c>
      <c r="R7" s="30">
        <v>5333300000</v>
      </c>
      <c r="S7" s="30">
        <v>6504700000</v>
      </c>
    </row>
    <row r="8" spans="1:30" ht="16" x14ac:dyDescent="0.2">
      <c r="A8" s="35" t="s">
        <v>58</v>
      </c>
      <c r="B8" s="36">
        <v>81.08</v>
      </c>
      <c r="C8" s="36">
        <v>79.13</v>
      </c>
      <c r="D8" s="36">
        <v>78.78</v>
      </c>
      <c r="E8" s="36">
        <v>78.760000000000005</v>
      </c>
      <c r="F8" s="36">
        <v>74.849999999999994</v>
      </c>
      <c r="G8" s="36">
        <v>74.760000000000005</v>
      </c>
      <c r="H8" s="36">
        <v>73.349999999999994</v>
      </c>
      <c r="I8" s="36">
        <v>73.459999999999994</v>
      </c>
      <c r="J8" s="36">
        <v>78.22</v>
      </c>
      <c r="K8" s="36">
        <v>78.849999999999994</v>
      </c>
      <c r="L8" s="36">
        <v>77.66</v>
      </c>
      <c r="M8" s="36">
        <v>74.180000000000007</v>
      </c>
      <c r="N8" s="36">
        <v>76.77</v>
      </c>
      <c r="O8" s="37">
        <v>77.77</v>
      </c>
      <c r="P8" s="36">
        <v>77.25</v>
      </c>
      <c r="Q8" s="36">
        <v>78.8</v>
      </c>
      <c r="R8" s="36">
        <v>76.63</v>
      </c>
      <c r="S8" s="36">
        <v>78.260000000000005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11937600000</v>
      </c>
      <c r="C10" s="4">
        <v>12900700000</v>
      </c>
      <c r="D10" s="4">
        <v>12791600000</v>
      </c>
      <c r="E10" s="4">
        <v>12656900000</v>
      </c>
      <c r="F10" s="4">
        <v>11354400000</v>
      </c>
      <c r="G10" s="4">
        <v>11329400000</v>
      </c>
      <c r="H10" s="4">
        <v>11695900000</v>
      </c>
      <c r="I10" s="4">
        <v>11869900000</v>
      </c>
      <c r="J10" s="4">
        <v>11026300000</v>
      </c>
      <c r="K10" s="4">
        <v>11808800000</v>
      </c>
      <c r="L10" s="4">
        <v>12206900000</v>
      </c>
      <c r="M10" s="4">
        <v>13457500000</v>
      </c>
      <c r="N10" s="4">
        <v>13631200000</v>
      </c>
      <c r="O10" s="5">
        <v>15072400000</v>
      </c>
      <c r="P10" s="4">
        <v>3417100000</v>
      </c>
      <c r="Q10" s="4">
        <v>3639100000</v>
      </c>
      <c r="R10" s="4">
        <v>3734300000</v>
      </c>
      <c r="S10" s="4">
        <v>4281900000</v>
      </c>
    </row>
    <row r="11" spans="1:30" ht="16" x14ac:dyDescent="0.2">
      <c r="A11" s="3" t="s">
        <v>26</v>
      </c>
      <c r="B11" s="4">
        <v>7053400000</v>
      </c>
      <c r="C11" s="4">
        <v>7879900000</v>
      </c>
      <c r="D11" s="4">
        <v>7513500000</v>
      </c>
      <c r="E11" s="4">
        <v>7125600000</v>
      </c>
      <c r="F11" s="4">
        <v>6620800000</v>
      </c>
      <c r="G11" s="4">
        <v>6533000000</v>
      </c>
      <c r="H11" s="4">
        <v>6452000000</v>
      </c>
      <c r="I11" s="4">
        <v>6588100000</v>
      </c>
      <c r="J11" s="4">
        <v>5975100000</v>
      </c>
      <c r="K11" s="4">
        <v>6213800000</v>
      </c>
      <c r="L11" s="4">
        <v>6121200000</v>
      </c>
      <c r="M11" s="4">
        <v>6431600000</v>
      </c>
      <c r="N11" s="4">
        <v>6440400000</v>
      </c>
      <c r="O11" s="5">
        <v>6932000000</v>
      </c>
      <c r="P11" s="4">
        <v>1614200000</v>
      </c>
      <c r="Q11" s="4">
        <v>1643200000</v>
      </c>
      <c r="R11" s="4">
        <v>1749200000</v>
      </c>
      <c r="S11" s="4">
        <v>1925400000</v>
      </c>
    </row>
    <row r="12" spans="1:30" ht="19" x14ac:dyDescent="0.25">
      <c r="A12" s="14" t="s">
        <v>192</v>
      </c>
      <c r="B12" s="11">
        <f t="shared" ref="B12:S12" si="1">B11/B2</f>
        <v>0.30565955971572195</v>
      </c>
      <c r="C12" s="11">
        <f t="shared" si="1"/>
        <v>0.32445597348321081</v>
      </c>
      <c r="D12" s="11">
        <f t="shared" si="1"/>
        <v>0.33240574426856134</v>
      </c>
      <c r="E12" s="11">
        <f t="shared" si="1"/>
        <v>0.30829269981092972</v>
      </c>
      <c r="F12" s="11">
        <f t="shared" si="1"/>
        <v>0.33752727421032241</v>
      </c>
      <c r="G12" s="11">
        <f t="shared" si="1"/>
        <v>0.32732592804140548</v>
      </c>
      <c r="H12" s="11">
        <f t="shared" si="1"/>
        <v>0.30402269332441184</v>
      </c>
      <c r="I12" s="11">
        <f t="shared" si="1"/>
        <v>0.28805096343452274</v>
      </c>
      <c r="J12" s="11">
        <f t="shared" si="1"/>
        <v>0.2779982599228597</v>
      </c>
      <c r="K12" s="11">
        <f t="shared" si="1"/>
        <v>0.27840229395819799</v>
      </c>
      <c r="L12" s="11">
        <f t="shared" si="1"/>
        <v>0.24943968573501007</v>
      </c>
      <c r="M12" s="11">
        <f t="shared" si="1"/>
        <v>0.22711735126278321</v>
      </c>
      <c r="N12" s="11">
        <f t="shared" si="1"/>
        <v>0.22565115936849628</v>
      </c>
      <c r="O12" s="11">
        <f t="shared" si="1"/>
        <v>0.23485965001439921</v>
      </c>
      <c r="P12" s="11">
        <f t="shared" si="1"/>
        <v>0.23254004840382619</v>
      </c>
      <c r="Q12" s="11">
        <f t="shared" si="1"/>
        <v>0.22504040099701444</v>
      </c>
      <c r="R12" s="11">
        <f t="shared" si="1"/>
        <v>0.2513218390804598</v>
      </c>
      <c r="S12" s="11">
        <f t="shared" si="1"/>
        <v>0.2316382141697044</v>
      </c>
      <c r="T12" s="12"/>
      <c r="U12" s="12"/>
      <c r="V12" s="12"/>
      <c r="W12" s="12"/>
      <c r="X12" s="12"/>
      <c r="Y12" s="12"/>
      <c r="Z12" s="12"/>
      <c r="AA12" s="13"/>
      <c r="AB12" s="13"/>
      <c r="AC12" s="13"/>
      <c r="AD12" s="13"/>
    </row>
    <row r="13" spans="1:30" ht="16" x14ac:dyDescent="0.2">
      <c r="A13" s="3" t="s">
        <v>27</v>
      </c>
      <c r="B13" s="4">
        <v>4884200000</v>
      </c>
      <c r="C13" s="4">
        <v>5020800000</v>
      </c>
      <c r="D13" s="4">
        <v>5278100000</v>
      </c>
      <c r="E13" s="4">
        <v>5531300000</v>
      </c>
      <c r="F13" s="4">
        <v>4733600000</v>
      </c>
      <c r="G13" s="4">
        <v>4796400000</v>
      </c>
      <c r="H13" s="4">
        <v>5243900000</v>
      </c>
      <c r="I13" s="4">
        <v>5281800000</v>
      </c>
      <c r="J13" s="4">
        <v>5051200000</v>
      </c>
      <c r="K13" s="4">
        <v>5595000000</v>
      </c>
      <c r="L13" s="4">
        <v>6085700000</v>
      </c>
      <c r="M13" s="4">
        <v>7025900000</v>
      </c>
      <c r="N13" s="4">
        <v>7190800000</v>
      </c>
      <c r="O13" s="5">
        <v>8140400000</v>
      </c>
      <c r="P13" s="4">
        <v>1802900000</v>
      </c>
      <c r="Q13" s="4">
        <v>1995900000</v>
      </c>
      <c r="R13" s="4">
        <v>1985100000</v>
      </c>
      <c r="S13" s="4">
        <v>2356500000</v>
      </c>
    </row>
    <row r="14" spans="1:30" ht="19" x14ac:dyDescent="0.25">
      <c r="A14" s="14" t="s">
        <v>193</v>
      </c>
      <c r="B14" s="11">
        <f t="shared" ref="B14:S14" si="2">B13/B2</f>
        <v>0.21165713295198474</v>
      </c>
      <c r="C14" s="11">
        <f t="shared" si="2"/>
        <v>0.20673213513680438</v>
      </c>
      <c r="D14" s="11">
        <f t="shared" si="2"/>
        <v>0.2335091180972774</v>
      </c>
      <c r="E14" s="11">
        <f t="shared" si="2"/>
        <v>0.23931450130012849</v>
      </c>
      <c r="F14" s="11">
        <f t="shared" si="2"/>
        <v>0.24131813454597362</v>
      </c>
      <c r="G14" s="11">
        <f t="shared" si="2"/>
        <v>0.2403162530625742</v>
      </c>
      <c r="H14" s="11">
        <f t="shared" si="2"/>
        <v>0.24709618746495399</v>
      </c>
      <c r="I14" s="11">
        <f t="shared" si="2"/>
        <v>0.23093571419202233</v>
      </c>
      <c r="J14" s="11">
        <f t="shared" si="2"/>
        <v>0.23501277142179192</v>
      </c>
      <c r="K14" s="11">
        <f t="shared" si="2"/>
        <v>0.2506776585496987</v>
      </c>
      <c r="L14" s="11">
        <f t="shared" si="2"/>
        <v>0.24799305617812697</v>
      </c>
      <c r="M14" s="11">
        <f t="shared" si="2"/>
        <v>0.24810370642409177</v>
      </c>
      <c r="N14" s="11">
        <f t="shared" si="2"/>
        <v>0.25194279187425983</v>
      </c>
      <c r="O14" s="11">
        <f t="shared" si="2"/>
        <v>0.27580085040063695</v>
      </c>
      <c r="P14" s="11">
        <f t="shared" si="2"/>
        <v>0.25972398294341364</v>
      </c>
      <c r="Q14" s="11">
        <f t="shared" si="2"/>
        <v>0.27334355912240815</v>
      </c>
      <c r="R14" s="11">
        <f t="shared" si="2"/>
        <v>0.28521551724137933</v>
      </c>
      <c r="S14" s="11">
        <f t="shared" si="2"/>
        <v>0.28350236402353196</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6772200000</v>
      </c>
      <c r="C16" s="30">
        <v>6317900000</v>
      </c>
      <c r="D16" s="30">
        <v>5015300000</v>
      </c>
      <c r="E16" s="30">
        <v>5548100000</v>
      </c>
      <c r="F16" s="30">
        <v>3328700000</v>
      </c>
      <c r="G16" s="30">
        <v>3592100000</v>
      </c>
      <c r="H16" s="30">
        <v>3871300000</v>
      </c>
      <c r="I16" s="30">
        <v>4931200000</v>
      </c>
      <c r="J16" s="30">
        <v>5785300000</v>
      </c>
      <c r="K16" s="30">
        <v>5789500000</v>
      </c>
      <c r="L16" s="30">
        <v>6849600000</v>
      </c>
      <c r="M16" s="30">
        <v>7548100000</v>
      </c>
      <c r="N16" s="30">
        <v>8280400000</v>
      </c>
      <c r="O16" s="31">
        <v>7881800000</v>
      </c>
      <c r="P16" s="30">
        <v>1945400000</v>
      </c>
      <c r="Q16" s="30">
        <v>2114600000</v>
      </c>
      <c r="R16" s="30">
        <v>1599000000</v>
      </c>
      <c r="S16" s="30">
        <v>2222800000</v>
      </c>
    </row>
    <row r="17" spans="1:30" ht="16" x14ac:dyDescent="0.2">
      <c r="A17" s="25" t="s">
        <v>59</v>
      </c>
      <c r="B17" s="33">
        <v>29.35</v>
      </c>
      <c r="C17" s="33">
        <v>26.01</v>
      </c>
      <c r="D17" s="33">
        <v>22.19</v>
      </c>
      <c r="E17" s="30">
        <v>24</v>
      </c>
      <c r="F17" s="33">
        <v>16.97</v>
      </c>
      <c r="G17" s="30">
        <v>18</v>
      </c>
      <c r="H17" s="33">
        <v>18.239999999999998</v>
      </c>
      <c r="I17" s="33">
        <v>21.56</v>
      </c>
      <c r="J17" s="33">
        <v>26.92</v>
      </c>
      <c r="K17" s="33">
        <v>25.94</v>
      </c>
      <c r="L17" s="33">
        <v>27.91</v>
      </c>
      <c r="M17" s="33">
        <v>26.65</v>
      </c>
      <c r="N17" s="33">
        <v>29.01</v>
      </c>
      <c r="O17" s="34">
        <v>26.7</v>
      </c>
      <c r="P17" s="33">
        <v>28.03</v>
      </c>
      <c r="Q17" s="33">
        <v>28.96</v>
      </c>
      <c r="R17" s="33">
        <v>22.97</v>
      </c>
      <c r="S17" s="33">
        <v>26.74</v>
      </c>
    </row>
    <row r="18" spans="1:30" ht="19" x14ac:dyDescent="0.25">
      <c r="A18" s="15" t="s">
        <v>194</v>
      </c>
      <c r="B18" s="10"/>
      <c r="C18" s="11">
        <f>(C16/B16)-1</f>
        <v>-6.7083074923953823E-2</v>
      </c>
      <c r="D18" s="11">
        <f>(D16/C16)-1</f>
        <v>-0.20617610281897469</v>
      </c>
      <c r="E18" s="11">
        <f>(E16/D16)-1</f>
        <v>0.10623492114130761</v>
      </c>
      <c r="F18" s="11">
        <f t="shared" ref="F18:N18" si="3">(F16/E16)-1</f>
        <v>-0.40002883870153749</v>
      </c>
      <c r="G18" s="11">
        <f t="shared" si="3"/>
        <v>7.9129990687055063E-2</v>
      </c>
      <c r="H18" s="11">
        <f t="shared" si="3"/>
        <v>7.7726121210434096E-2</v>
      </c>
      <c r="I18" s="11">
        <f t="shared" si="3"/>
        <v>0.27378400020664895</v>
      </c>
      <c r="J18" s="11">
        <f t="shared" si="3"/>
        <v>0.17320327709279693</v>
      </c>
      <c r="K18" s="11">
        <f t="shared" si="3"/>
        <v>7.2597790952921848E-4</v>
      </c>
      <c r="L18" s="11">
        <f t="shared" si="3"/>
        <v>0.18310734951204766</v>
      </c>
      <c r="M18" s="11">
        <f t="shared" si="3"/>
        <v>0.10197675776687687</v>
      </c>
      <c r="N18" s="11">
        <f t="shared" si="3"/>
        <v>9.7017792557067439E-2</v>
      </c>
      <c r="O18" s="11">
        <f>(O16/N16)-1</f>
        <v>-4.8137771122167994E-2</v>
      </c>
      <c r="P18" s="11"/>
      <c r="Q18" s="11">
        <f>(Q16/P16)-1</f>
        <v>8.6974401151434177E-2</v>
      </c>
      <c r="R18" s="11">
        <f>(R16/Q16)-1</f>
        <v>-0.24382862006998962</v>
      </c>
      <c r="S18" s="11">
        <f>(S16/R16)-1</f>
        <v>0.39011882426516564</v>
      </c>
      <c r="T18" s="12"/>
      <c r="U18" s="12"/>
      <c r="V18" s="12"/>
      <c r="W18" s="12"/>
      <c r="X18" s="12"/>
      <c r="Y18" s="12"/>
      <c r="Z18" s="12"/>
      <c r="AA18" s="13"/>
      <c r="AB18" s="13"/>
      <c r="AC18" s="13"/>
      <c r="AD18" s="13"/>
    </row>
    <row r="19" spans="1:30" ht="16" x14ac:dyDescent="0.2">
      <c r="A19" s="3" t="s">
        <v>30</v>
      </c>
      <c r="B19" s="4">
        <v>247000000</v>
      </c>
      <c r="C19" s="4">
        <v>968400000</v>
      </c>
      <c r="D19" s="4">
        <v>-392900000</v>
      </c>
      <c r="E19" s="4">
        <v>-341200000</v>
      </c>
      <c r="F19" s="4">
        <v>328400000</v>
      </c>
      <c r="G19" s="4">
        <v>802100000</v>
      </c>
      <c r="H19" s="4">
        <v>497300000</v>
      </c>
      <c r="I19" s="4">
        <v>2733800000</v>
      </c>
      <c r="J19" s="4">
        <v>2105200000</v>
      </c>
      <c r="K19" s="4">
        <v>523600000</v>
      </c>
      <c r="L19" s="4">
        <v>-380300000</v>
      </c>
      <c r="M19" s="4">
        <v>1392600000</v>
      </c>
      <c r="N19" s="4">
        <v>1474000000</v>
      </c>
      <c r="O19" s="5">
        <v>601300000</v>
      </c>
      <c r="P19" s="4">
        <v>379900000</v>
      </c>
      <c r="Q19" s="4">
        <v>18200000</v>
      </c>
      <c r="R19" s="4">
        <v>69300000</v>
      </c>
      <c r="S19" s="4">
        <v>133900000</v>
      </c>
    </row>
    <row r="20" spans="1:30" ht="16" x14ac:dyDescent="0.2">
      <c r="A20" s="3" t="s">
        <v>31</v>
      </c>
      <c r="B20" s="4">
        <v>133600000</v>
      </c>
      <c r="C20" s="4">
        <v>106100000</v>
      </c>
      <c r="D20" s="4">
        <v>72800000</v>
      </c>
      <c r="E20" s="4">
        <v>40400000</v>
      </c>
      <c r="F20" s="4">
        <v>27800000</v>
      </c>
      <c r="G20" s="4">
        <v>74200000</v>
      </c>
      <c r="H20" s="4">
        <v>76500000</v>
      </c>
      <c r="I20" s="4">
        <v>57700000</v>
      </c>
      <c r="J20" s="4">
        <v>110800000</v>
      </c>
      <c r="K20" s="4">
        <v>320200000</v>
      </c>
      <c r="L20" s="4">
        <v>326600000</v>
      </c>
      <c r="M20" s="4">
        <v>314400000</v>
      </c>
      <c r="N20" s="4">
        <v>268800000</v>
      </c>
      <c r="O20" s="5">
        <v>262800000</v>
      </c>
      <c r="P20" s="4">
        <v>61400000</v>
      </c>
      <c r="Q20" s="4">
        <v>58500000</v>
      </c>
      <c r="R20" s="4">
        <v>68600000</v>
      </c>
      <c r="S20" s="4">
        <v>74300000</v>
      </c>
    </row>
    <row r="21" spans="1:30" ht="16" x14ac:dyDescent="0.2">
      <c r="A21" s="3" t="s">
        <v>32</v>
      </c>
      <c r="B21" s="4">
        <v>185500000</v>
      </c>
      <c r="C21" s="4">
        <v>186000000</v>
      </c>
      <c r="D21" s="4">
        <v>177800000</v>
      </c>
      <c r="E21" s="4">
        <v>160100000</v>
      </c>
      <c r="F21" s="4">
        <v>148800000</v>
      </c>
      <c r="G21" s="4">
        <v>161200000</v>
      </c>
      <c r="H21" s="4">
        <v>185200000</v>
      </c>
      <c r="I21" s="4">
        <v>225000000</v>
      </c>
      <c r="J21" s="4">
        <v>272100000</v>
      </c>
      <c r="K21" s="4">
        <v>400600000</v>
      </c>
      <c r="L21" s="4">
        <v>359600000</v>
      </c>
      <c r="M21" s="4">
        <v>339800000</v>
      </c>
      <c r="N21" s="4">
        <v>331600000</v>
      </c>
      <c r="O21" s="5">
        <v>388600000</v>
      </c>
      <c r="P21" s="4">
        <v>81500000</v>
      </c>
      <c r="Q21" s="4">
        <v>84000000</v>
      </c>
      <c r="R21" s="4">
        <v>102800000</v>
      </c>
      <c r="S21" s="4">
        <v>120300000</v>
      </c>
    </row>
    <row r="22" spans="1:30" ht="16" x14ac:dyDescent="0.2">
      <c r="A22" s="3" t="s">
        <v>33</v>
      </c>
      <c r="B22" s="4">
        <v>51900000</v>
      </c>
      <c r="C22" s="4">
        <v>79900000</v>
      </c>
      <c r="D22" s="4">
        <v>105000000</v>
      </c>
      <c r="E22" s="4">
        <v>119700000</v>
      </c>
      <c r="F22" s="4">
        <v>121000000</v>
      </c>
      <c r="G22" s="4">
        <v>87000000</v>
      </c>
      <c r="H22" s="4">
        <v>108700000</v>
      </c>
      <c r="I22" s="4">
        <v>167300000</v>
      </c>
      <c r="J22" s="4">
        <v>161300000</v>
      </c>
      <c r="K22" s="4">
        <v>80400000</v>
      </c>
      <c r="L22" s="4">
        <v>33000000</v>
      </c>
      <c r="M22" s="4">
        <v>25400000</v>
      </c>
      <c r="N22" s="4">
        <v>62800000</v>
      </c>
      <c r="O22" s="5">
        <v>125800000</v>
      </c>
      <c r="P22" s="4">
        <v>20100000</v>
      </c>
      <c r="Q22" s="4">
        <v>25500000</v>
      </c>
      <c r="R22" s="4">
        <v>34200000</v>
      </c>
      <c r="S22" s="4">
        <v>46000000</v>
      </c>
    </row>
    <row r="23" spans="1:30" ht="16" x14ac:dyDescent="0.2">
      <c r="A23" s="3" t="s">
        <v>34</v>
      </c>
      <c r="B23" s="4">
        <v>113400000</v>
      </c>
      <c r="C23" s="4">
        <v>862300000</v>
      </c>
      <c r="D23" s="4">
        <v>-465700000</v>
      </c>
      <c r="E23" s="4">
        <v>-381600000</v>
      </c>
      <c r="F23" s="4">
        <v>300600000</v>
      </c>
      <c r="G23" s="4">
        <v>727900000</v>
      </c>
      <c r="H23" s="4">
        <v>420800000</v>
      </c>
      <c r="I23" s="4">
        <v>2676100000</v>
      </c>
      <c r="J23" s="4">
        <v>1994400000</v>
      </c>
      <c r="K23" s="4">
        <v>203400000</v>
      </c>
      <c r="L23" s="4">
        <v>-706900000</v>
      </c>
      <c r="M23" s="4">
        <v>1078200000</v>
      </c>
      <c r="N23" s="4">
        <v>1205200000</v>
      </c>
      <c r="O23" s="5">
        <v>338500000</v>
      </c>
      <c r="P23" s="4">
        <v>318500000</v>
      </c>
      <c r="Q23" s="4">
        <v>-40300000</v>
      </c>
      <c r="R23" s="4">
        <v>700000</v>
      </c>
      <c r="S23" s="4">
        <v>59600000</v>
      </c>
    </row>
    <row r="24" spans="1:30" ht="16" x14ac:dyDescent="0.2">
      <c r="A24" s="3" t="s">
        <v>35</v>
      </c>
      <c r="B24" s="4">
        <v>6525200000</v>
      </c>
      <c r="C24" s="4">
        <v>5349500000</v>
      </c>
      <c r="D24" s="4">
        <v>5408200000</v>
      </c>
      <c r="E24" s="4">
        <v>5889300000</v>
      </c>
      <c r="F24" s="4">
        <v>3000300000</v>
      </c>
      <c r="G24" s="4">
        <v>2790000000</v>
      </c>
      <c r="H24" s="4">
        <v>3374000000</v>
      </c>
      <c r="I24" s="4">
        <v>2197400000</v>
      </c>
      <c r="J24" s="4">
        <v>3680100000</v>
      </c>
      <c r="K24" s="4">
        <v>5265900000</v>
      </c>
      <c r="L24" s="4">
        <v>7229900000</v>
      </c>
      <c r="M24" s="4">
        <v>6155500000</v>
      </c>
      <c r="N24" s="4">
        <v>6806400000</v>
      </c>
      <c r="O24" s="5">
        <v>7280500000</v>
      </c>
      <c r="P24" s="4">
        <v>1565500000</v>
      </c>
      <c r="Q24" s="4">
        <v>2096400000</v>
      </c>
      <c r="R24" s="4">
        <v>1529700000</v>
      </c>
      <c r="S24" s="4">
        <v>2088900000</v>
      </c>
    </row>
    <row r="25" spans="1:30" ht="16" x14ac:dyDescent="0.2">
      <c r="A25" s="3" t="s">
        <v>36</v>
      </c>
      <c r="B25" s="4">
        <v>1455700000</v>
      </c>
      <c r="C25" s="4">
        <v>1001800000</v>
      </c>
      <c r="D25" s="4">
        <v>1319600000</v>
      </c>
      <c r="E25" s="4">
        <v>1204500000</v>
      </c>
      <c r="F25" s="4">
        <v>609800000</v>
      </c>
      <c r="G25" s="4">
        <v>381600000</v>
      </c>
      <c r="H25" s="4">
        <v>636400000</v>
      </c>
      <c r="I25" s="4">
        <v>2401500000</v>
      </c>
      <c r="J25" s="4">
        <v>529500000</v>
      </c>
      <c r="K25" s="4">
        <v>628000000</v>
      </c>
      <c r="L25" s="4">
        <v>1036200000</v>
      </c>
      <c r="M25" s="4">
        <v>573800000</v>
      </c>
      <c r="N25" s="4">
        <v>561600000</v>
      </c>
      <c r="O25" s="5">
        <v>783000000</v>
      </c>
      <c r="P25" s="4">
        <v>113800000</v>
      </c>
      <c r="Q25" s="4">
        <v>158700000</v>
      </c>
      <c r="R25" s="4">
        <v>184800000</v>
      </c>
      <c r="S25" s="4">
        <v>325700000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5069500000</v>
      </c>
      <c r="C27" s="4">
        <v>4347700000</v>
      </c>
      <c r="D27" s="4">
        <v>4088600000</v>
      </c>
      <c r="E27" s="4">
        <v>4684800000</v>
      </c>
      <c r="F27" s="4">
        <v>2390500000</v>
      </c>
      <c r="G27" s="4">
        <v>2408400000</v>
      </c>
      <c r="H27" s="4">
        <v>2737600000</v>
      </c>
      <c r="I27" s="4">
        <v>-204100000</v>
      </c>
      <c r="J27" s="4">
        <v>3150600000</v>
      </c>
      <c r="K27" s="4">
        <v>4637900000</v>
      </c>
      <c r="L27" s="4">
        <v>6193700000</v>
      </c>
      <c r="M27" s="4">
        <v>5581700000</v>
      </c>
      <c r="N27" s="4">
        <v>6244800000</v>
      </c>
      <c r="O27" s="5">
        <v>6497500000</v>
      </c>
      <c r="P27" s="4">
        <v>1451700000</v>
      </c>
      <c r="Q27" s="4">
        <v>1937700000</v>
      </c>
      <c r="R27" s="4">
        <v>1344900000</v>
      </c>
      <c r="S27" s="4">
        <v>1763200000</v>
      </c>
    </row>
    <row r="28" spans="1:30" ht="16" x14ac:dyDescent="0.2">
      <c r="A28" s="3" t="s">
        <v>39</v>
      </c>
      <c r="B28" s="4" t="s">
        <v>24</v>
      </c>
      <c r="C28" s="4" t="s">
        <v>24</v>
      </c>
      <c r="D28" s="4" t="s">
        <v>24</v>
      </c>
      <c r="E28" s="4" t="s">
        <v>24</v>
      </c>
      <c r="F28" s="4" t="s">
        <v>24</v>
      </c>
      <c r="G28" s="4" t="s">
        <v>24</v>
      </c>
      <c r="H28" s="4" t="s">
        <v>24</v>
      </c>
      <c r="I28" s="4" t="s">
        <v>24</v>
      </c>
      <c r="J28" s="4">
        <v>-81400000</v>
      </c>
      <c r="K28" s="4">
        <v>-3680500000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v>-117700000</v>
      </c>
      <c r="J29" s="4">
        <v>81400000</v>
      </c>
      <c r="K29" s="4">
        <v>3680500000</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117700000</v>
      </c>
      <c r="J30" s="4">
        <v>-162800000</v>
      </c>
      <c r="K30" s="4">
        <v>-7361000000</v>
      </c>
      <c r="L30" s="4" t="s">
        <v>24</v>
      </c>
      <c r="M30" s="4" t="s">
        <v>24</v>
      </c>
      <c r="N30" s="4" t="s">
        <v>24</v>
      </c>
      <c r="O30" s="5" t="s">
        <v>24</v>
      </c>
      <c r="P30" s="4" t="s">
        <v>24</v>
      </c>
      <c r="Q30" s="4" t="s">
        <v>24</v>
      </c>
      <c r="R30" s="4" t="s">
        <v>24</v>
      </c>
      <c r="S30" s="4" t="s">
        <v>24</v>
      </c>
    </row>
    <row r="31" spans="1:30" ht="16" x14ac:dyDescent="0.2">
      <c r="A31" s="3" t="s">
        <v>42</v>
      </c>
      <c r="B31" s="4">
        <v>5069500000</v>
      </c>
      <c r="C31" s="4">
        <v>4347700000</v>
      </c>
      <c r="D31" s="4">
        <v>4088600000</v>
      </c>
      <c r="E31" s="4">
        <v>4684800000</v>
      </c>
      <c r="F31" s="4">
        <v>2390500000</v>
      </c>
      <c r="G31" s="4">
        <v>2408400000</v>
      </c>
      <c r="H31" s="4">
        <v>2737600000</v>
      </c>
      <c r="I31" s="4">
        <v>-204100000</v>
      </c>
      <c r="J31" s="4">
        <v>3232000000</v>
      </c>
      <c r="K31" s="4">
        <v>8318400000</v>
      </c>
      <c r="L31" s="4">
        <v>6193700000</v>
      </c>
      <c r="M31" s="4">
        <v>5581700000</v>
      </c>
      <c r="N31" s="4">
        <v>6244800000</v>
      </c>
      <c r="O31" s="5">
        <v>6497500000</v>
      </c>
      <c r="P31" s="4">
        <v>1451700000</v>
      </c>
      <c r="Q31" s="4">
        <v>1937700000</v>
      </c>
      <c r="R31" s="4">
        <v>1344900000</v>
      </c>
      <c r="S31" s="4">
        <v>1763200000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5069500000</v>
      </c>
      <c r="C33" s="30">
        <v>4347700000</v>
      </c>
      <c r="D33" s="30">
        <v>4088600000</v>
      </c>
      <c r="E33" s="30">
        <v>4684800000</v>
      </c>
      <c r="F33" s="30">
        <v>2390500000</v>
      </c>
      <c r="G33" s="30">
        <v>2408400000</v>
      </c>
      <c r="H33" s="30">
        <v>2737600000</v>
      </c>
      <c r="I33" s="30">
        <v>-204100000</v>
      </c>
      <c r="J33" s="30">
        <v>3232000000</v>
      </c>
      <c r="K33" s="30">
        <v>8318400000</v>
      </c>
      <c r="L33" s="30">
        <v>6193700000</v>
      </c>
      <c r="M33" s="30">
        <v>5581700000</v>
      </c>
      <c r="N33" s="30">
        <v>6244800000</v>
      </c>
      <c r="O33" s="31">
        <v>6497500000</v>
      </c>
      <c r="P33" s="30">
        <v>1451700000</v>
      </c>
      <c r="Q33" s="30">
        <v>1937700000</v>
      </c>
      <c r="R33" s="30">
        <v>1344900000</v>
      </c>
      <c r="S33" s="30">
        <v>1763200000</v>
      </c>
    </row>
    <row r="34" spans="1:30" ht="16" x14ac:dyDescent="0.2">
      <c r="A34" s="25" t="s">
        <v>60</v>
      </c>
      <c r="B34" s="33">
        <v>21.97</v>
      </c>
      <c r="C34" s="33">
        <v>17.899999999999999</v>
      </c>
      <c r="D34" s="33">
        <v>18.09</v>
      </c>
      <c r="E34" s="33">
        <v>20.27</v>
      </c>
      <c r="F34" s="33">
        <v>12.19</v>
      </c>
      <c r="G34" s="33">
        <v>12.07</v>
      </c>
      <c r="H34" s="33">
        <v>12.9</v>
      </c>
      <c r="I34" s="33">
        <v>-0.89</v>
      </c>
      <c r="J34" s="33">
        <v>15.04</v>
      </c>
      <c r="K34" s="33">
        <v>37.270000000000003</v>
      </c>
      <c r="L34" s="33">
        <v>25.24</v>
      </c>
      <c r="M34" s="33">
        <v>19.71</v>
      </c>
      <c r="N34" s="33">
        <v>21.88</v>
      </c>
      <c r="O34" s="34">
        <v>22.01</v>
      </c>
      <c r="P34" s="33">
        <v>20.91</v>
      </c>
      <c r="Q34" s="33">
        <v>26.54</v>
      </c>
      <c r="R34" s="33">
        <v>19.32</v>
      </c>
      <c r="S34" s="33">
        <v>21.21</v>
      </c>
    </row>
    <row r="35" spans="1:30" ht="19" x14ac:dyDescent="0.25">
      <c r="A35" s="16" t="s">
        <v>195</v>
      </c>
      <c r="B35" s="17"/>
      <c r="C35" s="18">
        <f>(C33/B33)-1</f>
        <v>-0.14238090541473514</v>
      </c>
      <c r="D35" s="18">
        <f>(D33/C33)-1</f>
        <v>-5.95947282471192E-2</v>
      </c>
      <c r="E35" s="18">
        <f>(E33/D33)-1</f>
        <v>0.14582008511470912</v>
      </c>
      <c r="F35" s="18">
        <f t="shared" ref="F35:N35" si="4">(F33/E33)-1</f>
        <v>-0.48973275273224048</v>
      </c>
      <c r="G35" s="18">
        <f t="shared" si="4"/>
        <v>7.48797322735828E-3</v>
      </c>
      <c r="H35" s="18">
        <f t="shared" si="4"/>
        <v>0.13668825776449101</v>
      </c>
      <c r="I35" s="18">
        <f t="shared" si="4"/>
        <v>-1.0745543541788427</v>
      </c>
      <c r="J35" s="18">
        <f t="shared" si="4"/>
        <v>-16.835374816266537</v>
      </c>
      <c r="K35" s="18">
        <f t="shared" si="4"/>
        <v>1.5737623762376236</v>
      </c>
      <c r="L35" s="18">
        <f t="shared" si="4"/>
        <v>-0.25542171571456052</v>
      </c>
      <c r="M35" s="18">
        <f t="shared" si="4"/>
        <v>-9.8810081211553658E-2</v>
      </c>
      <c r="N35" s="18">
        <f t="shared" si="4"/>
        <v>0.11879893222494942</v>
      </c>
      <c r="O35" s="18">
        <f>(O33/N33)-1</f>
        <v>4.0465667435306107E-2</v>
      </c>
      <c r="P35" s="18"/>
      <c r="Q35" s="18">
        <f>(Q33/P33)-1</f>
        <v>0.33477991320520761</v>
      </c>
      <c r="R35" s="18">
        <f>(R33/Q33)-1</f>
        <v>-0.30592971048149864</v>
      </c>
      <c r="S35" s="18">
        <f>(S33/R33)-1</f>
        <v>0.31102684214439735</v>
      </c>
      <c r="T35" s="12"/>
      <c r="U35" s="12"/>
      <c r="V35" s="12"/>
      <c r="W35" s="12"/>
      <c r="X35" s="12"/>
      <c r="Y35" s="12"/>
      <c r="Z35" s="12"/>
      <c r="AA35" s="13"/>
      <c r="AB35" s="13"/>
      <c r="AC35" s="13"/>
      <c r="AD35" s="13"/>
    </row>
    <row r="36" spans="1:30" ht="19" customHeight="1" x14ac:dyDescent="0.2">
      <c r="A36" s="19" t="s">
        <v>196</v>
      </c>
      <c r="B36" s="20">
        <f t="shared" ref="B36:S36" si="5">(B16*(1-0.25))/(B126+B105+B96)</f>
        <v>0.26263360100934369</v>
      </c>
      <c r="C36" s="20">
        <f t="shared" si="5"/>
        <v>0.23088814282790679</v>
      </c>
      <c r="D36" s="20">
        <f t="shared" si="5"/>
        <v>0.18524688257195202</v>
      </c>
      <c r="E36" s="20">
        <f t="shared" si="5"/>
        <v>0.18207525291420171</v>
      </c>
      <c r="F36" s="20">
        <f t="shared" si="5"/>
        <v>0.10648659600332701</v>
      </c>
      <c r="G36" s="20">
        <f t="shared" si="5"/>
        <v>0.11937165467370883</v>
      </c>
      <c r="H36" s="20">
        <f t="shared" si="5"/>
        <v>0.11906465674555169</v>
      </c>
      <c r="I36" s="20">
        <f t="shared" si="5"/>
        <v>0.14609520047402727</v>
      </c>
      <c r="J36" s="20">
        <f t="shared" si="5"/>
        <v>0.20459432187365909</v>
      </c>
      <c r="K36" s="20">
        <f t="shared" si="5"/>
        <v>0.23467140463708588</v>
      </c>
      <c r="L36" s="20">
        <f t="shared" si="5"/>
        <v>0.22912959122231885</v>
      </c>
      <c r="M36" s="20">
        <f t="shared" si="5"/>
        <v>0.21740336796021428</v>
      </c>
      <c r="N36" s="20">
        <f t="shared" si="5"/>
        <v>0.22989190789960762</v>
      </c>
      <c r="O36" s="20">
        <f t="shared" si="5"/>
        <v>0.19724684927575886</v>
      </c>
      <c r="P36" s="20">
        <f t="shared" si="5"/>
        <v>5.6000353108699906E-2</v>
      </c>
      <c r="Q36" s="20">
        <f t="shared" si="5"/>
        <v>5.8708447471681351E-2</v>
      </c>
      <c r="R36" s="20">
        <f t="shared" si="5"/>
        <v>3.9738555594214423E-2</v>
      </c>
      <c r="S36" s="20">
        <f t="shared" si="5"/>
        <v>5.5626924886467151E-2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5069500000</v>
      </c>
      <c r="C39" s="4">
        <v>4347700000</v>
      </c>
      <c r="D39" s="4">
        <v>4088600000</v>
      </c>
      <c r="E39" s="4">
        <v>4684800000</v>
      </c>
      <c r="F39" s="4">
        <v>2390500000</v>
      </c>
      <c r="G39" s="4">
        <v>2408400000</v>
      </c>
      <c r="H39" s="4">
        <v>2737600000</v>
      </c>
      <c r="I39" s="4">
        <v>-204100000</v>
      </c>
      <c r="J39" s="4">
        <v>3232000000</v>
      </c>
      <c r="K39" s="4">
        <v>8318400000</v>
      </c>
      <c r="L39" s="4">
        <v>6193700000</v>
      </c>
      <c r="M39" s="4">
        <v>5581700000</v>
      </c>
      <c r="N39" s="4">
        <v>6244800000</v>
      </c>
      <c r="O39" s="5">
        <v>6497500000</v>
      </c>
      <c r="P39" s="4">
        <v>1451700000</v>
      </c>
      <c r="Q39" s="4">
        <v>1937700000</v>
      </c>
      <c r="R39" s="4">
        <v>1344900000</v>
      </c>
      <c r="S39" s="4">
        <v>1763200000</v>
      </c>
    </row>
    <row r="40" spans="1:30" ht="16" x14ac:dyDescent="0.2">
      <c r="A40" s="3" t="s">
        <v>48</v>
      </c>
      <c r="B40" s="4">
        <v>1105788000</v>
      </c>
      <c r="C40" s="4">
        <v>1113923000</v>
      </c>
      <c r="D40" s="4">
        <v>1113178000</v>
      </c>
      <c r="E40" s="4">
        <v>1080874000</v>
      </c>
      <c r="F40" s="4">
        <v>1069932000</v>
      </c>
      <c r="G40" s="4">
        <v>1061913000</v>
      </c>
      <c r="H40" s="4">
        <v>1058324000</v>
      </c>
      <c r="I40" s="4">
        <v>1052023000</v>
      </c>
      <c r="J40" s="4">
        <v>1027721000</v>
      </c>
      <c r="K40" s="4">
        <v>931059000</v>
      </c>
      <c r="L40" s="4">
        <v>907634000</v>
      </c>
      <c r="M40" s="4">
        <v>906963000</v>
      </c>
      <c r="N40" s="4">
        <v>901736000</v>
      </c>
      <c r="O40" s="5">
        <v>900736000</v>
      </c>
      <c r="P40" s="4">
        <v>900700000</v>
      </c>
      <c r="Q40" s="4">
        <v>901544000</v>
      </c>
      <c r="R40" s="4">
        <v>901000000</v>
      </c>
      <c r="S40" s="4">
        <v>899700000</v>
      </c>
    </row>
    <row r="41" spans="1:30" ht="16" x14ac:dyDescent="0.2">
      <c r="A41" s="3" t="s">
        <v>49</v>
      </c>
      <c r="B41" s="6">
        <v>4.58</v>
      </c>
      <c r="C41" s="6">
        <v>3.9</v>
      </c>
      <c r="D41" s="6">
        <v>3.67</v>
      </c>
      <c r="E41" s="6">
        <v>4.33</v>
      </c>
      <c r="F41" s="6">
        <v>2.23</v>
      </c>
      <c r="G41" s="6">
        <v>2.27</v>
      </c>
      <c r="H41" s="6">
        <v>2.59</v>
      </c>
      <c r="I41" s="6">
        <v>-0.19</v>
      </c>
      <c r="J41" s="6">
        <v>3.14</v>
      </c>
      <c r="K41" s="6">
        <v>8.93</v>
      </c>
      <c r="L41" s="6">
        <v>6.82</v>
      </c>
      <c r="M41" s="6">
        <v>6.15</v>
      </c>
      <c r="N41" s="6">
        <v>6.93</v>
      </c>
      <c r="O41" s="7">
        <v>7.21</v>
      </c>
      <c r="P41" s="6">
        <v>1.61</v>
      </c>
      <c r="Q41" s="6">
        <v>2.15</v>
      </c>
      <c r="R41" s="6">
        <v>1.49</v>
      </c>
      <c r="S41" s="6">
        <v>1.96</v>
      </c>
    </row>
    <row r="42" spans="1:30" ht="16" x14ac:dyDescent="0.2">
      <c r="A42" s="3" t="s">
        <v>50</v>
      </c>
      <c r="B42" s="6">
        <v>4.58</v>
      </c>
      <c r="C42" s="6">
        <v>3.9</v>
      </c>
      <c r="D42" s="6">
        <v>3.67</v>
      </c>
      <c r="E42" s="6">
        <v>4.33</v>
      </c>
      <c r="F42" s="6">
        <v>2.23</v>
      </c>
      <c r="G42" s="6">
        <v>2.27</v>
      </c>
      <c r="H42" s="6">
        <v>2.59</v>
      </c>
      <c r="I42" s="6">
        <v>-0.19</v>
      </c>
      <c r="J42" s="6">
        <v>3.07</v>
      </c>
      <c r="K42" s="6">
        <v>4.9800000000000004</v>
      </c>
      <c r="L42" s="6">
        <v>6.82</v>
      </c>
      <c r="M42" s="6">
        <v>6.15</v>
      </c>
      <c r="N42" s="6">
        <v>6.93</v>
      </c>
      <c r="O42" s="7">
        <v>7.21</v>
      </c>
      <c r="P42" s="6">
        <v>1.61</v>
      </c>
      <c r="Q42" s="6">
        <v>2.15</v>
      </c>
      <c r="R42" s="6">
        <v>1.49</v>
      </c>
      <c r="S42" s="6">
        <v>1.96</v>
      </c>
    </row>
    <row r="43" spans="1:30" ht="16" x14ac:dyDescent="0.2">
      <c r="A43" s="3" t="s">
        <v>51</v>
      </c>
      <c r="B43" s="4">
        <v>1105813000</v>
      </c>
      <c r="C43" s="4">
        <v>1113967000</v>
      </c>
      <c r="D43" s="4">
        <v>1117294000</v>
      </c>
      <c r="E43" s="4">
        <v>1084766000</v>
      </c>
      <c r="F43" s="4">
        <v>1074286000</v>
      </c>
      <c r="G43" s="4">
        <v>1065720000</v>
      </c>
      <c r="H43" s="4">
        <v>1061825000</v>
      </c>
      <c r="I43" s="4">
        <v>1052023000</v>
      </c>
      <c r="J43" s="4">
        <v>1033667000</v>
      </c>
      <c r="K43" s="4">
        <v>935684000</v>
      </c>
      <c r="L43" s="4">
        <v>912505000</v>
      </c>
      <c r="M43" s="4">
        <v>911681000</v>
      </c>
      <c r="N43" s="4">
        <v>904619000</v>
      </c>
      <c r="O43" s="5">
        <v>903694000</v>
      </c>
      <c r="P43" s="4">
        <v>903800000</v>
      </c>
      <c r="Q43" s="4">
        <v>904976000</v>
      </c>
      <c r="R43" s="4">
        <v>903300000</v>
      </c>
      <c r="S43" s="4">
        <v>902700000</v>
      </c>
    </row>
    <row r="44" spans="1:30" ht="16" x14ac:dyDescent="0.2">
      <c r="A44" s="3" t="s">
        <v>52</v>
      </c>
      <c r="B44" s="6">
        <v>4.58</v>
      </c>
      <c r="C44" s="6">
        <v>3.9</v>
      </c>
      <c r="D44" s="6">
        <v>3.66</v>
      </c>
      <c r="E44" s="6">
        <v>4.32</v>
      </c>
      <c r="F44" s="6">
        <v>2.23</v>
      </c>
      <c r="G44" s="6">
        <v>2.2599999999999998</v>
      </c>
      <c r="H44" s="6">
        <v>2.58</v>
      </c>
      <c r="I44" s="6">
        <v>-0.19</v>
      </c>
      <c r="J44" s="6">
        <v>3.13</v>
      </c>
      <c r="K44" s="6">
        <v>8.89</v>
      </c>
      <c r="L44" s="6">
        <v>6.79</v>
      </c>
      <c r="M44" s="6">
        <v>6.12</v>
      </c>
      <c r="N44" s="6">
        <v>6.9</v>
      </c>
      <c r="O44" s="7">
        <v>7.19</v>
      </c>
      <c r="P44" s="6">
        <v>1.61</v>
      </c>
      <c r="Q44" s="6">
        <v>2.14</v>
      </c>
      <c r="R44" s="6">
        <v>1.49</v>
      </c>
      <c r="S44" s="6">
        <v>1.95</v>
      </c>
    </row>
    <row r="45" spans="1:30" ht="16" x14ac:dyDescent="0.2">
      <c r="A45" s="3" t="s">
        <v>53</v>
      </c>
      <c r="B45" s="6">
        <v>4.58</v>
      </c>
      <c r="C45" s="6">
        <v>3.9</v>
      </c>
      <c r="D45" s="6">
        <v>3.66</v>
      </c>
      <c r="E45" s="6">
        <v>4.32</v>
      </c>
      <c r="F45" s="6">
        <v>2.23</v>
      </c>
      <c r="G45" s="6">
        <v>2.2599999999999998</v>
      </c>
      <c r="H45" s="6">
        <v>2.58</v>
      </c>
      <c r="I45" s="6">
        <v>-0.19</v>
      </c>
      <c r="J45" s="6">
        <v>3.05</v>
      </c>
      <c r="K45" s="6">
        <v>4.96</v>
      </c>
      <c r="L45" s="6">
        <v>6.79</v>
      </c>
      <c r="M45" s="6">
        <v>6.12</v>
      </c>
      <c r="N45" s="6">
        <v>6.9</v>
      </c>
      <c r="O45" s="7">
        <v>7.19</v>
      </c>
      <c r="P45" s="6">
        <v>1.61</v>
      </c>
      <c r="Q45" s="6">
        <v>2.14</v>
      </c>
      <c r="R45" s="6">
        <v>1.49</v>
      </c>
      <c r="S45" s="6">
        <v>1.95</v>
      </c>
    </row>
    <row r="46" spans="1:30" ht="16" x14ac:dyDescent="0.2">
      <c r="A46" s="3" t="s">
        <v>54</v>
      </c>
      <c r="B46" s="4">
        <v>8100400000</v>
      </c>
      <c r="C46" s="4">
        <v>7691500000</v>
      </c>
      <c r="D46" s="4">
        <v>6477500000</v>
      </c>
      <c r="E46" s="4">
        <v>6993700000</v>
      </c>
      <c r="F46" s="4">
        <v>4707700000</v>
      </c>
      <c r="G46" s="4">
        <v>5019800000</v>
      </c>
      <c r="H46" s="4">
        <v>5367900000</v>
      </c>
      <c r="I46" s="4">
        <v>6498500000</v>
      </c>
      <c r="J46" s="4">
        <v>7394300000</v>
      </c>
      <c r="K46" s="4">
        <v>7022100000</v>
      </c>
      <c r="L46" s="4">
        <v>8173500000</v>
      </c>
      <c r="M46" s="4">
        <v>9095700000</v>
      </c>
      <c r="N46" s="4">
        <v>9802900000</v>
      </c>
      <c r="O46" s="5">
        <v>9348300000</v>
      </c>
      <c r="P46" s="4">
        <v>2308300000</v>
      </c>
      <c r="Q46" s="4">
        <v>2489600000</v>
      </c>
      <c r="R46" s="4">
        <v>1961300000</v>
      </c>
      <c r="S46" s="4">
        <v>2589100000</v>
      </c>
    </row>
    <row r="47" spans="1:30" ht="16" x14ac:dyDescent="0.2">
      <c r="A47" s="3" t="s">
        <v>55</v>
      </c>
      <c r="B47" s="6">
        <v>35.1</v>
      </c>
      <c r="C47" s="6">
        <v>31.67</v>
      </c>
      <c r="D47" s="6">
        <v>28.66</v>
      </c>
      <c r="E47" s="6">
        <v>30.26</v>
      </c>
      <c r="F47" s="4">
        <v>24</v>
      </c>
      <c r="G47" s="6">
        <v>25.15</v>
      </c>
      <c r="H47" s="6">
        <v>25.29</v>
      </c>
      <c r="I47" s="6">
        <v>28.41</v>
      </c>
      <c r="J47" s="6">
        <v>34.4</v>
      </c>
      <c r="K47" s="6">
        <v>31.46</v>
      </c>
      <c r="L47" s="6">
        <v>33.31</v>
      </c>
      <c r="M47" s="6">
        <v>32.119999999999997</v>
      </c>
      <c r="N47" s="6">
        <v>34.35</v>
      </c>
      <c r="O47" s="7">
        <v>31.67</v>
      </c>
      <c r="P47" s="6">
        <v>34.74</v>
      </c>
      <c r="Q47" s="6">
        <v>34.35</v>
      </c>
      <c r="R47" s="6">
        <v>31.63</v>
      </c>
      <c r="S47" s="6">
        <v>31.67</v>
      </c>
    </row>
    <row r="48" spans="1:30" ht="16" x14ac:dyDescent="0.2">
      <c r="A48" s="3" t="s">
        <v>56</v>
      </c>
      <c r="B48" s="4">
        <v>6772200000</v>
      </c>
      <c r="C48" s="4">
        <v>6317900000</v>
      </c>
      <c r="D48" s="4">
        <v>5015300000</v>
      </c>
      <c r="E48" s="4">
        <v>5548100000</v>
      </c>
      <c r="F48" s="4">
        <v>3328700000</v>
      </c>
      <c r="G48" s="4">
        <v>3592100000</v>
      </c>
      <c r="H48" s="4">
        <v>3871300000</v>
      </c>
      <c r="I48" s="4">
        <v>4931200000</v>
      </c>
      <c r="J48" s="4">
        <v>5785300000</v>
      </c>
      <c r="K48" s="4">
        <v>5789500000</v>
      </c>
      <c r="L48" s="4">
        <v>6849600000</v>
      </c>
      <c r="M48" s="4">
        <v>7548100000</v>
      </c>
      <c r="N48" s="4">
        <v>8280400000</v>
      </c>
      <c r="O48" s="5">
        <v>7881800000</v>
      </c>
      <c r="P48" s="4">
        <v>1945400000</v>
      </c>
      <c r="Q48" s="4">
        <v>2114600000</v>
      </c>
      <c r="R48" s="4">
        <v>1599000000</v>
      </c>
      <c r="S48" s="4">
        <v>2222800000</v>
      </c>
    </row>
    <row r="49" spans="1:19" ht="16" x14ac:dyDescent="0.2">
      <c r="A49" s="3" t="s">
        <v>57</v>
      </c>
      <c r="B49" s="4">
        <v>6772200000</v>
      </c>
      <c r="C49" s="4">
        <v>6317900000</v>
      </c>
      <c r="D49" s="4">
        <v>5015300000</v>
      </c>
      <c r="E49" s="4">
        <v>5548100000</v>
      </c>
      <c r="F49" s="4">
        <v>3328700000</v>
      </c>
      <c r="G49" s="4">
        <v>3592100000</v>
      </c>
      <c r="H49" s="4">
        <v>3871300000</v>
      </c>
      <c r="I49" s="4">
        <v>4931200000</v>
      </c>
      <c r="J49" s="4">
        <v>5785300000</v>
      </c>
      <c r="K49" s="4">
        <v>5789500000</v>
      </c>
      <c r="L49" s="4">
        <v>6849600000</v>
      </c>
      <c r="M49" s="4">
        <v>7548100000</v>
      </c>
      <c r="N49" s="4">
        <v>8280400000</v>
      </c>
      <c r="O49" s="5">
        <v>7881800000</v>
      </c>
      <c r="P49" s="4">
        <v>1945400000</v>
      </c>
      <c r="Q49" s="4">
        <v>2114600000</v>
      </c>
      <c r="R49" s="4">
        <v>1599000000</v>
      </c>
      <c r="S49" s="4">
        <v>2222800000</v>
      </c>
    </row>
    <row r="50" spans="1:19" ht="16" x14ac:dyDescent="0.2">
      <c r="A50" s="3" t="s">
        <v>61</v>
      </c>
      <c r="B50" s="4">
        <v>601721</v>
      </c>
      <c r="C50" s="4">
        <v>637776</v>
      </c>
      <c r="D50" s="4">
        <v>589398</v>
      </c>
      <c r="E50" s="4">
        <v>609442</v>
      </c>
      <c r="F50" s="4">
        <v>501229</v>
      </c>
      <c r="G50" s="4">
        <v>483554</v>
      </c>
      <c r="H50" s="4">
        <v>505589</v>
      </c>
      <c r="I50" s="4">
        <v>562570</v>
      </c>
      <c r="J50" s="4">
        <v>555670</v>
      </c>
      <c r="K50" s="4">
        <v>663777</v>
      </c>
      <c r="L50" s="4">
        <v>1258451</v>
      </c>
      <c r="M50" s="4">
        <v>809097</v>
      </c>
      <c r="N50" s="4">
        <v>731831</v>
      </c>
      <c r="O50" s="5">
        <v>756808</v>
      </c>
      <c r="P50" s="4">
        <v>198331</v>
      </c>
      <c r="Q50" s="4">
        <v>187226</v>
      </c>
      <c r="R50" s="4">
        <v>178462</v>
      </c>
      <c r="S50" s="4">
        <v>213131</v>
      </c>
    </row>
    <row r="51" spans="1:19" ht="16" x14ac:dyDescent="0.2">
      <c r="A51" s="3" t="s">
        <v>62</v>
      </c>
      <c r="B51" s="6">
        <v>1.96</v>
      </c>
      <c r="C51" s="6">
        <v>1.96</v>
      </c>
      <c r="D51" s="6">
        <v>1.97</v>
      </c>
      <c r="E51" s="6">
        <v>1.96</v>
      </c>
      <c r="F51" s="6">
        <v>1.96</v>
      </c>
      <c r="G51" s="4">
        <v>2</v>
      </c>
      <c r="H51" s="6">
        <v>2.04</v>
      </c>
      <c r="I51" s="6">
        <v>2.08</v>
      </c>
      <c r="J51" s="6">
        <v>2.25</v>
      </c>
      <c r="K51" s="6">
        <v>2.59</v>
      </c>
      <c r="L51" s="6">
        <v>2.96</v>
      </c>
      <c r="M51" s="6">
        <v>3.4</v>
      </c>
      <c r="N51" s="6">
        <v>3.92</v>
      </c>
      <c r="O51" s="7">
        <v>4.22</v>
      </c>
      <c r="P51" s="6">
        <v>0.98</v>
      </c>
      <c r="Q51" s="6">
        <v>0.98</v>
      </c>
      <c r="R51" s="6">
        <v>1.1299999999999999</v>
      </c>
      <c r="S51" s="6">
        <v>1.1299999999999999</v>
      </c>
    </row>
    <row r="52" spans="1:19" ht="16" x14ac:dyDescent="0.2">
      <c r="A52" s="3" t="s">
        <v>63</v>
      </c>
      <c r="B52" s="4">
        <v>1328200000</v>
      </c>
      <c r="C52" s="4">
        <v>1373600000</v>
      </c>
      <c r="D52" s="4">
        <v>1462200000</v>
      </c>
      <c r="E52" s="4">
        <v>1445600000</v>
      </c>
      <c r="F52" s="4">
        <v>1379000000</v>
      </c>
      <c r="G52" s="4">
        <v>1427700000</v>
      </c>
      <c r="H52" s="4">
        <v>1496600000</v>
      </c>
      <c r="I52" s="4">
        <v>1567300000</v>
      </c>
      <c r="J52" s="4">
        <v>1609000000</v>
      </c>
      <c r="K52" s="4">
        <v>1232600000</v>
      </c>
      <c r="L52" s="4">
        <v>1323900000</v>
      </c>
      <c r="M52" s="4">
        <v>1547600000</v>
      </c>
      <c r="N52" s="4">
        <v>1522500000</v>
      </c>
      <c r="O52" s="5">
        <v>1466500000</v>
      </c>
      <c r="P52" s="4">
        <v>362900000</v>
      </c>
      <c r="Q52" s="4">
        <v>375000000</v>
      </c>
      <c r="R52" s="4">
        <v>362300000</v>
      </c>
      <c r="S52" s="4">
        <v>366300000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14840000000</v>
      </c>
      <c r="C55" s="4">
        <v>14248200000</v>
      </c>
      <c r="D55" s="4">
        <v>13038700000</v>
      </c>
      <c r="E55" s="4">
        <v>13104700000</v>
      </c>
      <c r="F55" s="4">
        <v>12179800000</v>
      </c>
      <c r="G55" s="4">
        <v>12573600000</v>
      </c>
      <c r="H55" s="4">
        <v>15101400000</v>
      </c>
      <c r="I55" s="4">
        <v>19202100000</v>
      </c>
      <c r="J55" s="4">
        <v>20549600000</v>
      </c>
      <c r="K55" s="4">
        <v>13709600000</v>
      </c>
      <c r="L55" s="4">
        <v>17462100000</v>
      </c>
      <c r="M55" s="4">
        <v>18452400000</v>
      </c>
      <c r="N55" s="4">
        <v>18034500000</v>
      </c>
      <c r="O55" s="5">
        <v>21331600000</v>
      </c>
      <c r="P55" s="4">
        <v>17639900000</v>
      </c>
      <c r="Q55" s="4">
        <v>18034500000</v>
      </c>
      <c r="R55" s="4">
        <v>20811400000</v>
      </c>
      <c r="S55" s="4">
        <v>21331600000</v>
      </c>
    </row>
    <row r="56" spans="1:19" ht="16" x14ac:dyDescent="0.2">
      <c r="A56" s="3" t="s">
        <v>65</v>
      </c>
      <c r="B56" s="4">
        <v>6727000000</v>
      </c>
      <c r="C56" s="4">
        <v>6897100000</v>
      </c>
      <c r="D56" s="4">
        <v>5684300000</v>
      </c>
      <c r="E56" s="4">
        <v>5397300000</v>
      </c>
      <c r="F56" s="4">
        <v>4827000000</v>
      </c>
      <c r="G56" s="4">
        <v>4451800000</v>
      </c>
      <c r="H56" s="4">
        <v>6038600000</v>
      </c>
      <c r="I56" s="4">
        <v>8034100000</v>
      </c>
      <c r="J56" s="4">
        <v>7408900000</v>
      </c>
      <c r="K56" s="4">
        <v>2438500000</v>
      </c>
      <c r="L56" s="4">
        <v>3681300000</v>
      </c>
      <c r="M56" s="4">
        <v>3908600000</v>
      </c>
      <c r="N56" s="4">
        <v>2211800000</v>
      </c>
      <c r="O56" s="5">
        <v>2829100000</v>
      </c>
      <c r="P56" s="4">
        <v>2742100000</v>
      </c>
      <c r="Q56" s="4">
        <v>2211800000</v>
      </c>
      <c r="R56" s="4">
        <v>3669300000</v>
      </c>
      <c r="S56" s="4">
        <v>2829100000</v>
      </c>
    </row>
    <row r="57" spans="1:19" ht="16" x14ac:dyDescent="0.2">
      <c r="A57" s="3" t="s">
        <v>66</v>
      </c>
      <c r="B57" s="4">
        <v>5993200000</v>
      </c>
      <c r="C57" s="4">
        <v>5922500000</v>
      </c>
      <c r="D57" s="4">
        <v>4018800000</v>
      </c>
      <c r="E57" s="4">
        <v>3830200000</v>
      </c>
      <c r="F57" s="4">
        <v>3871600000</v>
      </c>
      <c r="G57" s="4">
        <v>3666400000</v>
      </c>
      <c r="H57" s="4">
        <v>4582100000</v>
      </c>
      <c r="I57" s="4">
        <v>6536200000</v>
      </c>
      <c r="J57" s="4">
        <v>7320700000</v>
      </c>
      <c r="K57" s="4">
        <v>2337500000</v>
      </c>
      <c r="L57" s="4">
        <v>3657100000</v>
      </c>
      <c r="M57" s="4">
        <v>3818500000</v>
      </c>
      <c r="N57" s="4">
        <v>2067000000</v>
      </c>
      <c r="O57" s="5">
        <v>2694500000</v>
      </c>
      <c r="P57" s="4">
        <v>2617400000</v>
      </c>
      <c r="Q57" s="4">
        <v>2067000000</v>
      </c>
      <c r="R57" s="4">
        <v>3545900000</v>
      </c>
      <c r="S57" s="4">
        <v>2694500000</v>
      </c>
    </row>
    <row r="58" spans="1:19" ht="16" x14ac:dyDescent="0.2">
      <c r="A58" s="3" t="s">
        <v>67</v>
      </c>
      <c r="B58" s="4">
        <v>733800000</v>
      </c>
      <c r="C58" s="4">
        <v>974600000</v>
      </c>
      <c r="D58" s="4">
        <v>1665500000</v>
      </c>
      <c r="E58" s="4">
        <v>1567100000</v>
      </c>
      <c r="F58" s="4">
        <v>955400000</v>
      </c>
      <c r="G58" s="4">
        <v>785400000</v>
      </c>
      <c r="H58" s="4">
        <v>1456500000</v>
      </c>
      <c r="I58" s="4">
        <v>1497900000</v>
      </c>
      <c r="J58" s="4">
        <v>88200000</v>
      </c>
      <c r="K58" s="4">
        <v>101000000</v>
      </c>
      <c r="L58" s="4">
        <v>24200000</v>
      </c>
      <c r="M58" s="4">
        <v>90100000</v>
      </c>
      <c r="N58" s="4">
        <v>144800000</v>
      </c>
      <c r="O58" s="5">
        <v>134600000</v>
      </c>
      <c r="P58" s="4">
        <v>124700000</v>
      </c>
      <c r="Q58" s="4">
        <v>144800000</v>
      </c>
      <c r="R58" s="4">
        <v>123400000</v>
      </c>
      <c r="S58" s="4">
        <v>134600000</v>
      </c>
    </row>
    <row r="59" spans="1:19" ht="16" x14ac:dyDescent="0.2">
      <c r="A59" s="3" t="s">
        <v>68</v>
      </c>
      <c r="B59" s="4">
        <v>4158100000</v>
      </c>
      <c r="C59" s="4">
        <v>4237900000</v>
      </c>
      <c r="D59" s="4">
        <v>3888300000</v>
      </c>
      <c r="E59" s="4">
        <v>4022800000</v>
      </c>
      <c r="F59" s="4">
        <v>3801300000</v>
      </c>
      <c r="G59" s="4">
        <v>4071600000</v>
      </c>
      <c r="H59" s="4">
        <v>4766300000</v>
      </c>
      <c r="I59" s="4">
        <v>5262200000</v>
      </c>
      <c r="J59" s="4">
        <v>5776800000</v>
      </c>
      <c r="K59" s="4">
        <v>5541500000</v>
      </c>
      <c r="L59" s="4">
        <v>6929000000</v>
      </c>
      <c r="M59" s="4">
        <v>8127200000</v>
      </c>
      <c r="N59" s="4">
        <v>8558900000</v>
      </c>
      <c r="O59" s="5">
        <v>9171400000</v>
      </c>
      <c r="P59" s="4">
        <v>8324800000</v>
      </c>
      <c r="Q59" s="4">
        <v>8558900000</v>
      </c>
      <c r="R59" s="4">
        <v>9022100000</v>
      </c>
      <c r="S59" s="4">
        <v>9171400000</v>
      </c>
    </row>
    <row r="60" spans="1:19" ht="16" x14ac:dyDescent="0.2">
      <c r="A60" s="3" t="s">
        <v>69</v>
      </c>
      <c r="B60" s="4">
        <v>3493800000</v>
      </c>
      <c r="C60" s="4">
        <v>3597700000</v>
      </c>
      <c r="D60" s="4">
        <v>3336300000</v>
      </c>
      <c r="E60" s="4">
        <v>3434400000</v>
      </c>
      <c r="F60" s="4">
        <v>3234600000</v>
      </c>
      <c r="G60" s="4">
        <v>3513000000</v>
      </c>
      <c r="H60" s="4">
        <v>4029400000</v>
      </c>
      <c r="I60" s="4">
        <v>4546300000</v>
      </c>
      <c r="J60" s="4">
        <v>4593900000</v>
      </c>
      <c r="K60" s="4">
        <v>4547300000</v>
      </c>
      <c r="L60" s="4">
        <v>5875300000</v>
      </c>
      <c r="M60" s="4">
        <v>6672800000</v>
      </c>
      <c r="N60" s="4">
        <v>6896000000</v>
      </c>
      <c r="O60" s="5">
        <v>7516100000</v>
      </c>
      <c r="P60" s="4">
        <v>6715300000</v>
      </c>
      <c r="Q60" s="4">
        <v>6896000000</v>
      </c>
      <c r="R60" s="4">
        <v>7526200000</v>
      </c>
      <c r="S60" s="4">
        <v>7516100000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664300000</v>
      </c>
      <c r="C63" s="4">
        <v>640200000</v>
      </c>
      <c r="D63" s="4">
        <v>552000000</v>
      </c>
      <c r="E63" s="4">
        <v>588400000</v>
      </c>
      <c r="F63" s="4">
        <v>566700000</v>
      </c>
      <c r="G63" s="4">
        <v>558600000</v>
      </c>
      <c r="H63" s="4">
        <v>736900000</v>
      </c>
      <c r="I63" s="4">
        <v>715900000</v>
      </c>
      <c r="J63" s="4">
        <v>1182900000</v>
      </c>
      <c r="K63" s="4">
        <v>994200000</v>
      </c>
      <c r="L63" s="4">
        <v>1053700000</v>
      </c>
      <c r="M63" s="4">
        <v>1454400000</v>
      </c>
      <c r="N63" s="4">
        <v>1662900000</v>
      </c>
      <c r="O63" s="5">
        <v>1655300000</v>
      </c>
      <c r="P63" s="4">
        <v>1609500000</v>
      </c>
      <c r="Q63" s="4">
        <v>1662900000</v>
      </c>
      <c r="R63" s="4">
        <v>1495900000</v>
      </c>
      <c r="S63" s="4">
        <v>1655300000</v>
      </c>
    </row>
    <row r="64" spans="1:19" ht="16" x14ac:dyDescent="0.2">
      <c r="A64" s="3" t="s">
        <v>73</v>
      </c>
      <c r="B64" s="4">
        <v>2517700000</v>
      </c>
      <c r="C64" s="4">
        <v>2299800000</v>
      </c>
      <c r="D64" s="4">
        <v>2643800000</v>
      </c>
      <c r="E64" s="4">
        <v>2928800000</v>
      </c>
      <c r="F64" s="4">
        <v>2740000000</v>
      </c>
      <c r="G64" s="4">
        <v>3445800000</v>
      </c>
      <c r="H64" s="4">
        <v>3561900000</v>
      </c>
      <c r="I64" s="4">
        <v>4458300000</v>
      </c>
      <c r="J64" s="4">
        <v>3098100000</v>
      </c>
      <c r="K64" s="4">
        <v>3190700000</v>
      </c>
      <c r="L64" s="4">
        <v>3980300000</v>
      </c>
      <c r="M64" s="4">
        <v>3886000000</v>
      </c>
      <c r="N64" s="4">
        <v>4309700000</v>
      </c>
      <c r="O64" s="5">
        <v>4798700000</v>
      </c>
      <c r="P64" s="4">
        <v>3831100000</v>
      </c>
      <c r="Q64" s="4">
        <v>4309700000</v>
      </c>
      <c r="R64" s="4">
        <v>4544800000</v>
      </c>
      <c r="S64" s="4">
        <v>4798700000</v>
      </c>
    </row>
    <row r="65" spans="1:19" ht="16" x14ac:dyDescent="0.2">
      <c r="A65" s="3" t="s">
        <v>74</v>
      </c>
      <c r="B65" s="4">
        <v>220800000</v>
      </c>
      <c r="C65" s="4">
        <v>205800000</v>
      </c>
      <c r="D65" s="4">
        <v>256100000</v>
      </c>
      <c r="E65" s="4">
        <v>259000000</v>
      </c>
      <c r="F65" s="4">
        <v>315000000</v>
      </c>
      <c r="G65" s="4">
        <v>403000000</v>
      </c>
      <c r="H65" s="4">
        <v>435300000</v>
      </c>
      <c r="I65" s="4">
        <v>488800000</v>
      </c>
      <c r="J65" s="4">
        <v>426100000</v>
      </c>
      <c r="K65" s="4">
        <v>424600000</v>
      </c>
      <c r="L65" s="4">
        <v>651200000</v>
      </c>
      <c r="M65" s="4">
        <v>717200000</v>
      </c>
      <c r="N65" s="4">
        <v>801900000</v>
      </c>
      <c r="O65" s="5" t="s">
        <v>24</v>
      </c>
      <c r="P65" s="4" t="s">
        <v>24</v>
      </c>
      <c r="Q65" s="4">
        <v>801900000</v>
      </c>
      <c r="R65" s="4" t="s">
        <v>24</v>
      </c>
      <c r="S65" s="4" t="s">
        <v>24</v>
      </c>
    </row>
    <row r="66" spans="1:19" ht="16" x14ac:dyDescent="0.2">
      <c r="A66" s="3" t="s">
        <v>75</v>
      </c>
      <c r="B66" s="4">
        <v>1714200000</v>
      </c>
      <c r="C66" s="4">
        <v>1518200000</v>
      </c>
      <c r="D66" s="4">
        <v>1735800000</v>
      </c>
      <c r="E66" s="4">
        <v>1868300000</v>
      </c>
      <c r="F66" s="4">
        <v>1715400000</v>
      </c>
      <c r="G66" s="4">
        <v>2058100000</v>
      </c>
      <c r="H66" s="4">
        <v>2117200000</v>
      </c>
      <c r="I66" s="4">
        <v>2697700000</v>
      </c>
      <c r="J66" s="4">
        <v>2057800000</v>
      </c>
      <c r="K66" s="4">
        <v>2067600000</v>
      </c>
      <c r="L66" s="4">
        <v>2535400000</v>
      </c>
      <c r="M66" s="4">
        <v>2372700000</v>
      </c>
      <c r="N66" s="4">
        <v>2597700000</v>
      </c>
      <c r="O66" s="5" t="s">
        <v>24</v>
      </c>
      <c r="P66" s="4" t="s">
        <v>24</v>
      </c>
      <c r="Q66" s="4">
        <v>2597700000</v>
      </c>
      <c r="R66" s="4" t="s">
        <v>24</v>
      </c>
      <c r="S66" s="4" t="s">
        <v>24</v>
      </c>
    </row>
    <row r="67" spans="1:19" ht="16" x14ac:dyDescent="0.2">
      <c r="A67" s="3" t="s">
        <v>76</v>
      </c>
      <c r="B67" s="4">
        <v>800800000</v>
      </c>
      <c r="C67" s="4">
        <v>786400000</v>
      </c>
      <c r="D67" s="4">
        <v>834400000</v>
      </c>
      <c r="E67" s="4">
        <v>968100000</v>
      </c>
      <c r="F67" s="4">
        <v>838000000</v>
      </c>
      <c r="G67" s="4">
        <v>1053400000</v>
      </c>
      <c r="H67" s="4">
        <v>987300000</v>
      </c>
      <c r="I67" s="4">
        <v>1211400000</v>
      </c>
      <c r="J67" s="4">
        <v>577800000</v>
      </c>
      <c r="K67" s="4">
        <v>647300000</v>
      </c>
      <c r="L67" s="4">
        <v>758900000</v>
      </c>
      <c r="M67" s="4">
        <v>761900000</v>
      </c>
      <c r="N67" s="4">
        <v>901200000</v>
      </c>
      <c r="O67" s="5" t="s">
        <v>24</v>
      </c>
      <c r="P67" s="4" t="s">
        <v>24</v>
      </c>
      <c r="Q67" s="4">
        <v>901200000</v>
      </c>
      <c r="R67" s="4" t="s">
        <v>24</v>
      </c>
      <c r="S67" s="4" t="s">
        <v>24</v>
      </c>
    </row>
    <row r="68" spans="1:19" ht="16" x14ac:dyDescent="0.2">
      <c r="A68" s="3" t="s">
        <v>77</v>
      </c>
      <c r="B68" s="4">
        <v>-218100000</v>
      </c>
      <c r="C68" s="4">
        <v>-210600000</v>
      </c>
      <c r="D68" s="4">
        <v>-182500000</v>
      </c>
      <c r="E68" s="4">
        <v>-166600000</v>
      </c>
      <c r="F68" s="4">
        <v>-128400000</v>
      </c>
      <c r="G68" s="4">
        <v>-68700000</v>
      </c>
      <c r="H68" s="4">
        <v>22100000</v>
      </c>
      <c r="I68" s="4">
        <v>60400000</v>
      </c>
      <c r="J68" s="4">
        <v>36400000</v>
      </c>
      <c r="K68" s="4">
        <v>51200000</v>
      </c>
      <c r="L68" s="4">
        <v>34800000</v>
      </c>
      <c r="M68" s="4">
        <v>34200000</v>
      </c>
      <c r="N68" s="4">
        <v>8900000</v>
      </c>
      <c r="O68" s="5" t="s">
        <v>24</v>
      </c>
      <c r="P68" s="4" t="s">
        <v>24</v>
      </c>
      <c r="Q68" s="4">
        <v>8900000</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4798700000</v>
      </c>
      <c r="P69" s="4">
        <v>3831100000</v>
      </c>
      <c r="Q69" s="4" t="s">
        <v>24</v>
      </c>
      <c r="R69" s="4">
        <v>4544800000</v>
      </c>
      <c r="S69" s="4">
        <v>4798700000</v>
      </c>
    </row>
    <row r="70" spans="1:19" ht="16" x14ac:dyDescent="0.2">
      <c r="A70" s="3" t="s">
        <v>79</v>
      </c>
      <c r="B70" s="4">
        <v>1437200000</v>
      </c>
      <c r="C70" s="4">
        <v>813400000</v>
      </c>
      <c r="D70" s="4">
        <v>822300000</v>
      </c>
      <c r="E70" s="4">
        <v>755800000</v>
      </c>
      <c r="F70" s="4">
        <v>811500000</v>
      </c>
      <c r="G70" s="4">
        <v>604400000</v>
      </c>
      <c r="H70" s="4">
        <v>734600000</v>
      </c>
      <c r="I70" s="4">
        <v>1447500000</v>
      </c>
      <c r="J70" s="4">
        <v>4265800000</v>
      </c>
      <c r="K70" s="4">
        <v>2538900000</v>
      </c>
      <c r="L70" s="4">
        <v>2871500000</v>
      </c>
      <c r="M70" s="4">
        <v>2530600000</v>
      </c>
      <c r="N70" s="4">
        <v>2954100000</v>
      </c>
      <c r="O70" s="5">
        <v>4532400000</v>
      </c>
      <c r="P70" s="4">
        <v>2741900000</v>
      </c>
      <c r="Q70" s="4">
        <v>2954100000</v>
      </c>
      <c r="R70" s="4">
        <v>3575200000</v>
      </c>
      <c r="S70" s="4">
        <v>4532400000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16161400000</v>
      </c>
      <c r="C76" s="4">
        <v>19411600000</v>
      </c>
      <c r="D76" s="4">
        <v>21360200000</v>
      </c>
      <c r="E76" s="4">
        <v>22144000000</v>
      </c>
      <c r="F76" s="4">
        <v>24998400000</v>
      </c>
      <c r="G76" s="4">
        <v>22995300000</v>
      </c>
      <c r="H76" s="4">
        <v>23704500000</v>
      </c>
      <c r="I76" s="4">
        <v>25778900000</v>
      </c>
      <c r="J76" s="4">
        <v>23358800000</v>
      </c>
      <c r="K76" s="4">
        <v>25576500000</v>
      </c>
      <c r="L76" s="4">
        <v>29171000000</v>
      </c>
      <c r="M76" s="4">
        <v>30353600000</v>
      </c>
      <c r="N76" s="4">
        <v>31455300000</v>
      </c>
      <c r="O76" s="5">
        <v>33482400000</v>
      </c>
      <c r="P76" s="4">
        <v>29821600000</v>
      </c>
      <c r="Q76" s="4">
        <v>31455300000</v>
      </c>
      <c r="R76" s="4">
        <v>32351600000</v>
      </c>
      <c r="S76" s="4">
        <v>33482400000</v>
      </c>
    </row>
    <row r="77" spans="1:19" ht="16" x14ac:dyDescent="0.2">
      <c r="A77" s="3" t="s">
        <v>86</v>
      </c>
      <c r="B77" s="4">
        <v>7940700000</v>
      </c>
      <c r="C77" s="4">
        <v>7760300000</v>
      </c>
      <c r="D77" s="4">
        <v>7760200000</v>
      </c>
      <c r="E77" s="4">
        <v>7975500000</v>
      </c>
      <c r="F77" s="4">
        <v>7963900000</v>
      </c>
      <c r="G77" s="4">
        <v>8053500000</v>
      </c>
      <c r="H77" s="4">
        <v>8252600000</v>
      </c>
      <c r="I77" s="4">
        <v>8826500000</v>
      </c>
      <c r="J77" s="4">
        <v>7996100000</v>
      </c>
      <c r="K77" s="4">
        <v>8405000000</v>
      </c>
      <c r="L77" s="4">
        <v>8681900000</v>
      </c>
      <c r="M77" s="4">
        <v>8985100000</v>
      </c>
      <c r="N77" s="4">
        <v>10144000000</v>
      </c>
      <c r="O77" s="5">
        <v>11277400000</v>
      </c>
      <c r="P77" s="4">
        <v>9311300000</v>
      </c>
      <c r="Q77" s="4">
        <v>10144000000</v>
      </c>
      <c r="R77" s="4">
        <v>10546200000</v>
      </c>
      <c r="S77" s="4">
        <v>11277400000</v>
      </c>
    </row>
    <row r="78" spans="1:19" ht="16" x14ac:dyDescent="0.2">
      <c r="A78" s="3" t="s">
        <v>87</v>
      </c>
      <c r="B78" s="4">
        <v>14486600000</v>
      </c>
      <c r="C78" s="4">
        <v>14594100000</v>
      </c>
      <c r="D78" s="4">
        <v>14918000000</v>
      </c>
      <c r="E78" s="4">
        <v>15646700000</v>
      </c>
      <c r="F78" s="4">
        <v>16029300000</v>
      </c>
      <c r="G78" s="4">
        <v>16660900000</v>
      </c>
      <c r="H78" s="4">
        <v>16777600000</v>
      </c>
      <c r="I78" s="4">
        <v>18091100000</v>
      </c>
      <c r="J78" s="4">
        <v>16663000000</v>
      </c>
      <c r="K78" s="4">
        <v>17566600000</v>
      </c>
      <c r="L78" s="4">
        <v>18252600000</v>
      </c>
      <c r="M78" s="4">
        <v>18961800000</v>
      </c>
      <c r="N78" s="4">
        <v>20377400000</v>
      </c>
      <c r="O78" s="5">
        <v>21909000000</v>
      </c>
      <c r="P78" s="4">
        <v>19385300000</v>
      </c>
      <c r="Q78" s="4">
        <v>20377400000</v>
      </c>
      <c r="R78" s="4">
        <v>21032200000</v>
      </c>
      <c r="S78" s="4">
        <v>21909000000</v>
      </c>
    </row>
    <row r="79" spans="1:19" ht="16" x14ac:dyDescent="0.2">
      <c r="A79" s="3" t="s">
        <v>88</v>
      </c>
      <c r="B79" s="4">
        <v>6545900000</v>
      </c>
      <c r="C79" s="4">
        <v>6833800000</v>
      </c>
      <c r="D79" s="4">
        <v>7157800000</v>
      </c>
      <c r="E79" s="4">
        <v>7671200000</v>
      </c>
      <c r="F79" s="4">
        <v>8065400000</v>
      </c>
      <c r="G79" s="4">
        <v>8607400000</v>
      </c>
      <c r="H79" s="4">
        <v>8525000000</v>
      </c>
      <c r="I79" s="4">
        <v>9264600000</v>
      </c>
      <c r="J79" s="4">
        <v>8666900000</v>
      </c>
      <c r="K79" s="4">
        <v>9161600000</v>
      </c>
      <c r="L79" s="4">
        <v>9570700000</v>
      </c>
      <c r="M79" s="4">
        <v>9976700000</v>
      </c>
      <c r="N79" s="4">
        <v>10233400000</v>
      </c>
      <c r="O79" s="5">
        <v>10631600000</v>
      </c>
      <c r="P79" s="4">
        <v>10074000000</v>
      </c>
      <c r="Q79" s="4">
        <v>10233400000</v>
      </c>
      <c r="R79" s="4">
        <v>10486000000</v>
      </c>
      <c r="S79" s="4">
        <v>10631600000</v>
      </c>
    </row>
    <row r="80" spans="1:19" ht="16" x14ac:dyDescent="0.2">
      <c r="A80" s="3" t="s">
        <v>89</v>
      </c>
      <c r="B80" s="4">
        <v>1779500000</v>
      </c>
      <c r="C80" s="4">
        <v>4029800000</v>
      </c>
      <c r="D80" s="4">
        <v>6313300000</v>
      </c>
      <c r="E80" s="4">
        <v>7624900000</v>
      </c>
      <c r="F80" s="4">
        <v>4568900000</v>
      </c>
      <c r="G80" s="4">
        <v>3646600000</v>
      </c>
      <c r="H80" s="4">
        <v>5207500000</v>
      </c>
      <c r="I80" s="4">
        <v>5678800000</v>
      </c>
      <c r="J80" s="4">
        <v>2005400000</v>
      </c>
      <c r="K80" s="4">
        <v>1962400000</v>
      </c>
      <c r="L80" s="4">
        <v>2966800000</v>
      </c>
      <c r="M80" s="4">
        <v>3212600000</v>
      </c>
      <c r="N80" s="4">
        <v>2901800000</v>
      </c>
      <c r="O80" s="5">
        <v>2745100000</v>
      </c>
      <c r="P80" s="4">
        <v>2574600000</v>
      </c>
      <c r="Q80" s="4">
        <v>2901800000</v>
      </c>
      <c r="R80" s="4">
        <v>2750400000</v>
      </c>
      <c r="S80" s="4">
        <v>2745100000</v>
      </c>
    </row>
    <row r="81" spans="1:19" ht="16" x14ac:dyDescent="0.2">
      <c r="A81" s="3" t="s">
        <v>90</v>
      </c>
      <c r="B81" s="4">
        <v>1779500000</v>
      </c>
      <c r="C81" s="4">
        <v>4029800000</v>
      </c>
      <c r="D81" s="4">
        <v>6313300000</v>
      </c>
      <c r="E81" s="4">
        <v>7624900000</v>
      </c>
      <c r="F81" s="4">
        <v>4568900000</v>
      </c>
      <c r="G81" s="4">
        <v>3646600000</v>
      </c>
      <c r="H81" s="4">
        <v>5207500000</v>
      </c>
      <c r="I81" s="4">
        <v>5678800000</v>
      </c>
      <c r="J81" s="4">
        <v>2005400000</v>
      </c>
      <c r="K81" s="4">
        <v>1962400000</v>
      </c>
      <c r="L81" s="4">
        <v>2966800000</v>
      </c>
      <c r="M81" s="4">
        <v>3212600000</v>
      </c>
      <c r="N81" s="4">
        <v>2901800000</v>
      </c>
      <c r="O81" s="5">
        <v>2745100000</v>
      </c>
      <c r="P81" s="4">
        <v>2574600000</v>
      </c>
      <c r="Q81" s="4">
        <v>2901800000</v>
      </c>
      <c r="R81" s="4">
        <v>2750400000</v>
      </c>
      <c r="S81" s="4">
        <v>2745100000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6441200000</v>
      </c>
      <c r="C83" s="4">
        <v>7621500000</v>
      </c>
      <c r="D83" s="4">
        <v>7286700000</v>
      </c>
      <c r="E83" s="4">
        <v>6543600000</v>
      </c>
      <c r="F83" s="4">
        <v>12465600000</v>
      </c>
      <c r="G83" s="4">
        <v>11295200000</v>
      </c>
      <c r="H83" s="4">
        <v>10244400000</v>
      </c>
      <c r="I83" s="4">
        <v>11273600000</v>
      </c>
      <c r="J83" s="4">
        <v>13357300000</v>
      </c>
      <c r="K83" s="4">
        <v>15209100000</v>
      </c>
      <c r="L83" s="4">
        <v>17522300000</v>
      </c>
      <c r="M83" s="4">
        <v>18155900000</v>
      </c>
      <c r="N83" s="4">
        <v>18409500000</v>
      </c>
      <c r="O83" s="5">
        <v>19459900000</v>
      </c>
      <c r="P83" s="4">
        <v>17935700000</v>
      </c>
      <c r="Q83" s="4">
        <v>18409500000</v>
      </c>
      <c r="R83" s="4">
        <v>19055000000</v>
      </c>
      <c r="S83" s="4">
        <v>19459900000</v>
      </c>
    </row>
    <row r="84" spans="1:19" ht="16" x14ac:dyDescent="0.2">
      <c r="A84" s="3" t="s">
        <v>93</v>
      </c>
      <c r="B84" s="4">
        <v>4818800000</v>
      </c>
      <c r="C84" s="4">
        <v>5128100000</v>
      </c>
      <c r="D84" s="4">
        <v>4752700000</v>
      </c>
      <c r="E84" s="4">
        <v>4331100000</v>
      </c>
      <c r="F84" s="4">
        <v>4642300000</v>
      </c>
      <c r="G84" s="4">
        <v>9074700000</v>
      </c>
      <c r="H84" s="4">
        <v>8330600000</v>
      </c>
      <c r="I84" s="4">
        <v>8399300000</v>
      </c>
      <c r="J84" s="4">
        <v>2434600000</v>
      </c>
      <c r="K84" s="4">
        <v>10297400000</v>
      </c>
      <c r="L84" s="4">
        <v>11216500000</v>
      </c>
      <c r="M84" s="4">
        <v>11583900000</v>
      </c>
      <c r="N84" s="4">
        <v>11279600000</v>
      </c>
      <c r="O84" s="5">
        <v>10982400000</v>
      </c>
      <c r="P84" s="4">
        <v>11015700000</v>
      </c>
      <c r="Q84" s="4">
        <v>11279600000</v>
      </c>
      <c r="R84" s="4">
        <v>11160200000</v>
      </c>
      <c r="S84" s="4">
        <v>10982400000</v>
      </c>
    </row>
    <row r="85" spans="1:19" ht="16" x14ac:dyDescent="0.2">
      <c r="A85" s="3" t="s">
        <v>94</v>
      </c>
      <c r="B85" s="4">
        <v>1423900000</v>
      </c>
      <c r="C85" s="4">
        <v>1434700000</v>
      </c>
      <c r="D85" s="4">
        <v>1501300000</v>
      </c>
      <c r="E85" s="4">
        <v>1516800000</v>
      </c>
      <c r="F85" s="4">
        <v>1758100000</v>
      </c>
      <c r="G85" s="4">
        <v>4039900000</v>
      </c>
      <c r="H85" s="4">
        <v>3972700000</v>
      </c>
      <c r="I85" s="4">
        <v>4370100000</v>
      </c>
      <c r="J85" s="4">
        <v>1366600000</v>
      </c>
      <c r="K85" s="4">
        <v>3679400000</v>
      </c>
      <c r="L85" s="4">
        <v>3766500000</v>
      </c>
      <c r="M85" s="4">
        <v>3892000000</v>
      </c>
      <c r="N85" s="4">
        <v>4073000000</v>
      </c>
      <c r="O85" s="5">
        <v>4078900000</v>
      </c>
      <c r="P85" s="4">
        <v>3891600000</v>
      </c>
      <c r="Q85" s="4">
        <v>4073000000</v>
      </c>
      <c r="R85" s="4">
        <v>4073100000</v>
      </c>
      <c r="S85" s="4">
        <v>4078900000</v>
      </c>
    </row>
    <row r="86" spans="1:19" ht="16" x14ac:dyDescent="0.2">
      <c r="A86" s="3" t="s">
        <v>95</v>
      </c>
      <c r="B86" s="4">
        <v>3394900000</v>
      </c>
      <c r="C86" s="4">
        <v>3693400000</v>
      </c>
      <c r="D86" s="4">
        <v>3251400000</v>
      </c>
      <c r="E86" s="4">
        <v>2814300000</v>
      </c>
      <c r="F86" s="4">
        <v>2884200000</v>
      </c>
      <c r="G86" s="4">
        <v>5034800000</v>
      </c>
      <c r="H86" s="4">
        <v>4357900000</v>
      </c>
      <c r="I86" s="4">
        <v>4029200000</v>
      </c>
      <c r="J86" s="4">
        <v>1068000000</v>
      </c>
      <c r="K86" s="4">
        <v>6618000000</v>
      </c>
      <c r="L86" s="4">
        <v>7450000000</v>
      </c>
      <c r="M86" s="4">
        <v>7691900000</v>
      </c>
      <c r="N86" s="4">
        <v>7206600000</v>
      </c>
      <c r="O86" s="5">
        <v>6903500000</v>
      </c>
      <c r="P86" s="4">
        <v>7124100000</v>
      </c>
      <c r="Q86" s="4">
        <v>7206600000</v>
      </c>
      <c r="R86" s="4">
        <v>7087100000</v>
      </c>
      <c r="S86" s="4">
        <v>6903500000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1622400000</v>
      </c>
      <c r="C89" s="4">
        <v>2493400000</v>
      </c>
      <c r="D89" s="4">
        <v>2534000000</v>
      </c>
      <c r="E89" s="4">
        <v>2212500000</v>
      </c>
      <c r="F89" s="4">
        <v>7823300000</v>
      </c>
      <c r="G89" s="4">
        <v>2220500000</v>
      </c>
      <c r="H89" s="4">
        <v>1913800000</v>
      </c>
      <c r="I89" s="4">
        <v>2874300000</v>
      </c>
      <c r="J89" s="4">
        <v>10922700000</v>
      </c>
      <c r="K89" s="4">
        <v>4911700000</v>
      </c>
      <c r="L89" s="4">
        <v>6305800000</v>
      </c>
      <c r="M89" s="4">
        <v>6572000000</v>
      </c>
      <c r="N89" s="4">
        <v>7129900000</v>
      </c>
      <c r="O89" s="5">
        <v>8477500000</v>
      </c>
      <c r="P89" s="4">
        <v>6920000000</v>
      </c>
      <c r="Q89" s="4">
        <v>7129900000</v>
      </c>
      <c r="R89" s="4">
        <v>7894800000</v>
      </c>
      <c r="S89" s="4">
        <v>8477500000</v>
      </c>
    </row>
    <row r="90" spans="1:19" ht="16" x14ac:dyDescent="0.2">
      <c r="A90" s="3" t="s">
        <v>99</v>
      </c>
      <c r="B90" s="4">
        <v>31001400000</v>
      </c>
      <c r="C90" s="4">
        <v>33659800000</v>
      </c>
      <c r="D90" s="4">
        <v>34398900000</v>
      </c>
      <c r="E90" s="4">
        <v>35248700000</v>
      </c>
      <c r="F90" s="4">
        <v>37178200000</v>
      </c>
      <c r="G90" s="4">
        <v>35568900000</v>
      </c>
      <c r="H90" s="4">
        <v>38805900000</v>
      </c>
      <c r="I90" s="4">
        <v>44981000000</v>
      </c>
      <c r="J90" s="4">
        <v>43908400000</v>
      </c>
      <c r="K90" s="4">
        <v>39286100000</v>
      </c>
      <c r="L90" s="4">
        <v>46633100000</v>
      </c>
      <c r="M90" s="4">
        <v>48806000000</v>
      </c>
      <c r="N90" s="4">
        <v>49489800000</v>
      </c>
      <c r="O90" s="5">
        <v>54814000000</v>
      </c>
      <c r="P90" s="4">
        <v>47461500000</v>
      </c>
      <c r="Q90" s="4">
        <v>49489800000</v>
      </c>
      <c r="R90" s="4">
        <v>53163000000</v>
      </c>
      <c r="S90" s="4">
        <v>54814000000</v>
      </c>
    </row>
    <row r="91" spans="1:19" ht="16" x14ac:dyDescent="0.2">
      <c r="A91" s="3" t="s">
        <v>100</v>
      </c>
      <c r="B91" s="4">
        <v>2921500000</v>
      </c>
      <c r="C91" s="4">
        <v>3700400000</v>
      </c>
      <c r="D91" s="4">
        <v>3650400000</v>
      </c>
      <c r="E91" s="4">
        <v>3838900000</v>
      </c>
      <c r="F91" s="4">
        <v>3820700000</v>
      </c>
      <c r="G91" s="4">
        <v>4796200000</v>
      </c>
      <c r="H91" s="4">
        <v>5931400000</v>
      </c>
      <c r="I91" s="4">
        <v>6999300000</v>
      </c>
      <c r="J91" s="4">
        <v>7100800000</v>
      </c>
      <c r="K91" s="4">
        <v>7171000000</v>
      </c>
      <c r="L91" s="4">
        <v>8725400000</v>
      </c>
      <c r="M91" s="4">
        <v>9528800000</v>
      </c>
      <c r="N91" s="4">
        <v>12207000000</v>
      </c>
      <c r="O91" s="5">
        <v>15114100000</v>
      </c>
      <c r="P91" s="4">
        <v>10937200000</v>
      </c>
      <c r="Q91" s="4">
        <v>12207000000</v>
      </c>
      <c r="R91" s="4">
        <v>13073700000</v>
      </c>
      <c r="S91" s="4">
        <v>15114100000</v>
      </c>
    </row>
    <row r="92" spans="1:19" ht="16" x14ac:dyDescent="0.2">
      <c r="A92" s="3" t="s">
        <v>101</v>
      </c>
      <c r="B92" s="4">
        <v>1072200000</v>
      </c>
      <c r="C92" s="4">
        <v>1125200000</v>
      </c>
      <c r="D92" s="4">
        <v>1188300000</v>
      </c>
      <c r="E92" s="4">
        <v>1119300000</v>
      </c>
      <c r="F92" s="4">
        <v>1128100000</v>
      </c>
      <c r="G92" s="4">
        <v>1338200000</v>
      </c>
      <c r="H92" s="4">
        <v>1349300000</v>
      </c>
      <c r="I92" s="4">
        <v>1410700000</v>
      </c>
      <c r="J92" s="4">
        <v>1207100000</v>
      </c>
      <c r="K92" s="4">
        <v>1405300000</v>
      </c>
      <c r="L92" s="4">
        <v>1606700000</v>
      </c>
      <c r="M92" s="4">
        <v>1670600000</v>
      </c>
      <c r="N92" s="4">
        <v>1930600000</v>
      </c>
      <c r="O92" s="5">
        <v>2474200000</v>
      </c>
      <c r="P92" s="4">
        <v>1683200000</v>
      </c>
      <c r="Q92" s="4">
        <v>1930600000</v>
      </c>
      <c r="R92" s="4">
        <v>2015900000</v>
      </c>
      <c r="S92" s="4">
        <v>2474200000</v>
      </c>
    </row>
    <row r="93" spans="1:19" ht="16" x14ac:dyDescent="0.2">
      <c r="A93" s="3" t="s">
        <v>102</v>
      </c>
      <c r="B93" s="4">
        <v>457500000</v>
      </c>
      <c r="C93" s="4">
        <v>261600000</v>
      </c>
      <c r="D93" s="4">
        <v>143500000</v>
      </c>
      <c r="E93" s="4">
        <v>254400000</v>
      </c>
      <c r="F93" s="4">
        <v>93500000</v>
      </c>
      <c r="G93" s="4">
        <v>358900000</v>
      </c>
      <c r="H93" s="4">
        <v>119100000</v>
      </c>
      <c r="I93" s="4">
        <v>532900000</v>
      </c>
      <c r="J93" s="4">
        <v>393400000</v>
      </c>
      <c r="K93" s="4">
        <v>160600000</v>
      </c>
      <c r="L93" s="4">
        <v>495100000</v>
      </c>
      <c r="M93" s="4">
        <v>126900000</v>
      </c>
      <c r="N93" s="4">
        <v>475100000</v>
      </c>
      <c r="O93" s="5">
        <v>1233800000</v>
      </c>
      <c r="P93" s="4">
        <v>685600000</v>
      </c>
      <c r="Q93" s="4">
        <v>475100000</v>
      </c>
      <c r="R93" s="4">
        <v>1528300000</v>
      </c>
      <c r="S93" s="4">
        <v>1233800000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1391800000</v>
      </c>
      <c r="C95" s="4">
        <v>2313600000</v>
      </c>
      <c r="D95" s="4">
        <v>2318600000</v>
      </c>
      <c r="E95" s="4">
        <v>2465200000</v>
      </c>
      <c r="F95" s="4">
        <v>2599100000</v>
      </c>
      <c r="G95" s="4">
        <v>3099100000</v>
      </c>
      <c r="H95" s="4">
        <v>4463000000</v>
      </c>
      <c r="I95" s="4">
        <v>5055700000</v>
      </c>
      <c r="J95" s="4">
        <v>5500300000</v>
      </c>
      <c r="K95" s="4">
        <v>5605100000</v>
      </c>
      <c r="L95" s="4">
        <v>6623600000</v>
      </c>
      <c r="M95" s="4">
        <v>7731300000</v>
      </c>
      <c r="N95" s="4">
        <v>9801300000</v>
      </c>
      <c r="O95" s="5">
        <v>11406100000</v>
      </c>
      <c r="P95" s="4">
        <v>8568400000</v>
      </c>
      <c r="Q95" s="4">
        <v>9801300000</v>
      </c>
      <c r="R95" s="4">
        <v>9529500000</v>
      </c>
      <c r="S95" s="4">
        <v>11406100000</v>
      </c>
    </row>
    <row r="96" spans="1:19" ht="16" x14ac:dyDescent="0.2">
      <c r="A96" s="3" t="s">
        <v>105</v>
      </c>
      <c r="B96" s="4">
        <v>156000000</v>
      </c>
      <c r="C96" s="4">
        <v>1522300000</v>
      </c>
      <c r="D96" s="4">
        <v>11900000</v>
      </c>
      <c r="E96" s="4">
        <v>1012600000</v>
      </c>
      <c r="F96" s="4">
        <v>2688700000</v>
      </c>
      <c r="G96" s="4">
        <v>6100000</v>
      </c>
      <c r="H96" s="4">
        <v>1937400000</v>
      </c>
      <c r="I96" s="4">
        <v>3706600000</v>
      </c>
      <c r="J96" s="4">
        <v>1102200000</v>
      </c>
      <c r="K96" s="4">
        <v>1499300000</v>
      </c>
      <c r="L96" s="4">
        <v>8700000</v>
      </c>
      <c r="M96" s="4">
        <v>1538300000</v>
      </c>
      <c r="N96" s="4">
        <v>1501100000</v>
      </c>
      <c r="O96" s="5">
        <v>661600000</v>
      </c>
      <c r="P96" s="4">
        <v>1744600000</v>
      </c>
      <c r="Q96" s="4">
        <v>1501100000</v>
      </c>
      <c r="R96" s="4">
        <v>3100000</v>
      </c>
      <c r="S96" s="4">
        <v>661600000</v>
      </c>
    </row>
    <row r="97" spans="1:19" ht="16" x14ac:dyDescent="0.2">
      <c r="A97" s="3" t="s">
        <v>106</v>
      </c>
      <c r="B97" s="4">
        <v>156000000</v>
      </c>
      <c r="C97" s="4">
        <v>1522300000</v>
      </c>
      <c r="D97" s="4">
        <v>11900000</v>
      </c>
      <c r="E97" s="4">
        <v>1012600000</v>
      </c>
      <c r="F97" s="4">
        <v>2688700000</v>
      </c>
      <c r="G97" s="4">
        <v>6100000</v>
      </c>
      <c r="H97" s="4">
        <v>1937400000</v>
      </c>
      <c r="I97" s="4">
        <v>3706600000</v>
      </c>
      <c r="J97" s="4">
        <v>1102200000</v>
      </c>
      <c r="K97" s="4">
        <v>1499300000</v>
      </c>
      <c r="L97" s="4">
        <v>8700000</v>
      </c>
      <c r="M97" s="4">
        <v>1538300000</v>
      </c>
      <c r="N97" s="4">
        <v>1501100000</v>
      </c>
      <c r="O97" s="5">
        <v>661600000</v>
      </c>
      <c r="P97" s="4">
        <v>1744600000</v>
      </c>
      <c r="Q97" s="4">
        <v>1501100000</v>
      </c>
      <c r="R97" s="4">
        <v>3100000</v>
      </c>
      <c r="S97" s="4">
        <v>661600000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4023900000</v>
      </c>
      <c r="C99" s="4">
        <v>3708200000</v>
      </c>
      <c r="D99" s="4">
        <v>4727200000</v>
      </c>
      <c r="E99" s="4">
        <v>4065100000</v>
      </c>
      <c r="F99" s="4">
        <v>4698100000</v>
      </c>
      <c r="G99" s="4">
        <v>3427300000</v>
      </c>
      <c r="H99" s="4">
        <v>3117800000</v>
      </c>
      <c r="I99" s="4">
        <v>3830000000</v>
      </c>
      <c r="J99" s="4">
        <v>3685100000</v>
      </c>
      <c r="K99" s="4">
        <v>3104900000</v>
      </c>
      <c r="L99" s="4">
        <v>3747500000</v>
      </c>
      <c r="M99" s="4">
        <v>3985600000</v>
      </c>
      <c r="N99" s="4">
        <v>3430100000</v>
      </c>
      <c r="O99" s="5">
        <v>3139300000</v>
      </c>
      <c r="P99" s="4">
        <v>2971000000</v>
      </c>
      <c r="Q99" s="4">
        <v>3430100000</v>
      </c>
      <c r="R99" s="4">
        <v>2933200000</v>
      </c>
      <c r="S99" s="4">
        <v>3139300000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v>422300000</v>
      </c>
      <c r="D102" s="4">
        <v>1048000000</v>
      </c>
      <c r="E102" s="4">
        <v>792800000</v>
      </c>
      <c r="F102" s="4">
        <v>1466500000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4023900000</v>
      </c>
      <c r="C103" s="4">
        <v>3285900000</v>
      </c>
      <c r="D103" s="4">
        <v>3679200000</v>
      </c>
      <c r="E103" s="4">
        <v>3272300000</v>
      </c>
      <c r="F103" s="4">
        <v>3231600000</v>
      </c>
      <c r="G103" s="4">
        <v>3427300000</v>
      </c>
      <c r="H103" s="4">
        <v>3117800000</v>
      </c>
      <c r="I103" s="4">
        <v>3830000000</v>
      </c>
      <c r="J103" s="4">
        <v>3685100000</v>
      </c>
      <c r="K103" s="4">
        <v>3104900000</v>
      </c>
      <c r="L103" s="4">
        <v>3747500000</v>
      </c>
      <c r="M103" s="4">
        <v>3985600000</v>
      </c>
      <c r="N103" s="4">
        <v>3430100000</v>
      </c>
      <c r="O103" s="5">
        <v>3139300000</v>
      </c>
      <c r="P103" s="4">
        <v>2971000000</v>
      </c>
      <c r="Q103" s="4">
        <v>3430100000</v>
      </c>
      <c r="R103" s="4">
        <v>2933200000</v>
      </c>
      <c r="S103" s="4">
        <v>3139300000</v>
      </c>
    </row>
    <row r="104" spans="1:19" ht="16" x14ac:dyDescent="0.2">
      <c r="A104" s="3" t="s">
        <v>113</v>
      </c>
      <c r="B104" s="4">
        <v>7101400000</v>
      </c>
      <c r="C104" s="4">
        <v>8930900000</v>
      </c>
      <c r="D104" s="4">
        <v>8389500000</v>
      </c>
      <c r="E104" s="4">
        <v>8916600000</v>
      </c>
      <c r="F104" s="4">
        <v>11207500000</v>
      </c>
      <c r="G104" s="4">
        <v>8229600000</v>
      </c>
      <c r="H104" s="4">
        <v>10986600000</v>
      </c>
      <c r="I104" s="4">
        <v>14535900000</v>
      </c>
      <c r="J104" s="4">
        <v>11888100000</v>
      </c>
      <c r="K104" s="4">
        <v>11775200000</v>
      </c>
      <c r="L104" s="4">
        <v>12481600000</v>
      </c>
      <c r="M104" s="4">
        <v>15052700000</v>
      </c>
      <c r="N104" s="4">
        <v>17138200000</v>
      </c>
      <c r="O104" s="5">
        <v>18915000000</v>
      </c>
      <c r="P104" s="4">
        <v>15652800000</v>
      </c>
      <c r="Q104" s="4">
        <v>17138200000</v>
      </c>
      <c r="R104" s="4">
        <v>16010000000</v>
      </c>
      <c r="S104" s="4">
        <v>18915000000</v>
      </c>
    </row>
    <row r="105" spans="1:19" ht="16" x14ac:dyDescent="0.2">
      <c r="A105" s="3" t="s">
        <v>114</v>
      </c>
      <c r="B105" s="4">
        <v>6770500000</v>
      </c>
      <c r="C105" s="4">
        <v>5464700000</v>
      </c>
      <c r="D105" s="4">
        <v>5519400000</v>
      </c>
      <c r="E105" s="4">
        <v>4200300000</v>
      </c>
      <c r="F105" s="4">
        <v>5367700000</v>
      </c>
      <c r="G105" s="4">
        <v>7972400000</v>
      </c>
      <c r="H105" s="4">
        <v>8367800000</v>
      </c>
      <c r="I105" s="4">
        <v>9940500000</v>
      </c>
      <c r="J105" s="4">
        <v>9196400000</v>
      </c>
      <c r="K105" s="4">
        <v>14304600000</v>
      </c>
      <c r="L105" s="4">
        <v>16586600000</v>
      </c>
      <c r="M105" s="4">
        <v>15346400000</v>
      </c>
      <c r="N105" s="4">
        <v>14737500000</v>
      </c>
      <c r="O105" s="5">
        <v>18158400000</v>
      </c>
      <c r="P105" s="4">
        <v>14143800000</v>
      </c>
      <c r="Q105" s="4">
        <v>14737500000</v>
      </c>
      <c r="R105" s="4">
        <v>18880500000</v>
      </c>
      <c r="S105" s="4">
        <v>18158400000</v>
      </c>
    </row>
    <row r="106" spans="1:19" ht="16" x14ac:dyDescent="0.2">
      <c r="A106" s="3" t="s">
        <v>115</v>
      </c>
      <c r="B106" s="4">
        <v>6770500000</v>
      </c>
      <c r="C106" s="4">
        <v>5464700000</v>
      </c>
      <c r="D106" s="4">
        <v>5519400000</v>
      </c>
      <c r="E106" s="4">
        <v>4200300000</v>
      </c>
      <c r="F106" s="4">
        <v>5367700000</v>
      </c>
      <c r="G106" s="4">
        <v>7972400000</v>
      </c>
      <c r="H106" s="4">
        <v>8367800000</v>
      </c>
      <c r="I106" s="4">
        <v>9940500000</v>
      </c>
      <c r="J106" s="4">
        <v>9196400000</v>
      </c>
      <c r="K106" s="4">
        <v>13817900000</v>
      </c>
      <c r="L106" s="4">
        <v>16586600000</v>
      </c>
      <c r="M106" s="4">
        <v>15346400000</v>
      </c>
      <c r="N106" s="4">
        <v>14737500000</v>
      </c>
      <c r="O106" s="5">
        <v>18158400000</v>
      </c>
      <c r="P106" s="4">
        <v>14143800000</v>
      </c>
      <c r="Q106" s="4">
        <v>14737500000</v>
      </c>
      <c r="R106" s="4">
        <v>18880500000</v>
      </c>
      <c r="S106" s="4">
        <v>18158400000</v>
      </c>
    </row>
    <row r="107" spans="1:19" ht="16" x14ac:dyDescent="0.2">
      <c r="A107" s="3" t="s">
        <v>116</v>
      </c>
      <c r="B107" s="4" t="s">
        <v>24</v>
      </c>
      <c r="C107" s="4" t="s">
        <v>24</v>
      </c>
      <c r="D107" s="4" t="s">
        <v>24</v>
      </c>
      <c r="E107" s="4" t="s">
        <v>24</v>
      </c>
      <c r="F107" s="4" t="s">
        <v>24</v>
      </c>
      <c r="G107" s="4" t="s">
        <v>24</v>
      </c>
      <c r="H107" s="4" t="s">
        <v>24</v>
      </c>
      <c r="I107" s="4" t="s">
        <v>24</v>
      </c>
      <c r="J107" s="4" t="s">
        <v>24</v>
      </c>
      <c r="K107" s="4">
        <v>486700000</v>
      </c>
      <c r="L107" s="4" t="s">
        <v>24</v>
      </c>
      <c r="M107" s="4" t="s">
        <v>24</v>
      </c>
      <c r="N107" s="4" t="s">
        <v>24</v>
      </c>
      <c r="O107" s="5" t="s">
        <v>24</v>
      </c>
      <c r="P107" s="4" t="s">
        <v>24</v>
      </c>
      <c r="Q107" s="4" t="s">
        <v>24</v>
      </c>
      <c r="R107" s="4" t="s">
        <v>24</v>
      </c>
      <c r="S107" s="4" t="s">
        <v>24</v>
      </c>
    </row>
    <row r="108" spans="1:19" ht="16" x14ac:dyDescent="0.2">
      <c r="A108" s="3" t="s">
        <v>117</v>
      </c>
      <c r="B108" s="4">
        <v>4716700000</v>
      </c>
      <c r="C108" s="4">
        <v>5728600000</v>
      </c>
      <c r="D108" s="4">
        <v>5716100000</v>
      </c>
      <c r="E108" s="4">
        <v>4491100000</v>
      </c>
      <c r="F108" s="4">
        <v>5214900000</v>
      </c>
      <c r="G108" s="4">
        <v>4776600000</v>
      </c>
      <c r="H108" s="4">
        <v>5371000000</v>
      </c>
      <c r="I108" s="4">
        <v>8836700000</v>
      </c>
      <c r="J108" s="4">
        <v>11914800000</v>
      </c>
      <c r="K108" s="4">
        <v>10507200000</v>
      </c>
      <c r="L108" s="4">
        <v>11739700000</v>
      </c>
      <c r="M108" s="4">
        <v>9252100000</v>
      </c>
      <c r="N108" s="4">
        <v>6838700000</v>
      </c>
      <c r="O108" s="5">
        <v>6591300000</v>
      </c>
      <c r="P108" s="4">
        <v>7499000000</v>
      </c>
      <c r="Q108" s="4">
        <v>6838700000</v>
      </c>
      <c r="R108" s="4">
        <v>6977600000</v>
      </c>
      <c r="S108" s="4">
        <v>6591300000</v>
      </c>
    </row>
    <row r="109" spans="1:19" ht="16" x14ac:dyDescent="0.2">
      <c r="A109" s="3" t="s">
        <v>118</v>
      </c>
      <c r="B109" s="4" t="s">
        <v>24</v>
      </c>
      <c r="C109" s="4" t="s">
        <v>24</v>
      </c>
      <c r="D109" s="4" t="s">
        <v>24</v>
      </c>
      <c r="E109" s="4" t="s">
        <v>24</v>
      </c>
      <c r="F109" s="4" t="s">
        <v>24</v>
      </c>
      <c r="G109" s="4" t="s">
        <v>24</v>
      </c>
      <c r="H109" s="4" t="s">
        <v>24</v>
      </c>
      <c r="I109" s="4" t="s">
        <v>24</v>
      </c>
      <c r="J109" s="4">
        <v>1312700000</v>
      </c>
      <c r="K109" s="4">
        <v>2187500000</v>
      </c>
      <c r="L109" s="4">
        <v>2099900000</v>
      </c>
      <c r="M109" s="4">
        <v>1733700000</v>
      </c>
      <c r="N109" s="4">
        <v>87300000</v>
      </c>
      <c r="O109" s="5" t="s">
        <v>24</v>
      </c>
      <c r="P109" s="4">
        <v>171900000</v>
      </c>
      <c r="Q109" s="4">
        <v>87300000</v>
      </c>
      <c r="R109" s="4" t="s">
        <v>24</v>
      </c>
      <c r="S109" s="4" t="s">
        <v>24</v>
      </c>
    </row>
    <row r="110" spans="1:19" ht="16" x14ac:dyDescent="0.2">
      <c r="A110" s="3" t="s">
        <v>119</v>
      </c>
      <c r="B110" s="4" t="s">
        <v>24</v>
      </c>
      <c r="C110" s="4">
        <v>3068500000</v>
      </c>
      <c r="D110" s="4">
        <v>3012400000</v>
      </c>
      <c r="E110" s="4">
        <v>1549400000</v>
      </c>
      <c r="F110" s="4">
        <v>2562900000</v>
      </c>
      <c r="G110" s="4">
        <v>2160300000</v>
      </c>
      <c r="H110" s="4">
        <v>2453900000</v>
      </c>
      <c r="I110" s="4">
        <v>3513900000</v>
      </c>
      <c r="J110" s="4">
        <v>2802200000</v>
      </c>
      <c r="K110" s="4">
        <v>3698200000</v>
      </c>
      <c r="L110" s="4">
        <v>4094500000</v>
      </c>
      <c r="M110" s="4">
        <v>1954100000</v>
      </c>
      <c r="N110" s="4">
        <v>1305100000</v>
      </c>
      <c r="O110" s="5">
        <v>1308800000</v>
      </c>
      <c r="P110" s="4">
        <v>1832500000</v>
      </c>
      <c r="Q110" s="4">
        <v>1305100000</v>
      </c>
      <c r="R110" s="4">
        <v>1313000000</v>
      </c>
      <c r="S110" s="4">
        <v>1308800000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4716700000</v>
      </c>
      <c r="C114" s="4">
        <v>2660100000</v>
      </c>
      <c r="D114" s="4">
        <v>2703700000</v>
      </c>
      <c r="E114" s="4">
        <v>2941700000</v>
      </c>
      <c r="F114" s="4">
        <v>2652000000</v>
      </c>
      <c r="G114" s="4">
        <v>2616300000</v>
      </c>
      <c r="H114" s="4">
        <v>2917100000</v>
      </c>
      <c r="I114" s="4">
        <v>5322800000</v>
      </c>
      <c r="J114" s="4">
        <v>7799900000</v>
      </c>
      <c r="K114" s="4">
        <v>4621500000</v>
      </c>
      <c r="L114" s="4">
        <v>5545300000</v>
      </c>
      <c r="M114" s="4">
        <v>5564300000</v>
      </c>
      <c r="N114" s="4">
        <v>5446300000</v>
      </c>
      <c r="O114" s="5">
        <v>5282500000</v>
      </c>
      <c r="P114" s="4">
        <v>5494600000</v>
      </c>
      <c r="Q114" s="4">
        <v>5446300000</v>
      </c>
      <c r="R114" s="4">
        <v>5664600000</v>
      </c>
      <c r="S114" s="4">
        <v>5282500000</v>
      </c>
    </row>
    <row r="115" spans="1:19" ht="16" x14ac:dyDescent="0.2">
      <c r="A115" s="3" t="s">
        <v>121</v>
      </c>
      <c r="B115" s="4">
        <v>11487200000</v>
      </c>
      <c r="C115" s="4">
        <v>11193300000</v>
      </c>
      <c r="D115" s="4">
        <v>11235500000</v>
      </c>
      <c r="E115" s="4">
        <v>8691400000</v>
      </c>
      <c r="F115" s="4">
        <v>10582600000</v>
      </c>
      <c r="G115" s="4">
        <v>12749000000</v>
      </c>
      <c r="H115" s="4">
        <v>13738800000</v>
      </c>
      <c r="I115" s="4">
        <v>18777200000</v>
      </c>
      <c r="J115" s="4">
        <v>21111200000</v>
      </c>
      <c r="K115" s="4">
        <v>24811800000</v>
      </c>
      <c r="L115" s="4">
        <v>28326300000</v>
      </c>
      <c r="M115" s="4">
        <v>24598500000</v>
      </c>
      <c r="N115" s="4">
        <v>21576200000</v>
      </c>
      <c r="O115" s="5">
        <v>24749700000</v>
      </c>
      <c r="P115" s="4">
        <v>21642800000</v>
      </c>
      <c r="Q115" s="4">
        <v>21576200000</v>
      </c>
      <c r="R115" s="4">
        <v>25858100000</v>
      </c>
      <c r="S115" s="4">
        <v>24749700000</v>
      </c>
    </row>
    <row r="116" spans="1:19" ht="16" x14ac:dyDescent="0.2">
      <c r="A116" s="3" t="s">
        <v>122</v>
      </c>
      <c r="B116" s="4">
        <v>18588600000</v>
      </c>
      <c r="C116" s="4">
        <v>20124200000</v>
      </c>
      <c r="D116" s="4">
        <v>19625000000</v>
      </c>
      <c r="E116" s="4">
        <v>17608000000</v>
      </c>
      <c r="F116" s="4">
        <v>21790100000</v>
      </c>
      <c r="G116" s="4">
        <v>20978600000</v>
      </c>
      <c r="H116" s="4">
        <v>24725400000</v>
      </c>
      <c r="I116" s="4">
        <v>33313100000</v>
      </c>
      <c r="J116" s="4">
        <v>32999300000</v>
      </c>
      <c r="K116" s="4">
        <v>36587000000</v>
      </c>
      <c r="L116" s="4">
        <v>40807900000</v>
      </c>
      <c r="M116" s="4">
        <v>39651200000</v>
      </c>
      <c r="N116" s="4">
        <v>38714400000</v>
      </c>
      <c r="O116" s="5">
        <v>43664700000</v>
      </c>
      <c r="P116" s="4">
        <v>37295600000</v>
      </c>
      <c r="Q116" s="4">
        <v>38714400000</v>
      </c>
      <c r="R116" s="4">
        <v>41868100000</v>
      </c>
      <c r="S116" s="4">
        <v>43664700000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5519800000</v>
      </c>
      <c r="C118" s="4">
        <v>6335000000</v>
      </c>
      <c r="D118" s="4">
        <v>5679700000</v>
      </c>
      <c r="E118" s="4">
        <v>5748500000</v>
      </c>
      <c r="F118" s="4">
        <v>5986900000</v>
      </c>
      <c r="G118" s="4">
        <v>6243400000</v>
      </c>
      <c r="H118" s="4">
        <v>6329100000</v>
      </c>
      <c r="I118" s="4">
        <v>6505700000</v>
      </c>
      <c r="J118" s="4">
        <v>7244600000</v>
      </c>
      <c r="K118" s="4">
        <v>7284100000</v>
      </c>
      <c r="L118" s="4">
        <v>7376700000</v>
      </c>
      <c r="M118" s="4">
        <v>7429700000</v>
      </c>
      <c r="N118" s="4">
        <v>7515500000</v>
      </c>
      <c r="O118" s="5">
        <v>7542200000</v>
      </c>
      <c r="P118" s="4">
        <v>7423100000</v>
      </c>
      <c r="Q118" s="4">
        <v>7515500000</v>
      </c>
      <c r="R118" s="4">
        <v>7386600000</v>
      </c>
      <c r="S118" s="4">
        <v>7542200000</v>
      </c>
    </row>
    <row r="119" spans="1:19" ht="16" x14ac:dyDescent="0.2">
      <c r="A119" s="3" t="s">
        <v>125</v>
      </c>
      <c r="B119" s="4" t="s">
        <v>24</v>
      </c>
      <c r="C119" s="4">
        <v>724100000</v>
      </c>
      <c r="D119" s="4">
        <v>716600000</v>
      </c>
      <c r="E119" s="4">
        <v>698500000</v>
      </c>
      <c r="F119" s="4">
        <v>694600000</v>
      </c>
      <c r="G119" s="4">
        <v>691300000</v>
      </c>
      <c r="H119" s="4">
        <v>688500000</v>
      </c>
      <c r="I119" s="4">
        <v>687900000</v>
      </c>
      <c r="J119" s="4">
        <v>661000000</v>
      </c>
      <c r="K119" s="4">
        <v>598800000</v>
      </c>
      <c r="L119" s="4">
        <v>598200000</v>
      </c>
      <c r="M119" s="4">
        <v>596300000</v>
      </c>
      <c r="N119" s="4">
        <v>594100000</v>
      </c>
      <c r="O119" s="5">
        <v>593600000</v>
      </c>
      <c r="P119" s="4">
        <v>594100000</v>
      </c>
      <c r="Q119" s="4">
        <v>594100000</v>
      </c>
      <c r="R119" s="4">
        <v>593500000</v>
      </c>
      <c r="S119" s="4">
        <v>593600000</v>
      </c>
    </row>
    <row r="120" spans="1:19" ht="16" x14ac:dyDescent="0.2">
      <c r="A120" s="3" t="s">
        <v>126</v>
      </c>
      <c r="B120" s="4">
        <v>5519800000</v>
      </c>
      <c r="C120" s="4">
        <v>5610900000</v>
      </c>
      <c r="D120" s="4">
        <v>4963100000</v>
      </c>
      <c r="E120" s="4">
        <v>5050000000</v>
      </c>
      <c r="F120" s="4">
        <v>5292300000</v>
      </c>
      <c r="G120" s="4">
        <v>5552100000</v>
      </c>
      <c r="H120" s="4">
        <v>5640600000</v>
      </c>
      <c r="I120" s="4">
        <v>5817800000</v>
      </c>
      <c r="J120" s="4">
        <v>6583600000</v>
      </c>
      <c r="K120" s="4">
        <v>6685300000</v>
      </c>
      <c r="L120" s="4">
        <v>6778500000</v>
      </c>
      <c r="M120" s="4">
        <v>6833400000</v>
      </c>
      <c r="N120" s="4">
        <v>6921400000</v>
      </c>
      <c r="O120" s="5">
        <v>6948600000</v>
      </c>
      <c r="P120" s="4">
        <v>6829000000</v>
      </c>
      <c r="Q120" s="4">
        <v>6921400000</v>
      </c>
      <c r="R120" s="4">
        <v>6793100000</v>
      </c>
      <c r="S120" s="4">
        <v>6948600000</v>
      </c>
    </row>
    <row r="121" spans="1:19" ht="16" x14ac:dyDescent="0.2">
      <c r="A121" s="3" t="s">
        <v>127</v>
      </c>
      <c r="B121" s="4">
        <v>96400000</v>
      </c>
      <c r="C121" s="4">
        <v>95300000</v>
      </c>
      <c r="D121" s="4">
        <v>192400000</v>
      </c>
      <c r="E121" s="4">
        <v>93600000</v>
      </c>
      <c r="F121" s="4">
        <v>91400000</v>
      </c>
      <c r="G121" s="4">
        <v>90000000</v>
      </c>
      <c r="H121" s="4">
        <v>80500000</v>
      </c>
      <c r="I121" s="4">
        <v>75800000</v>
      </c>
      <c r="J121" s="4">
        <v>69400000</v>
      </c>
      <c r="K121" s="4">
        <v>60800000</v>
      </c>
      <c r="L121" s="4">
        <v>55700000</v>
      </c>
      <c r="M121" s="4">
        <v>52700000</v>
      </c>
      <c r="N121" s="4">
        <v>50500000</v>
      </c>
      <c r="O121" s="5">
        <v>45000000</v>
      </c>
      <c r="P121" s="4">
        <v>50500000</v>
      </c>
      <c r="Q121" s="4">
        <v>50500000</v>
      </c>
      <c r="R121" s="4">
        <v>45000000</v>
      </c>
      <c r="S121" s="4">
        <v>45000000</v>
      </c>
    </row>
    <row r="122" spans="1:19" ht="16" x14ac:dyDescent="0.2">
      <c r="A122" s="3" t="s">
        <v>128</v>
      </c>
      <c r="B122" s="4">
        <v>12732600000</v>
      </c>
      <c r="C122" s="4">
        <v>14897800000</v>
      </c>
      <c r="D122" s="4">
        <v>16088200000</v>
      </c>
      <c r="E122" s="4">
        <v>16992400000</v>
      </c>
      <c r="F122" s="4">
        <v>16482700000</v>
      </c>
      <c r="G122" s="4">
        <v>16011800000</v>
      </c>
      <c r="H122" s="4">
        <v>16046300000</v>
      </c>
      <c r="I122" s="4">
        <v>13894100000</v>
      </c>
      <c r="J122" s="4">
        <v>11395900000</v>
      </c>
      <c r="K122" s="4">
        <v>4920400000</v>
      </c>
      <c r="L122" s="4">
        <v>7830200000</v>
      </c>
      <c r="M122" s="4">
        <v>8958500000</v>
      </c>
      <c r="N122" s="4">
        <v>10042600000</v>
      </c>
      <c r="O122" s="5">
        <v>10368500000</v>
      </c>
      <c r="P122" s="4">
        <v>10006500000</v>
      </c>
      <c r="Q122" s="4">
        <v>10042600000</v>
      </c>
      <c r="R122" s="4">
        <v>10639300000</v>
      </c>
      <c r="S122" s="4">
        <v>10368500000</v>
      </c>
    </row>
    <row r="123" spans="1:19" ht="16" x14ac:dyDescent="0.2">
      <c r="A123" s="3" t="s">
        <v>129</v>
      </c>
      <c r="B123" s="4">
        <v>-2670100000</v>
      </c>
      <c r="C123" s="4">
        <v>-3858600000</v>
      </c>
      <c r="D123" s="4">
        <v>-3797100000</v>
      </c>
      <c r="E123" s="4">
        <v>-2002700000</v>
      </c>
      <c r="F123" s="4">
        <v>-3991800000</v>
      </c>
      <c r="G123" s="4">
        <v>-4580700000</v>
      </c>
      <c r="H123" s="4">
        <v>-5274000000</v>
      </c>
      <c r="I123" s="4">
        <v>-5718600000</v>
      </c>
      <c r="J123" s="4">
        <v>-5729200000</v>
      </c>
      <c r="K123" s="4">
        <v>-6523600000</v>
      </c>
      <c r="L123" s="4">
        <v>-6496400000</v>
      </c>
      <c r="M123" s="4">
        <v>-4343100000</v>
      </c>
      <c r="N123" s="4">
        <v>-3844600000</v>
      </c>
      <c r="O123" s="5">
        <v>-3788700000</v>
      </c>
      <c r="P123" s="4">
        <v>-4295800000</v>
      </c>
      <c r="Q123" s="4">
        <v>-3844600000</v>
      </c>
      <c r="R123" s="4">
        <v>-3777300000</v>
      </c>
      <c r="S123" s="4">
        <v>-3788700000</v>
      </c>
    </row>
    <row r="124" spans="1:19" ht="16" x14ac:dyDescent="0.2">
      <c r="A124" s="3" t="s">
        <v>130</v>
      </c>
      <c r="B124" s="4">
        <v>12420300000</v>
      </c>
      <c r="C124" s="4">
        <v>13541700000</v>
      </c>
      <c r="D124" s="4">
        <v>14765200000</v>
      </c>
      <c r="E124" s="4">
        <v>17631400000</v>
      </c>
      <c r="F124" s="4">
        <v>15373200000</v>
      </c>
      <c r="G124" s="4">
        <v>14571300000</v>
      </c>
      <c r="H124" s="4">
        <v>14007700000</v>
      </c>
      <c r="I124" s="4">
        <v>11592200000</v>
      </c>
      <c r="J124" s="4">
        <v>9828700000</v>
      </c>
      <c r="K124" s="4">
        <v>2606900000</v>
      </c>
      <c r="L124" s="4">
        <v>5641600000</v>
      </c>
      <c r="M124" s="4">
        <v>8979200000</v>
      </c>
      <c r="N124" s="4">
        <v>10649800000</v>
      </c>
      <c r="O124" s="5">
        <v>11063800000</v>
      </c>
      <c r="P124" s="4">
        <v>10070100000</v>
      </c>
      <c r="Q124" s="4">
        <v>10649800000</v>
      </c>
      <c r="R124" s="4">
        <v>11190400000</v>
      </c>
      <c r="S124" s="4">
        <v>11063800000</v>
      </c>
    </row>
    <row r="125" spans="1:19" ht="16" x14ac:dyDescent="0.2">
      <c r="A125" s="3" t="s">
        <v>131</v>
      </c>
      <c r="B125" s="4">
        <v>-7500000</v>
      </c>
      <c r="C125" s="4">
        <v>-6100000</v>
      </c>
      <c r="D125" s="4">
        <v>8700000</v>
      </c>
      <c r="E125" s="4">
        <v>9300000</v>
      </c>
      <c r="F125" s="4">
        <v>14900000</v>
      </c>
      <c r="G125" s="4">
        <v>19000000</v>
      </c>
      <c r="H125" s="4">
        <v>72800000</v>
      </c>
      <c r="I125" s="4">
        <v>75700000</v>
      </c>
      <c r="J125" s="4">
        <v>1080400000</v>
      </c>
      <c r="K125" s="4">
        <v>92200000</v>
      </c>
      <c r="L125" s="4">
        <v>183600000</v>
      </c>
      <c r="M125" s="4">
        <v>175600000</v>
      </c>
      <c r="N125" s="4">
        <v>125600000</v>
      </c>
      <c r="O125" s="5">
        <v>85500000</v>
      </c>
      <c r="P125" s="4">
        <v>95800000</v>
      </c>
      <c r="Q125" s="4">
        <v>125600000</v>
      </c>
      <c r="R125" s="4">
        <v>104500000</v>
      </c>
      <c r="S125" s="4">
        <v>85500000</v>
      </c>
    </row>
    <row r="126" spans="1:19" ht="16" x14ac:dyDescent="0.2">
      <c r="A126" s="3" t="s">
        <v>132</v>
      </c>
      <c r="B126" s="4">
        <v>12412800000</v>
      </c>
      <c r="C126" s="4">
        <v>13535600000</v>
      </c>
      <c r="D126" s="4">
        <v>14773900000</v>
      </c>
      <c r="E126" s="4">
        <v>17640700000</v>
      </c>
      <c r="F126" s="4">
        <v>15388100000</v>
      </c>
      <c r="G126" s="4">
        <v>14590300000</v>
      </c>
      <c r="H126" s="4">
        <v>14080500000</v>
      </c>
      <c r="I126" s="4">
        <v>11667900000</v>
      </c>
      <c r="J126" s="4">
        <v>10909100000</v>
      </c>
      <c r="K126" s="4">
        <v>2699100000</v>
      </c>
      <c r="L126" s="4">
        <v>5825200000</v>
      </c>
      <c r="M126" s="4">
        <v>9154800000</v>
      </c>
      <c r="N126" s="4">
        <v>10775400000</v>
      </c>
      <c r="O126" s="5">
        <v>11149300000</v>
      </c>
      <c r="P126" s="4">
        <v>10165900000</v>
      </c>
      <c r="Q126" s="4">
        <v>10775400000</v>
      </c>
      <c r="R126" s="4">
        <v>11294900000</v>
      </c>
      <c r="S126" s="4">
        <v>11149300000</v>
      </c>
    </row>
    <row r="127" spans="1:19" ht="16" x14ac:dyDescent="0.2">
      <c r="A127" s="3" t="s">
        <v>133</v>
      </c>
      <c r="B127" s="4">
        <v>31001400000</v>
      </c>
      <c r="C127" s="4">
        <v>33659800000</v>
      </c>
      <c r="D127" s="4">
        <v>34398900000</v>
      </c>
      <c r="E127" s="4">
        <v>35248700000</v>
      </c>
      <c r="F127" s="4">
        <v>37178200000</v>
      </c>
      <c r="G127" s="4">
        <v>35568900000</v>
      </c>
      <c r="H127" s="4">
        <v>38805900000</v>
      </c>
      <c r="I127" s="4">
        <v>44981000000</v>
      </c>
      <c r="J127" s="4">
        <v>43908400000</v>
      </c>
      <c r="K127" s="4">
        <v>39286100000</v>
      </c>
      <c r="L127" s="4">
        <v>46633100000</v>
      </c>
      <c r="M127" s="4">
        <v>48806000000</v>
      </c>
      <c r="N127" s="4">
        <v>49489800000</v>
      </c>
      <c r="O127" s="5">
        <v>54814000000</v>
      </c>
      <c r="P127" s="4">
        <v>47461500000</v>
      </c>
      <c r="Q127" s="4">
        <v>49489800000</v>
      </c>
      <c r="R127" s="4">
        <v>53163000000</v>
      </c>
      <c r="S127" s="4">
        <v>54814000000</v>
      </c>
    </row>
    <row r="128" spans="1:19" ht="16" x14ac:dyDescent="0.2">
      <c r="A128" s="32" t="s">
        <v>134</v>
      </c>
      <c r="B128" s="30">
        <v>1152290000</v>
      </c>
      <c r="C128" s="30">
        <v>1157791000</v>
      </c>
      <c r="D128" s="30">
        <v>1146493000</v>
      </c>
      <c r="E128" s="30">
        <v>1116795000</v>
      </c>
      <c r="F128" s="30">
        <v>1110627000</v>
      </c>
      <c r="G128" s="30">
        <v>1105267000</v>
      </c>
      <c r="H128" s="30">
        <v>1100875000</v>
      </c>
      <c r="I128" s="30">
        <v>1100008000</v>
      </c>
      <c r="J128" s="30">
        <v>1057035000</v>
      </c>
      <c r="K128" s="30">
        <v>957526000</v>
      </c>
      <c r="L128" s="30">
        <v>956590000</v>
      </c>
      <c r="M128" s="30">
        <v>953653000</v>
      </c>
      <c r="N128" s="30">
        <v>950182000</v>
      </c>
      <c r="O128" s="31">
        <v>949286000</v>
      </c>
      <c r="P128" s="30">
        <v>950177000</v>
      </c>
      <c r="Q128" s="30">
        <v>950182000</v>
      </c>
      <c r="R128" s="30">
        <v>949267000</v>
      </c>
      <c r="S128" s="30">
        <v>949286000</v>
      </c>
    </row>
    <row r="129" spans="1:30" ht="19" x14ac:dyDescent="0.25">
      <c r="A129" s="15" t="s">
        <v>197</v>
      </c>
      <c r="B129" s="10"/>
      <c r="C129" s="11">
        <f>(C128/B128)-1</f>
        <v>4.7739718300081613E-3</v>
      </c>
      <c r="D129" s="11">
        <f>(D128/C128)-1</f>
        <v>-9.7582378857669072E-3</v>
      </c>
      <c r="E129" s="11">
        <f>(E128/D128)-1</f>
        <v>-2.5903341756120635E-2</v>
      </c>
      <c r="F129" s="11">
        <f t="shared" ref="F129:N129" si="6">(F128/E128)-1</f>
        <v>-5.5229473627658177E-3</v>
      </c>
      <c r="G129" s="11">
        <f t="shared" si="6"/>
        <v>-4.8261027329608019E-3</v>
      </c>
      <c r="H129" s="11">
        <f t="shared" si="6"/>
        <v>-3.9737004723745528E-3</v>
      </c>
      <c r="I129" s="11">
        <f t="shared" si="6"/>
        <v>-7.8755535369590124E-4</v>
      </c>
      <c r="J129" s="11">
        <f t="shared" si="6"/>
        <v>-3.9066079519421648E-2</v>
      </c>
      <c r="K129" s="11">
        <f t="shared" si="6"/>
        <v>-9.413973993292557E-2</v>
      </c>
      <c r="L129" s="11">
        <f t="shared" si="6"/>
        <v>-9.775191483051282E-4</v>
      </c>
      <c r="M129" s="11">
        <f t="shared" si="6"/>
        <v>-3.0702808935907377E-3</v>
      </c>
      <c r="N129" s="11">
        <f t="shared" si="6"/>
        <v>-3.6396886498548664E-3</v>
      </c>
      <c r="O129" s="11">
        <f>(O128/N128)-1</f>
        <v>-9.4297724014980044E-4</v>
      </c>
      <c r="P129" s="11"/>
      <c r="Q129" s="11">
        <f>(Q128/P128)-1</f>
        <v>5.2621774679906252E-6</v>
      </c>
      <c r="R129" s="11">
        <f>(R128/Q128)-1</f>
        <v>-9.6297340930473485E-4</v>
      </c>
      <c r="S129" s="11">
        <f>(S128/R128)-1</f>
        <v>2.0015443494836305E-5</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486700000</v>
      </c>
      <c r="L130" s="4" t="s">
        <v>24</v>
      </c>
      <c r="M130" s="4" t="s">
        <v>24</v>
      </c>
      <c r="N130" s="4" t="s">
        <v>24</v>
      </c>
      <c r="O130" s="5" t="s">
        <v>24</v>
      </c>
      <c r="P130" s="4" t="s">
        <v>24</v>
      </c>
      <c r="Q130" s="4" t="s">
        <v>24</v>
      </c>
      <c r="R130" s="4" t="s">
        <v>24</v>
      </c>
      <c r="S130" s="4" t="s">
        <v>24</v>
      </c>
    </row>
    <row r="131" spans="1:30" ht="16" x14ac:dyDescent="0.2">
      <c r="A131" s="3" t="s">
        <v>136</v>
      </c>
      <c r="B131" s="4">
        <v>933300000</v>
      </c>
      <c r="C131" s="4">
        <v>1064500000</v>
      </c>
      <c r="D131" s="4">
        <v>1512500000</v>
      </c>
      <c r="E131" s="4">
        <v>1382700000</v>
      </c>
      <c r="F131" s="4">
        <v>4184800000</v>
      </c>
      <c r="G131" s="4">
        <v>4312100000</v>
      </c>
      <c r="H131" s="4">
        <v>5723100000</v>
      </c>
      <c r="I131" s="4">
        <v>7110900000</v>
      </c>
      <c r="J131" s="4">
        <v>2977900000</v>
      </c>
      <c r="K131" s="4">
        <v>12979700000</v>
      </c>
      <c r="L131" s="4">
        <v>12938200000</v>
      </c>
      <c r="M131" s="4">
        <v>13066200000</v>
      </c>
      <c r="N131" s="4">
        <v>14171600000</v>
      </c>
      <c r="O131" s="5">
        <v>16125500000</v>
      </c>
      <c r="P131" s="4">
        <v>13271000000</v>
      </c>
      <c r="Q131" s="4">
        <v>14171600000</v>
      </c>
      <c r="R131" s="4">
        <v>15337700000</v>
      </c>
      <c r="S131" s="4">
        <v>16125500000</v>
      </c>
    </row>
    <row r="132" spans="1:30" ht="16" x14ac:dyDescent="0.2">
      <c r="A132" s="3" t="s">
        <v>137</v>
      </c>
      <c r="B132" s="6">
        <v>7.52</v>
      </c>
      <c r="C132" s="6">
        <v>7.86</v>
      </c>
      <c r="D132" s="6">
        <v>10.24</v>
      </c>
      <c r="E132" s="6">
        <v>7.84</v>
      </c>
      <c r="F132" s="6">
        <v>27.2</v>
      </c>
      <c r="G132" s="6">
        <v>29.55</v>
      </c>
      <c r="H132" s="6">
        <v>40.65</v>
      </c>
      <c r="I132" s="6">
        <v>60.94</v>
      </c>
      <c r="J132" s="6">
        <v>27.3</v>
      </c>
      <c r="K132" s="6">
        <v>480.89</v>
      </c>
      <c r="L132" s="6">
        <v>222.11</v>
      </c>
      <c r="M132" s="6">
        <v>142.72999999999999</v>
      </c>
      <c r="N132" s="6">
        <v>131.52000000000001</v>
      </c>
      <c r="O132" s="7">
        <v>144.63</v>
      </c>
      <c r="P132" s="6">
        <v>130.54</v>
      </c>
      <c r="Q132" s="6">
        <v>131.52000000000001</v>
      </c>
      <c r="R132" s="6">
        <v>135.79</v>
      </c>
      <c r="S132" s="6">
        <v>144.63</v>
      </c>
    </row>
    <row r="133" spans="1:30" ht="16" x14ac:dyDescent="0.2">
      <c r="A133" s="3" t="s">
        <v>138</v>
      </c>
      <c r="B133" s="4">
        <v>29</v>
      </c>
      <c r="C133" s="6">
        <v>29.47</v>
      </c>
      <c r="D133" s="6">
        <v>33.799999999999997</v>
      </c>
      <c r="E133" s="6">
        <v>43.05</v>
      </c>
      <c r="F133" s="6">
        <v>33.03</v>
      </c>
      <c r="G133" s="6">
        <v>20.82</v>
      </c>
      <c r="H133" s="6">
        <v>18.87</v>
      </c>
      <c r="I133" s="6">
        <v>8.94</v>
      </c>
      <c r="J133" s="6">
        <v>20.43</v>
      </c>
      <c r="K133" s="6">
        <v>-26.21</v>
      </c>
      <c r="L133" s="6">
        <v>-15.22</v>
      </c>
      <c r="M133" s="6">
        <v>-6.53</v>
      </c>
      <c r="N133" s="6">
        <v>-1.32</v>
      </c>
      <c r="O133" s="7">
        <v>0.38</v>
      </c>
      <c r="P133" s="6">
        <v>-2.33</v>
      </c>
      <c r="Q133" s="6">
        <v>-1.32</v>
      </c>
      <c r="R133" s="6">
        <v>0.32</v>
      </c>
      <c r="S133" s="6">
        <v>0.38</v>
      </c>
    </row>
    <row r="134" spans="1:30" ht="16" x14ac:dyDescent="0.2">
      <c r="A134" s="3" t="s">
        <v>139</v>
      </c>
      <c r="B134" s="6">
        <v>2.09</v>
      </c>
      <c r="C134" s="6">
        <v>1.6</v>
      </c>
      <c r="D134" s="6">
        <v>1.55</v>
      </c>
      <c r="E134" s="6">
        <v>1.47</v>
      </c>
      <c r="F134" s="6">
        <v>1.0900000000000001</v>
      </c>
      <c r="G134" s="6">
        <v>1.53</v>
      </c>
      <c r="H134" s="6">
        <v>1.37</v>
      </c>
      <c r="I134" s="6">
        <v>1.32</v>
      </c>
      <c r="J134" s="6">
        <v>1.73</v>
      </c>
      <c r="K134" s="6">
        <v>1.1599999999999999</v>
      </c>
      <c r="L134" s="6">
        <v>1.4</v>
      </c>
      <c r="M134" s="6">
        <v>1.23</v>
      </c>
      <c r="N134" s="6">
        <v>1.05</v>
      </c>
      <c r="O134" s="7">
        <v>1.1299999999999999</v>
      </c>
      <c r="P134" s="6">
        <v>1.1299999999999999</v>
      </c>
      <c r="Q134" s="6">
        <v>1.05</v>
      </c>
      <c r="R134" s="6">
        <v>1.3</v>
      </c>
      <c r="S134" s="6">
        <v>1.1299999999999999</v>
      </c>
    </row>
    <row r="135" spans="1:30" ht="16" x14ac:dyDescent="0.2">
      <c r="A135" s="3" t="s">
        <v>140</v>
      </c>
      <c r="B135" s="6">
        <v>186.13</v>
      </c>
      <c r="C135" s="6">
        <v>144.09</v>
      </c>
      <c r="D135" s="6">
        <v>161.94999999999999</v>
      </c>
      <c r="E135" s="6">
        <v>179.57</v>
      </c>
      <c r="F135" s="6">
        <v>185.33</v>
      </c>
      <c r="G135" s="6">
        <v>207.44</v>
      </c>
      <c r="H135" s="6">
        <v>206.03</v>
      </c>
      <c r="I135" s="6">
        <v>237.25</v>
      </c>
      <c r="J135" s="6">
        <v>228.33</v>
      </c>
      <c r="K135" s="6">
        <v>218.8</v>
      </c>
      <c r="L135" s="6">
        <v>228.55</v>
      </c>
      <c r="M135" s="6">
        <v>194.32</v>
      </c>
      <c r="N135" s="6">
        <v>219.19</v>
      </c>
      <c r="O135" s="7">
        <v>226.65</v>
      </c>
      <c r="P135" s="6">
        <v>192.79</v>
      </c>
      <c r="Q135" s="6">
        <v>219.19</v>
      </c>
      <c r="R135" s="6">
        <v>248.19</v>
      </c>
      <c r="S135" s="6">
        <v>226.65</v>
      </c>
    </row>
    <row r="136" spans="1:30" ht="16" x14ac:dyDescent="0.2">
      <c r="A136" s="3" t="s">
        <v>141</v>
      </c>
      <c r="B136" s="4">
        <v>38350</v>
      </c>
      <c r="C136" s="4">
        <v>38080</v>
      </c>
      <c r="D136" s="4">
        <v>38350</v>
      </c>
      <c r="E136" s="4">
        <v>37925</v>
      </c>
      <c r="F136" s="4">
        <v>39135</v>
      </c>
      <c r="G136" s="4">
        <v>41275</v>
      </c>
      <c r="H136" s="4">
        <v>41975</v>
      </c>
      <c r="I136" s="4">
        <v>40655</v>
      </c>
      <c r="J136" s="4">
        <v>38680</v>
      </c>
      <c r="K136" s="4">
        <v>33625</v>
      </c>
      <c r="L136" s="4">
        <v>19500</v>
      </c>
      <c r="M136" s="4">
        <v>35000</v>
      </c>
      <c r="N136" s="4">
        <v>39000</v>
      </c>
      <c r="O136" s="5">
        <v>39000</v>
      </c>
      <c r="P136" s="4">
        <v>35000</v>
      </c>
      <c r="Q136" s="4">
        <v>39000</v>
      </c>
      <c r="R136" s="4">
        <v>39000</v>
      </c>
      <c r="S136" s="4">
        <v>39000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5069500000</v>
      </c>
      <c r="C139" s="4">
        <v>4347700000</v>
      </c>
      <c r="D139" s="4">
        <v>4088600000</v>
      </c>
      <c r="E139" s="4">
        <v>4684800000</v>
      </c>
      <c r="F139" s="4">
        <v>2390500000</v>
      </c>
      <c r="G139" s="4">
        <v>2408400000</v>
      </c>
      <c r="H139" s="4">
        <v>2737600000</v>
      </c>
      <c r="I139" s="4">
        <v>-204100000</v>
      </c>
      <c r="J139" s="4">
        <v>3232000000</v>
      </c>
      <c r="K139" s="4">
        <v>8318400000</v>
      </c>
      <c r="L139" s="4">
        <v>6193700000</v>
      </c>
      <c r="M139" s="4">
        <v>5581700000</v>
      </c>
      <c r="N139" s="4">
        <v>6244800000</v>
      </c>
      <c r="O139" s="5">
        <v>6497500000</v>
      </c>
      <c r="P139" s="4">
        <v>1451700000</v>
      </c>
      <c r="Q139" s="4">
        <v>1937700000</v>
      </c>
      <c r="R139" s="4">
        <v>1344900000</v>
      </c>
      <c r="S139" s="4">
        <v>1763200000</v>
      </c>
    </row>
    <row r="140" spans="1:30" ht="16" x14ac:dyDescent="0.2">
      <c r="A140" s="3" t="s">
        <v>143</v>
      </c>
      <c r="B140" s="4">
        <v>1328200000</v>
      </c>
      <c r="C140" s="4">
        <v>1373600000</v>
      </c>
      <c r="D140" s="4">
        <v>1462200000</v>
      </c>
      <c r="E140" s="4">
        <v>1445600000</v>
      </c>
      <c r="F140" s="4">
        <v>1379000000</v>
      </c>
      <c r="G140" s="4">
        <v>1427700000</v>
      </c>
      <c r="H140" s="4">
        <v>1496600000</v>
      </c>
      <c r="I140" s="4">
        <v>1567300000</v>
      </c>
      <c r="J140" s="4">
        <v>1609000000</v>
      </c>
      <c r="K140" s="4">
        <v>1232600000</v>
      </c>
      <c r="L140" s="4">
        <v>1323900000</v>
      </c>
      <c r="M140" s="4">
        <v>1547600000</v>
      </c>
      <c r="N140" s="4">
        <v>1522500000</v>
      </c>
      <c r="O140" s="5">
        <v>1466500000</v>
      </c>
      <c r="P140" s="4">
        <v>362900000</v>
      </c>
      <c r="Q140" s="4">
        <v>375000000</v>
      </c>
      <c r="R140" s="4">
        <v>362300000</v>
      </c>
      <c r="S140" s="4">
        <v>366300000</v>
      </c>
    </row>
    <row r="141" spans="1:30" ht="16" x14ac:dyDescent="0.2">
      <c r="A141" s="3" t="s">
        <v>144</v>
      </c>
      <c r="B141" s="4">
        <v>644600000</v>
      </c>
      <c r="C141" s="4">
        <v>264800000</v>
      </c>
      <c r="D141" s="4">
        <v>-194800000</v>
      </c>
      <c r="E141" s="4">
        <v>-2400000</v>
      </c>
      <c r="F141" s="4">
        <v>636500000</v>
      </c>
      <c r="G141" s="4">
        <v>-145300000</v>
      </c>
      <c r="H141" s="4">
        <v>1100900000</v>
      </c>
      <c r="I141" s="4">
        <v>1047500000</v>
      </c>
      <c r="J141" s="4">
        <v>3062200000</v>
      </c>
      <c r="K141" s="4">
        <v>-3027200000</v>
      </c>
      <c r="L141" s="4">
        <v>-270600000</v>
      </c>
      <c r="M141" s="4">
        <v>1154000000</v>
      </c>
      <c r="N141" s="4">
        <v>-668400000</v>
      </c>
      <c r="O141" s="5">
        <v>-1264000000</v>
      </c>
      <c r="P141" s="4">
        <v>-568900000</v>
      </c>
      <c r="Q141" s="4">
        <v>103000000</v>
      </c>
      <c r="R141" s="4">
        <v>-140700000</v>
      </c>
      <c r="S141" s="4">
        <v>-657400000</v>
      </c>
    </row>
    <row r="142" spans="1:30" ht="16" x14ac:dyDescent="0.2">
      <c r="A142" s="32" t="s">
        <v>145</v>
      </c>
      <c r="B142" s="30">
        <v>231000000</v>
      </c>
      <c r="C142" s="30">
        <v>147400000</v>
      </c>
      <c r="D142" s="30">
        <v>141500000</v>
      </c>
      <c r="E142" s="30">
        <v>144900000</v>
      </c>
      <c r="F142" s="30">
        <v>156000000</v>
      </c>
      <c r="G142" s="30">
        <v>217800000</v>
      </c>
      <c r="H142" s="30">
        <v>255300000</v>
      </c>
      <c r="I142" s="30">
        <v>281300000</v>
      </c>
      <c r="J142" s="30">
        <v>279500000</v>
      </c>
      <c r="K142" s="30">
        <v>312400000</v>
      </c>
      <c r="L142" s="30">
        <v>308100000</v>
      </c>
      <c r="M142" s="30">
        <v>342800000</v>
      </c>
      <c r="N142" s="30">
        <v>371100000</v>
      </c>
      <c r="O142" s="31">
        <v>470700000</v>
      </c>
      <c r="P142" s="30">
        <v>85100000</v>
      </c>
      <c r="Q142" s="30">
        <v>92900000</v>
      </c>
      <c r="R142" s="30">
        <v>131200000</v>
      </c>
      <c r="S142" s="30">
        <v>161500000</v>
      </c>
    </row>
    <row r="143" spans="1:30" ht="19" x14ac:dyDescent="0.25">
      <c r="A143" s="14" t="s">
        <v>198</v>
      </c>
      <c r="B143" s="21">
        <f t="shared" ref="B143:S143" si="7">B142/B2</f>
        <v>1.001040041601664E-2</v>
      </c>
      <c r="C143" s="21">
        <f t="shared" si="7"/>
        <v>6.0692154077368089E-3</v>
      </c>
      <c r="D143" s="21">
        <f t="shared" si="7"/>
        <v>6.2601201589141458E-3</v>
      </c>
      <c r="E143" s="21">
        <f t="shared" si="7"/>
        <v>6.2691720279841306E-3</v>
      </c>
      <c r="F143" s="21">
        <f t="shared" si="7"/>
        <v>7.9528538510165378E-3</v>
      </c>
      <c r="G143" s="21">
        <f t="shared" si="7"/>
        <v>1.0912534383501931E-2</v>
      </c>
      <c r="H143" s="21">
        <f t="shared" si="7"/>
        <v>1.2029912214154113E-2</v>
      </c>
      <c r="I143" s="21">
        <f t="shared" si="7"/>
        <v>1.2299257147604202E-2</v>
      </c>
      <c r="J143" s="21">
        <f t="shared" si="7"/>
        <v>1.3004052425639618E-2</v>
      </c>
      <c r="K143" s="21">
        <f t="shared" si="7"/>
        <v>1.3996729317413024E-2</v>
      </c>
      <c r="L143" s="21">
        <f t="shared" si="7"/>
        <v>1.2555114548610828E-2</v>
      </c>
      <c r="M143" s="21">
        <f t="shared" si="7"/>
        <v>1.2105203683823946E-2</v>
      </c>
      <c r="N143" s="21">
        <f t="shared" si="7"/>
        <v>1.3002165275704766E-2</v>
      </c>
      <c r="O143" s="21">
        <f t="shared" si="7"/>
        <v>1.5947552980637294E-2</v>
      </c>
      <c r="P143" s="21">
        <f t="shared" si="7"/>
        <v>1.2259421459029619E-2</v>
      </c>
      <c r="Q143" s="21">
        <f t="shared" si="7"/>
        <v>1.2722890246240653E-2</v>
      </c>
      <c r="R143" s="21">
        <f t="shared" si="7"/>
        <v>1.8850574712643679E-2</v>
      </c>
      <c r="S143" s="21">
        <f t="shared" si="7"/>
        <v>1.9429506382262002E-2</v>
      </c>
      <c r="T143" s="12"/>
      <c r="U143" s="12"/>
      <c r="V143" s="12"/>
      <c r="W143" s="12"/>
      <c r="X143" s="12"/>
      <c r="Y143" s="12"/>
      <c r="Z143" s="12"/>
      <c r="AA143" s="13"/>
      <c r="AB143" s="13"/>
      <c r="AC143" s="13"/>
      <c r="AD143" s="13"/>
    </row>
    <row r="144" spans="1:30" ht="16" x14ac:dyDescent="0.2">
      <c r="A144" s="3" t="s">
        <v>146</v>
      </c>
      <c r="B144" s="4">
        <v>559700000</v>
      </c>
      <c r="C144" s="4">
        <v>-268500000</v>
      </c>
      <c r="D144" s="4">
        <v>126000000</v>
      </c>
      <c r="E144" s="4">
        <v>285900000</v>
      </c>
      <c r="F144" s="4">
        <v>-36400000</v>
      </c>
      <c r="G144" s="4">
        <v>-748400000</v>
      </c>
      <c r="H144" s="4">
        <v>439500000</v>
      </c>
      <c r="I144" s="4">
        <v>-787900000</v>
      </c>
      <c r="J144" s="4">
        <v>326800000</v>
      </c>
      <c r="K144" s="4">
        <v>62400000</v>
      </c>
      <c r="L144" s="4">
        <v>-134500000</v>
      </c>
      <c r="M144" s="4">
        <v>-802300000</v>
      </c>
      <c r="N144" s="4">
        <v>-2185200000</v>
      </c>
      <c r="O144" s="5">
        <v>-2050700000</v>
      </c>
      <c r="P144" s="4">
        <v>-1070600000</v>
      </c>
      <c r="Q144" s="4">
        <v>10400000</v>
      </c>
      <c r="R144" s="4">
        <v>-559400000</v>
      </c>
      <c r="S144" s="4">
        <v>-431100000</v>
      </c>
    </row>
    <row r="145" spans="1:19" ht="16" x14ac:dyDescent="0.2">
      <c r="A145" s="3" t="s">
        <v>147</v>
      </c>
      <c r="B145" s="4" t="s">
        <v>24</v>
      </c>
      <c r="C145" s="4">
        <v>151500000</v>
      </c>
      <c r="D145" s="4">
        <v>205000000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-146100000</v>
      </c>
      <c r="C146" s="4">
        <v>234400000</v>
      </c>
      <c r="D146" s="4">
        <v>-667300000</v>
      </c>
      <c r="E146" s="4">
        <v>-433200000</v>
      </c>
      <c r="F146" s="4">
        <v>516900000</v>
      </c>
      <c r="G146" s="4">
        <v>385300000</v>
      </c>
      <c r="H146" s="4">
        <v>406100000</v>
      </c>
      <c r="I146" s="4">
        <v>1554100000</v>
      </c>
      <c r="J146" s="4">
        <v>2455900000</v>
      </c>
      <c r="K146" s="4">
        <v>-3402000000</v>
      </c>
      <c r="L146" s="4">
        <v>-444200000</v>
      </c>
      <c r="M146" s="4">
        <v>1613500000</v>
      </c>
      <c r="N146" s="4">
        <v>1145700000</v>
      </c>
      <c r="O146" s="5">
        <v>316000000</v>
      </c>
      <c r="P146" s="4">
        <v>416600000</v>
      </c>
      <c r="Q146" s="4">
        <v>-300000</v>
      </c>
      <c r="R146" s="4">
        <v>287500000</v>
      </c>
      <c r="S146" s="4">
        <v>-387800000</v>
      </c>
    </row>
    <row r="147" spans="1:19" ht="16" x14ac:dyDescent="0.2">
      <c r="A147" s="3" t="s">
        <v>149</v>
      </c>
      <c r="B147" s="4">
        <v>-185500000</v>
      </c>
      <c r="C147" s="4">
        <v>1248400000</v>
      </c>
      <c r="D147" s="4">
        <v>-51200000</v>
      </c>
      <c r="E147" s="4">
        <v>-393000000</v>
      </c>
      <c r="F147" s="4">
        <v>-38900000</v>
      </c>
      <c r="G147" s="4">
        <v>-918000000</v>
      </c>
      <c r="H147" s="4">
        <v>-484100000</v>
      </c>
      <c r="I147" s="4">
        <v>3204900000</v>
      </c>
      <c r="J147" s="4">
        <v>-2378700000</v>
      </c>
      <c r="K147" s="4">
        <v>-1687200000</v>
      </c>
      <c r="L147" s="4">
        <v>-747400000</v>
      </c>
      <c r="M147" s="4">
        <v>-1022600000</v>
      </c>
      <c r="N147" s="4">
        <v>-14500000</v>
      </c>
      <c r="O147" s="5">
        <v>-573000000</v>
      </c>
      <c r="P147" s="4">
        <v>939100000</v>
      </c>
      <c r="Q147" s="4">
        <v>-836000000</v>
      </c>
      <c r="R147" s="4">
        <v>164100000</v>
      </c>
      <c r="S147" s="4">
        <v>-840200000</v>
      </c>
    </row>
    <row r="148" spans="1:19" ht="16" x14ac:dyDescent="0.2">
      <c r="A148" s="3" t="s">
        <v>150</v>
      </c>
      <c r="B148" s="4">
        <v>-319100000</v>
      </c>
      <c r="C148" s="4">
        <v>-188800000</v>
      </c>
      <c r="D148" s="4">
        <v>361800000</v>
      </c>
      <c r="E148" s="4">
        <v>-152700000</v>
      </c>
      <c r="F148" s="4">
        <v>117400000</v>
      </c>
      <c r="G148" s="4">
        <v>-304500000</v>
      </c>
      <c r="H148" s="4">
        <v>-709400000</v>
      </c>
      <c r="I148" s="4">
        <v>-357000000</v>
      </c>
      <c r="J148" s="4">
        <v>-996700000</v>
      </c>
      <c r="K148" s="4">
        <v>-127200000</v>
      </c>
      <c r="L148" s="4">
        <v>-1350200000</v>
      </c>
      <c r="M148" s="4">
        <v>-1278300000</v>
      </c>
      <c r="N148" s="4">
        <v>-299600000</v>
      </c>
      <c r="O148" s="5" t="s">
        <v>24</v>
      </c>
      <c r="P148" s="4" t="s">
        <v>24</v>
      </c>
      <c r="Q148" s="4" t="s">
        <v>24</v>
      </c>
      <c r="R148" s="4" t="s">
        <v>24</v>
      </c>
      <c r="S148" s="4" t="s">
        <v>24</v>
      </c>
    </row>
    <row r="149" spans="1:19" ht="16" x14ac:dyDescent="0.2">
      <c r="A149" s="3" t="s">
        <v>151</v>
      </c>
      <c r="B149" s="4">
        <v>157000000</v>
      </c>
      <c r="C149" s="4">
        <v>203100000</v>
      </c>
      <c r="D149" s="4">
        <v>-307900000</v>
      </c>
      <c r="E149" s="4">
        <v>-286500000</v>
      </c>
      <c r="F149" s="4">
        <v>-307100000</v>
      </c>
      <c r="G149" s="4">
        <v>-736300000</v>
      </c>
      <c r="H149" s="4">
        <v>-328200000</v>
      </c>
      <c r="I149" s="4">
        <v>-253900000</v>
      </c>
      <c r="J149" s="4">
        <v>7800000</v>
      </c>
      <c r="K149" s="4">
        <v>-258700000</v>
      </c>
      <c r="L149" s="4">
        <v>-533400000</v>
      </c>
      <c r="M149" s="4">
        <v>-235900000</v>
      </c>
      <c r="N149" s="4">
        <v>-599700000</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-363900000</v>
      </c>
      <c r="C151" s="4">
        <v>591400000</v>
      </c>
      <c r="D151" s="4">
        <v>-336100000</v>
      </c>
      <c r="E151" s="4">
        <v>-70300000</v>
      </c>
      <c r="F151" s="4">
        <v>-260700000</v>
      </c>
      <c r="G151" s="4">
        <v>461600000</v>
      </c>
      <c r="H151" s="4">
        <v>819000000</v>
      </c>
      <c r="I151" s="4">
        <v>4405900000</v>
      </c>
      <c r="J151" s="4">
        <v>-409800000</v>
      </c>
      <c r="K151" s="4">
        <v>-699000000</v>
      </c>
      <c r="L151" s="4">
        <v>1593300000</v>
      </c>
      <c r="M151" s="4">
        <v>-1023800000</v>
      </c>
      <c r="N151" s="4">
        <v>1678300000</v>
      </c>
      <c r="O151" s="5" t="s">
        <v>24</v>
      </c>
      <c r="P151" s="4" t="s">
        <v>24</v>
      </c>
      <c r="Q151" s="4" t="s">
        <v>24</v>
      </c>
      <c r="R151" s="4" t="s">
        <v>24</v>
      </c>
      <c r="S151" s="4" t="s">
        <v>24</v>
      </c>
    </row>
    <row r="152" spans="1:19" ht="16" x14ac:dyDescent="0.2">
      <c r="A152" s="3" t="s">
        <v>154</v>
      </c>
      <c r="B152" s="4">
        <v>340500000</v>
      </c>
      <c r="C152" s="4">
        <v>642700000</v>
      </c>
      <c r="D152" s="4">
        <v>231000000</v>
      </c>
      <c r="E152" s="4">
        <v>116500000</v>
      </c>
      <c r="F152" s="4">
        <v>411500000</v>
      </c>
      <c r="G152" s="4">
        <v>-338800000</v>
      </c>
      <c r="H152" s="4">
        <v>-265500000</v>
      </c>
      <c r="I152" s="4">
        <v>-590100000</v>
      </c>
      <c r="J152" s="4">
        <v>-980000000</v>
      </c>
      <c r="K152" s="4">
        <v>-602300000</v>
      </c>
      <c r="L152" s="4">
        <v>-457100000</v>
      </c>
      <c r="M152" s="4">
        <v>1515400000</v>
      </c>
      <c r="N152" s="4">
        <v>-793500000</v>
      </c>
      <c r="O152" s="5">
        <v>-573000000</v>
      </c>
      <c r="P152" s="4">
        <v>939100000</v>
      </c>
      <c r="Q152" s="4">
        <v>-836000000</v>
      </c>
      <c r="R152" s="4">
        <v>164100000</v>
      </c>
      <c r="S152" s="4">
        <v>-840200000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6856800000</v>
      </c>
      <c r="C154" s="4">
        <v>7234500000</v>
      </c>
      <c r="D154" s="4">
        <v>5304800000</v>
      </c>
      <c r="E154" s="4">
        <v>5735000000</v>
      </c>
      <c r="F154" s="4">
        <v>4367100000</v>
      </c>
      <c r="G154" s="4">
        <v>2772800000</v>
      </c>
      <c r="H154" s="4">
        <v>4851000000</v>
      </c>
      <c r="I154" s="4">
        <v>5615600000</v>
      </c>
      <c r="J154" s="4">
        <v>5524500000</v>
      </c>
      <c r="K154" s="4">
        <v>4836600000</v>
      </c>
      <c r="L154" s="4">
        <v>6499600000</v>
      </c>
      <c r="M154" s="4">
        <v>7260700000</v>
      </c>
      <c r="N154" s="4">
        <v>7084400000</v>
      </c>
      <c r="O154" s="5">
        <v>6127000000</v>
      </c>
      <c r="P154" s="4">
        <v>2184800000</v>
      </c>
      <c r="Q154" s="4">
        <v>1579700000</v>
      </c>
      <c r="R154" s="4">
        <v>1730600000</v>
      </c>
      <c r="S154" s="4">
        <v>631900000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24600000</v>
      </c>
      <c r="C156" s="4">
        <v>25300000</v>
      </c>
      <c r="D156" s="4">
        <v>22000000</v>
      </c>
      <c r="E156" s="4">
        <v>179400000</v>
      </c>
      <c r="F156" s="4">
        <v>15300000</v>
      </c>
      <c r="G156" s="4">
        <v>92600000</v>
      </c>
      <c r="H156" s="4">
        <v>73400000</v>
      </c>
      <c r="I156" s="4">
        <v>40700000</v>
      </c>
      <c r="J156" s="4">
        <v>3600000</v>
      </c>
      <c r="K156" s="4" t="s">
        <v>24</v>
      </c>
      <c r="L156" s="4" t="s">
        <v>24</v>
      </c>
      <c r="M156" s="4" t="s">
        <v>24</v>
      </c>
      <c r="N156" s="4" t="s">
        <v>24</v>
      </c>
      <c r="O156" s="5" t="s">
        <v>24</v>
      </c>
      <c r="P156" s="4" t="s">
        <v>24</v>
      </c>
      <c r="Q156" s="4" t="s">
        <v>24</v>
      </c>
      <c r="R156" s="4" t="s">
        <v>24</v>
      </c>
      <c r="S156" s="4" t="s">
        <v>24</v>
      </c>
    </row>
    <row r="157" spans="1:19" ht="16" x14ac:dyDescent="0.2">
      <c r="A157" s="3" t="s">
        <v>159</v>
      </c>
      <c r="B157" s="4">
        <v>24600000</v>
      </c>
      <c r="C157" s="4">
        <v>25300000</v>
      </c>
      <c r="D157" s="4">
        <v>22000000</v>
      </c>
      <c r="E157" s="4">
        <v>179400000</v>
      </c>
      <c r="F157" s="4">
        <v>15300000</v>
      </c>
      <c r="G157" s="4">
        <v>92600000</v>
      </c>
      <c r="H157" s="4">
        <v>73400000</v>
      </c>
      <c r="I157" s="4">
        <v>40700000</v>
      </c>
      <c r="J157" s="4">
        <v>3600000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-1186700000</v>
      </c>
      <c r="C159" s="4">
        <v>-1692900000</v>
      </c>
      <c r="D159" s="4">
        <v>-1044200000</v>
      </c>
      <c r="E159" s="4">
        <v>-1093300000</v>
      </c>
      <c r="F159" s="4">
        <v>-1565900000</v>
      </c>
      <c r="G159" s="4">
        <v>-1626200000</v>
      </c>
      <c r="H159" s="4">
        <v>-1092000000</v>
      </c>
      <c r="I159" s="4">
        <v>-2163600000</v>
      </c>
      <c r="J159" s="4">
        <v>-3018200000</v>
      </c>
      <c r="K159" s="4">
        <v>-1353500000</v>
      </c>
      <c r="L159" s="4">
        <v>-2029100000</v>
      </c>
      <c r="M159" s="4">
        <v>-1873200000</v>
      </c>
      <c r="N159" s="4">
        <v>-2484000000</v>
      </c>
      <c r="O159" s="5">
        <v>-2915600000</v>
      </c>
      <c r="P159" s="4">
        <v>-620200000</v>
      </c>
      <c r="Q159" s="4">
        <v>-555600000</v>
      </c>
      <c r="R159" s="4">
        <v>-903500000</v>
      </c>
      <c r="S159" s="4">
        <v>-836300000</v>
      </c>
    </row>
    <row r="160" spans="1:19" ht="16" x14ac:dyDescent="0.2">
      <c r="A160" s="3" t="s">
        <v>162</v>
      </c>
      <c r="B160" s="4">
        <v>-694300000</v>
      </c>
      <c r="C160" s="4">
        <v>-672000000</v>
      </c>
      <c r="D160" s="4">
        <v>-905400000</v>
      </c>
      <c r="E160" s="4">
        <v>-1012100000</v>
      </c>
      <c r="F160" s="4">
        <v>-1162600000</v>
      </c>
      <c r="G160" s="4">
        <v>-1066200000</v>
      </c>
      <c r="H160" s="4">
        <v>-1037000000</v>
      </c>
      <c r="I160" s="4">
        <v>-1076800000</v>
      </c>
      <c r="J160" s="4">
        <v>-1210600000</v>
      </c>
      <c r="K160" s="4">
        <v>-1033900000</v>
      </c>
      <c r="L160" s="4">
        <v>-1387900000</v>
      </c>
      <c r="M160" s="4">
        <v>-1309800000</v>
      </c>
      <c r="N160" s="4">
        <v>-1854300000</v>
      </c>
      <c r="O160" s="5">
        <v>-2524600000</v>
      </c>
      <c r="P160" s="4">
        <v>-617200000</v>
      </c>
      <c r="Q160" s="4">
        <v>-500700000</v>
      </c>
      <c r="R160" s="4">
        <v>-668500000</v>
      </c>
      <c r="S160" s="4">
        <v>-738200000</v>
      </c>
    </row>
    <row r="161" spans="1:19" ht="16" x14ac:dyDescent="0.2">
      <c r="A161" s="3" t="s">
        <v>163</v>
      </c>
      <c r="B161" s="4">
        <v>-492400000</v>
      </c>
      <c r="C161" s="4">
        <v>-1020900000</v>
      </c>
      <c r="D161" s="4">
        <v>-138800000</v>
      </c>
      <c r="E161" s="4">
        <v>-81200000</v>
      </c>
      <c r="F161" s="4">
        <v>-403300000</v>
      </c>
      <c r="G161" s="4">
        <v>-560000000</v>
      </c>
      <c r="H161" s="4">
        <v>-55000000</v>
      </c>
      <c r="I161" s="4">
        <v>-1086800000</v>
      </c>
      <c r="J161" s="4">
        <v>-1807600000</v>
      </c>
      <c r="K161" s="4">
        <v>-319600000</v>
      </c>
      <c r="L161" s="4">
        <v>-641200000</v>
      </c>
      <c r="M161" s="4">
        <v>-563400000</v>
      </c>
      <c r="N161" s="4">
        <v>-629700000</v>
      </c>
      <c r="O161" s="5">
        <v>-391000000</v>
      </c>
      <c r="P161" s="4">
        <v>-3000000</v>
      </c>
      <c r="Q161" s="4">
        <v>-54900000</v>
      </c>
      <c r="R161" s="4">
        <v>-235000000</v>
      </c>
      <c r="S161" s="4">
        <v>-98100000</v>
      </c>
    </row>
    <row r="162" spans="1:19" ht="16" x14ac:dyDescent="0.2">
      <c r="A162" s="3" t="s">
        <v>164</v>
      </c>
      <c r="B162" s="4">
        <v>-1169000000</v>
      </c>
      <c r="C162" s="4">
        <v>-2571800000</v>
      </c>
      <c r="D162" s="4">
        <v>-2887800000</v>
      </c>
      <c r="E162" s="4">
        <v>-1017800000</v>
      </c>
      <c r="F162" s="4">
        <v>3623000000</v>
      </c>
      <c r="G162" s="4">
        <v>1161500000</v>
      </c>
      <c r="H162" s="4">
        <v>-1945400000</v>
      </c>
      <c r="I162" s="4">
        <v>-562800000</v>
      </c>
      <c r="J162" s="4">
        <v>5111900000</v>
      </c>
      <c r="K162" s="4">
        <v>456200000</v>
      </c>
      <c r="L162" s="4">
        <v>516700000</v>
      </c>
      <c r="M162" s="4">
        <v>-166000000</v>
      </c>
      <c r="N162" s="4">
        <v>-244000000</v>
      </c>
      <c r="O162" s="5">
        <v>-91000000</v>
      </c>
      <c r="P162" s="4">
        <v>-146200000</v>
      </c>
      <c r="Q162" s="4">
        <v>-39600000</v>
      </c>
      <c r="R162" s="4">
        <v>174400000</v>
      </c>
      <c r="S162" s="4">
        <v>-79600000</v>
      </c>
    </row>
    <row r="163" spans="1:19" ht="16" x14ac:dyDescent="0.2">
      <c r="A163" s="3" t="s">
        <v>165</v>
      </c>
      <c r="B163" s="4">
        <v>584700000</v>
      </c>
      <c r="C163" s="4">
        <v>2138500000</v>
      </c>
      <c r="D163" s="4">
        <v>4730800000</v>
      </c>
      <c r="E163" s="4">
        <v>14555100000</v>
      </c>
      <c r="F163" s="4">
        <v>15063500000</v>
      </c>
      <c r="G163" s="4">
        <v>5230200000</v>
      </c>
      <c r="H163" s="4">
        <v>3728000000</v>
      </c>
      <c r="I163" s="4">
        <v>7438500000</v>
      </c>
      <c r="J163" s="4">
        <v>6062000000</v>
      </c>
      <c r="K163" s="4">
        <v>746400000</v>
      </c>
      <c r="L163" s="4">
        <v>886800000</v>
      </c>
      <c r="M163" s="4">
        <v>847400000</v>
      </c>
      <c r="N163" s="4">
        <v>463600000</v>
      </c>
      <c r="O163" s="5">
        <v>735500000</v>
      </c>
      <c r="P163" s="4">
        <v>108600000</v>
      </c>
      <c r="Q163" s="4">
        <v>128900000</v>
      </c>
      <c r="R163" s="4">
        <v>343400000</v>
      </c>
      <c r="S163" s="4">
        <v>154600000</v>
      </c>
    </row>
    <row r="164" spans="1:19" ht="16" x14ac:dyDescent="0.2">
      <c r="A164" s="3" t="s">
        <v>166</v>
      </c>
      <c r="B164" s="4">
        <v>-1753700000</v>
      </c>
      <c r="C164" s="4">
        <v>-4710300000</v>
      </c>
      <c r="D164" s="4">
        <v>-7618600000</v>
      </c>
      <c r="E164" s="4">
        <v>-15572900000</v>
      </c>
      <c r="F164" s="4">
        <v>-11440500000</v>
      </c>
      <c r="G164" s="4">
        <v>-4068700000</v>
      </c>
      <c r="H164" s="4">
        <v>-5673400000</v>
      </c>
      <c r="I164" s="4">
        <v>-8001300000</v>
      </c>
      <c r="J164" s="4">
        <v>-950100000</v>
      </c>
      <c r="K164" s="4">
        <v>-290200000</v>
      </c>
      <c r="L164" s="4">
        <v>-370100000</v>
      </c>
      <c r="M164" s="4">
        <v>-1013400000</v>
      </c>
      <c r="N164" s="4">
        <v>-707600000</v>
      </c>
      <c r="O164" s="5">
        <v>-826500000</v>
      </c>
      <c r="P164" s="4">
        <v>-254800000</v>
      </c>
      <c r="Q164" s="4">
        <v>-168500000</v>
      </c>
      <c r="R164" s="4">
        <v>-169000000</v>
      </c>
      <c r="S164" s="4">
        <v>-234200000</v>
      </c>
    </row>
    <row r="165" spans="1:19" ht="16" x14ac:dyDescent="0.2">
      <c r="A165" s="3" t="s">
        <v>167</v>
      </c>
      <c r="B165" s="4">
        <v>-609400000</v>
      </c>
      <c r="C165" s="4">
        <v>-307800000</v>
      </c>
      <c r="D165" s="4">
        <v>-199300000</v>
      </c>
      <c r="E165" s="4">
        <v>-43700000</v>
      </c>
      <c r="F165" s="4">
        <v>-551400000</v>
      </c>
      <c r="G165" s="4">
        <v>-5283100000</v>
      </c>
      <c r="H165" s="4">
        <v>-45000000</v>
      </c>
      <c r="I165" s="4">
        <v>-882100000</v>
      </c>
      <c r="J165" s="4" t="s">
        <v>24</v>
      </c>
      <c r="K165" s="4">
        <v>-6936900000</v>
      </c>
      <c r="L165" s="4">
        <v>-849300000</v>
      </c>
      <c r="M165" s="4">
        <v>-747400000</v>
      </c>
      <c r="N165" s="4">
        <v>-327200000</v>
      </c>
      <c r="O165" s="5">
        <v>-327200000</v>
      </c>
      <c r="P165" s="4" t="s">
        <v>24</v>
      </c>
      <c r="Q165" s="4">
        <v>-327200000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354800000</v>
      </c>
      <c r="L166" s="4" t="s">
        <v>24</v>
      </c>
      <c r="M166" s="4" t="s">
        <v>24</v>
      </c>
      <c r="N166" s="4" t="s">
        <v>24</v>
      </c>
      <c r="O166" s="5" t="s">
        <v>24</v>
      </c>
      <c r="P166" s="4" t="s">
        <v>24</v>
      </c>
      <c r="Q166" s="4" t="s">
        <v>24</v>
      </c>
      <c r="R166" s="4" t="s">
        <v>24</v>
      </c>
      <c r="S166" s="4" t="s">
        <v>24</v>
      </c>
    </row>
    <row r="167" spans="1:19" ht="16" x14ac:dyDescent="0.2">
      <c r="A167" s="3" t="s">
        <v>169</v>
      </c>
      <c r="B167" s="4">
        <v>-609400000</v>
      </c>
      <c r="C167" s="4">
        <v>-307800000</v>
      </c>
      <c r="D167" s="4">
        <v>-199300000</v>
      </c>
      <c r="E167" s="4">
        <v>-43700000</v>
      </c>
      <c r="F167" s="4">
        <v>-551400000</v>
      </c>
      <c r="G167" s="4">
        <v>-5283100000</v>
      </c>
      <c r="H167" s="4">
        <v>-45000000</v>
      </c>
      <c r="I167" s="4">
        <v>-882100000</v>
      </c>
      <c r="J167" s="4" t="s">
        <v>24</v>
      </c>
      <c r="K167" s="4">
        <v>-7291700000</v>
      </c>
      <c r="L167" s="4">
        <v>-849300000</v>
      </c>
      <c r="M167" s="4">
        <v>-747400000</v>
      </c>
      <c r="N167" s="4">
        <v>-327200000</v>
      </c>
      <c r="O167" s="5">
        <v>-327200000</v>
      </c>
      <c r="P167" s="4" t="s">
        <v>24</v>
      </c>
      <c r="Q167" s="4">
        <v>-327200000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-219300000</v>
      </c>
      <c r="C169" s="4">
        <v>-277200000</v>
      </c>
      <c r="D169" s="4">
        <v>1276500000</v>
      </c>
      <c r="E169" s="4">
        <v>-97400000</v>
      </c>
      <c r="F169" s="4">
        <v>-5430100000</v>
      </c>
      <c r="G169" s="4">
        <v>5682000000</v>
      </c>
      <c r="H169" s="4">
        <v>-130100000</v>
      </c>
      <c r="I169" s="4">
        <v>-215800000</v>
      </c>
      <c r="J169" s="4">
        <v>-191300000</v>
      </c>
      <c r="K169" s="4">
        <v>-248700000</v>
      </c>
      <c r="L169" s="4">
        <v>102800000</v>
      </c>
      <c r="M169" s="4">
        <v>24300000</v>
      </c>
      <c r="N169" s="4">
        <v>-206400000</v>
      </c>
      <c r="O169" s="5">
        <v>402000000</v>
      </c>
      <c r="P169" s="4">
        <v>-157000000</v>
      </c>
      <c r="Q169" s="4">
        <v>61900000</v>
      </c>
      <c r="R169" s="4">
        <v>40300000</v>
      </c>
      <c r="S169" s="4">
        <v>456800000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-3159800000</v>
      </c>
      <c r="C171" s="4">
        <v>-4824400000</v>
      </c>
      <c r="D171" s="4">
        <v>-2832800000</v>
      </c>
      <c r="E171" s="4">
        <v>-2072800000</v>
      </c>
      <c r="F171" s="4">
        <v>-3909100000</v>
      </c>
      <c r="G171" s="4">
        <v>26800000</v>
      </c>
      <c r="H171" s="4">
        <v>-3139100000</v>
      </c>
      <c r="I171" s="4">
        <v>-3783600000</v>
      </c>
      <c r="J171" s="4">
        <v>1906000000</v>
      </c>
      <c r="K171" s="4">
        <v>-8082900000</v>
      </c>
      <c r="L171" s="4">
        <v>-2258900000</v>
      </c>
      <c r="M171" s="4">
        <v>-2762300000</v>
      </c>
      <c r="N171" s="4">
        <v>-3261600000</v>
      </c>
      <c r="O171" s="5">
        <v>-2931800000</v>
      </c>
      <c r="P171" s="4">
        <v>-923400000</v>
      </c>
      <c r="Q171" s="4">
        <v>-860500000</v>
      </c>
      <c r="R171" s="4">
        <v>-688800000</v>
      </c>
      <c r="S171" s="4">
        <v>-459100000</v>
      </c>
    </row>
    <row r="172" spans="1:19" ht="16" x14ac:dyDescent="0.2">
      <c r="A172" s="3" t="s">
        <v>173</v>
      </c>
      <c r="B172" s="4">
        <v>-2165300000</v>
      </c>
      <c r="C172" s="4">
        <v>-2180100000</v>
      </c>
      <c r="D172" s="4">
        <v>-2187400000</v>
      </c>
      <c r="E172" s="4">
        <v>-2120700000</v>
      </c>
      <c r="F172" s="4">
        <v>-2101200000</v>
      </c>
      <c r="G172" s="4">
        <v>-2127300000</v>
      </c>
      <c r="H172" s="4">
        <v>-2158500000</v>
      </c>
      <c r="I172" s="4">
        <v>-2192100000</v>
      </c>
      <c r="J172" s="4">
        <v>-2311800000</v>
      </c>
      <c r="K172" s="4">
        <v>-2409800000</v>
      </c>
      <c r="L172" s="4">
        <v>-2687100000</v>
      </c>
      <c r="M172" s="4">
        <v>-3086800000</v>
      </c>
      <c r="N172" s="4">
        <v>-3535800000</v>
      </c>
      <c r="O172" s="5">
        <v>-3801600000</v>
      </c>
      <c r="P172" s="4">
        <v>-882200000</v>
      </c>
      <c r="Q172" s="4">
        <v>-884400000</v>
      </c>
      <c r="R172" s="4">
        <v>-1017200000</v>
      </c>
      <c r="S172" s="4">
        <v>-1017800000</v>
      </c>
    </row>
    <row r="173" spans="1:19" ht="16" x14ac:dyDescent="0.2">
      <c r="A173" s="3" t="s">
        <v>174</v>
      </c>
      <c r="B173" s="4">
        <v>100000</v>
      </c>
      <c r="C173" s="4">
        <v>-54600000</v>
      </c>
      <c r="D173" s="4">
        <v>-1500600000</v>
      </c>
      <c r="E173" s="4">
        <v>-10500000</v>
      </c>
      <c r="F173" s="4">
        <v>-41900000</v>
      </c>
      <c r="G173" s="4">
        <v>2499000000</v>
      </c>
      <c r="H173" s="4">
        <v>1206400000</v>
      </c>
      <c r="I173" s="4">
        <v>1601400000</v>
      </c>
      <c r="J173" s="4">
        <v>1468600000</v>
      </c>
      <c r="K173" s="4">
        <v>3690000000</v>
      </c>
      <c r="L173" s="4">
        <v>1785800000</v>
      </c>
      <c r="M173" s="4">
        <v>505400000</v>
      </c>
      <c r="N173" s="4">
        <v>-1560000000</v>
      </c>
      <c r="O173" s="5">
        <v>3958500000</v>
      </c>
      <c r="P173" s="4" t="s">
        <v>24</v>
      </c>
      <c r="Q173" s="4" t="s">
        <v>24</v>
      </c>
      <c r="R173" s="4">
        <v>3958500000</v>
      </c>
      <c r="S173" s="4" t="s">
        <v>24</v>
      </c>
    </row>
    <row r="174" spans="1:19" ht="16" x14ac:dyDescent="0.2">
      <c r="A174" s="3" t="s">
        <v>175</v>
      </c>
      <c r="B174" s="4">
        <v>1200000</v>
      </c>
      <c r="C174" s="4" t="s">
        <v>24</v>
      </c>
      <c r="D174" s="4" t="s">
        <v>24</v>
      </c>
      <c r="E174" s="4" t="s">
        <v>24</v>
      </c>
      <c r="F174" s="4">
        <v>992900000</v>
      </c>
      <c r="G174" s="4">
        <v>4454700000</v>
      </c>
      <c r="H174" s="4">
        <v>1206600000</v>
      </c>
      <c r="I174" s="4">
        <v>2232000000</v>
      </c>
      <c r="J174" s="4">
        <v>2477700000</v>
      </c>
      <c r="K174" s="4">
        <v>6556400000</v>
      </c>
      <c r="L174" s="4">
        <v>2062300000</v>
      </c>
      <c r="M174" s="4">
        <v>2410800000</v>
      </c>
      <c r="N174" s="4" t="s">
        <v>24</v>
      </c>
      <c r="O174" s="5">
        <v>3958500000</v>
      </c>
      <c r="P174" s="4" t="s">
        <v>24</v>
      </c>
      <c r="Q174" s="4" t="s">
        <v>24</v>
      </c>
      <c r="R174" s="4">
        <v>3958500000</v>
      </c>
      <c r="S174" s="4" t="s">
        <v>24</v>
      </c>
    </row>
    <row r="175" spans="1:19" ht="16" x14ac:dyDescent="0.2">
      <c r="A175" s="3" t="s">
        <v>176</v>
      </c>
      <c r="B175" s="4">
        <v>-1100000</v>
      </c>
      <c r="C175" s="4">
        <v>-54600000</v>
      </c>
      <c r="D175" s="4">
        <v>-1500600000</v>
      </c>
      <c r="E175" s="4">
        <v>-10500000</v>
      </c>
      <c r="F175" s="4">
        <v>-1034800000</v>
      </c>
      <c r="G175" s="4">
        <v>-1955700000</v>
      </c>
      <c r="H175" s="4">
        <v>-200000</v>
      </c>
      <c r="I175" s="4">
        <v>-630600000</v>
      </c>
      <c r="J175" s="4">
        <v>-1009100000</v>
      </c>
      <c r="K175" s="4">
        <v>-2866400000</v>
      </c>
      <c r="L175" s="4">
        <v>-276500000</v>
      </c>
      <c r="M175" s="4">
        <v>-1905400000</v>
      </c>
      <c r="N175" s="4">
        <v>-1560000000</v>
      </c>
      <c r="O175" s="5" t="s">
        <v>24</v>
      </c>
      <c r="P175" s="4" t="s">
        <v>24</v>
      </c>
      <c r="Q175" s="4" t="s">
        <v>24</v>
      </c>
      <c r="R175" s="4" t="s">
        <v>24</v>
      </c>
      <c r="S175" s="4" t="s">
        <v>24</v>
      </c>
    </row>
    <row r="176" spans="1:19" ht="16" x14ac:dyDescent="0.2">
      <c r="A176" s="3" t="s">
        <v>177</v>
      </c>
      <c r="B176" s="4" t="s">
        <v>24</v>
      </c>
      <c r="C176" s="4" t="s">
        <v>24</v>
      </c>
      <c r="D176" s="4">
        <v>-721100000</v>
      </c>
      <c r="E176" s="4">
        <v>-1698100000</v>
      </c>
      <c r="F176" s="4">
        <v>-800000000</v>
      </c>
      <c r="G176" s="4">
        <v>-749500000</v>
      </c>
      <c r="H176" s="4">
        <v>-600100000</v>
      </c>
      <c r="I176" s="4">
        <v>-299800000</v>
      </c>
      <c r="J176" s="4">
        <v>-2491000000</v>
      </c>
      <c r="K176" s="4">
        <v>-4400000000</v>
      </c>
      <c r="L176" s="4">
        <v>-500000000</v>
      </c>
      <c r="M176" s="4">
        <v>-1250000000</v>
      </c>
      <c r="N176" s="4">
        <v>-1500000000</v>
      </c>
      <c r="O176" s="5">
        <v>-750000000</v>
      </c>
      <c r="P176" s="4" t="s">
        <v>24</v>
      </c>
      <c r="Q176" s="4" t="s">
        <v>24</v>
      </c>
      <c r="R176" s="4">
        <v>-750000000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v>1659700000</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-721100000</v>
      </c>
      <c r="E178" s="4">
        <v>-1698100000</v>
      </c>
      <c r="F178" s="4">
        <v>-800000000</v>
      </c>
      <c r="G178" s="4">
        <v>-749500000</v>
      </c>
      <c r="H178" s="4">
        <v>-600100000</v>
      </c>
      <c r="I178" s="4">
        <v>-299800000</v>
      </c>
      <c r="J178" s="4">
        <v>-4150700000</v>
      </c>
      <c r="K178" s="4">
        <v>-4400000000</v>
      </c>
      <c r="L178" s="4">
        <v>-500000000</v>
      </c>
      <c r="M178" s="4">
        <v>-1250000000</v>
      </c>
      <c r="N178" s="4">
        <v>-1500000000</v>
      </c>
      <c r="O178" s="5">
        <v>-750000000</v>
      </c>
      <c r="P178" s="4" t="s">
        <v>24</v>
      </c>
      <c r="Q178" s="4" t="s">
        <v>24</v>
      </c>
      <c r="R178" s="4">
        <v>-750000000</v>
      </c>
      <c r="S178" s="4" t="s">
        <v>24</v>
      </c>
    </row>
    <row r="179" spans="1:1022 1027:2048 2053:3060 3074:4086 4100:5112 5126:6138 6152:7164 7178:8190 8204:9216 9230:10237 10242:11263 11268:12275 12289:13301 13315:14327 14341:15353 15367:16379" ht="16" x14ac:dyDescent="0.2">
      <c r="A179" s="3" t="s">
        <v>180</v>
      </c>
      <c r="B179" s="4">
        <v>143300000</v>
      </c>
      <c r="C179" s="4">
        <v>-135200000</v>
      </c>
      <c r="D179" s="4">
        <v>-10500000</v>
      </c>
      <c r="E179" s="4" t="s">
        <v>24</v>
      </c>
      <c r="F179" s="4">
        <v>2868000000</v>
      </c>
      <c r="G179" s="4">
        <v>-2541400000</v>
      </c>
      <c r="H179" s="4">
        <v>992400000</v>
      </c>
      <c r="I179" s="4">
        <v>1033100000</v>
      </c>
      <c r="J179" s="4">
        <v>-2570700000</v>
      </c>
      <c r="K179" s="4">
        <v>795300000</v>
      </c>
      <c r="L179" s="4">
        <v>-1735800000</v>
      </c>
      <c r="M179" s="4">
        <v>-299900000</v>
      </c>
      <c r="N179" s="4">
        <v>1189100000</v>
      </c>
      <c r="O179" s="5">
        <v>-2432700000</v>
      </c>
      <c r="P179" s="4">
        <v>-381100000</v>
      </c>
      <c r="Q179" s="4">
        <v>-257000000</v>
      </c>
      <c r="R179" s="4">
        <v>-1779000000</v>
      </c>
      <c r="S179" s="4">
        <v>-15600000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-2021900000</v>
      </c>
      <c r="C181" s="4">
        <v>-2369900000</v>
      </c>
      <c r="D181" s="4">
        <v>-4419600000</v>
      </c>
      <c r="E181" s="4">
        <v>-3829300000</v>
      </c>
      <c r="F181" s="4">
        <v>-75100000</v>
      </c>
      <c r="G181" s="4">
        <v>-2919200000</v>
      </c>
      <c r="H181" s="4">
        <v>-559800000</v>
      </c>
      <c r="I181" s="4">
        <v>142600000</v>
      </c>
      <c r="J181" s="4">
        <v>-5904900000</v>
      </c>
      <c r="K181" s="4">
        <v>-2324500000</v>
      </c>
      <c r="L181" s="4">
        <v>-3137100000</v>
      </c>
      <c r="M181" s="4">
        <v>-4131300000</v>
      </c>
      <c r="N181" s="4">
        <v>-5406700000</v>
      </c>
      <c r="O181" s="5">
        <v>-3025800000</v>
      </c>
      <c r="P181" s="4">
        <v>-1263300000</v>
      </c>
      <c r="Q181" s="4">
        <v>-1141400000</v>
      </c>
      <c r="R181" s="4">
        <v>412300000</v>
      </c>
      <c r="S181" s="4">
        <v>-1033400000</v>
      </c>
    </row>
    <row r="182" spans="1:1022 1027:2048 2053:3060 3074:4086 4100:5112 5126:6138 6152:7164 7178:8190 8204:9216 9230:10237 10242:11263 11268:12275 12289:13301 13315:14327 14341:15353 15367:16379" ht="16" x14ac:dyDescent="0.2">
      <c r="A182" s="3" t="s">
        <v>182</v>
      </c>
      <c r="B182" s="4">
        <v>-144800000</v>
      </c>
      <c r="C182" s="4">
        <v>-110900000</v>
      </c>
      <c r="D182" s="4">
        <v>43900000</v>
      </c>
      <c r="E182" s="4">
        <v>-21500000</v>
      </c>
      <c r="F182" s="4">
        <v>-341500000</v>
      </c>
      <c r="G182" s="4">
        <v>-85600000</v>
      </c>
      <c r="H182" s="4">
        <v>-236400000</v>
      </c>
      <c r="I182" s="4">
        <v>-20500000</v>
      </c>
      <c r="J182" s="4">
        <v>-63600000</v>
      </c>
      <c r="K182" s="4">
        <v>-89900000</v>
      </c>
      <c r="L182" s="4">
        <v>216000000</v>
      </c>
      <c r="M182" s="4">
        <v>-205700000</v>
      </c>
      <c r="N182" s="4">
        <v>-167600000</v>
      </c>
      <c r="O182" s="5">
        <v>-97800000</v>
      </c>
      <c r="P182" s="4">
        <v>-3600000</v>
      </c>
      <c r="Q182" s="4">
        <v>-128200000</v>
      </c>
      <c r="R182" s="4">
        <v>24800000</v>
      </c>
      <c r="S182" s="4">
        <v>9200000</v>
      </c>
    </row>
    <row r="183" spans="1:1022 1027:2048 2053:3060 3074:4086 4100:5112 5126:6138 6152:7164 7178:8190 8204:9216 9230:10237 10242:11263 11268:12275 12289:13301 13315:14327 14341:15353 15367:16379" ht="16" x14ac:dyDescent="0.2">
      <c r="A183" s="3" t="s">
        <v>183</v>
      </c>
      <c r="B183" s="4">
        <v>1675100000</v>
      </c>
      <c r="C183" s="4">
        <v>40200000</v>
      </c>
      <c r="D183" s="4">
        <v>-1947600000</v>
      </c>
      <c r="E183" s="4">
        <v>-167100000</v>
      </c>
      <c r="F183" s="4">
        <v>382900000</v>
      </c>
      <c r="G183" s="4">
        <v>-119600000</v>
      </c>
      <c r="H183" s="4">
        <v>1152100000</v>
      </c>
      <c r="I183" s="4">
        <v>1974600000</v>
      </c>
      <c r="J183" s="4">
        <v>1525600000</v>
      </c>
      <c r="K183" s="4">
        <v>-5570800000</v>
      </c>
      <c r="L183" s="4">
        <v>1103600000</v>
      </c>
      <c r="M183" s="4">
        <v>367100000</v>
      </c>
      <c r="N183" s="4">
        <v>-1583900000</v>
      </c>
      <c r="O183" s="5">
        <v>169400000</v>
      </c>
      <c r="P183" s="4">
        <v>-1900000</v>
      </c>
      <c r="Q183" s="4">
        <v>-422200000</v>
      </c>
      <c r="R183" s="4">
        <v>1454100000</v>
      </c>
      <c r="S183" s="4">
        <v>-860600000</v>
      </c>
    </row>
    <row r="184" spans="1:1022 1027:2048 2053:3060 3074:4086 4100:5112 5126:6138 6152:7164 7178:8190 8204:9216 9230:10237 10242:11263 11268:12275 12289:13301 13315:14327 14341:15353 15367:16379" ht="16" x14ac:dyDescent="0.2">
      <c r="A184" s="3" t="s">
        <v>54</v>
      </c>
      <c r="B184" s="4">
        <v>8100400000</v>
      </c>
      <c r="C184" s="4">
        <v>7691500000</v>
      </c>
      <c r="D184" s="4">
        <v>6477500000</v>
      </c>
      <c r="E184" s="4">
        <v>6993700000</v>
      </c>
      <c r="F184" s="4">
        <v>4707700000</v>
      </c>
      <c r="G184" s="4">
        <v>5019800000</v>
      </c>
      <c r="H184" s="4">
        <v>5367900000</v>
      </c>
      <c r="I184" s="4">
        <v>6498500000</v>
      </c>
      <c r="J184" s="4">
        <v>7394300000</v>
      </c>
      <c r="K184" s="4">
        <v>7022100000</v>
      </c>
      <c r="L184" s="4">
        <v>8173500000</v>
      </c>
      <c r="M184" s="4">
        <v>9095700000</v>
      </c>
      <c r="N184" s="4">
        <v>9802900000</v>
      </c>
      <c r="O184" s="5">
        <v>9348300000</v>
      </c>
      <c r="P184" s="4">
        <v>2308300000</v>
      </c>
      <c r="Q184" s="4">
        <v>2489600000</v>
      </c>
      <c r="R184" s="4">
        <v>1961300000</v>
      </c>
      <c r="S184" s="4">
        <v>2589100000</v>
      </c>
    </row>
    <row r="185" spans="1:1022 1027:2048 2053:3060 3074:4086 4100:5112 5126:6138 6152:7164 7178:8190 8204:9216 9230:10237 10242:11263 11268:12275 12289:13301 13315:14327 14341:15353 15367:16379" ht="16" x14ac:dyDescent="0.2">
      <c r="A185" s="3" t="s">
        <v>55</v>
      </c>
      <c r="B185" s="6">
        <v>35.1</v>
      </c>
      <c r="C185" s="6">
        <v>31.67</v>
      </c>
      <c r="D185" s="6">
        <v>28.66</v>
      </c>
      <c r="E185" s="6">
        <v>30.26</v>
      </c>
      <c r="F185" s="4">
        <v>24</v>
      </c>
      <c r="G185" s="6">
        <v>25.15</v>
      </c>
      <c r="H185" s="6">
        <v>25.29</v>
      </c>
      <c r="I185" s="6">
        <v>28.41</v>
      </c>
      <c r="J185" s="6">
        <v>34.4</v>
      </c>
      <c r="K185" s="6">
        <v>31.46</v>
      </c>
      <c r="L185" s="6">
        <v>33.31</v>
      </c>
      <c r="M185" s="6">
        <v>32.119999999999997</v>
      </c>
      <c r="N185" s="6">
        <v>34.35</v>
      </c>
      <c r="O185" s="7">
        <v>31.67</v>
      </c>
      <c r="P185" s="6">
        <v>34.74</v>
      </c>
      <c r="Q185" s="6">
        <v>34.35</v>
      </c>
      <c r="R185" s="6">
        <v>31.63</v>
      </c>
      <c r="S185" s="6">
        <v>31.67</v>
      </c>
    </row>
    <row r="186" spans="1:1022 1027:2048 2053:3060 3074:4086 4100:5112 5126:6138 6152:7164 7178:8190 8204:9216 9230:10237 10242:11263 11268:12275 12289:13301 13315:14327 14341:15353 15367:16379" ht="16" x14ac:dyDescent="0.2">
      <c r="A186" s="3" t="s">
        <v>184</v>
      </c>
      <c r="B186" s="4">
        <v>609400000</v>
      </c>
      <c r="C186" s="4">
        <v>307800000</v>
      </c>
      <c r="D186" s="4">
        <v>199300000</v>
      </c>
      <c r="E186" s="4">
        <v>43700000</v>
      </c>
      <c r="F186" s="4">
        <v>551400000</v>
      </c>
      <c r="G186" s="4">
        <v>5283100000</v>
      </c>
      <c r="H186" s="4">
        <v>45000000</v>
      </c>
      <c r="I186" s="4">
        <v>882100000</v>
      </c>
      <c r="J186" s="4" t="s">
        <v>24</v>
      </c>
      <c r="K186" s="4">
        <v>6936900000</v>
      </c>
      <c r="L186" s="4">
        <v>849300000</v>
      </c>
      <c r="M186" s="4">
        <v>747400000</v>
      </c>
      <c r="N186" s="4">
        <v>327200000</v>
      </c>
      <c r="O186" s="5">
        <v>327200000</v>
      </c>
      <c r="P186" s="4" t="s">
        <v>24</v>
      </c>
      <c r="Q186" s="4">
        <v>327200000</v>
      </c>
      <c r="R186" s="4" t="s">
        <v>24</v>
      </c>
      <c r="S186" s="4" t="s">
        <v>24</v>
      </c>
    </row>
    <row r="187" spans="1:1022 1027:2048 2053:3060 3074:4086 4100:5112 5126:6138 6152:7164 7178:8190 8204:9216 9230:10237 10242:11263 11268:12275 12289:13301 13315:14327 14341:15353 15367:16379" ht="16" x14ac:dyDescent="0.2">
      <c r="A187" s="3" t="s">
        <v>185</v>
      </c>
      <c r="B187" s="4">
        <v>5670100000</v>
      </c>
      <c r="C187" s="4">
        <v>5541600000</v>
      </c>
      <c r="D187" s="4">
        <v>4260600000</v>
      </c>
      <c r="E187" s="4">
        <v>4641700000</v>
      </c>
      <c r="F187" s="4">
        <v>2801200000</v>
      </c>
      <c r="G187" s="4">
        <v>1146600000</v>
      </c>
      <c r="H187" s="4">
        <v>3759000000</v>
      </c>
      <c r="I187" s="4">
        <v>3452000000</v>
      </c>
      <c r="J187" s="4">
        <v>2506300000</v>
      </c>
      <c r="K187" s="4">
        <v>3483100000</v>
      </c>
      <c r="L187" s="4">
        <v>4470500000</v>
      </c>
      <c r="M187" s="4">
        <v>5387500000</v>
      </c>
      <c r="N187" s="4">
        <v>4600400000</v>
      </c>
      <c r="O187" s="5">
        <v>3211400000</v>
      </c>
      <c r="P187" s="4">
        <v>1564600000</v>
      </c>
      <c r="Q187" s="4">
        <v>1024100000</v>
      </c>
      <c r="R187" s="4">
        <v>827100000</v>
      </c>
      <c r="S187" s="4">
        <v>-204400000</v>
      </c>
    </row>
    <row r="188" spans="1:1022 1027:2048 2053:3060 3074:4086 4100:5112 5126:6138 6152:7164 7178:8190 8204:9216 9230:10237 10242:11263 11268:12275 12289:13301 13315:14327 14341:15353 15367:16379" ht="16" x14ac:dyDescent="0.2">
      <c r="A188" s="32" t="s">
        <v>186</v>
      </c>
      <c r="B188" s="30">
        <v>5814217000</v>
      </c>
      <c r="C188" s="30">
        <v>5692767810</v>
      </c>
      <c r="D188" s="30">
        <v>4395016826</v>
      </c>
      <c r="E188" s="30">
        <v>4769055794</v>
      </c>
      <c r="F188" s="30">
        <v>2919756944</v>
      </c>
      <c r="G188" s="30">
        <v>1285752000</v>
      </c>
      <c r="H188" s="30">
        <v>3909267789</v>
      </c>
      <c r="I188" s="30">
        <v>3431101438</v>
      </c>
      <c r="J188" s="30">
        <v>2739249719</v>
      </c>
      <c r="K188" s="30">
        <v>3835925299</v>
      </c>
      <c r="L188" s="30">
        <v>4778561594</v>
      </c>
      <c r="M188" s="30">
        <v>5695624711</v>
      </c>
      <c r="N188" s="30">
        <v>4904639492</v>
      </c>
      <c r="O188" s="31">
        <v>3558207019</v>
      </c>
      <c r="P188" s="30">
        <v>1640175567</v>
      </c>
      <c r="Q188" s="30">
        <v>1101741099</v>
      </c>
      <c r="R188" s="30">
        <v>917480937</v>
      </c>
      <c r="S188" s="30">
        <v>-102857102</v>
      </c>
    </row>
    <row r="189" spans="1:1022 1027:2048 2053:3060 3074:4086 4100:5112 5126:6138 6152:7164 7178:8190 8204:9216 9230:10237 10242:11263 11268:12275 12289:13301 13315:14327 14341:15353 15367:16379" ht="19" x14ac:dyDescent="0.25">
      <c r="A189" s="22" t="s">
        <v>199</v>
      </c>
      <c r="B189" s="23"/>
      <c r="C189" s="24">
        <f>(C188/B188)-1</f>
        <v>-2.0888313938059122E-2</v>
      </c>
      <c r="D189" s="24">
        <f>(D188/C188)-1</f>
        <v>-0.22796485423493851</v>
      </c>
      <c r="E189" s="24">
        <f>(E188/D188)-1</f>
        <v>8.510524141506437E-2</v>
      </c>
      <c r="F189" s="24">
        <f t="shared" ref="F189:N189" si="8">(F188/E188)-1</f>
        <v>-0.38777043714326487</v>
      </c>
      <c r="G189" s="24">
        <f t="shared" si="8"/>
        <v>-0.55963731753693535</v>
      </c>
      <c r="H189" s="24">
        <f t="shared" si="8"/>
        <v>2.0404524270621396</v>
      </c>
      <c r="I189" s="24">
        <f t="shared" si="8"/>
        <v>-0.12231609007330657</v>
      </c>
      <c r="J189" s="24">
        <f t="shared" si="8"/>
        <v>-0.20164128968547268</v>
      </c>
      <c r="K189" s="24">
        <f t="shared" si="8"/>
        <v>0.40035618965048436</v>
      </c>
      <c r="L189" s="24">
        <f t="shared" si="8"/>
        <v>0.24573896036133425</v>
      </c>
      <c r="M189" s="24">
        <f t="shared" si="8"/>
        <v>0.19191195906137781</v>
      </c>
      <c r="N189" s="24">
        <f t="shared" si="8"/>
        <v>-0.13887593708067958</v>
      </c>
      <c r="O189" s="24">
        <f>(O188/N188)-1</f>
        <v>-0.27452221008214317</v>
      </c>
      <c r="P189" s="24"/>
      <c r="Q189" s="24">
        <f>(Q188/P188)-1</f>
        <v>-0.32827855677964746</v>
      </c>
      <c r="R189" s="24">
        <f>(R188/Q188)-1</f>
        <v>-0.16724452066573947</v>
      </c>
      <c r="S189" s="24">
        <f>(S188/R188)-1</f>
        <v>-1.1121081625263241</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0.25195948171260185</v>
      </c>
      <c r="C190" s="26">
        <f t="shared" si="9"/>
        <v>0.23440050274844049</v>
      </c>
      <c r="D190" s="26">
        <f t="shared" si="9"/>
        <v>0.19444051894847678</v>
      </c>
      <c r="E190" s="26">
        <f t="shared" si="9"/>
        <v>0.20633561893471666</v>
      </c>
      <c r="F190" s="26">
        <f t="shared" si="9"/>
        <v>0.14884871959052998</v>
      </c>
      <c r="G190" s="26">
        <f t="shared" si="9"/>
        <v>6.4420628598054988E-2</v>
      </c>
      <c r="H190" s="26">
        <f t="shared" si="9"/>
        <v>0.18420739648762374</v>
      </c>
      <c r="I190" s="26">
        <f t="shared" si="9"/>
        <v>0.15001777065580008</v>
      </c>
      <c r="J190" s="26">
        <f t="shared" si="9"/>
        <v>0.1274466796164386</v>
      </c>
      <c r="K190" s="26">
        <f t="shared" si="9"/>
        <v>0.17186430247093348</v>
      </c>
      <c r="L190" s="26">
        <f t="shared" si="9"/>
        <v>0.1947269983455448</v>
      </c>
      <c r="M190" s="26">
        <f t="shared" si="9"/>
        <v>0.20112805493954461</v>
      </c>
      <c r="N190" s="26">
        <f t="shared" si="9"/>
        <v>0.17184298920165095</v>
      </c>
      <c r="O190" s="27">
        <f t="shared" si="9"/>
        <v>0.12055384523386017</v>
      </c>
      <c r="P190" s="26">
        <f t="shared" si="9"/>
        <v>0.23628206278091507</v>
      </c>
      <c r="Q190" s="26">
        <f t="shared" si="9"/>
        <v>0.15088623339450546</v>
      </c>
      <c r="R190" s="26">
        <f t="shared" si="9"/>
        <v>0.13182197370689655</v>
      </c>
      <c r="S190" s="26">
        <f t="shared" si="9"/>
        <v>-1.2374382165758353E-2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6187200000</v>
      </c>
      <c r="C191" s="4">
        <v>6533200000</v>
      </c>
      <c r="D191" s="4">
        <v>2920800000</v>
      </c>
      <c r="E191" s="4">
        <v>4891800000</v>
      </c>
      <c r="F191" s="4">
        <v>3177900000</v>
      </c>
      <c r="G191" s="4">
        <v>4298200000</v>
      </c>
      <c r="H191" s="4">
        <v>5093800000</v>
      </c>
      <c r="I191" s="4">
        <v>6180900000</v>
      </c>
      <c r="J191" s="4">
        <v>5786100000</v>
      </c>
      <c r="K191" s="4">
        <v>7492700000</v>
      </c>
      <c r="L191" s="4">
        <v>6897500000</v>
      </c>
      <c r="M191" s="4">
        <v>6456300000</v>
      </c>
      <c r="N191" s="4">
        <v>3670100000</v>
      </c>
      <c r="O191" s="5">
        <v>7560900000</v>
      </c>
      <c r="P191" s="4">
        <v>1567600000</v>
      </c>
      <c r="Q191" s="4">
        <v>1079000000</v>
      </c>
      <c r="R191" s="4">
        <v>5020600000</v>
      </c>
      <c r="S191" s="4">
        <v>-106300000</v>
      </c>
    </row>
    <row r="192" spans="1:1022 1027:2048 2053:3060 3074:4086 4100:5112 5126:6138 6152:7164 7178:8190 8204:9216 9230:10237 10242:11263 11268:12275 12289:13301 13315:14327 14341:15353 15367:16379" ht="16" x14ac:dyDescent="0.2">
      <c r="A192" s="3" t="s">
        <v>188</v>
      </c>
      <c r="B192" s="6">
        <v>5.13</v>
      </c>
      <c r="C192" s="6">
        <v>4.97</v>
      </c>
      <c r="D192" s="6">
        <v>3.83</v>
      </c>
      <c r="E192" s="6">
        <v>4.29</v>
      </c>
      <c r="F192" s="6">
        <v>2.62</v>
      </c>
      <c r="G192" s="6">
        <v>1.08</v>
      </c>
      <c r="H192" s="6">
        <v>3.55</v>
      </c>
      <c r="I192" s="6">
        <v>3.28</v>
      </c>
      <c r="J192" s="6">
        <v>2.44</v>
      </c>
      <c r="K192" s="6">
        <v>3.74</v>
      </c>
      <c r="L192" s="6">
        <v>4.93</v>
      </c>
      <c r="M192" s="6">
        <v>5.94</v>
      </c>
      <c r="N192" s="6">
        <v>5.0999999999999996</v>
      </c>
      <c r="O192" s="7">
        <v>3.57</v>
      </c>
      <c r="P192" s="6">
        <v>1.74</v>
      </c>
      <c r="Q192" s="6">
        <v>1.1399999999999999</v>
      </c>
      <c r="R192" s="6">
        <v>0.92</v>
      </c>
      <c r="S192" s="6">
        <v>-0.23</v>
      </c>
    </row>
    <row r="193" spans="1:19" ht="16" x14ac:dyDescent="0.2">
      <c r="A193" s="3" t="s">
        <v>189</v>
      </c>
      <c r="B193" s="6">
        <v>4.82</v>
      </c>
      <c r="C193" s="6">
        <v>5.19</v>
      </c>
      <c r="D193" s="6">
        <v>8.68</v>
      </c>
      <c r="E193" s="6">
        <v>8.1</v>
      </c>
      <c r="F193" s="6">
        <v>12.49</v>
      </c>
      <c r="G193" s="6">
        <v>20.41</v>
      </c>
      <c r="H193" s="6">
        <v>13.14</v>
      </c>
      <c r="I193" s="6">
        <v>11.42</v>
      </c>
      <c r="J193" s="4">
        <v>14</v>
      </c>
      <c r="K193" s="6">
        <v>19.87</v>
      </c>
      <c r="L193" s="6">
        <v>18.059999999999999</v>
      </c>
      <c r="M193" s="6">
        <v>27.57</v>
      </c>
      <c r="N193" s="6">
        <v>34.590000000000003</v>
      </c>
      <c r="O193" s="7">
        <v>46.87</v>
      </c>
      <c r="P193" s="6">
        <v>30.03</v>
      </c>
      <c r="Q193" s="6">
        <v>34.130000000000003</v>
      </c>
      <c r="R193" s="6">
        <v>36.28</v>
      </c>
      <c r="S193" s="6">
        <v>50.28</v>
      </c>
    </row>
    <row r="194" spans="1:19" ht="16" x14ac:dyDescent="0.2">
      <c r="A194" s="3" t="s">
        <v>190</v>
      </c>
      <c r="B194" s="6">
        <v>1.35</v>
      </c>
      <c r="C194" s="6">
        <v>1.66</v>
      </c>
      <c r="D194" s="6">
        <v>1.3</v>
      </c>
      <c r="E194" s="6">
        <v>1.22</v>
      </c>
      <c r="F194" s="6">
        <v>1.83</v>
      </c>
      <c r="G194" s="6">
        <v>1.1499999999999999</v>
      </c>
      <c r="H194" s="6">
        <v>1.77</v>
      </c>
      <c r="I194" s="6">
        <v>-27.51</v>
      </c>
      <c r="J194" s="6">
        <v>1.71</v>
      </c>
      <c r="K194" s="6">
        <v>0.57999999999999996</v>
      </c>
      <c r="L194" s="6">
        <v>1.05</v>
      </c>
      <c r="M194" s="6">
        <v>1.3</v>
      </c>
      <c r="N194" s="6">
        <v>1.1299999999999999</v>
      </c>
      <c r="O194" s="7">
        <v>0.94</v>
      </c>
      <c r="P194" s="6">
        <v>1.5</v>
      </c>
      <c r="Q194" s="6">
        <v>0.82</v>
      </c>
      <c r="R194" s="6">
        <v>1.29</v>
      </c>
      <c r="S194" s="6">
        <v>0.36</v>
      </c>
    </row>
    <row r="196" spans="1:19" ht="16" x14ac:dyDescent="0.2">
      <c r="A196" s="8"/>
    </row>
  </sheetData>
  <pageMargins left="0.7" right="0.7" top="0.75" bottom="0.75" header="0.3" footer="0.3"/>
  <ignoredErrors>
    <ignoredError sqref="B1:S1 A4:S7 A19:S33 A191:S195 A2:S2 A9:S11 A13:S13 A15:S16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8990-100C-E94B-9657-5D09A68B68F7}">
  <dimension ref="A1:P110"/>
  <sheetViews>
    <sheetView tabSelected="1" workbookViewId="0">
      <selection activeCell="G21" sqref="G21"/>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thickBot="1" x14ac:dyDescent="0.25">
      <c r="A2" s="115"/>
      <c r="B2" s="115"/>
      <c r="C2" s="115"/>
      <c r="D2" s="115"/>
      <c r="E2" s="115"/>
      <c r="F2" s="115"/>
      <c r="G2" s="115"/>
      <c r="H2" s="115"/>
      <c r="I2" s="115"/>
      <c r="J2" s="115"/>
      <c r="K2" s="115"/>
      <c r="L2" s="115"/>
      <c r="M2" s="115"/>
      <c r="N2" s="115"/>
      <c r="O2" s="115"/>
      <c r="P2" s="115"/>
    </row>
    <row r="3" spans="1:16" ht="22" customHeight="1" x14ac:dyDescent="0.2">
      <c r="A3" s="74" cm="1">
        <f t="array" ref="A3">_FV(A1,"Market cap",TRUE)</f>
        <v>567714244619</v>
      </c>
      <c r="B3" s="75" t="s">
        <v>201</v>
      </c>
      <c r="C3" s="76">
        <f>Financials!O8*0.01</f>
        <v>0.77769999999999995</v>
      </c>
      <c r="D3" s="75" t="s">
        <v>202</v>
      </c>
      <c r="E3" s="76">
        <f>SUM(C11:E11)/3</f>
        <v>8.71104028733624E-2</v>
      </c>
      <c r="F3" s="77" t="s">
        <v>203</v>
      </c>
      <c r="G3" s="78">
        <f>SUM(Financials!K129:N129)/4</f>
        <v>-2.5456807156169076E-2</v>
      </c>
      <c r="H3" s="77" t="s">
        <v>204</v>
      </c>
      <c r="I3" s="79">
        <f>J15*(1+I7)/(I6-I7)</f>
        <v>697309163156.82776</v>
      </c>
      <c r="J3" s="80" t="s">
        <v>205</v>
      </c>
      <c r="K3" s="50">
        <f>(Financials!O172*-1)/Model!A3</f>
        <v>6.6963266045073442E-3</v>
      </c>
      <c r="L3" s="51" t="s">
        <v>250</v>
      </c>
      <c r="M3" s="38"/>
      <c r="N3" s="117" t="s">
        <v>206</v>
      </c>
      <c r="O3" s="118"/>
      <c r="P3" s="38"/>
    </row>
    <row r="4" spans="1:16" ht="22" customHeight="1" x14ac:dyDescent="0.2">
      <c r="A4" s="81">
        <f>Financials!O56-Financials!O96-Financials!O105</f>
        <v>-15990900000</v>
      </c>
      <c r="B4" s="82" t="s">
        <v>207</v>
      </c>
      <c r="C4" s="40">
        <f>Financials!O17*0.01</f>
        <v>0.26700000000000002</v>
      </c>
      <c r="D4" s="82" t="s">
        <v>208</v>
      </c>
      <c r="E4" s="40">
        <f>SUM(C13:E13)/3</f>
        <v>-7.8477621567054914E-2</v>
      </c>
      <c r="F4" s="83" t="s">
        <v>209</v>
      </c>
      <c r="G4" s="84">
        <f>A5*(1+(5*G3))</f>
        <v>828475635.65978229</v>
      </c>
      <c r="H4" s="83" t="s">
        <v>210</v>
      </c>
      <c r="I4" s="39">
        <f>NPV(I6,F15,G15,H15,I15,(J15+I3))</f>
        <v>596804699035.19312</v>
      </c>
      <c r="J4" s="83" t="s">
        <v>211</v>
      </c>
      <c r="K4" s="52" cm="1">
        <f t="array" ref="K4">_FV(A1,"Change (%)",TRUE)</f>
        <v>1.6591000000000002E-2</v>
      </c>
      <c r="L4" s="53" t="s">
        <v>251</v>
      </c>
      <c r="M4" s="38"/>
      <c r="N4" s="119" t="s">
        <v>212</v>
      </c>
      <c r="O4" s="120"/>
      <c r="P4" s="38"/>
    </row>
    <row r="5" spans="1:16" ht="22" customHeight="1" x14ac:dyDescent="0.2">
      <c r="A5" s="81" cm="1">
        <f t="array" ref="A5">_FV(A1,"Shares outstanding",TRUE)</f>
        <v>949307300</v>
      </c>
      <c r="B5" s="82" t="s">
        <v>213</v>
      </c>
      <c r="C5" s="40">
        <f>Financials!O34*0.01</f>
        <v>0.22010000000000002</v>
      </c>
      <c r="D5" s="85" t="s">
        <v>214</v>
      </c>
      <c r="E5" s="40">
        <f>SUM(C16:E16)/3</f>
        <v>9.9591660780677493E-2</v>
      </c>
      <c r="F5" s="83" t="s">
        <v>215</v>
      </c>
      <c r="G5" s="84">
        <f>Financials!O56</f>
        <v>2829100000</v>
      </c>
      <c r="H5" s="83" t="s">
        <v>216</v>
      </c>
      <c r="I5" s="39">
        <f>I4+G5-G6</f>
        <v>580813799035.19312</v>
      </c>
      <c r="J5" s="83" t="s">
        <v>217</v>
      </c>
      <c r="K5" s="86" cm="1">
        <f t="array" ref="K5">_FV(A1,"Price")</f>
        <v>598.03</v>
      </c>
      <c r="L5" s="87" t="s">
        <v>218</v>
      </c>
      <c r="M5" s="38"/>
      <c r="N5" s="100" t="s">
        <v>219</v>
      </c>
      <c r="O5" s="101">
        <f>Financials!O21</f>
        <v>388600000</v>
      </c>
      <c r="P5" s="38"/>
    </row>
    <row r="6" spans="1:16" ht="22" customHeight="1" x14ac:dyDescent="0.2">
      <c r="A6" s="88">
        <f>O20/F10</f>
        <v>16.962390409602918</v>
      </c>
      <c r="B6" s="82" t="s">
        <v>220</v>
      </c>
      <c r="C6" s="40">
        <f>Financials!O190</f>
        <v>0.12055384523386017</v>
      </c>
      <c r="D6" s="85" t="s">
        <v>200</v>
      </c>
      <c r="E6" s="40">
        <f>Financials!O33/Financials!O126</f>
        <v>0.58277201259271882</v>
      </c>
      <c r="F6" s="82" t="s">
        <v>221</v>
      </c>
      <c r="G6" s="84">
        <f>Financials!O96+Financials!O105</f>
        <v>18820000000</v>
      </c>
      <c r="H6" s="83" t="s">
        <v>222</v>
      </c>
      <c r="I6" s="52">
        <f>N25</f>
        <v>5.3657876671994412E-2</v>
      </c>
      <c r="J6" s="83" t="s">
        <v>223</v>
      </c>
      <c r="K6" s="41">
        <f>I5/G4</f>
        <v>701.06322266513484</v>
      </c>
      <c r="L6" s="89" t="s">
        <v>224</v>
      </c>
      <c r="M6" s="38"/>
      <c r="N6" s="100" t="s">
        <v>225</v>
      </c>
      <c r="O6" s="101">
        <f>Financials!O96</f>
        <v>661600000</v>
      </c>
      <c r="P6" s="38"/>
    </row>
    <row r="7" spans="1:16" ht="22" customHeight="1" thickBot="1" x14ac:dyDescent="0.25">
      <c r="A7" s="90">
        <f>O20/F12</f>
        <v>64.395898890539925</v>
      </c>
      <c r="B7" s="91" t="s">
        <v>226</v>
      </c>
      <c r="C7" s="92">
        <f>F15/O21</f>
        <v>1.3908821308974485E-2</v>
      </c>
      <c r="D7" s="91" t="s">
        <v>227</v>
      </c>
      <c r="E7" s="93">
        <f>(Financials!O16*(1-0.25))/(Financials!O126+Financials!O105+Financials!O96)</f>
        <v>0.19724684927575886</v>
      </c>
      <c r="F7" s="91" t="s">
        <v>196</v>
      </c>
      <c r="G7" s="94">
        <f>(Financials!O96+Financials!O105)/Financials!O126</f>
        <v>1.6879983496721767</v>
      </c>
      <c r="H7" s="95" t="s">
        <v>228</v>
      </c>
      <c r="I7" s="96">
        <v>2.5000000000000001E-2</v>
      </c>
      <c r="J7" s="97" t="s">
        <v>229</v>
      </c>
      <c r="K7" s="98">
        <f>K6/K5-1</f>
        <v>0.17228771577535396</v>
      </c>
      <c r="L7" s="99" t="s">
        <v>230</v>
      </c>
      <c r="M7" s="38"/>
      <c r="N7" s="100" t="s">
        <v>231</v>
      </c>
      <c r="O7" s="101">
        <f>Financials!O105</f>
        <v>18158400000</v>
      </c>
      <c r="P7" s="38"/>
    </row>
    <row r="8" spans="1:16" ht="22" customHeight="1" x14ac:dyDescent="0.2">
      <c r="A8" s="42"/>
      <c r="B8" s="38"/>
      <c r="C8" s="38"/>
      <c r="D8" s="38"/>
      <c r="E8" s="38"/>
      <c r="F8" s="38"/>
      <c r="G8" s="38"/>
      <c r="H8" s="38"/>
      <c r="I8" s="38"/>
      <c r="J8" s="38"/>
      <c r="K8" s="38"/>
      <c r="L8" s="38"/>
      <c r="M8" s="38"/>
      <c r="N8" s="102" t="s">
        <v>212</v>
      </c>
      <c r="O8" s="103">
        <f>O5/(O6+O7)</f>
        <v>2.0648246546227416E-2</v>
      </c>
      <c r="P8" s="38"/>
    </row>
    <row r="9" spans="1:16" ht="22" customHeight="1" x14ac:dyDescent="0.2">
      <c r="A9" s="54"/>
      <c r="B9" s="55">
        <v>2019</v>
      </c>
      <c r="C9" s="55">
        <v>2020</v>
      </c>
      <c r="D9" s="55">
        <v>2021</v>
      </c>
      <c r="E9" s="56">
        <v>2022</v>
      </c>
      <c r="F9" s="57">
        <v>2023</v>
      </c>
      <c r="G9" s="58">
        <v>2024</v>
      </c>
      <c r="H9" s="58">
        <v>2025</v>
      </c>
      <c r="I9" s="58">
        <v>2026</v>
      </c>
      <c r="J9" s="59">
        <v>2027</v>
      </c>
      <c r="K9" s="43"/>
      <c r="L9" s="43"/>
      <c r="M9" s="43"/>
      <c r="N9" s="100" t="s">
        <v>232</v>
      </c>
      <c r="O9" s="101">
        <f>Financials!O25</f>
        <v>783000000</v>
      </c>
      <c r="P9" s="38"/>
    </row>
    <row r="10" spans="1:16" ht="22" customHeight="1" x14ac:dyDescent="0.2">
      <c r="A10" s="60" t="s">
        <v>233</v>
      </c>
      <c r="B10" s="61">
        <v>22319500000</v>
      </c>
      <c r="C10" s="61">
        <v>24539800000</v>
      </c>
      <c r="D10" s="61">
        <v>28318400000</v>
      </c>
      <c r="E10" s="62">
        <v>28541400000</v>
      </c>
      <c r="F10" s="61">
        <v>33469000000</v>
      </c>
      <c r="G10" s="61">
        <v>38736000000</v>
      </c>
      <c r="H10" s="61">
        <v>45512000000</v>
      </c>
      <c r="I10" s="61">
        <v>50423000000</v>
      </c>
      <c r="J10" s="62">
        <v>57836000000</v>
      </c>
      <c r="K10" s="63" t="s">
        <v>234</v>
      </c>
      <c r="N10" s="100" t="s">
        <v>235</v>
      </c>
      <c r="O10" s="101">
        <f>Financials!O24</f>
        <v>7280500000</v>
      </c>
      <c r="P10" s="38"/>
    </row>
    <row r="11" spans="1:16" ht="22" customHeight="1" x14ac:dyDescent="0.2">
      <c r="A11" s="64"/>
      <c r="B11" s="44"/>
      <c r="C11" s="44">
        <f t="shared" ref="C11:J11" si="0">(C10/B10)-1</f>
        <v>9.9478034902215517E-2</v>
      </c>
      <c r="D11" s="44">
        <f t="shared" si="0"/>
        <v>0.15397843503207032</v>
      </c>
      <c r="E11" s="44">
        <f t="shared" si="0"/>
        <v>7.8747386858013524E-3</v>
      </c>
      <c r="F11" s="45">
        <f t="shared" si="0"/>
        <v>0.17264745247254876</v>
      </c>
      <c r="G11" s="44">
        <f t="shared" si="0"/>
        <v>0.15736950611013167</v>
      </c>
      <c r="H11" s="44">
        <f t="shared" si="0"/>
        <v>0.17492771581990918</v>
      </c>
      <c r="I11" s="44">
        <f t="shared" si="0"/>
        <v>0.10790560731235721</v>
      </c>
      <c r="J11" s="65">
        <f t="shared" si="0"/>
        <v>0.14701624258770796</v>
      </c>
      <c r="K11" s="65">
        <f>SUM(F11:J11)/5</f>
        <v>0.15197330486053096</v>
      </c>
      <c r="L11" s="43"/>
      <c r="M11" s="43"/>
      <c r="N11" s="100" t="s">
        <v>236</v>
      </c>
      <c r="O11" s="104">
        <f>O9/O10</f>
        <v>0.1075475585468031</v>
      </c>
      <c r="P11" s="38"/>
    </row>
    <row r="12" spans="1:16" ht="22" customHeight="1" x14ac:dyDescent="0.2">
      <c r="A12" s="60" t="s">
        <v>142</v>
      </c>
      <c r="B12" s="61">
        <v>8318400000</v>
      </c>
      <c r="C12" s="61">
        <v>6193700000</v>
      </c>
      <c r="D12" s="61">
        <v>5581700000</v>
      </c>
      <c r="E12" s="61">
        <v>6244800000</v>
      </c>
      <c r="F12" s="66">
        <v>8816000000</v>
      </c>
      <c r="G12" s="61">
        <v>11198000000</v>
      </c>
      <c r="H12" s="61">
        <v>15295000000</v>
      </c>
      <c r="I12" s="61">
        <v>18767000000</v>
      </c>
      <c r="J12" s="62">
        <v>19405000000</v>
      </c>
      <c r="K12" s="67" t="s">
        <v>237</v>
      </c>
      <c r="L12" s="43"/>
      <c r="M12" s="43"/>
      <c r="N12" s="100" t="s">
        <v>238</v>
      </c>
      <c r="O12" s="104">
        <f>O8*(1-O11)</f>
        <v>1.8427578041908199E-2</v>
      </c>
      <c r="P12" s="38"/>
    </row>
    <row r="13" spans="1:16" ht="22" customHeight="1" x14ac:dyDescent="0.2">
      <c r="A13" s="64"/>
      <c r="B13" s="44"/>
      <c r="C13" s="44">
        <f t="shared" ref="C13:J13" si="1">(C12/B12)-1</f>
        <v>-0.25542171571456052</v>
      </c>
      <c r="D13" s="44">
        <f t="shared" si="1"/>
        <v>-9.8810081211553658E-2</v>
      </c>
      <c r="E13" s="44">
        <f t="shared" si="1"/>
        <v>0.11879893222494942</v>
      </c>
      <c r="F13" s="45">
        <f t="shared" si="1"/>
        <v>0.41173456315654633</v>
      </c>
      <c r="G13" s="44">
        <f t="shared" si="1"/>
        <v>0.27019056261343022</v>
      </c>
      <c r="H13" s="44">
        <f t="shared" si="1"/>
        <v>0.36586890516163595</v>
      </c>
      <c r="I13" s="44">
        <f t="shared" si="1"/>
        <v>0.22700228832951952</v>
      </c>
      <c r="J13" s="65">
        <f t="shared" si="1"/>
        <v>3.3995843768316769E-2</v>
      </c>
      <c r="K13" s="65">
        <f>SUM(F13:J13)/5</f>
        <v>0.26175843260588977</v>
      </c>
      <c r="L13" s="43"/>
      <c r="M13" s="43"/>
      <c r="N13" s="119" t="s">
        <v>239</v>
      </c>
      <c r="O13" s="120"/>
      <c r="P13" s="38"/>
    </row>
    <row r="14" spans="1:16" ht="22" customHeight="1" x14ac:dyDescent="0.2">
      <c r="A14" s="46" t="s">
        <v>249</v>
      </c>
      <c r="B14" s="47">
        <f>B12/B10</f>
        <v>0.37269652097941264</v>
      </c>
      <c r="C14" s="47">
        <f t="shared" ref="C14:J14" si="2">C12/C10</f>
        <v>0.25239407004132064</v>
      </c>
      <c r="D14" s="47">
        <f t="shared" si="2"/>
        <v>0.19710506243290582</v>
      </c>
      <c r="E14" s="47">
        <f t="shared" si="2"/>
        <v>0.21879795665244173</v>
      </c>
      <c r="F14" s="48">
        <f t="shared" si="2"/>
        <v>0.26340792972601512</v>
      </c>
      <c r="G14" s="47">
        <f t="shared" si="2"/>
        <v>0.28908508880627842</v>
      </c>
      <c r="H14" s="47">
        <f t="shared" si="2"/>
        <v>0.33606521357004748</v>
      </c>
      <c r="I14" s="47">
        <f t="shared" si="2"/>
        <v>0.37219126192412194</v>
      </c>
      <c r="J14" s="49">
        <f t="shared" si="2"/>
        <v>0.33551767065495541</v>
      </c>
      <c r="K14" s="49"/>
      <c r="L14" s="43"/>
      <c r="M14" s="43"/>
      <c r="N14" s="100" t="s">
        <v>241</v>
      </c>
      <c r="O14" s="104">
        <f>'[1]US Treasury Bonds'!$C$8</f>
        <v>4.1210000000000004E-2</v>
      </c>
      <c r="P14" s="38"/>
    </row>
    <row r="15" spans="1:16" ht="22" customHeight="1" x14ac:dyDescent="0.2">
      <c r="A15" s="60" t="s">
        <v>185</v>
      </c>
      <c r="B15" s="61">
        <v>3835925299</v>
      </c>
      <c r="C15" s="61">
        <v>4778561594</v>
      </c>
      <c r="D15" s="61">
        <v>5695624711</v>
      </c>
      <c r="E15" s="61">
        <v>4904639492</v>
      </c>
      <c r="F15" s="66">
        <v>8158000000</v>
      </c>
      <c r="G15" s="61">
        <v>10795000000</v>
      </c>
      <c r="H15" s="61">
        <v>14317000000</v>
      </c>
      <c r="I15" s="61">
        <v>18667000000</v>
      </c>
      <c r="J15" s="62">
        <v>19496000000</v>
      </c>
      <c r="K15" s="67" t="s">
        <v>240</v>
      </c>
      <c r="L15" s="43"/>
      <c r="M15" s="43"/>
      <c r="N15" s="100" t="s">
        <v>242</v>
      </c>
      <c r="O15" s="105" cm="1">
        <f t="array" ref="O15">_FV(A1,"Beta")</f>
        <v>0.31819999999999998</v>
      </c>
      <c r="P15" s="38"/>
    </row>
    <row r="16" spans="1:16" ht="22" customHeight="1" x14ac:dyDescent="0.2">
      <c r="A16" s="68"/>
      <c r="B16" s="44"/>
      <c r="C16" s="44">
        <f t="shared" ref="C16:J16" si="3">(C15/B15)-1</f>
        <v>0.24573896036133425</v>
      </c>
      <c r="D16" s="44">
        <f t="shared" si="3"/>
        <v>0.19191195906137781</v>
      </c>
      <c r="E16" s="44">
        <f t="shared" si="3"/>
        <v>-0.13887593708067958</v>
      </c>
      <c r="F16" s="45">
        <f t="shared" si="3"/>
        <v>0.6633230665182599</v>
      </c>
      <c r="G16" s="44">
        <f t="shared" si="3"/>
        <v>0.32324099043883314</v>
      </c>
      <c r="H16" s="44">
        <f t="shared" si="3"/>
        <v>0.32626215840666983</v>
      </c>
      <c r="I16" s="44">
        <f t="shared" si="3"/>
        <v>0.30383460222113579</v>
      </c>
      <c r="J16" s="65">
        <f t="shared" si="3"/>
        <v>4.4409921251406193E-2</v>
      </c>
      <c r="K16" s="65">
        <f>SUM(F16:J16)/5</f>
        <v>0.33221414776726099</v>
      </c>
      <c r="L16" s="43"/>
      <c r="M16" s="43"/>
      <c r="N16" s="100" t="s">
        <v>243</v>
      </c>
      <c r="O16" s="104">
        <v>8.4000000000000005E-2</v>
      </c>
      <c r="P16" s="38"/>
    </row>
    <row r="17" spans="1:16" ht="22" customHeight="1" x14ac:dyDescent="0.2">
      <c r="A17" s="46" t="s">
        <v>200</v>
      </c>
      <c r="B17" s="47">
        <f>B15/B10</f>
        <v>0.17186430247093348</v>
      </c>
      <c r="C17" s="47">
        <f t="shared" ref="C17:J17" si="4">C15/C10</f>
        <v>0.1947269983455448</v>
      </c>
      <c r="D17" s="47">
        <f t="shared" si="4"/>
        <v>0.20112805493954461</v>
      </c>
      <c r="E17" s="49">
        <f t="shared" si="4"/>
        <v>0.17184298920165095</v>
      </c>
      <c r="F17" s="47">
        <f t="shared" si="4"/>
        <v>0.24374794586034837</v>
      </c>
      <c r="G17" s="47">
        <f t="shared" si="4"/>
        <v>0.27868133002891365</v>
      </c>
      <c r="H17" s="47">
        <f t="shared" si="4"/>
        <v>0.31457637546141676</v>
      </c>
      <c r="I17" s="47">
        <f t="shared" si="4"/>
        <v>0.37020803998175433</v>
      </c>
      <c r="J17" s="49">
        <f t="shared" si="4"/>
        <v>0.33709108513728475</v>
      </c>
      <c r="K17" s="49"/>
      <c r="L17" s="43"/>
      <c r="M17" s="43"/>
      <c r="N17" s="106" t="s">
        <v>239</v>
      </c>
      <c r="O17" s="107">
        <f>(O14)+((O15)*(O16-O14))</f>
        <v>5.4825778000000006E-2</v>
      </c>
      <c r="P17" s="38"/>
    </row>
    <row r="18" spans="1:16" ht="22" customHeight="1" x14ac:dyDescent="0.2">
      <c r="A18" s="69" t="s">
        <v>196</v>
      </c>
      <c r="B18" s="70">
        <v>0.23467140463708588</v>
      </c>
      <c r="C18" s="70">
        <v>0.22912959122231885</v>
      </c>
      <c r="D18" s="70">
        <v>0.21740336796021428</v>
      </c>
      <c r="E18" s="70">
        <v>0.22989190789960762</v>
      </c>
      <c r="F18" s="71"/>
      <c r="G18" s="70"/>
      <c r="H18" s="70"/>
      <c r="I18" s="70"/>
      <c r="J18" s="72"/>
      <c r="K18" s="73"/>
      <c r="L18" s="43"/>
      <c r="M18" s="43"/>
      <c r="N18" s="119" t="s">
        <v>244</v>
      </c>
      <c r="O18" s="120"/>
      <c r="P18" s="38"/>
    </row>
    <row r="19" spans="1:16" ht="22" customHeight="1" x14ac:dyDescent="0.2">
      <c r="A19" s="43"/>
      <c r="B19" s="43"/>
      <c r="C19" s="43"/>
      <c r="D19" s="43"/>
      <c r="E19" s="43"/>
      <c r="F19" s="43"/>
      <c r="G19" s="43"/>
      <c r="H19" s="43"/>
      <c r="I19" s="43"/>
      <c r="J19" s="43"/>
      <c r="K19" s="43"/>
      <c r="L19" s="43"/>
      <c r="M19" s="43"/>
      <c r="N19" s="100" t="s">
        <v>222</v>
      </c>
      <c r="O19" s="108">
        <f>O6+O7</f>
        <v>18820000000</v>
      </c>
      <c r="P19" s="38"/>
    </row>
    <row r="20" spans="1:16" ht="22" customHeight="1" x14ac:dyDescent="0.2">
      <c r="A20" s="43"/>
      <c r="B20" s="43"/>
      <c r="C20" s="43"/>
      <c r="D20" s="43"/>
      <c r="E20" s="43"/>
      <c r="F20" s="43"/>
      <c r="G20" s="43"/>
      <c r="H20" s="43"/>
      <c r="I20" s="43"/>
      <c r="J20" s="43"/>
      <c r="K20" s="43"/>
      <c r="L20" s="43"/>
      <c r="M20" s="43"/>
      <c r="N20" s="100" t="s">
        <v>201</v>
      </c>
      <c r="O20" s="108" cm="1">
        <f t="array" ref="O20">_FV(A1,"Market cap",TRUE)</f>
        <v>567714244619</v>
      </c>
      <c r="P20" s="38"/>
    </row>
    <row r="21" spans="1:16" ht="22" customHeight="1" x14ac:dyDescent="0.2">
      <c r="A21" s="122" t="str" cm="1">
        <f t="array" ref="A21">_FV(A1,"Industry")</f>
        <v>Pharmaceuticals</v>
      </c>
      <c r="B21" s="122"/>
      <c r="C21" s="122"/>
      <c r="D21" s="123" cm="1">
        <f t="array" ref="D21">_FV(A1,"Year incorporated",TRUE)</f>
        <v>1901</v>
      </c>
      <c r="E21" s="123"/>
      <c r="F21" s="43"/>
      <c r="G21" s="43"/>
      <c r="H21" s="43"/>
      <c r="I21" s="43"/>
      <c r="J21" s="43"/>
      <c r="K21" s="43"/>
      <c r="M21" s="43"/>
      <c r="N21" s="100" t="s">
        <v>245</v>
      </c>
      <c r="O21" s="108">
        <f>O19+O20</f>
        <v>586534244619</v>
      </c>
      <c r="P21" s="38"/>
    </row>
    <row r="22" spans="1:16" ht="22" customHeight="1" x14ac:dyDescent="0.2">
      <c r="A22" s="121" t="str" cm="1">
        <f t="array" ref="A22">_FV(A1,"Description")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B22" s="121"/>
      <c r="C22" s="121"/>
      <c r="D22" s="121"/>
      <c r="E22" s="121"/>
      <c r="F22" s="43"/>
      <c r="G22" s="43"/>
      <c r="H22" s="43"/>
      <c r="I22" s="43"/>
      <c r="J22" s="43"/>
      <c r="K22" s="43"/>
      <c r="L22" s="43"/>
      <c r="M22" s="43"/>
      <c r="N22" s="102" t="s">
        <v>246</v>
      </c>
      <c r="O22" s="109">
        <f>(O19/O21)</f>
        <v>3.2086788065077199E-2</v>
      </c>
      <c r="P22" s="38"/>
    </row>
    <row r="23" spans="1:16" ht="22" customHeight="1" x14ac:dyDescent="0.2">
      <c r="A23" s="121"/>
      <c r="B23" s="121"/>
      <c r="C23" s="121"/>
      <c r="D23" s="121"/>
      <c r="E23" s="121"/>
      <c r="F23" s="43"/>
      <c r="G23" s="43"/>
      <c r="H23" s="43"/>
      <c r="I23" s="43"/>
      <c r="J23" s="43"/>
      <c r="K23" s="43"/>
      <c r="L23" s="43"/>
      <c r="M23" s="43"/>
      <c r="N23" s="106" t="s">
        <v>247</v>
      </c>
      <c r="O23" s="110">
        <f>O20/O21</f>
        <v>0.96791321193492275</v>
      </c>
      <c r="P23" s="38"/>
    </row>
    <row r="24" spans="1:16" ht="22" customHeight="1" x14ac:dyDescent="0.2">
      <c r="A24" s="121"/>
      <c r="B24" s="121"/>
      <c r="C24" s="121"/>
      <c r="D24" s="121"/>
      <c r="E24" s="121"/>
      <c r="F24" s="43"/>
      <c r="G24" s="43"/>
      <c r="H24" s="43"/>
      <c r="I24" s="43"/>
      <c r="J24" s="43"/>
      <c r="K24" s="43"/>
      <c r="L24" s="43"/>
      <c r="M24" s="43"/>
      <c r="N24" s="111" t="s">
        <v>248</v>
      </c>
      <c r="O24" s="112"/>
      <c r="P24" s="38"/>
    </row>
    <row r="25" spans="1:16" ht="22" customHeight="1" x14ac:dyDescent="0.2">
      <c r="A25" s="121"/>
      <c r="B25" s="121"/>
      <c r="C25" s="121"/>
      <c r="D25" s="121"/>
      <c r="E25" s="121"/>
      <c r="F25" s="43"/>
      <c r="G25" s="43"/>
      <c r="H25" s="43"/>
      <c r="I25" s="43"/>
      <c r="J25" s="43"/>
      <c r="K25" s="43"/>
      <c r="L25" s="43"/>
      <c r="M25" s="43"/>
      <c r="N25" s="113">
        <f>(O22*O12)+(O23*O17)</f>
        <v>5.3657876671994412E-2</v>
      </c>
      <c r="O25" s="114"/>
      <c r="P25" s="38"/>
    </row>
    <row r="26" spans="1:16" ht="22" customHeight="1" x14ac:dyDescent="0.2">
      <c r="A26" s="121"/>
      <c r="B26" s="121"/>
      <c r="C26" s="121"/>
      <c r="D26" s="121"/>
      <c r="E26" s="121"/>
      <c r="F26" s="43"/>
      <c r="G26" s="43"/>
      <c r="H26" s="43"/>
      <c r="I26" s="43"/>
      <c r="J26" s="43"/>
      <c r="K26" s="43"/>
      <c r="L26" s="43"/>
      <c r="M26" s="43"/>
      <c r="N26" s="43"/>
      <c r="O26" s="38"/>
      <c r="P26" s="38"/>
    </row>
    <row r="27" spans="1:16" ht="22" customHeight="1" x14ac:dyDescent="0.2">
      <c r="A27" s="121"/>
      <c r="B27" s="121"/>
      <c r="C27" s="121"/>
      <c r="D27" s="121"/>
      <c r="E27" s="121"/>
      <c r="F27" s="43"/>
      <c r="G27" s="43"/>
      <c r="H27" s="43"/>
      <c r="I27" s="43"/>
      <c r="J27" s="43"/>
      <c r="K27" s="43"/>
      <c r="L27" s="43"/>
      <c r="M27" s="43"/>
      <c r="N27" s="43"/>
      <c r="O27" s="38"/>
      <c r="P27" s="38"/>
    </row>
    <row r="28" spans="1:16" ht="22" customHeight="1" x14ac:dyDescent="0.2">
      <c r="A28" s="121"/>
      <c r="B28" s="121"/>
      <c r="C28" s="121"/>
      <c r="D28" s="121"/>
      <c r="E28" s="121"/>
      <c r="F28" s="43"/>
      <c r="G28" s="43"/>
      <c r="H28" s="43"/>
      <c r="I28" s="43"/>
      <c r="J28" s="43"/>
      <c r="K28" s="43"/>
      <c r="L28" s="43"/>
      <c r="M28" s="43"/>
      <c r="N28" s="43"/>
      <c r="O28" s="38"/>
      <c r="P28" s="38"/>
    </row>
    <row r="29" spans="1:16" ht="22" customHeight="1" x14ac:dyDescent="0.2">
      <c r="A29" s="121"/>
      <c r="B29" s="121"/>
      <c r="C29" s="121"/>
      <c r="D29" s="121"/>
      <c r="E29" s="121"/>
      <c r="F29" s="43"/>
      <c r="G29" s="43"/>
      <c r="H29" s="43"/>
      <c r="I29" s="43"/>
      <c r="J29" s="43"/>
      <c r="K29" s="43"/>
      <c r="L29" s="43"/>
      <c r="M29" s="43"/>
      <c r="N29" s="43"/>
      <c r="O29" s="38"/>
      <c r="P29" s="38"/>
    </row>
    <row r="30" spans="1:16" ht="22" customHeight="1" x14ac:dyDescent="0.2">
      <c r="A30" s="121"/>
      <c r="B30" s="121"/>
      <c r="C30" s="121"/>
      <c r="D30" s="121"/>
      <c r="E30" s="121"/>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LLY/explorer/revenue_proj/" xr:uid="{9BC7A7AA-E165-D243-BE12-637F8F71F7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2023-12-09T12:21:21Z</dcterms:modified>
</cp:coreProperties>
</file>