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E4397E47-7600-C947-B525-06B455F20D4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O5" i="2"/>
  <c r="G5" i="2"/>
  <c r="C4" i="2"/>
  <c r="A4" i="2"/>
  <c r="G3" i="2"/>
  <c r="C3" i="2"/>
  <c r="A22" i="2" a="1"/>
  <c r="A22" i="2" s="1"/>
  <c r="D21" i="2" a="1"/>
  <c r="D21" i="2" s="1"/>
  <c r="A21" i="2" a="1"/>
  <c r="A21" i="2" s="1"/>
  <c r="J17" i="2"/>
  <c r="I17" i="2"/>
  <c r="H17" i="2"/>
  <c r="G17" i="2"/>
  <c r="F17" i="2"/>
  <c r="C6" i="2" s="1"/>
  <c r="E17" i="2"/>
  <c r="D17" i="2"/>
  <c r="C17" i="2"/>
  <c r="B17" i="2"/>
  <c r="J16" i="2"/>
  <c r="I16" i="2"/>
  <c r="H16" i="2"/>
  <c r="G16" i="2"/>
  <c r="F16" i="2"/>
  <c r="K16" i="2" s="1"/>
  <c r="E16" i="2"/>
  <c r="E5" i="2" s="1"/>
  <c r="D16" i="2"/>
  <c r="C16" i="2"/>
  <c r="O15" i="2"/>
  <c r="O14" i="2"/>
  <c r="J14" i="2"/>
  <c r="I14" i="2"/>
  <c r="H14" i="2"/>
  <c r="G14" i="2"/>
  <c r="F14" i="2"/>
  <c r="E14" i="2"/>
  <c r="D14" i="2"/>
  <c r="C14" i="2"/>
  <c r="B14" i="2"/>
  <c r="J13" i="2"/>
  <c r="I13" i="2"/>
  <c r="H13" i="2"/>
  <c r="G13" i="2"/>
  <c r="F13" i="2"/>
  <c r="E13" i="2"/>
  <c r="D13" i="2"/>
  <c r="C13" i="2"/>
  <c r="J11" i="2"/>
  <c r="I11" i="2"/>
  <c r="H11" i="2"/>
  <c r="G11" i="2"/>
  <c r="F11" i="2"/>
  <c r="E11" i="2"/>
  <c r="D11" i="2"/>
  <c r="C11" i="2"/>
  <c r="O11" i="2"/>
  <c r="O19" i="2"/>
  <c r="O8" i="2"/>
  <c r="K5" i="2" a="1"/>
  <c r="K5" i="2" s="1"/>
  <c r="C5" i="2"/>
  <c r="A5" i="2" a="1"/>
  <c r="A5" i="2" s="1"/>
  <c r="K4" i="2" a="1"/>
  <c r="K4" i="2" s="1"/>
  <c r="E3" i="2"/>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O17" i="2" l="1"/>
  <c r="K13" i="2"/>
  <c r="K11" i="2"/>
  <c r="E4" i="2"/>
  <c r="G4" i="2"/>
  <c r="O12" i="2"/>
  <c r="O20" i="2"/>
  <c r="O21" i="2" s="1"/>
  <c r="O22" i="2" s="1"/>
  <c r="C7" i="2"/>
  <c r="O23" i="2" l="1"/>
  <c r="N25" i="2" s="1"/>
  <c r="I6" i="2" s="1"/>
  <c r="A6" i="2"/>
  <c r="A7" i="2"/>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<sst xmlns="http://schemas.openxmlformats.org/spreadsheetml/2006/main" count="1312" uniqueCount="256">
  <si>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</si>
  <si>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</si>
  <si>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</si>
  <si>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</si>
  <si>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</si>
  <si>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</si>
  <si>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</si>
  <si>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</si>
  <si>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</si>
  <si>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</si>
  <si>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</si>
  <si>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</si>
  <si>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</si>
  <si>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</si>
  <si>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</si>
  <si>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</si>
  <si>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</si>
  <si>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</si>
  <si>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</si>
  <si>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</si>
  <si>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</si>
  <si>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</si>
  <si>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</si>
  <si>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</si>
  <si>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</si>
  <si>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</si>
  <si>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</si>
  <si>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</si>
  <si>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</si>
  <si>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</si>
  <si>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</si>
  <si>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</si>
  <si>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</si>
  <si>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</si>
  <si>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</si>
  <si>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</si>
  <si>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</si>
  <si>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</si>
  <si>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</si>
  <si>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</si>
  <si>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</si>
  <si>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</si>
  <si>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</si>
  <si>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</si>
  <si>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</si>
  <si>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</si>
  <si>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</si>
  <si>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</si>
  <si>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</si>
  <si>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</si>
  <si>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</si>
  <si>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</si>
  <si>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</si>
  <si>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</si>
  <si>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</si>
  <si>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</si>
  <si>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</si>
  <si>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</si>
  <si>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</si>
  <si>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</si>
  <si>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</si>
  <si>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</si>
  <si>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</si>
  <si>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</si>
  <si>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</si>
  <si>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</si>
  <si>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</si>
  <si>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</si>
  <si>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</si>
  <si>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</si>
  <si>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</si>
  <si>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</si>
  <si>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</si>
  <si>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</si>
  <si>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</si>
  <si>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</si>
  <si>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</si>
  <si>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</si>
  <si>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</si>
  <si>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</si>
  <si>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</si>
  <si>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</si>
  <si>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</si>
  <si>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</si>
  <si>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</si>
  <si>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</si>
  <si>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</si>
  <si>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</si>
  <si>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</si>
  <si>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</si>
  <si>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</si>
  <si>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</si>
  <si>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</si>
  <si>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</si>
  <si>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</si>
  <si>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</si>
  <si>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</si>
  <si>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</si>
  <si>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</si>
  <si>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</si>
  <si>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</si>
  <si>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</si>
  <si>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</si>
  <si>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</si>
  <si>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</si>
  <si>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</si>
  <si>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</si>
  <si>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</si>
  <si>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</si>
  <si>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</si>
  <si>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</si>
  <si>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</si>
  <si>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</si>
  <si>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</si>
  <si>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</si>
  <si>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</si>
  <si>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</si>
  <si>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</si>
  <si>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</si>
  <si>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</si>
  <si>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</si>
  <si>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</si>
  <si>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</si>
  <si>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</si>
  <si>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</si>
  <si>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</si>
  <si>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</si>
  <si>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</si>
  <si>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</si>
  <si>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</si>
  <si>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</si>
  <si>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</si>
  <si>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</si>
  <si>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</si>
  <si>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</si>
  <si>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</si>
  <si>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</si>
  <si>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</si>
  <si>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</si>
  <si>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</si>
  <si>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</si>
  <si>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</si>
  <si>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</si>
  <si>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</si>
  <si>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</si>
  <si>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</si>
  <si>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</si>
  <si>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</si>
  <si>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</si>
  <si>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</si>
  <si>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</si>
  <si>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</si>
  <si>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</si>
  <si>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</si>
  <si>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</si>
  <si>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</si>
  <si>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</si>
  <si>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</si>
  <si>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</si>
  <si>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</si>
  <si>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</si>
  <si>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</si>
  <si>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</si>
  <si>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</si>
  <si>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</si>
  <si>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</si>
  <si>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</si>
  <si>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</si>
  <si>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</si>
  <si>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</si>
  <si>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</si>
  <si>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</si>
  <si>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</si>
  <si>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</si>
  <si>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</si>
  <si>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</si>
  <si>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</si>
  <si>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</si>
  <si>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</si>
  <si>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</si>
  <si>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</si>
  <si>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</si>
  <si>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</si>
  <si>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</si>
  <si>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</si>
  <si>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</si>
  <si>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</si>
  <si>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</si>
  <si>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</si>
  <si>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</si>
  <si>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</si>
  <si>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</si>
  <si>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</si>
  <si>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IDEXX LABORATORIES, INC. (XNAS:IDXX)</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</si>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</sst>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https://www.bing.com/financeapi/forcetrigger?t=a1vb5r&amp;q=XNAS%3aIDXX&amp;form=skydnc</v>
    <v>Learn more on Bing</v>
  </rv>
  <rv s="1">
    <v>0</v>
    <v>IDEXX LABORATORIES, INC. (XNAS:IDXX)</v>
    <v>2</v>
    <v>3</v>
    <v>Finance</v>
    <v>4</v>
    <v>en-US</v>
    <v>a1vb5r</v>
    <v>268435456</v>
    <v>1</v>
    <v>Powered by Refinitiv</v>
    <v>564.73500000000001</v>
    <v>372.5</v>
    <v>1.2433000000000001</v>
    <v>8.27</v>
    <v>1.5810000000000001E-2</v>
    <v>0.15</v>
    <v>2.8230000000000003E-4</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532.41</v>
    <v>Healthcare Equipment &amp; Supplies</v>
    <v>Stock</v>
    <v>45269.03079260391</v>
    <v>0</v>
    <v>519.16999999999996</v>
    <v>44129520000</v>
    <v>IDEXX LABORATORIES, INC.</v>
    <v>IDEXX LABORATORIES, INC.</v>
    <v>520.16999999999996</v>
    <v>53.372</v>
    <v>523.08000000000004</v>
    <v>531.35</v>
    <v>531.5</v>
    <v>83051700</v>
    <v>IDXX</v>
    <v>IDEXX LABORATORIES, INC. (XNAS:IDXX)</v>
    <v>540491</v>
    <v>514795</v>
    <v>1983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DXX%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IDXX/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73"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8" t="s">
        <v>193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1024030000</v>
      </c>
      <c r="C2" s="32">
        <v>1031633000</v>
      </c>
      <c r="D2" s="32">
        <v>1103392000</v>
      </c>
      <c r="E2" s="32">
        <v>1218689000</v>
      </c>
      <c r="F2" s="32">
        <v>1293338000</v>
      </c>
      <c r="G2" s="32">
        <v>1377058000</v>
      </c>
      <c r="H2" s="32">
        <v>1485807000</v>
      </c>
      <c r="I2" s="32">
        <v>1601892000</v>
      </c>
      <c r="J2" s="32">
        <v>1775423000</v>
      </c>
      <c r="K2" s="32">
        <v>1969058000</v>
      </c>
      <c r="L2" s="32">
        <v>2213242000</v>
      </c>
      <c r="M2" s="32">
        <v>2406908000</v>
      </c>
      <c r="N2" s="32">
        <v>2706655000</v>
      </c>
      <c r="O2" s="32">
        <v>3215360000</v>
      </c>
      <c r="P2" s="32">
        <v>3367324000</v>
      </c>
      <c r="Q2" s="33">
        <v>3587920000</v>
      </c>
      <c r="R2" s="32">
        <v>828568000</v>
      </c>
      <c r="S2" s="32">
        <v>900195000</v>
      </c>
      <c r="T2" s="32">
        <v>943630000</v>
      </c>
      <c r="U2" s="32">
        <v>915527000</v>
      </c>
    </row>
    <row r="3" spans="1:21" ht="16" x14ac:dyDescent="0.2">
      <c r="A3" s="9" t="s">
        <v>194</v>
      </c>
      <c r="B3" s="10"/>
      <c r="C3" s="11">
        <f t="shared" ref="C3:Q3" si="0">(C2/B2)-1</f>
        <v>7.4245871702978139E-3</v>
      </c>
      <c r="D3" s="11">
        <f t="shared" si="0"/>
        <v>6.9558651187001663E-2</v>
      </c>
      <c r="E3" s="11">
        <f t="shared" si="0"/>
        <v>0.10449323540500566</v>
      </c>
      <c r="F3" s="11">
        <f t="shared" si="0"/>
        <v>6.1253527356035953E-2</v>
      </c>
      <c r="G3" s="11">
        <f t="shared" si="0"/>
        <v>6.4731725194806078E-2</v>
      </c>
      <c r="H3" s="11">
        <f t="shared" si="0"/>
        <v>7.8971982298494225E-2</v>
      </c>
      <c r="I3" s="11">
        <f t="shared" si="0"/>
        <v>7.8129259049122712E-2</v>
      </c>
      <c r="J3" s="11">
        <f t="shared" si="0"/>
        <v>0.10832877622211745</v>
      </c>
      <c r="K3" s="11">
        <f t="shared" si="0"/>
        <v>0.1090641497828968</v>
      </c>
      <c r="L3" s="11">
        <f t="shared" si="0"/>
        <v>0.12401056748963213</v>
      </c>
      <c r="M3" s="11">
        <f t="shared" si="0"/>
        <v>8.7503309624523684E-2</v>
      </c>
      <c r="N3" s="11">
        <f t="shared" si="0"/>
        <v>0.12453612684822191</v>
      </c>
      <c r="O3" s="11">
        <f t="shared" si="0"/>
        <v>0.18794600715643472</v>
      </c>
      <c r="P3" s="11">
        <f t="shared" si="0"/>
        <v>4.7261892914012726E-2</v>
      </c>
      <c r="Q3" s="11">
        <f t="shared" si="0"/>
        <v>6.5510773540057299E-2</v>
      </c>
      <c r="R3" s="11"/>
      <c r="S3" s="11">
        <f t="shared" ref="S3:U3" si="1">(S2/R2)-1</f>
        <v>8.6446737020980713E-2</v>
      </c>
      <c r="T3" s="11">
        <f t="shared" si="1"/>
        <v>4.8250656802137248E-2</v>
      </c>
      <c r="U3" s="11">
        <f t="shared" si="1"/>
        <v>-2.9781800069942688E-2</v>
      </c>
    </row>
    <row r="4" spans="1:21" ht="16" x14ac:dyDescent="0.2">
      <c r="A4" s="2" t="s">
        <v>21</v>
      </c>
      <c r="B4" s="3">
        <v>1024030000</v>
      </c>
      <c r="C4" s="3">
        <v>1031633000</v>
      </c>
      <c r="D4" s="3">
        <v>1103392000</v>
      </c>
      <c r="E4" s="3">
        <v>1218689000</v>
      </c>
      <c r="F4" s="3">
        <v>1293338000</v>
      </c>
      <c r="G4" s="3">
        <v>1377058000</v>
      </c>
      <c r="H4" s="3">
        <v>1485807000</v>
      </c>
      <c r="I4" s="3">
        <v>1601892000</v>
      </c>
      <c r="J4" s="3">
        <v>1775423000</v>
      </c>
      <c r="K4" s="3">
        <v>1969058000</v>
      </c>
      <c r="L4" s="3">
        <v>2213242000</v>
      </c>
      <c r="M4" s="3">
        <v>2406908000</v>
      </c>
      <c r="N4" s="3">
        <v>2706655000</v>
      </c>
      <c r="O4" s="3">
        <v>3215360000</v>
      </c>
      <c r="P4" s="3">
        <v>3367324000</v>
      </c>
      <c r="Q4" s="4">
        <v>3587920000</v>
      </c>
      <c r="R4" s="3">
        <v>828568000</v>
      </c>
      <c r="S4" s="3">
        <v>900195000</v>
      </c>
      <c r="T4" s="3">
        <v>943630000</v>
      </c>
      <c r="U4" s="3">
        <v>915527000</v>
      </c>
    </row>
    <row r="5" spans="1:21" ht="16" x14ac:dyDescent="0.2">
      <c r="A5" s="2" t="s">
        <v>22</v>
      </c>
      <c r="B5" s="3">
        <v>494264000</v>
      </c>
      <c r="C5" s="3">
        <v>505352000</v>
      </c>
      <c r="D5" s="3">
        <v>524769000</v>
      </c>
      <c r="E5" s="3">
        <v>572183000</v>
      </c>
      <c r="F5" s="3">
        <v>594190000</v>
      </c>
      <c r="G5" s="3">
        <v>620940000</v>
      </c>
      <c r="H5" s="3">
        <v>669691000</v>
      </c>
      <c r="I5" s="3">
        <v>711622000</v>
      </c>
      <c r="J5" s="3">
        <v>799987000</v>
      </c>
      <c r="K5" s="3">
        <v>871676000</v>
      </c>
      <c r="L5" s="3">
        <v>971700000</v>
      </c>
      <c r="M5" s="3">
        <v>1041359000</v>
      </c>
      <c r="N5" s="3">
        <v>1135615000</v>
      </c>
      <c r="O5" s="3">
        <v>1325928000</v>
      </c>
      <c r="P5" s="3">
        <v>1362986000</v>
      </c>
      <c r="Q5" s="4">
        <v>1439190000</v>
      </c>
      <c r="R5" s="3">
        <v>343641000</v>
      </c>
      <c r="S5" s="3">
        <v>357224000</v>
      </c>
      <c r="T5" s="3">
        <v>370780000</v>
      </c>
      <c r="U5" s="3">
        <v>367545000</v>
      </c>
    </row>
    <row r="6" spans="1:21" ht="16" x14ac:dyDescent="0.2">
      <c r="A6" s="2" t="s">
        <v>23</v>
      </c>
      <c r="B6" s="3">
        <v>494264000</v>
      </c>
      <c r="C6" s="3">
        <v>505352000</v>
      </c>
      <c r="D6" s="3">
        <v>524769000</v>
      </c>
      <c r="E6" s="3">
        <v>572183000</v>
      </c>
      <c r="F6" s="3">
        <v>594190000</v>
      </c>
      <c r="G6" s="3">
        <v>620940000</v>
      </c>
      <c r="H6" s="3">
        <v>669691000</v>
      </c>
      <c r="I6" s="3">
        <v>711622000</v>
      </c>
      <c r="J6" s="3">
        <v>799987000</v>
      </c>
      <c r="K6" s="3">
        <v>871676000</v>
      </c>
      <c r="L6" s="3">
        <v>971700000</v>
      </c>
      <c r="M6" s="3">
        <v>1041359000</v>
      </c>
      <c r="N6" s="3">
        <v>1135615000</v>
      </c>
      <c r="O6" s="3">
        <v>1325928000</v>
      </c>
      <c r="P6" s="3">
        <v>1362986000</v>
      </c>
      <c r="Q6" s="4">
        <v>1439190000</v>
      </c>
      <c r="R6" s="3">
        <v>343641000</v>
      </c>
      <c r="S6" s="3">
        <v>357224000</v>
      </c>
      <c r="T6" s="3">
        <v>370780000</v>
      </c>
      <c r="U6" s="3">
        <v>367545000</v>
      </c>
    </row>
    <row r="7" spans="1:21" ht="16" x14ac:dyDescent="0.2">
      <c r="A7" s="34" t="s">
        <v>24</v>
      </c>
      <c r="B7" s="32">
        <v>529766000</v>
      </c>
      <c r="C7" s="32">
        <v>526281000</v>
      </c>
      <c r="D7" s="32">
        <v>578623000</v>
      </c>
      <c r="E7" s="32">
        <v>646506000</v>
      </c>
      <c r="F7" s="32">
        <v>699148000</v>
      </c>
      <c r="G7" s="32">
        <v>756118000</v>
      </c>
      <c r="H7" s="32">
        <v>816116000</v>
      </c>
      <c r="I7" s="32">
        <v>890270000</v>
      </c>
      <c r="J7" s="32">
        <v>975436000</v>
      </c>
      <c r="K7" s="32">
        <v>1097382000</v>
      </c>
      <c r="L7" s="32">
        <v>1241542000</v>
      </c>
      <c r="M7" s="32">
        <v>1365549000</v>
      </c>
      <c r="N7" s="32">
        <v>1571040000</v>
      </c>
      <c r="O7" s="32">
        <v>1889432000</v>
      </c>
      <c r="P7" s="32">
        <v>2004338000</v>
      </c>
      <c r="Q7" s="33">
        <v>2148730000</v>
      </c>
      <c r="R7" s="32">
        <v>484927000</v>
      </c>
      <c r="S7" s="32">
        <v>542971000</v>
      </c>
      <c r="T7" s="32">
        <v>572850000</v>
      </c>
      <c r="U7" s="32">
        <v>547982000</v>
      </c>
    </row>
    <row r="8" spans="1:21" ht="16" x14ac:dyDescent="0.2">
      <c r="A8" s="29" t="s">
        <v>60</v>
      </c>
      <c r="B8" s="30">
        <v>51.73</v>
      </c>
      <c r="C8" s="30">
        <v>51.01</v>
      </c>
      <c r="D8" s="30">
        <v>52.44</v>
      </c>
      <c r="E8" s="30">
        <v>53.05</v>
      </c>
      <c r="F8" s="30">
        <v>54.06</v>
      </c>
      <c r="G8" s="30">
        <v>54.91</v>
      </c>
      <c r="H8" s="30">
        <v>54.93</v>
      </c>
      <c r="I8" s="30">
        <v>55.58</v>
      </c>
      <c r="J8" s="30">
        <v>54.94</v>
      </c>
      <c r="K8" s="30">
        <v>55.73</v>
      </c>
      <c r="L8" s="30">
        <v>56.1</v>
      </c>
      <c r="M8" s="30">
        <v>56.73</v>
      </c>
      <c r="N8" s="30">
        <v>58.04</v>
      </c>
      <c r="O8" s="30">
        <v>58.76</v>
      </c>
      <c r="P8" s="30">
        <v>59.52</v>
      </c>
      <c r="Q8" s="31">
        <v>59.89</v>
      </c>
      <c r="R8" s="30">
        <v>58.53</v>
      </c>
      <c r="S8" s="30">
        <v>60.32</v>
      </c>
      <c r="T8" s="30">
        <v>60.71</v>
      </c>
      <c r="U8" s="30">
        <v>59.85</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357310000</v>
      </c>
      <c r="C10" s="3">
        <v>350312000</v>
      </c>
      <c r="D10" s="3">
        <v>374742000</v>
      </c>
      <c r="E10" s="3">
        <v>410281000</v>
      </c>
      <c r="F10" s="3">
        <v>436585000</v>
      </c>
      <c r="G10" s="3">
        <v>489356000</v>
      </c>
      <c r="H10" s="3">
        <v>555861000</v>
      </c>
      <c r="I10" s="3">
        <v>582146000</v>
      </c>
      <c r="J10" s="3">
        <v>625197000</v>
      </c>
      <c r="K10" s="3">
        <v>684354000</v>
      </c>
      <c r="L10" s="3">
        <v>750207000</v>
      </c>
      <c r="M10" s="3">
        <v>812703000</v>
      </c>
      <c r="N10" s="3">
        <v>876516000</v>
      </c>
      <c r="O10" s="3">
        <v>957404000</v>
      </c>
      <c r="P10" s="3">
        <v>1105573000</v>
      </c>
      <c r="Q10" s="4">
        <v>1070377000</v>
      </c>
      <c r="R10" s="3">
        <v>258400000</v>
      </c>
      <c r="S10" s="3">
        <v>262572000</v>
      </c>
      <c r="T10" s="3">
        <v>276706000</v>
      </c>
      <c r="U10" s="3">
        <v>272699000</v>
      </c>
    </row>
    <row r="11" spans="1:21" ht="16" x14ac:dyDescent="0.2">
      <c r="A11" s="29" t="s">
        <v>28</v>
      </c>
      <c r="B11" s="32">
        <v>285279000</v>
      </c>
      <c r="C11" s="32">
        <v>285188000</v>
      </c>
      <c r="D11" s="32">
        <v>306145000</v>
      </c>
      <c r="E11" s="32">
        <v>334239000</v>
      </c>
      <c r="F11" s="32">
        <v>354571000</v>
      </c>
      <c r="G11" s="32">
        <v>401353000</v>
      </c>
      <c r="H11" s="32">
        <v>457598000</v>
      </c>
      <c r="I11" s="32">
        <v>482465000</v>
      </c>
      <c r="J11" s="32">
        <v>524075000</v>
      </c>
      <c r="K11" s="32">
        <v>575172000</v>
      </c>
      <c r="L11" s="32">
        <v>632344000</v>
      </c>
      <c r="M11" s="32">
        <v>679510000</v>
      </c>
      <c r="N11" s="32">
        <v>735267000</v>
      </c>
      <c r="O11" s="32">
        <v>796395000</v>
      </c>
      <c r="P11" s="32">
        <v>850753000</v>
      </c>
      <c r="Q11" s="33">
        <v>887820000</v>
      </c>
      <c r="R11" s="32">
        <v>214982000</v>
      </c>
      <c r="S11" s="32">
        <v>217905000</v>
      </c>
      <c r="T11" s="32">
        <v>230201000</v>
      </c>
      <c r="U11" s="32">
        <v>224732000</v>
      </c>
    </row>
    <row r="12" spans="1:21" ht="16" x14ac:dyDescent="0.2">
      <c r="A12" s="12" t="s">
        <v>195</v>
      </c>
      <c r="B12" s="11">
        <f t="shared" ref="B12:U12" si="2">B11/B2</f>
        <v>0.27858461177895177</v>
      </c>
      <c r="C12" s="11">
        <f t="shared" si="2"/>
        <v>0.27644327003886071</v>
      </c>
      <c r="D12" s="11">
        <f t="shared" si="2"/>
        <v>0.27745805661088718</v>
      </c>
      <c r="E12" s="11">
        <f t="shared" si="2"/>
        <v>0.27426111173564377</v>
      </c>
      <c r="F12" s="11">
        <f t="shared" si="2"/>
        <v>0.27415184584385521</v>
      </c>
      <c r="G12" s="11">
        <f t="shared" si="2"/>
        <v>0.29145685947868571</v>
      </c>
      <c r="H12" s="11">
        <f t="shared" si="2"/>
        <v>0.30797943474488948</v>
      </c>
      <c r="I12" s="11">
        <f t="shared" si="2"/>
        <v>0.30118447435907042</v>
      </c>
      <c r="J12" s="11">
        <f t="shared" si="2"/>
        <v>0.29518317606564748</v>
      </c>
      <c r="K12" s="11">
        <f t="shared" si="2"/>
        <v>0.29210515891355154</v>
      </c>
      <c r="L12" s="11">
        <f t="shared" si="2"/>
        <v>0.28570938017623015</v>
      </c>
      <c r="M12" s="11">
        <f t="shared" si="2"/>
        <v>0.28231656548567707</v>
      </c>
      <c r="N12" s="11">
        <f t="shared" si="2"/>
        <v>0.27165154036993999</v>
      </c>
      <c r="O12" s="11">
        <f t="shared" si="2"/>
        <v>0.24768455165207007</v>
      </c>
      <c r="P12" s="11">
        <f t="shared" si="2"/>
        <v>0.25264958168563523</v>
      </c>
      <c r="Q12" s="11">
        <f t="shared" si="2"/>
        <v>0.24744698878458829</v>
      </c>
      <c r="R12" s="11">
        <f t="shared" si="2"/>
        <v>0.25946210811906806</v>
      </c>
      <c r="S12" s="11">
        <f t="shared" si="2"/>
        <v>0.24206421941912584</v>
      </c>
      <c r="T12" s="11">
        <f t="shared" si="2"/>
        <v>0.2439526085436029</v>
      </c>
      <c r="U12" s="11">
        <f t="shared" si="2"/>
        <v>0.24546736469814653</v>
      </c>
    </row>
    <row r="13" spans="1:21" ht="16" x14ac:dyDescent="0.2">
      <c r="A13" s="29" t="s">
        <v>29</v>
      </c>
      <c r="B13" s="32">
        <v>70552000</v>
      </c>
      <c r="C13" s="32">
        <v>65124000</v>
      </c>
      <c r="D13" s="32">
        <v>68597000</v>
      </c>
      <c r="E13" s="32">
        <v>76042000</v>
      </c>
      <c r="F13" s="32">
        <v>82014000</v>
      </c>
      <c r="G13" s="32">
        <v>88003000</v>
      </c>
      <c r="H13" s="32">
        <v>98263000</v>
      </c>
      <c r="I13" s="32">
        <v>99681000</v>
      </c>
      <c r="J13" s="32">
        <v>101122000</v>
      </c>
      <c r="K13" s="32">
        <v>109182000</v>
      </c>
      <c r="L13" s="32">
        <v>117863000</v>
      </c>
      <c r="M13" s="32">
        <v>133193000</v>
      </c>
      <c r="N13" s="32">
        <v>141249000</v>
      </c>
      <c r="O13" s="32">
        <v>161009000</v>
      </c>
      <c r="P13" s="32">
        <v>254820000</v>
      </c>
      <c r="Q13" s="33">
        <v>182557000</v>
      </c>
      <c r="R13" s="32">
        <v>43418000</v>
      </c>
      <c r="S13" s="32">
        <v>44667000</v>
      </c>
      <c r="T13" s="32">
        <v>46505000</v>
      </c>
      <c r="U13" s="32">
        <v>47967000</v>
      </c>
    </row>
    <row r="14" spans="1:21" ht="16" x14ac:dyDescent="0.2">
      <c r="A14" s="13" t="s">
        <v>196</v>
      </c>
      <c r="B14" s="14">
        <v>0</v>
      </c>
      <c r="C14" s="14">
        <v>0</v>
      </c>
      <c r="D14" s="14">
        <v>0</v>
      </c>
      <c r="E14" s="14">
        <v>0</v>
      </c>
      <c r="F14" s="14">
        <v>0</v>
      </c>
      <c r="G14" s="14">
        <v>0</v>
      </c>
      <c r="H14" s="14">
        <v>0</v>
      </c>
      <c r="I14" s="14">
        <v>0</v>
      </c>
      <c r="J14" s="14">
        <v>0</v>
      </c>
      <c r="K14" s="14">
        <f t="shared" ref="K14:U14" si="3">K13/K2</f>
        <v>5.544884914512422E-2</v>
      </c>
      <c r="L14" s="14">
        <f t="shared" si="3"/>
        <v>5.3253552932756562E-2</v>
      </c>
      <c r="M14" s="14">
        <f t="shared" si="3"/>
        <v>5.5337802691253678E-2</v>
      </c>
      <c r="N14" s="14">
        <f t="shared" si="3"/>
        <v>5.2185816071867307E-2</v>
      </c>
      <c r="O14" s="14">
        <f t="shared" si="3"/>
        <v>5.0074952726910829E-2</v>
      </c>
      <c r="P14" s="14">
        <f t="shared" si="3"/>
        <v>7.5674333684551884E-2</v>
      </c>
      <c r="Q14" s="14">
        <f t="shared" si="3"/>
        <v>5.0881011839728867E-2</v>
      </c>
      <c r="R14" s="14">
        <f t="shared" si="3"/>
        <v>5.2401251315522687E-2</v>
      </c>
      <c r="S14" s="14">
        <f t="shared" si="3"/>
        <v>4.9619249162681421E-2</v>
      </c>
      <c r="T14" s="14">
        <f t="shared" si="3"/>
        <v>4.928308765088011E-2</v>
      </c>
      <c r="U14" s="14">
        <f t="shared" si="3"/>
        <v>5.2392774871740537E-2</v>
      </c>
    </row>
    <row r="15" spans="1:21" ht="16" x14ac:dyDescent="0.2">
      <c r="A15" s="2" t="s">
        <v>30</v>
      </c>
      <c r="B15" s="3">
        <v>1479000</v>
      </c>
      <c r="C15" s="3" t="s">
        <v>26</v>
      </c>
      <c r="D15" s="3" t="s">
        <v>26</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4" t="s">
        <v>31</v>
      </c>
      <c r="B16" s="32">
        <v>172456000</v>
      </c>
      <c r="C16" s="32">
        <v>175969000</v>
      </c>
      <c r="D16" s="32">
        <v>203881000</v>
      </c>
      <c r="E16" s="32">
        <v>236225000</v>
      </c>
      <c r="F16" s="32">
        <v>262563000</v>
      </c>
      <c r="G16" s="32">
        <v>266762000</v>
      </c>
      <c r="H16" s="32">
        <v>260255000</v>
      </c>
      <c r="I16" s="32">
        <v>308124000</v>
      </c>
      <c r="J16" s="32">
        <v>350239000</v>
      </c>
      <c r="K16" s="32">
        <v>413028000</v>
      </c>
      <c r="L16" s="32">
        <v>491335000</v>
      </c>
      <c r="M16" s="32">
        <v>552846000</v>
      </c>
      <c r="N16" s="32">
        <v>694524000</v>
      </c>
      <c r="O16" s="32">
        <v>932028000</v>
      </c>
      <c r="P16" s="32">
        <v>898765000</v>
      </c>
      <c r="Q16" s="33">
        <v>1078353000</v>
      </c>
      <c r="R16" s="32">
        <v>226527000</v>
      </c>
      <c r="S16" s="32">
        <v>280399000</v>
      </c>
      <c r="T16" s="32">
        <v>296144000</v>
      </c>
      <c r="U16" s="32">
        <v>275283000</v>
      </c>
    </row>
    <row r="17" spans="1:21" ht="16" x14ac:dyDescent="0.2">
      <c r="A17" s="29" t="s">
        <v>61</v>
      </c>
      <c r="B17" s="30">
        <v>16.84</v>
      </c>
      <c r="C17" s="30">
        <v>17.059999999999999</v>
      </c>
      <c r="D17" s="30">
        <v>18.48</v>
      </c>
      <c r="E17" s="30">
        <v>19.38</v>
      </c>
      <c r="F17" s="30">
        <v>20.3</v>
      </c>
      <c r="G17" s="30">
        <v>19.37</v>
      </c>
      <c r="H17" s="30">
        <v>17.52</v>
      </c>
      <c r="I17" s="30">
        <v>19.239999999999998</v>
      </c>
      <c r="J17" s="30">
        <v>19.73</v>
      </c>
      <c r="K17" s="30">
        <v>20.98</v>
      </c>
      <c r="L17" s="30">
        <v>22.2</v>
      </c>
      <c r="M17" s="30">
        <v>22.97</v>
      </c>
      <c r="N17" s="30">
        <v>25.66</v>
      </c>
      <c r="O17" s="30">
        <v>28.99</v>
      </c>
      <c r="P17" s="30">
        <v>26.69</v>
      </c>
      <c r="Q17" s="31">
        <v>30.06</v>
      </c>
      <c r="R17" s="30">
        <v>27.34</v>
      </c>
      <c r="S17" s="30">
        <v>31.15</v>
      </c>
      <c r="T17" s="30">
        <v>31.38</v>
      </c>
      <c r="U17" s="30">
        <v>30.07</v>
      </c>
    </row>
    <row r="18" spans="1:21" ht="16" x14ac:dyDescent="0.2">
      <c r="A18" s="15" t="s">
        <v>197</v>
      </c>
      <c r="B18" s="10"/>
      <c r="C18" s="11">
        <f>(C16/B16)-1</f>
        <v>2.0370413322818637E-2</v>
      </c>
      <c r="D18" s="11">
        <f>(D16/C16)-1</f>
        <v>0.15861884763793621</v>
      </c>
      <c r="E18" s="11">
        <f>(E16/D16)-1</f>
        <v>0.15864156051814549</v>
      </c>
      <c r="F18" s="11">
        <f t="shared" ref="F18:Q18" si="4">(F16/E16)-1</f>
        <v>0.1114953963382368</v>
      </c>
      <c r="G18" s="11">
        <f t="shared" si="4"/>
        <v>1.5992352311635649E-2</v>
      </c>
      <c r="H18" s="11">
        <f t="shared" si="4"/>
        <v>-2.439252967064276E-2</v>
      </c>
      <c r="I18" s="11">
        <f t="shared" si="4"/>
        <v>0.18393114445447734</v>
      </c>
      <c r="J18" s="11">
        <f t="shared" si="4"/>
        <v>0.13668198517479979</v>
      </c>
      <c r="K18" s="11">
        <f t="shared" si="4"/>
        <v>0.17927472383144072</v>
      </c>
      <c r="L18" s="11">
        <f t="shared" si="4"/>
        <v>0.18959247314952021</v>
      </c>
      <c r="M18" s="11">
        <f t="shared" si="4"/>
        <v>0.12519156990647939</v>
      </c>
      <c r="N18" s="11">
        <f t="shared" si="4"/>
        <v>0.25627028141652475</v>
      </c>
      <c r="O18" s="11">
        <f t="shared" si="4"/>
        <v>0.34196658430810167</v>
      </c>
      <c r="P18" s="11">
        <f t="shared" si="4"/>
        <v>-3.568884196612121E-2</v>
      </c>
      <c r="Q18" s="11">
        <f t="shared" si="4"/>
        <v>0.19981641474690259</v>
      </c>
      <c r="R18" s="11"/>
      <c r="S18" s="11">
        <f t="shared" ref="S18:U18" si="5">(S16/R16)-1</f>
        <v>0.23781712555236245</v>
      </c>
      <c r="T18" s="11">
        <f t="shared" si="5"/>
        <v>5.6152126077482434E-2</v>
      </c>
      <c r="U18" s="11">
        <f t="shared" si="5"/>
        <v>-7.0442082230266378E-2</v>
      </c>
    </row>
    <row r="19" spans="1:21" ht="16" x14ac:dyDescent="0.2">
      <c r="A19" s="2" t="s">
        <v>32</v>
      </c>
      <c r="B19" s="3">
        <v>2269000</v>
      </c>
      <c r="C19" s="3">
        <v>1430000</v>
      </c>
      <c r="D19" s="3">
        <v>1752000</v>
      </c>
      <c r="E19" s="3">
        <v>1803000</v>
      </c>
      <c r="F19" s="3">
        <v>1946000</v>
      </c>
      <c r="G19" s="3">
        <v>3501000</v>
      </c>
      <c r="H19" s="3">
        <v>13700000</v>
      </c>
      <c r="I19" s="3">
        <v>34983000</v>
      </c>
      <c r="J19" s="3">
        <v>28393000</v>
      </c>
      <c r="K19" s="3">
        <v>31971000</v>
      </c>
      <c r="L19" s="3">
        <v>33593000</v>
      </c>
      <c r="M19" s="3">
        <v>30628000</v>
      </c>
      <c r="N19" s="3">
        <v>32539000</v>
      </c>
      <c r="O19" s="3">
        <v>29374000</v>
      </c>
      <c r="P19" s="3">
        <v>38793000</v>
      </c>
      <c r="Q19" s="4">
        <v>43630000</v>
      </c>
      <c r="R19" s="3">
        <v>13312000</v>
      </c>
      <c r="S19" s="3">
        <v>12711000</v>
      </c>
      <c r="T19" s="3">
        <v>10215000</v>
      </c>
      <c r="U19" s="3">
        <v>7392000</v>
      </c>
    </row>
    <row r="20" spans="1:21" ht="16" x14ac:dyDescent="0.2">
      <c r="A20" s="2" t="s">
        <v>33</v>
      </c>
      <c r="B20" s="3">
        <v>2269000</v>
      </c>
      <c r="C20" s="3">
        <v>944000</v>
      </c>
      <c r="D20" s="3">
        <v>1089000</v>
      </c>
      <c r="E20" s="3">
        <v>59000</v>
      </c>
      <c r="F20" s="3">
        <v>44000</v>
      </c>
      <c r="G20" s="3">
        <v>1616000</v>
      </c>
      <c r="H20" s="3">
        <v>11971000</v>
      </c>
      <c r="I20" s="3">
        <v>24303000</v>
      </c>
      <c r="J20" s="3">
        <v>24737000</v>
      </c>
      <c r="K20" s="3">
        <v>26717000</v>
      </c>
      <c r="L20" s="3">
        <v>32442000</v>
      </c>
      <c r="M20" s="3">
        <v>30201000</v>
      </c>
      <c r="N20" s="3">
        <v>31953000</v>
      </c>
      <c r="O20" s="3">
        <v>28940000</v>
      </c>
      <c r="P20" s="3">
        <v>37728000</v>
      </c>
      <c r="Q20" s="4">
        <v>41397000</v>
      </c>
      <c r="R20" s="3">
        <v>13077000</v>
      </c>
      <c r="S20" s="3">
        <v>12295000</v>
      </c>
      <c r="T20" s="3">
        <v>9888000</v>
      </c>
      <c r="U20" s="3">
        <v>6137000</v>
      </c>
    </row>
    <row r="21" spans="1:21" ht="16" x14ac:dyDescent="0.2">
      <c r="A21" s="2" t="s">
        <v>34</v>
      </c>
      <c r="B21" s="3">
        <v>4589000</v>
      </c>
      <c r="C21" s="3">
        <v>1430000</v>
      </c>
      <c r="D21" s="3">
        <v>1752000</v>
      </c>
      <c r="E21" s="3">
        <v>1803000</v>
      </c>
      <c r="F21" s="3">
        <v>1946000</v>
      </c>
      <c r="G21" s="3">
        <v>3501000</v>
      </c>
      <c r="H21" s="3">
        <v>13700000</v>
      </c>
      <c r="I21" s="3">
        <v>26771000</v>
      </c>
      <c r="J21" s="3">
        <v>28393000</v>
      </c>
      <c r="K21" s="3">
        <v>31971000</v>
      </c>
      <c r="L21" s="3">
        <v>33593000</v>
      </c>
      <c r="M21" s="3">
        <v>30628000</v>
      </c>
      <c r="N21" s="3">
        <v>32539000</v>
      </c>
      <c r="O21" s="3">
        <v>29374000</v>
      </c>
      <c r="P21" s="3">
        <v>38793000</v>
      </c>
      <c r="Q21" s="4">
        <v>43630000</v>
      </c>
      <c r="R21" s="3">
        <v>13312000</v>
      </c>
      <c r="S21" s="3">
        <v>12711000</v>
      </c>
      <c r="T21" s="3">
        <v>10215000</v>
      </c>
      <c r="U21" s="3">
        <v>7392000</v>
      </c>
    </row>
    <row r="22" spans="1:21" ht="16" x14ac:dyDescent="0.2">
      <c r="A22" s="2" t="s">
        <v>35</v>
      </c>
      <c r="B22" s="3">
        <v>2320000</v>
      </c>
      <c r="C22" s="3">
        <v>486000</v>
      </c>
      <c r="D22" s="3">
        <v>663000</v>
      </c>
      <c r="E22" s="3">
        <v>1744000</v>
      </c>
      <c r="F22" s="3">
        <v>1902000</v>
      </c>
      <c r="G22" s="3">
        <v>1885000</v>
      </c>
      <c r="H22" s="3">
        <v>1729000</v>
      </c>
      <c r="I22" s="3">
        <v>2468000</v>
      </c>
      <c r="J22" s="3">
        <v>3656000</v>
      </c>
      <c r="K22" s="3">
        <v>5254000</v>
      </c>
      <c r="L22" s="3">
        <v>1151000</v>
      </c>
      <c r="M22" s="3">
        <v>427000</v>
      </c>
      <c r="N22" s="3">
        <v>586000</v>
      </c>
      <c r="O22" s="3">
        <v>434000</v>
      </c>
      <c r="P22" s="3">
        <v>1065000</v>
      </c>
      <c r="Q22" s="4">
        <v>2233000</v>
      </c>
      <c r="R22" s="3">
        <v>235000</v>
      </c>
      <c r="S22" s="3">
        <v>416000</v>
      </c>
      <c r="T22" s="3">
        <v>327000</v>
      </c>
      <c r="U22" s="3">
        <v>1255000</v>
      </c>
    </row>
    <row r="23" spans="1:21" ht="16" x14ac:dyDescent="0.2">
      <c r="A23" s="2" t="s">
        <v>36</v>
      </c>
      <c r="B23" s="3" t="s">
        <v>26</v>
      </c>
      <c r="C23" s="3">
        <v>486000</v>
      </c>
      <c r="D23" s="3">
        <v>663000</v>
      </c>
      <c r="E23" s="3">
        <v>1744000</v>
      </c>
      <c r="F23" s="3">
        <v>1902000</v>
      </c>
      <c r="G23" s="3">
        <v>1885000</v>
      </c>
      <c r="H23" s="3">
        <v>1729000</v>
      </c>
      <c r="I23" s="3">
        <v>10680000</v>
      </c>
      <c r="J23" s="3">
        <v>3656000</v>
      </c>
      <c r="K23" s="3">
        <v>5254000</v>
      </c>
      <c r="L23" s="3">
        <v>1151000</v>
      </c>
      <c r="M23" s="3">
        <v>427000</v>
      </c>
      <c r="N23" s="3">
        <v>586000</v>
      </c>
      <c r="O23" s="3">
        <v>434000</v>
      </c>
      <c r="P23" s="3">
        <v>1065000</v>
      </c>
      <c r="Q23" s="4">
        <v>2233000</v>
      </c>
      <c r="R23" s="3">
        <v>235000</v>
      </c>
      <c r="S23" s="3">
        <v>416000</v>
      </c>
      <c r="T23" s="3">
        <v>327000</v>
      </c>
      <c r="U23" s="3">
        <v>1255000</v>
      </c>
    </row>
    <row r="24" spans="1:21" ht="16" x14ac:dyDescent="0.2">
      <c r="A24" s="2" t="s">
        <v>37</v>
      </c>
      <c r="B24" s="3">
        <v>170187000</v>
      </c>
      <c r="C24" s="3">
        <v>174539000</v>
      </c>
      <c r="D24" s="3">
        <v>202129000</v>
      </c>
      <c r="E24" s="3">
        <v>234422000</v>
      </c>
      <c r="F24" s="3">
        <v>260617000</v>
      </c>
      <c r="G24" s="3">
        <v>263261000</v>
      </c>
      <c r="H24" s="3">
        <v>246555000</v>
      </c>
      <c r="I24" s="3">
        <v>273141000</v>
      </c>
      <c r="J24" s="3">
        <v>321846000</v>
      </c>
      <c r="K24" s="3">
        <v>381057000</v>
      </c>
      <c r="L24" s="3">
        <v>457742000</v>
      </c>
      <c r="M24" s="3">
        <v>522218000</v>
      </c>
      <c r="N24" s="3">
        <v>661985000</v>
      </c>
      <c r="O24" s="3">
        <v>902654000</v>
      </c>
      <c r="P24" s="3">
        <v>859972000</v>
      </c>
      <c r="Q24" s="4">
        <v>1034723000</v>
      </c>
      <c r="R24" s="3">
        <v>213215000</v>
      </c>
      <c r="S24" s="3">
        <v>267688000</v>
      </c>
      <c r="T24" s="3">
        <v>285929000</v>
      </c>
      <c r="U24" s="3">
        <v>267891000</v>
      </c>
    </row>
    <row r="25" spans="1:21" ht="16" x14ac:dyDescent="0.2">
      <c r="A25" s="2" t="s">
        <v>38</v>
      </c>
      <c r="B25" s="3">
        <v>54018000</v>
      </c>
      <c r="C25" s="3">
        <v>52304000</v>
      </c>
      <c r="D25" s="3">
        <v>60809000</v>
      </c>
      <c r="E25" s="3">
        <v>72668000</v>
      </c>
      <c r="F25" s="3">
        <v>82330000</v>
      </c>
      <c r="G25" s="3">
        <v>75467000</v>
      </c>
      <c r="H25" s="3">
        <v>64604000</v>
      </c>
      <c r="I25" s="3">
        <v>81006000</v>
      </c>
      <c r="J25" s="3">
        <v>99792000</v>
      </c>
      <c r="K25" s="3">
        <v>117788000</v>
      </c>
      <c r="L25" s="3">
        <v>80695000</v>
      </c>
      <c r="M25" s="3">
        <v>94426000</v>
      </c>
      <c r="N25" s="3">
        <v>79854000</v>
      </c>
      <c r="O25" s="3">
        <v>157810000</v>
      </c>
      <c r="P25" s="3">
        <v>180883000</v>
      </c>
      <c r="Q25" s="4">
        <v>211995000</v>
      </c>
      <c r="R25" s="3">
        <v>41008000</v>
      </c>
      <c r="S25" s="3">
        <v>53634000</v>
      </c>
      <c r="T25" s="3">
        <v>61693000</v>
      </c>
      <c r="U25" s="3">
        <v>55660000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116169000</v>
      </c>
      <c r="C27" s="3">
        <v>122235000</v>
      </c>
      <c r="D27" s="3">
        <v>141320000</v>
      </c>
      <c r="E27" s="3">
        <v>161754000</v>
      </c>
      <c r="F27" s="3">
        <v>178287000</v>
      </c>
      <c r="G27" s="3">
        <v>187794000</v>
      </c>
      <c r="H27" s="3">
        <v>181951000</v>
      </c>
      <c r="I27" s="3">
        <v>192135000</v>
      </c>
      <c r="J27" s="3">
        <v>222054000</v>
      </c>
      <c r="K27" s="3">
        <v>263269000</v>
      </c>
      <c r="L27" s="3">
        <v>377047000</v>
      </c>
      <c r="M27" s="3">
        <v>427792000</v>
      </c>
      <c r="N27" s="3">
        <v>582131000</v>
      </c>
      <c r="O27" s="3">
        <v>744844000</v>
      </c>
      <c r="P27" s="3">
        <v>679089000</v>
      </c>
      <c r="Q27" s="4">
        <v>822728000</v>
      </c>
      <c r="R27" s="3">
        <v>172207000</v>
      </c>
      <c r="S27" s="3">
        <v>214054000</v>
      </c>
      <c r="T27" s="3">
        <v>224236000</v>
      </c>
      <c r="U27" s="3">
        <v>212231000</v>
      </c>
    </row>
    <row r="28" spans="1:21" ht="16" x14ac:dyDescent="0.2">
      <c r="A28" s="2" t="s">
        <v>41</v>
      </c>
      <c r="B28" s="3" t="s">
        <v>26</v>
      </c>
      <c r="C28" s="3">
        <v>20000</v>
      </c>
      <c r="D28" s="3">
        <v>72000</v>
      </c>
      <c r="E28" s="3">
        <v>-64000</v>
      </c>
      <c r="F28" s="3">
        <v>40000</v>
      </c>
      <c r="G28" s="3">
        <v>-12000</v>
      </c>
      <c r="H28" s="3">
        <v>90000</v>
      </c>
      <c r="I28" s="3">
        <v>114000</v>
      </c>
      <c r="J28" s="3">
        <v>18000</v>
      </c>
      <c r="K28" s="3">
        <v>250000</v>
      </c>
      <c r="L28" s="3">
        <v>32000</v>
      </c>
      <c r="M28" s="3">
        <v>144000</v>
      </c>
      <c r="N28" s="3">
        <v>710000</v>
      </c>
      <c r="O28" s="3">
        <v>-2000</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v>20000</v>
      </c>
      <c r="D30" s="3">
        <v>72000</v>
      </c>
      <c r="E30" s="3">
        <v>-64000</v>
      </c>
      <c r="F30" s="3">
        <v>40000</v>
      </c>
      <c r="G30" s="3">
        <v>-12000</v>
      </c>
      <c r="H30" s="3">
        <v>90000</v>
      </c>
      <c r="I30" s="3">
        <v>114000</v>
      </c>
      <c r="J30" s="3">
        <v>18000</v>
      </c>
      <c r="K30" s="3">
        <v>250000</v>
      </c>
      <c r="L30" s="3">
        <v>32000</v>
      </c>
      <c r="M30" s="3">
        <v>144000</v>
      </c>
      <c r="N30" s="3">
        <v>710000</v>
      </c>
      <c r="O30" s="3">
        <v>-2000</v>
      </c>
      <c r="P30" s="3" t="s">
        <v>26</v>
      </c>
      <c r="Q30" s="4" t="s">
        <v>26</v>
      </c>
      <c r="R30" s="3" t="s">
        <v>26</v>
      </c>
      <c r="S30" s="3" t="s">
        <v>26</v>
      </c>
      <c r="T30" s="3" t="s">
        <v>26</v>
      </c>
      <c r="U30" s="3" t="s">
        <v>26</v>
      </c>
    </row>
    <row r="31" spans="1:21" ht="16" x14ac:dyDescent="0.2">
      <c r="A31" s="2" t="s">
        <v>44</v>
      </c>
      <c r="B31" s="3">
        <v>116169000</v>
      </c>
      <c r="C31" s="3">
        <v>122215000</v>
      </c>
      <c r="D31" s="3">
        <v>141248000</v>
      </c>
      <c r="E31" s="3">
        <v>161818000</v>
      </c>
      <c r="F31" s="3">
        <v>178247000</v>
      </c>
      <c r="G31" s="3">
        <v>187806000</v>
      </c>
      <c r="H31" s="3">
        <v>181861000</v>
      </c>
      <c r="I31" s="3">
        <v>192021000</v>
      </c>
      <c r="J31" s="3">
        <v>222036000</v>
      </c>
      <c r="K31" s="3">
        <v>263019000</v>
      </c>
      <c r="L31" s="3">
        <v>377015000</v>
      </c>
      <c r="M31" s="3">
        <v>427648000</v>
      </c>
      <c r="N31" s="3">
        <v>581421000</v>
      </c>
      <c r="O31" s="3">
        <v>744846000</v>
      </c>
      <c r="P31" s="3">
        <v>679089000</v>
      </c>
      <c r="Q31" s="4">
        <v>822728000</v>
      </c>
      <c r="R31" s="3">
        <v>172207000</v>
      </c>
      <c r="S31" s="3">
        <v>214054000</v>
      </c>
      <c r="T31" s="3">
        <v>224236000</v>
      </c>
      <c r="U31" s="3">
        <v>212231000</v>
      </c>
    </row>
    <row r="32" spans="1:21" ht="16" x14ac:dyDescent="0.2">
      <c r="A32" s="2" t="s">
        <v>45</v>
      </c>
      <c r="B32" s="3" t="s">
        <v>26</v>
      </c>
      <c r="C32" s="3">
        <v>-10000</v>
      </c>
      <c r="D32" s="3">
        <v>-36000</v>
      </c>
      <c r="E32" s="3">
        <v>32000</v>
      </c>
      <c r="F32" s="3">
        <v>-20000</v>
      </c>
      <c r="G32" s="3">
        <v>6000</v>
      </c>
      <c r="H32" s="3">
        <v>-45000</v>
      </c>
      <c r="I32" s="3">
        <v>-57000</v>
      </c>
      <c r="J32" s="3">
        <v>-9000</v>
      </c>
      <c r="K32" s="3">
        <v>-125000</v>
      </c>
      <c r="L32" s="3">
        <v>-16000</v>
      </c>
      <c r="M32" s="3">
        <v>-72000</v>
      </c>
      <c r="N32" s="3">
        <v>-355000</v>
      </c>
      <c r="O32" s="3">
        <v>1000</v>
      </c>
      <c r="P32" s="3" t="s">
        <v>26</v>
      </c>
      <c r="Q32" s="4" t="s">
        <v>26</v>
      </c>
      <c r="R32" s="3" t="s">
        <v>26</v>
      </c>
      <c r="S32" s="3" t="s">
        <v>26</v>
      </c>
      <c r="T32" s="3" t="s">
        <v>26</v>
      </c>
      <c r="U32" s="3" t="s">
        <v>26</v>
      </c>
    </row>
    <row r="33" spans="1:21" ht="16" x14ac:dyDescent="0.2">
      <c r="A33" s="34" t="s">
        <v>46</v>
      </c>
      <c r="B33" s="32">
        <v>116169000</v>
      </c>
      <c r="C33" s="32">
        <v>122225000</v>
      </c>
      <c r="D33" s="32">
        <v>141284000</v>
      </c>
      <c r="E33" s="32">
        <v>161786000</v>
      </c>
      <c r="F33" s="32">
        <v>178267000</v>
      </c>
      <c r="G33" s="32">
        <v>187800000</v>
      </c>
      <c r="H33" s="32">
        <v>181906000</v>
      </c>
      <c r="I33" s="32">
        <v>192078000</v>
      </c>
      <c r="J33" s="32">
        <v>222045000</v>
      </c>
      <c r="K33" s="32">
        <v>263144000</v>
      </c>
      <c r="L33" s="32">
        <v>377031000</v>
      </c>
      <c r="M33" s="32">
        <v>427720000</v>
      </c>
      <c r="N33" s="32">
        <v>581776000</v>
      </c>
      <c r="O33" s="32">
        <v>744845000</v>
      </c>
      <c r="P33" s="32">
        <v>679089000</v>
      </c>
      <c r="Q33" s="33">
        <v>822728000</v>
      </c>
      <c r="R33" s="32">
        <v>172207000</v>
      </c>
      <c r="S33" s="32">
        <v>214054000</v>
      </c>
      <c r="T33" s="32">
        <v>224236000</v>
      </c>
      <c r="U33" s="32">
        <v>212231000</v>
      </c>
    </row>
    <row r="34" spans="1:21" ht="16" x14ac:dyDescent="0.2">
      <c r="A34" s="29" t="s">
        <v>62</v>
      </c>
      <c r="B34" s="30">
        <v>11.34</v>
      </c>
      <c r="C34" s="30">
        <v>11.85</v>
      </c>
      <c r="D34" s="30">
        <v>12.8</v>
      </c>
      <c r="E34" s="30">
        <v>13.28</v>
      </c>
      <c r="F34" s="30">
        <v>13.78</v>
      </c>
      <c r="G34" s="30">
        <v>13.64</v>
      </c>
      <c r="H34" s="30">
        <v>12.24</v>
      </c>
      <c r="I34" s="30">
        <v>11.99</v>
      </c>
      <c r="J34" s="30">
        <v>12.51</v>
      </c>
      <c r="K34" s="30">
        <v>13.36</v>
      </c>
      <c r="L34" s="30">
        <v>17.04</v>
      </c>
      <c r="M34" s="30">
        <v>17.77</v>
      </c>
      <c r="N34" s="30">
        <v>21.49</v>
      </c>
      <c r="O34" s="30">
        <v>23.17</v>
      </c>
      <c r="P34" s="30">
        <v>20.170000000000002</v>
      </c>
      <c r="Q34" s="31">
        <v>22.93</v>
      </c>
      <c r="R34" s="30">
        <v>20.78</v>
      </c>
      <c r="S34" s="30">
        <v>23.78</v>
      </c>
      <c r="T34" s="30">
        <v>23.76</v>
      </c>
      <c r="U34" s="30">
        <v>23.18</v>
      </c>
    </row>
    <row r="35" spans="1:21" ht="16" x14ac:dyDescent="0.2">
      <c r="A35" s="16" t="s">
        <v>198</v>
      </c>
      <c r="B35" s="17"/>
      <c r="C35" s="14">
        <f>(C33/B33)-1</f>
        <v>5.2130947154576557E-2</v>
      </c>
      <c r="D35" s="14">
        <f>(D33/C33)-1</f>
        <v>0.15593372877889133</v>
      </c>
      <c r="E35" s="14">
        <f>(E33/D33)-1</f>
        <v>0.1451119730471957</v>
      </c>
      <c r="F35" s="14">
        <f t="shared" ref="F35:Q35" si="6">(F33/E33)-1</f>
        <v>0.10186913577194567</v>
      </c>
      <c r="G35" s="14">
        <f t="shared" si="6"/>
        <v>5.3475965826541128E-2</v>
      </c>
      <c r="H35" s="14">
        <f t="shared" si="6"/>
        <v>-3.1384451544196001E-2</v>
      </c>
      <c r="I35" s="14">
        <f t="shared" si="6"/>
        <v>5.5918991127285489E-2</v>
      </c>
      <c r="J35" s="14">
        <f t="shared" si="6"/>
        <v>0.15601474401024573</v>
      </c>
      <c r="K35" s="14">
        <f t="shared" si="6"/>
        <v>0.18509311175662591</v>
      </c>
      <c r="L35" s="14">
        <f t="shared" si="6"/>
        <v>0.43279345149423887</v>
      </c>
      <c r="M35" s="14">
        <f t="shared" si="6"/>
        <v>0.13444252594614237</v>
      </c>
      <c r="N35" s="14">
        <f t="shared" si="6"/>
        <v>0.36017955671934909</v>
      </c>
      <c r="O35" s="14">
        <f t="shared" si="6"/>
        <v>0.28029516514947339</v>
      </c>
      <c r="P35" s="14">
        <f t="shared" si="6"/>
        <v>-8.8281454530808379E-2</v>
      </c>
      <c r="Q35" s="14">
        <f t="shared" si="6"/>
        <v>0.21151719435891314</v>
      </c>
      <c r="R35" s="14"/>
      <c r="S35" s="14">
        <f t="shared" ref="S35:U35" si="7">(S33/R33)-1</f>
        <v>0.2430040590684468</v>
      </c>
      <c r="T35" s="14">
        <f t="shared" si="7"/>
        <v>4.7567436254403184E-2</v>
      </c>
      <c r="U35" s="14">
        <f t="shared" si="7"/>
        <v>-5.3537344583385327E-2</v>
      </c>
    </row>
    <row r="36" spans="1:21" ht="16" x14ac:dyDescent="0.2">
      <c r="A36" s="18" t="s">
        <v>199</v>
      </c>
      <c r="B36" s="19">
        <f t="shared" ref="B36:U36" si="8">(B16*(1-0.25))/(B126+B105+B96)</f>
        <v>0.21750104679378415</v>
      </c>
      <c r="C36" s="19">
        <f t="shared" si="8"/>
        <v>0.20671009909736351</v>
      </c>
      <c r="D36" s="19">
        <f t="shared" si="8"/>
        <v>0.21610963577698603</v>
      </c>
      <c r="E36" s="19">
        <f t="shared" si="8"/>
        <v>0.22540237986491282</v>
      </c>
      <c r="F36" s="19">
        <f t="shared" si="8"/>
        <v>0.23146682135225294</v>
      </c>
      <c r="G36" s="19">
        <f t="shared" si="8"/>
        <v>0.21135623193550024</v>
      </c>
      <c r="H36" s="19">
        <f t="shared" si="8"/>
        <v>0.19200606144666132</v>
      </c>
      <c r="I36" s="19">
        <f t="shared" si="8"/>
        <v>0.21277518437698534</v>
      </c>
      <c r="J36" s="19">
        <f t="shared" si="8"/>
        <v>0.23969337446858602</v>
      </c>
      <c r="K36" s="19">
        <f t="shared" si="8"/>
        <v>0.2565958684031997</v>
      </c>
      <c r="L36" s="19">
        <f t="shared" si="8"/>
        <v>0.37182837025706017</v>
      </c>
      <c r="M36" s="19">
        <f t="shared" si="8"/>
        <v>0.35575675675675678</v>
      </c>
      <c r="N36" s="19">
        <f t="shared" si="8"/>
        <v>0.33796240125869814</v>
      </c>
      <c r="O36" s="19">
        <f t="shared" si="8"/>
        <v>0.43318090863627717</v>
      </c>
      <c r="P36" s="19">
        <f t="shared" si="8"/>
        <v>0.34442373075346966</v>
      </c>
      <c r="Q36" s="19">
        <f t="shared" si="8"/>
        <v>0.34917591669149173</v>
      </c>
      <c r="R36" s="19">
        <f t="shared" si="8"/>
        <v>8.680942677606629E-2</v>
      </c>
      <c r="S36" s="19">
        <f t="shared" si="8"/>
        <v>0.10288869732072571</v>
      </c>
      <c r="T36" s="19">
        <f t="shared" si="8"/>
        <v>0.10429094105449792</v>
      </c>
      <c r="U36" s="19">
        <f t="shared" si="8"/>
        <v>8.9137966764671603E-2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116169000</v>
      </c>
      <c r="C39" s="3">
        <v>122225000</v>
      </c>
      <c r="D39" s="3">
        <v>141284000</v>
      </c>
      <c r="E39" s="3">
        <v>161786000</v>
      </c>
      <c r="F39" s="3">
        <v>178267000</v>
      </c>
      <c r="G39" s="3">
        <v>187800000</v>
      </c>
      <c r="H39" s="3">
        <v>181906000</v>
      </c>
      <c r="I39" s="3">
        <v>192078000</v>
      </c>
      <c r="J39" s="3">
        <v>222045000</v>
      </c>
      <c r="K39" s="3">
        <v>263144000</v>
      </c>
      <c r="L39" s="3">
        <v>377031000</v>
      </c>
      <c r="M39" s="3">
        <v>427720000</v>
      </c>
      <c r="N39" s="3">
        <v>581776000</v>
      </c>
      <c r="O39" s="3">
        <v>744845000</v>
      </c>
      <c r="P39" s="3">
        <v>679089000</v>
      </c>
      <c r="Q39" s="4">
        <v>822728000</v>
      </c>
      <c r="R39" s="3">
        <v>172207000</v>
      </c>
      <c r="S39" s="3">
        <v>214054000</v>
      </c>
      <c r="T39" s="3">
        <v>224236000</v>
      </c>
      <c r="U39" s="3">
        <v>212231000</v>
      </c>
    </row>
    <row r="40" spans="1:21" ht="16" x14ac:dyDescent="0.2">
      <c r="A40" s="2" t="s">
        <v>50</v>
      </c>
      <c r="B40" s="3">
        <v>119906000</v>
      </c>
      <c r="C40" s="3">
        <v>117618000</v>
      </c>
      <c r="D40" s="3">
        <v>115426000</v>
      </c>
      <c r="E40" s="3">
        <v>113580000</v>
      </c>
      <c r="F40" s="3">
        <v>109970000</v>
      </c>
      <c r="G40" s="3">
        <v>106318000</v>
      </c>
      <c r="H40" s="3">
        <v>100094000</v>
      </c>
      <c r="I40" s="3">
        <v>92601000</v>
      </c>
      <c r="J40" s="3">
        <v>89732000</v>
      </c>
      <c r="K40" s="3">
        <v>87769000</v>
      </c>
      <c r="L40" s="3">
        <v>86864000</v>
      </c>
      <c r="M40" s="3">
        <v>86115000</v>
      </c>
      <c r="N40" s="3">
        <v>85342000</v>
      </c>
      <c r="O40" s="3">
        <v>85200000</v>
      </c>
      <c r="P40" s="3">
        <v>83623000</v>
      </c>
      <c r="Q40" s="4">
        <v>83025500</v>
      </c>
      <c r="R40" s="3">
        <v>82927000</v>
      </c>
      <c r="S40" s="3">
        <v>82992000</v>
      </c>
      <c r="T40" s="3">
        <v>83086000</v>
      </c>
      <c r="U40" s="3">
        <v>83097000</v>
      </c>
    </row>
    <row r="41" spans="1:21" ht="16" x14ac:dyDescent="0.2">
      <c r="A41" s="2" t="s">
        <v>51</v>
      </c>
      <c r="B41" s="5">
        <v>0.97</v>
      </c>
      <c r="C41" s="5">
        <v>1.04</v>
      </c>
      <c r="D41" s="5">
        <v>1.22</v>
      </c>
      <c r="E41" s="5">
        <v>1.42</v>
      </c>
      <c r="F41" s="5">
        <v>1.62</v>
      </c>
      <c r="G41" s="5">
        <v>1.77</v>
      </c>
      <c r="H41" s="5">
        <v>1.82</v>
      </c>
      <c r="I41" s="5">
        <v>2.0699999999999998</v>
      </c>
      <c r="J41" s="5">
        <v>2.4700000000000002</v>
      </c>
      <c r="K41" s="3">
        <v>3</v>
      </c>
      <c r="L41" s="5">
        <v>4.34</v>
      </c>
      <c r="M41" s="5">
        <v>4.97</v>
      </c>
      <c r="N41" s="5">
        <v>6.82</v>
      </c>
      <c r="O41" s="5">
        <v>8.74</v>
      </c>
      <c r="P41" s="5">
        <v>8.1199999999999992</v>
      </c>
      <c r="Q41" s="6">
        <v>9.91</v>
      </c>
      <c r="R41" s="5">
        <v>2.08</v>
      </c>
      <c r="S41" s="5">
        <v>2.58</v>
      </c>
      <c r="T41" s="5">
        <v>2.7</v>
      </c>
      <c r="U41" s="5">
        <v>2.5499999999999998</v>
      </c>
    </row>
    <row r="42" spans="1:21" ht="16" x14ac:dyDescent="0.2">
      <c r="A42" s="2" t="s">
        <v>52</v>
      </c>
      <c r="B42" s="5">
        <v>0.97</v>
      </c>
      <c r="C42" s="5">
        <v>1.04</v>
      </c>
      <c r="D42" s="5">
        <v>1.22</v>
      </c>
      <c r="E42" s="5">
        <v>1.42</v>
      </c>
      <c r="F42" s="5">
        <v>1.62</v>
      </c>
      <c r="G42" s="5">
        <v>1.77</v>
      </c>
      <c r="H42" s="5">
        <v>1.82</v>
      </c>
      <c r="I42" s="5">
        <v>2.0699999999999998</v>
      </c>
      <c r="J42" s="5">
        <v>2.4700000000000002</v>
      </c>
      <c r="K42" s="3">
        <v>3</v>
      </c>
      <c r="L42" s="5">
        <v>4.34</v>
      </c>
      <c r="M42" s="5">
        <v>4.97</v>
      </c>
      <c r="N42" s="5">
        <v>6.82</v>
      </c>
      <c r="O42" s="5">
        <v>8.74</v>
      </c>
      <c r="P42" s="5">
        <v>8.1199999999999992</v>
      </c>
      <c r="Q42" s="6">
        <v>9.91</v>
      </c>
      <c r="R42" s="5">
        <v>2.08</v>
      </c>
      <c r="S42" s="5">
        <v>2.58</v>
      </c>
      <c r="T42" s="5">
        <v>2.7</v>
      </c>
      <c r="U42" s="5">
        <v>2.5499999999999998</v>
      </c>
    </row>
    <row r="43" spans="1:21" ht="16" x14ac:dyDescent="0.2">
      <c r="A43" s="2" t="s">
        <v>53</v>
      </c>
      <c r="B43" s="3">
        <v>124498000</v>
      </c>
      <c r="C43" s="3">
        <v>121364000</v>
      </c>
      <c r="D43" s="3">
        <v>119118000</v>
      </c>
      <c r="E43" s="3">
        <v>116428000</v>
      </c>
      <c r="F43" s="3">
        <v>112310000</v>
      </c>
      <c r="G43" s="3">
        <v>107970000</v>
      </c>
      <c r="H43" s="3">
        <v>101503000</v>
      </c>
      <c r="I43" s="3">
        <v>93649000</v>
      </c>
      <c r="J43" s="3">
        <v>90884000</v>
      </c>
      <c r="K43" s="3">
        <v>89567000</v>
      </c>
      <c r="L43" s="3">
        <v>88470000</v>
      </c>
      <c r="M43" s="3">
        <v>87542000</v>
      </c>
      <c r="N43" s="3">
        <v>86722000</v>
      </c>
      <c r="O43" s="3">
        <v>86572000</v>
      </c>
      <c r="P43" s="3">
        <v>84600000</v>
      </c>
      <c r="Q43" s="4">
        <v>83940250</v>
      </c>
      <c r="R43" s="3">
        <v>83826000</v>
      </c>
      <c r="S43" s="3">
        <v>83959000</v>
      </c>
      <c r="T43" s="3">
        <v>83983000</v>
      </c>
      <c r="U43" s="3">
        <v>83993000</v>
      </c>
    </row>
    <row r="44" spans="1:21" ht="16" x14ac:dyDescent="0.2">
      <c r="A44" s="2" t="s">
        <v>54</v>
      </c>
      <c r="B44" s="5">
        <v>0.93</v>
      </c>
      <c r="C44" s="5">
        <v>1.01</v>
      </c>
      <c r="D44" s="5">
        <v>1.19</v>
      </c>
      <c r="E44" s="5">
        <v>1.39</v>
      </c>
      <c r="F44" s="5">
        <v>1.59</v>
      </c>
      <c r="G44" s="5">
        <v>1.74</v>
      </c>
      <c r="H44" s="5">
        <v>1.79</v>
      </c>
      <c r="I44" s="5">
        <v>2.0499999999999998</v>
      </c>
      <c r="J44" s="5">
        <v>2.44</v>
      </c>
      <c r="K44" s="5">
        <v>2.94</v>
      </c>
      <c r="L44" s="5">
        <v>4.26</v>
      </c>
      <c r="M44" s="5">
        <v>4.8899999999999997</v>
      </c>
      <c r="N44" s="5">
        <v>6.71</v>
      </c>
      <c r="O44" s="5">
        <v>8.6</v>
      </c>
      <c r="P44" s="5">
        <v>8.0299999999999994</v>
      </c>
      <c r="Q44" s="6">
        <v>9.8000000000000007</v>
      </c>
      <c r="R44" s="5">
        <v>2.0499999999999998</v>
      </c>
      <c r="S44" s="5">
        <v>2.5499999999999998</v>
      </c>
      <c r="T44" s="5">
        <v>2.67</v>
      </c>
      <c r="U44" s="5">
        <v>2.5299999999999998</v>
      </c>
    </row>
    <row r="45" spans="1:21" ht="16" x14ac:dyDescent="0.2">
      <c r="A45" s="2" t="s">
        <v>55</v>
      </c>
      <c r="B45" s="5">
        <v>0.93</v>
      </c>
      <c r="C45" s="5">
        <v>1.01</v>
      </c>
      <c r="D45" s="5">
        <v>1.19</v>
      </c>
      <c r="E45" s="5">
        <v>1.39</v>
      </c>
      <c r="F45" s="5">
        <v>1.59</v>
      </c>
      <c r="G45" s="5">
        <v>1.74</v>
      </c>
      <c r="H45" s="5">
        <v>1.79</v>
      </c>
      <c r="I45" s="5">
        <v>2.0499999999999998</v>
      </c>
      <c r="J45" s="5">
        <v>2.44</v>
      </c>
      <c r="K45" s="5">
        <v>2.94</v>
      </c>
      <c r="L45" s="5">
        <v>4.26</v>
      </c>
      <c r="M45" s="5">
        <v>4.8899999999999997</v>
      </c>
      <c r="N45" s="5">
        <v>6.71</v>
      </c>
      <c r="O45" s="5">
        <v>8.6</v>
      </c>
      <c r="P45" s="5">
        <v>8.0299999999999994</v>
      </c>
      <c r="Q45" s="6">
        <v>9.8000000000000007</v>
      </c>
      <c r="R45" s="5">
        <v>2.0499999999999998</v>
      </c>
      <c r="S45" s="5">
        <v>2.5499999999999998</v>
      </c>
      <c r="T45" s="5">
        <v>2.67</v>
      </c>
      <c r="U45" s="5">
        <v>2.5299999999999998</v>
      </c>
    </row>
    <row r="46" spans="1:21" ht="16" x14ac:dyDescent="0.2">
      <c r="A46" s="2" t="s">
        <v>56</v>
      </c>
      <c r="B46" s="3">
        <v>221275000</v>
      </c>
      <c r="C46" s="3">
        <v>225742000</v>
      </c>
      <c r="D46" s="3">
        <v>249837000</v>
      </c>
      <c r="E46" s="3">
        <v>284427000</v>
      </c>
      <c r="F46" s="3">
        <v>314971000</v>
      </c>
      <c r="G46" s="3">
        <v>321358000</v>
      </c>
      <c r="H46" s="3">
        <v>319143000</v>
      </c>
      <c r="I46" s="3">
        <v>377080000</v>
      </c>
      <c r="J46" s="3">
        <v>428457000</v>
      </c>
      <c r="K46" s="3">
        <v>496168000</v>
      </c>
      <c r="L46" s="3">
        <v>574513000</v>
      </c>
      <c r="M46" s="3">
        <v>640857000</v>
      </c>
      <c r="N46" s="3">
        <v>790522000</v>
      </c>
      <c r="O46" s="3">
        <v>1036624000</v>
      </c>
      <c r="P46" s="3">
        <v>1010665000</v>
      </c>
      <c r="Q46" s="4">
        <v>1192244000</v>
      </c>
      <c r="R46" s="3">
        <v>255247000</v>
      </c>
      <c r="S46" s="3">
        <v>308730000</v>
      </c>
      <c r="T46" s="3">
        <v>323999000</v>
      </c>
      <c r="U46" s="3">
        <v>304268000</v>
      </c>
    </row>
    <row r="47" spans="1:21" ht="16" x14ac:dyDescent="0.2">
      <c r="A47" s="2" t="s">
        <v>57</v>
      </c>
      <c r="B47" s="5">
        <v>21.61</v>
      </c>
      <c r="C47" s="5">
        <v>21.88</v>
      </c>
      <c r="D47" s="5">
        <v>22.64</v>
      </c>
      <c r="E47" s="5">
        <v>23.34</v>
      </c>
      <c r="F47" s="5">
        <v>24.35</v>
      </c>
      <c r="G47" s="5">
        <v>23.34</v>
      </c>
      <c r="H47" s="5">
        <v>21.48</v>
      </c>
      <c r="I47" s="5">
        <v>23.54</v>
      </c>
      <c r="J47" s="5">
        <v>24.13</v>
      </c>
      <c r="K47" s="5">
        <v>25.2</v>
      </c>
      <c r="L47" s="5">
        <v>25.96</v>
      </c>
      <c r="M47" s="5">
        <v>26.63</v>
      </c>
      <c r="N47" s="5">
        <v>29.21</v>
      </c>
      <c r="O47" s="5">
        <v>32.24</v>
      </c>
      <c r="P47" s="5">
        <v>30.01</v>
      </c>
      <c r="Q47" s="6">
        <v>33.229999999999997</v>
      </c>
      <c r="R47" s="5">
        <v>30.01</v>
      </c>
      <c r="S47" s="5">
        <v>30.44</v>
      </c>
      <c r="T47" s="5">
        <v>33.049999999999997</v>
      </c>
      <c r="U47" s="5">
        <v>33.229999999999997</v>
      </c>
    </row>
    <row r="48" spans="1:21" ht="16" x14ac:dyDescent="0.2">
      <c r="A48" s="2" t="s">
        <v>58</v>
      </c>
      <c r="B48" s="3">
        <v>172456000</v>
      </c>
      <c r="C48" s="3">
        <v>175969000</v>
      </c>
      <c r="D48" s="3">
        <v>203881000</v>
      </c>
      <c r="E48" s="3">
        <v>236225000</v>
      </c>
      <c r="F48" s="3">
        <v>262563000</v>
      </c>
      <c r="G48" s="3">
        <v>266762000</v>
      </c>
      <c r="H48" s="3">
        <v>260255000</v>
      </c>
      <c r="I48" s="3">
        <v>308124000</v>
      </c>
      <c r="J48" s="3">
        <v>350239000</v>
      </c>
      <c r="K48" s="3">
        <v>413028000</v>
      </c>
      <c r="L48" s="3">
        <v>491335000</v>
      </c>
      <c r="M48" s="3">
        <v>552846000</v>
      </c>
      <c r="N48" s="3">
        <v>694524000</v>
      </c>
      <c r="O48" s="3">
        <v>932028000</v>
      </c>
      <c r="P48" s="3">
        <v>898765000</v>
      </c>
      <c r="Q48" s="4">
        <v>1078353000</v>
      </c>
      <c r="R48" s="3">
        <v>226527000</v>
      </c>
      <c r="S48" s="3">
        <v>280399000</v>
      </c>
      <c r="T48" s="3">
        <v>296144000</v>
      </c>
      <c r="U48" s="3">
        <v>275283000</v>
      </c>
    </row>
    <row r="49" spans="1:21" ht="16" x14ac:dyDescent="0.2">
      <c r="A49" s="2" t="s">
        <v>59</v>
      </c>
      <c r="B49" s="3">
        <v>172456000</v>
      </c>
      <c r="C49" s="3">
        <v>175969000</v>
      </c>
      <c r="D49" s="3">
        <v>203881000</v>
      </c>
      <c r="E49" s="3">
        <v>236225000</v>
      </c>
      <c r="F49" s="3">
        <v>262563000</v>
      </c>
      <c r="G49" s="3">
        <v>266762000</v>
      </c>
      <c r="H49" s="3">
        <v>260255000</v>
      </c>
      <c r="I49" s="3">
        <v>308124000</v>
      </c>
      <c r="J49" s="3">
        <v>350239000</v>
      </c>
      <c r="K49" s="3">
        <v>413028000</v>
      </c>
      <c r="L49" s="3">
        <v>491335000</v>
      </c>
      <c r="M49" s="3">
        <v>552846000</v>
      </c>
      <c r="N49" s="3">
        <v>694524000</v>
      </c>
      <c r="O49" s="3">
        <v>932028000</v>
      </c>
      <c r="P49" s="3">
        <v>898765000</v>
      </c>
      <c r="Q49" s="4">
        <v>1078353000</v>
      </c>
      <c r="R49" s="3">
        <v>226527000</v>
      </c>
      <c r="S49" s="3">
        <v>280399000</v>
      </c>
      <c r="T49" s="3">
        <v>296144000</v>
      </c>
      <c r="U49" s="3">
        <v>275283000</v>
      </c>
    </row>
    <row r="50" spans="1:21" ht="16" x14ac:dyDescent="0.2">
      <c r="A50" s="2" t="s">
        <v>63</v>
      </c>
      <c r="B50" s="3">
        <v>217879</v>
      </c>
      <c r="C50" s="3">
        <v>214924</v>
      </c>
      <c r="D50" s="3">
        <v>229873</v>
      </c>
      <c r="E50" s="3">
        <v>238959</v>
      </c>
      <c r="F50" s="3">
        <v>239507</v>
      </c>
      <c r="G50" s="3">
        <v>241589</v>
      </c>
      <c r="H50" s="3">
        <v>232157</v>
      </c>
      <c r="I50" s="3">
        <v>235572</v>
      </c>
      <c r="J50" s="3">
        <v>241062</v>
      </c>
      <c r="K50" s="3">
        <v>259087</v>
      </c>
      <c r="L50" s="3">
        <v>264205</v>
      </c>
      <c r="M50" s="3">
        <v>261620</v>
      </c>
      <c r="N50" s="3">
        <v>291038</v>
      </c>
      <c r="O50" s="3">
        <v>310663</v>
      </c>
      <c r="P50" s="3">
        <v>312368</v>
      </c>
      <c r="Q50" s="4">
        <v>332831</v>
      </c>
      <c r="R50" s="3">
        <v>76862</v>
      </c>
      <c r="S50" s="3">
        <v>83506</v>
      </c>
      <c r="T50" s="3">
        <v>87535</v>
      </c>
      <c r="U50" s="3">
        <v>84928</v>
      </c>
    </row>
    <row r="51" spans="1:21" ht="16" x14ac:dyDescent="0.2">
      <c r="A51" s="2" t="s">
        <v>64</v>
      </c>
      <c r="B51" s="3" t="s">
        <v>26</v>
      </c>
      <c r="C51" s="3" t="s">
        <v>26</v>
      </c>
      <c r="D51" s="3" t="s">
        <v>26</v>
      </c>
      <c r="E51" s="3" t="s">
        <v>26</v>
      </c>
      <c r="F51" s="3" t="s">
        <v>26</v>
      </c>
      <c r="G51" s="3" t="s">
        <v>26</v>
      </c>
      <c r="H51" s="3" t="s">
        <v>26</v>
      </c>
      <c r="I51" s="3" t="s">
        <v>26</v>
      </c>
      <c r="J51" s="3" t="s">
        <v>26</v>
      </c>
      <c r="K51" s="3" t="s">
        <v>26</v>
      </c>
      <c r="L51" s="3" t="s">
        <v>26</v>
      </c>
      <c r="M51" s="3" t="s">
        <v>26</v>
      </c>
      <c r="N51" s="3" t="s">
        <v>26</v>
      </c>
      <c r="O51" s="3" t="s">
        <v>26</v>
      </c>
      <c r="P51" s="3" t="s">
        <v>26</v>
      </c>
      <c r="Q51" s="4" t="s">
        <v>26</v>
      </c>
      <c r="R51" s="3" t="s">
        <v>26</v>
      </c>
      <c r="S51" s="3" t="s">
        <v>26</v>
      </c>
      <c r="T51" s="3" t="s">
        <v>26</v>
      </c>
      <c r="U51" s="3" t="s">
        <v>26</v>
      </c>
    </row>
    <row r="52" spans="1:21" ht="16" x14ac:dyDescent="0.2">
      <c r="A52" s="2" t="s">
        <v>65</v>
      </c>
      <c r="B52" s="3">
        <v>48819000</v>
      </c>
      <c r="C52" s="3">
        <v>49773000</v>
      </c>
      <c r="D52" s="3">
        <v>45956000</v>
      </c>
      <c r="E52" s="3">
        <v>48202000</v>
      </c>
      <c r="F52" s="3">
        <v>52408000</v>
      </c>
      <c r="G52" s="3">
        <v>54596000</v>
      </c>
      <c r="H52" s="3">
        <v>58888000</v>
      </c>
      <c r="I52" s="3">
        <v>68956000</v>
      </c>
      <c r="J52" s="3">
        <v>78218000</v>
      </c>
      <c r="K52" s="3">
        <v>83140000</v>
      </c>
      <c r="L52" s="3">
        <v>83178000</v>
      </c>
      <c r="M52" s="3">
        <v>88011000</v>
      </c>
      <c r="N52" s="3">
        <v>95998000</v>
      </c>
      <c r="O52" s="3">
        <v>104596000</v>
      </c>
      <c r="P52" s="3">
        <v>111900000</v>
      </c>
      <c r="Q52" s="4">
        <v>113891000</v>
      </c>
      <c r="R52" s="3">
        <v>28720000</v>
      </c>
      <c r="S52" s="3">
        <v>28331000</v>
      </c>
      <c r="T52" s="3">
        <v>27855000</v>
      </c>
      <c r="U52" s="3">
        <v>28985000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355890000</v>
      </c>
      <c r="C55" s="3">
        <v>376338000</v>
      </c>
      <c r="D55" s="3">
        <v>460591000</v>
      </c>
      <c r="E55" s="3">
        <v>524227000</v>
      </c>
      <c r="F55" s="3">
        <v>569537000</v>
      </c>
      <c r="G55" s="3">
        <v>652706000</v>
      </c>
      <c r="H55" s="3">
        <v>759398000</v>
      </c>
      <c r="I55" s="3">
        <v>821634000</v>
      </c>
      <c r="J55" s="3">
        <v>845584000</v>
      </c>
      <c r="K55" s="3">
        <v>971985000</v>
      </c>
      <c r="L55" s="3">
        <v>654172000</v>
      </c>
      <c r="M55" s="3">
        <v>679639000</v>
      </c>
      <c r="N55" s="3">
        <v>1062738000</v>
      </c>
      <c r="O55" s="3">
        <v>955655000</v>
      </c>
      <c r="P55" s="3">
        <v>1101477000</v>
      </c>
      <c r="Q55" s="4">
        <v>1384230000</v>
      </c>
      <c r="R55" s="3">
        <v>1101477000</v>
      </c>
      <c r="S55" s="3">
        <v>1149446000</v>
      </c>
      <c r="T55" s="3">
        <v>1179025000</v>
      </c>
      <c r="U55" s="3">
        <v>1384230000</v>
      </c>
    </row>
    <row r="56" spans="1:21" ht="16" x14ac:dyDescent="0.2">
      <c r="A56" s="2" t="s">
        <v>67</v>
      </c>
      <c r="B56" s="3">
        <v>78868000</v>
      </c>
      <c r="C56" s="3">
        <v>106728000</v>
      </c>
      <c r="D56" s="3">
        <v>156915000</v>
      </c>
      <c r="E56" s="3">
        <v>183895000</v>
      </c>
      <c r="F56" s="3">
        <v>223986000</v>
      </c>
      <c r="G56" s="3">
        <v>279058000</v>
      </c>
      <c r="H56" s="3">
        <v>322536000</v>
      </c>
      <c r="I56" s="3">
        <v>342585000</v>
      </c>
      <c r="J56" s="3">
        <v>391850000</v>
      </c>
      <c r="K56" s="3">
        <v>471930000</v>
      </c>
      <c r="L56" s="3">
        <v>123794000</v>
      </c>
      <c r="M56" s="3">
        <v>90326000</v>
      </c>
      <c r="N56" s="3">
        <v>383928000</v>
      </c>
      <c r="O56" s="3">
        <v>144454000</v>
      </c>
      <c r="P56" s="3">
        <v>112546000</v>
      </c>
      <c r="Q56" s="4">
        <v>331696000</v>
      </c>
      <c r="R56" s="3">
        <v>112546000</v>
      </c>
      <c r="S56" s="3">
        <v>111367000</v>
      </c>
      <c r="T56" s="3">
        <v>132838000</v>
      </c>
      <c r="U56" s="3">
        <v>331696000</v>
      </c>
    </row>
    <row r="57" spans="1:21" ht="16" x14ac:dyDescent="0.2">
      <c r="A57" s="2" t="s">
        <v>68</v>
      </c>
      <c r="B57" s="3">
        <v>78868000</v>
      </c>
      <c r="C57" s="3">
        <v>106728000</v>
      </c>
      <c r="D57" s="3">
        <v>156915000</v>
      </c>
      <c r="E57" s="3">
        <v>183895000</v>
      </c>
      <c r="F57" s="3">
        <v>223986000</v>
      </c>
      <c r="G57" s="3">
        <v>279058000</v>
      </c>
      <c r="H57" s="3">
        <v>322536000</v>
      </c>
      <c r="I57" s="3">
        <v>128994000</v>
      </c>
      <c r="J57" s="3">
        <v>154901000</v>
      </c>
      <c r="K57" s="3">
        <v>187675000</v>
      </c>
      <c r="L57" s="3">
        <v>123794000</v>
      </c>
      <c r="M57" s="3">
        <v>90326000</v>
      </c>
      <c r="N57" s="3">
        <v>383928000</v>
      </c>
      <c r="O57" s="3">
        <v>144454000</v>
      </c>
      <c r="P57" s="3">
        <v>112546000</v>
      </c>
      <c r="Q57" s="4">
        <v>331696000</v>
      </c>
      <c r="R57" s="3">
        <v>112546000</v>
      </c>
      <c r="S57" s="3">
        <v>111367000</v>
      </c>
      <c r="T57" s="3">
        <v>132838000</v>
      </c>
      <c r="U57" s="3">
        <v>331696000</v>
      </c>
    </row>
    <row r="58" spans="1:21" ht="16" x14ac:dyDescent="0.2">
      <c r="A58" s="2" t="s">
        <v>69</v>
      </c>
      <c r="B58" s="3" t="s">
        <v>26</v>
      </c>
      <c r="C58" s="3" t="s">
        <v>26</v>
      </c>
      <c r="D58" s="3" t="s">
        <v>26</v>
      </c>
      <c r="E58" s="3" t="s">
        <v>26</v>
      </c>
      <c r="F58" s="3" t="s">
        <v>26</v>
      </c>
      <c r="G58" s="3" t="s">
        <v>26</v>
      </c>
      <c r="H58" s="3" t="s">
        <v>26</v>
      </c>
      <c r="I58" s="3">
        <v>213591000</v>
      </c>
      <c r="J58" s="3">
        <v>236949000</v>
      </c>
      <c r="K58" s="3">
        <v>284255000</v>
      </c>
      <c r="L58" s="3" t="s">
        <v>26</v>
      </c>
      <c r="M58" s="3" t="s">
        <v>26</v>
      </c>
      <c r="N58" s="3" t="s">
        <v>26</v>
      </c>
      <c r="O58" s="3" t="s">
        <v>26</v>
      </c>
      <c r="P58" s="3" t="s">
        <v>26</v>
      </c>
      <c r="Q58" s="4" t="s">
        <v>26</v>
      </c>
      <c r="R58" s="3" t="s">
        <v>26</v>
      </c>
      <c r="S58" s="3" t="s">
        <v>26</v>
      </c>
      <c r="T58" s="3" t="s">
        <v>26</v>
      </c>
      <c r="U58" s="3" t="s">
        <v>26</v>
      </c>
    </row>
    <row r="59" spans="1:21" ht="16" x14ac:dyDescent="0.2">
      <c r="A59" s="2" t="s">
        <v>70</v>
      </c>
      <c r="B59" s="3">
        <v>111498000</v>
      </c>
      <c r="C59" s="3">
        <v>115107000</v>
      </c>
      <c r="D59" s="3">
        <v>120080000</v>
      </c>
      <c r="E59" s="3">
        <v>141275000</v>
      </c>
      <c r="F59" s="3">
        <v>138324000</v>
      </c>
      <c r="G59" s="3">
        <v>158038000</v>
      </c>
      <c r="H59" s="3">
        <v>152380000</v>
      </c>
      <c r="I59" s="3">
        <v>188318000</v>
      </c>
      <c r="J59" s="3">
        <v>204494000</v>
      </c>
      <c r="K59" s="3">
        <v>234597000</v>
      </c>
      <c r="L59" s="3">
        <v>248855000</v>
      </c>
      <c r="M59" s="3">
        <v>269312000</v>
      </c>
      <c r="N59" s="3">
        <v>331429000</v>
      </c>
      <c r="O59" s="3">
        <v>368348000</v>
      </c>
      <c r="P59" s="3">
        <v>400619000</v>
      </c>
      <c r="Q59" s="4">
        <v>452699000</v>
      </c>
      <c r="R59" s="3">
        <v>400619000</v>
      </c>
      <c r="S59" s="3">
        <v>446025000</v>
      </c>
      <c r="T59" s="3">
        <v>461858000</v>
      </c>
      <c r="U59" s="3">
        <v>452699000</v>
      </c>
    </row>
    <row r="60" spans="1:21" ht="16" x14ac:dyDescent="0.2">
      <c r="A60" s="2" t="s">
        <v>71</v>
      </c>
      <c r="B60" s="3">
        <v>111498000</v>
      </c>
      <c r="C60" s="3">
        <v>115107000</v>
      </c>
      <c r="D60" s="3">
        <v>120080000</v>
      </c>
      <c r="E60" s="3">
        <v>141275000</v>
      </c>
      <c r="F60" s="3">
        <v>138324000</v>
      </c>
      <c r="G60" s="3">
        <v>158038000</v>
      </c>
      <c r="H60" s="3">
        <v>152380000</v>
      </c>
      <c r="I60" s="3">
        <v>188318000</v>
      </c>
      <c r="J60" s="3">
        <v>204494000</v>
      </c>
      <c r="K60" s="3">
        <v>234597000</v>
      </c>
      <c r="L60" s="3">
        <v>248855000</v>
      </c>
      <c r="M60" s="3">
        <v>269312000</v>
      </c>
      <c r="N60" s="3">
        <v>331429000</v>
      </c>
      <c r="O60" s="3">
        <v>368348000</v>
      </c>
      <c r="P60" s="3">
        <v>400619000</v>
      </c>
      <c r="Q60" s="4">
        <v>452699000</v>
      </c>
      <c r="R60" s="3">
        <v>400619000</v>
      </c>
      <c r="S60" s="3">
        <v>446025000</v>
      </c>
      <c r="T60" s="3">
        <v>461858000</v>
      </c>
      <c r="U60" s="3">
        <v>452699000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115926000</v>
      </c>
      <c r="C64" s="3">
        <v>110425000</v>
      </c>
      <c r="D64" s="3">
        <v>127885000</v>
      </c>
      <c r="E64" s="3">
        <v>133099000</v>
      </c>
      <c r="F64" s="3">
        <v>140946000</v>
      </c>
      <c r="G64" s="3">
        <v>133427000</v>
      </c>
      <c r="H64" s="3">
        <v>160342000</v>
      </c>
      <c r="I64" s="3">
        <v>188833000</v>
      </c>
      <c r="J64" s="3">
        <v>158034000</v>
      </c>
      <c r="K64" s="3">
        <v>164318000</v>
      </c>
      <c r="L64" s="3">
        <v>173303000</v>
      </c>
      <c r="M64" s="3">
        <v>195019000</v>
      </c>
      <c r="N64" s="3">
        <v>209873000</v>
      </c>
      <c r="O64" s="3">
        <v>269030000</v>
      </c>
      <c r="P64" s="3">
        <v>367823000</v>
      </c>
      <c r="Q64" s="4">
        <v>393974000</v>
      </c>
      <c r="R64" s="3">
        <v>367823000</v>
      </c>
      <c r="S64" s="3">
        <v>391011000</v>
      </c>
      <c r="T64" s="3">
        <v>395141000</v>
      </c>
      <c r="U64" s="3">
        <v>393974000</v>
      </c>
    </row>
    <row r="65" spans="1:21" ht="16" x14ac:dyDescent="0.2">
      <c r="A65" s="2" t="s">
        <v>76</v>
      </c>
      <c r="B65" s="3">
        <v>32575000</v>
      </c>
      <c r="C65" s="3">
        <v>28426000</v>
      </c>
      <c r="D65" s="3">
        <v>26758000</v>
      </c>
      <c r="E65" s="3">
        <v>28338000</v>
      </c>
      <c r="F65" s="3">
        <v>26986000</v>
      </c>
      <c r="G65" s="3">
        <v>23766000</v>
      </c>
      <c r="H65" s="3">
        <v>26908000</v>
      </c>
      <c r="I65" s="3">
        <v>31184000</v>
      </c>
      <c r="J65" s="3">
        <v>27561000</v>
      </c>
      <c r="K65" s="3">
        <v>32994000</v>
      </c>
      <c r="L65" s="3">
        <v>31973000</v>
      </c>
      <c r="M65" s="3">
        <v>41202000</v>
      </c>
      <c r="N65" s="3">
        <v>45986000</v>
      </c>
      <c r="O65" s="3">
        <v>60427000</v>
      </c>
      <c r="P65" s="3">
        <v>92796000</v>
      </c>
      <c r="Q65" s="4">
        <v>110089000</v>
      </c>
      <c r="R65" s="3">
        <v>92796000</v>
      </c>
      <c r="S65" s="3">
        <v>101952000</v>
      </c>
      <c r="T65" s="3">
        <v>107311000</v>
      </c>
      <c r="U65" s="3">
        <v>110089000</v>
      </c>
    </row>
    <row r="66" spans="1:21" ht="16" x14ac:dyDescent="0.2">
      <c r="A66" s="2" t="s">
        <v>77</v>
      </c>
      <c r="B66" s="3">
        <v>18428000</v>
      </c>
      <c r="C66" s="3">
        <v>17761000</v>
      </c>
      <c r="D66" s="3">
        <v>13790000</v>
      </c>
      <c r="E66" s="3">
        <v>14892000</v>
      </c>
      <c r="F66" s="3">
        <v>16031000</v>
      </c>
      <c r="G66" s="3">
        <v>14359000</v>
      </c>
      <c r="H66" s="3">
        <v>16859000</v>
      </c>
      <c r="I66" s="3">
        <v>18698000</v>
      </c>
      <c r="J66" s="3">
        <v>14998000</v>
      </c>
      <c r="K66" s="3">
        <v>17786000</v>
      </c>
      <c r="L66" s="3">
        <v>17009000</v>
      </c>
      <c r="M66" s="3">
        <v>20077000</v>
      </c>
      <c r="N66" s="3">
        <v>20374000</v>
      </c>
      <c r="O66" s="3">
        <v>26397000</v>
      </c>
      <c r="P66" s="3">
        <v>28041000</v>
      </c>
      <c r="Q66" s="4">
        <v>29339000</v>
      </c>
      <c r="R66" s="3">
        <v>28041000</v>
      </c>
      <c r="S66" s="3">
        <v>31791000</v>
      </c>
      <c r="T66" s="3">
        <v>29528000</v>
      </c>
      <c r="U66" s="3">
        <v>29339000</v>
      </c>
    </row>
    <row r="67" spans="1:21" ht="16" x14ac:dyDescent="0.2">
      <c r="A67" s="2" t="s">
        <v>78</v>
      </c>
      <c r="B67" s="3">
        <v>64923000</v>
      </c>
      <c r="C67" s="3">
        <v>64238000</v>
      </c>
      <c r="D67" s="3">
        <v>87337000</v>
      </c>
      <c r="E67" s="3">
        <v>89869000</v>
      </c>
      <c r="F67" s="3">
        <v>97929000</v>
      </c>
      <c r="G67" s="3">
        <v>95302000</v>
      </c>
      <c r="H67" s="3">
        <v>116575000</v>
      </c>
      <c r="I67" s="3">
        <v>138951000</v>
      </c>
      <c r="J67" s="3">
        <v>115475000</v>
      </c>
      <c r="K67" s="3">
        <v>113538000</v>
      </c>
      <c r="L67" s="3">
        <v>124321000</v>
      </c>
      <c r="M67" s="3">
        <v>133740000</v>
      </c>
      <c r="N67" s="3">
        <v>143513000</v>
      </c>
      <c r="O67" s="3">
        <v>182206000</v>
      </c>
      <c r="P67" s="3">
        <v>246986000</v>
      </c>
      <c r="Q67" s="4">
        <v>254546000</v>
      </c>
      <c r="R67" s="3">
        <v>246986000</v>
      </c>
      <c r="S67" s="3">
        <v>257268000</v>
      </c>
      <c r="T67" s="3">
        <v>258302000</v>
      </c>
      <c r="U67" s="3">
        <v>254546000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49598000</v>
      </c>
      <c r="C70" s="3">
        <v>44078000</v>
      </c>
      <c r="D70" s="3">
        <v>55711000</v>
      </c>
      <c r="E70" s="3">
        <v>65958000</v>
      </c>
      <c r="F70" s="3">
        <v>66281000</v>
      </c>
      <c r="G70" s="3">
        <v>82183000</v>
      </c>
      <c r="H70" s="3">
        <v>124140000</v>
      </c>
      <c r="I70" s="3">
        <v>101898000</v>
      </c>
      <c r="J70" s="3">
        <v>91206000</v>
      </c>
      <c r="K70" s="3">
        <v>101140000</v>
      </c>
      <c r="L70" s="3">
        <v>108220000</v>
      </c>
      <c r="M70" s="3">
        <v>124982000</v>
      </c>
      <c r="N70" s="3">
        <v>137508000</v>
      </c>
      <c r="O70" s="3">
        <v>173823000</v>
      </c>
      <c r="P70" s="3">
        <v>220489000</v>
      </c>
      <c r="Q70" s="4">
        <v>205861000</v>
      </c>
      <c r="R70" s="3">
        <v>220489000</v>
      </c>
      <c r="S70" s="3">
        <v>201043000</v>
      </c>
      <c r="T70" s="3">
        <v>189188000</v>
      </c>
      <c r="U70" s="3">
        <v>205861000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409547000</v>
      </c>
      <c r="C76" s="3">
        <v>432189000</v>
      </c>
      <c r="D76" s="3">
        <v>436553000</v>
      </c>
      <c r="E76" s="3">
        <v>506587000</v>
      </c>
      <c r="F76" s="3">
        <v>534065000</v>
      </c>
      <c r="G76" s="3">
        <v>577810000</v>
      </c>
      <c r="H76" s="3">
        <v>624813000</v>
      </c>
      <c r="I76" s="3">
        <v>653359000</v>
      </c>
      <c r="J76" s="3">
        <v>685120000</v>
      </c>
      <c r="K76" s="3">
        <v>741431000</v>
      </c>
      <c r="L76" s="3">
        <v>883177000</v>
      </c>
      <c r="M76" s="3">
        <v>1152836000</v>
      </c>
      <c r="N76" s="3">
        <v>1231823000</v>
      </c>
      <c r="O76" s="3">
        <v>1481548000</v>
      </c>
      <c r="P76" s="3">
        <v>1645288000</v>
      </c>
      <c r="Q76" s="4">
        <v>1702174000</v>
      </c>
      <c r="R76" s="3">
        <v>1645288000</v>
      </c>
      <c r="S76" s="3">
        <v>1658952000</v>
      </c>
      <c r="T76" s="3">
        <v>1691781000</v>
      </c>
      <c r="U76" s="3">
        <v>1702174000</v>
      </c>
    </row>
    <row r="77" spans="1:21" ht="16" x14ac:dyDescent="0.2">
      <c r="A77" s="2" t="s">
        <v>88</v>
      </c>
      <c r="B77" s="3">
        <v>189646000</v>
      </c>
      <c r="C77" s="3">
        <v>199946000</v>
      </c>
      <c r="D77" s="3">
        <v>201725000</v>
      </c>
      <c r="E77" s="3">
        <v>216777000</v>
      </c>
      <c r="F77" s="3">
        <v>245177000</v>
      </c>
      <c r="G77" s="3">
        <v>281214000</v>
      </c>
      <c r="H77" s="3">
        <v>303587000</v>
      </c>
      <c r="I77" s="3">
        <v>333026000</v>
      </c>
      <c r="J77" s="3">
        <v>357422000</v>
      </c>
      <c r="K77" s="3">
        <v>379096000</v>
      </c>
      <c r="L77" s="3">
        <v>437270000</v>
      </c>
      <c r="M77" s="3">
        <v>14815000</v>
      </c>
      <c r="N77" s="3">
        <v>646338000</v>
      </c>
      <c r="O77" s="3">
        <v>692768000</v>
      </c>
      <c r="P77" s="3">
        <v>-56440000</v>
      </c>
      <c r="Q77" s="4">
        <v>804883000</v>
      </c>
      <c r="R77" s="3">
        <v>-56440000</v>
      </c>
      <c r="S77" s="3">
        <v>665439000</v>
      </c>
      <c r="T77" s="3">
        <v>797418000</v>
      </c>
      <c r="U77" s="3">
        <v>804883000</v>
      </c>
    </row>
    <row r="78" spans="1:21" ht="16" x14ac:dyDescent="0.2">
      <c r="A78" s="2" t="s">
        <v>89</v>
      </c>
      <c r="B78" s="3">
        <v>320198000</v>
      </c>
      <c r="C78" s="3">
        <v>346592000</v>
      </c>
      <c r="D78" s="3">
        <v>376625000</v>
      </c>
      <c r="E78" s="3">
        <v>422350000</v>
      </c>
      <c r="F78" s="3">
        <v>478309000</v>
      </c>
      <c r="G78" s="3">
        <v>550015000</v>
      </c>
      <c r="H78" s="3">
        <v>603935000</v>
      </c>
      <c r="I78" s="3">
        <v>678624000</v>
      </c>
      <c r="J78" s="3">
        <v>742592000</v>
      </c>
      <c r="K78" s="3">
        <v>811636000</v>
      </c>
      <c r="L78" s="3">
        <v>906003000</v>
      </c>
      <c r="M78" s="3">
        <v>533845000</v>
      </c>
      <c r="N78" s="3">
        <v>1233252000</v>
      </c>
      <c r="O78" s="3">
        <v>1341159000</v>
      </c>
      <c r="P78" s="3">
        <v>649474000</v>
      </c>
      <c r="Q78" s="4">
        <v>804883000</v>
      </c>
      <c r="R78" s="3">
        <v>649474000</v>
      </c>
      <c r="S78" s="3">
        <v>665439000</v>
      </c>
      <c r="T78" s="3">
        <v>797418000</v>
      </c>
      <c r="U78" s="3">
        <v>804883000</v>
      </c>
    </row>
    <row r="79" spans="1:21" ht="16" x14ac:dyDescent="0.2">
      <c r="A79" s="2" t="s">
        <v>90</v>
      </c>
      <c r="B79" s="3">
        <v>130552000</v>
      </c>
      <c r="C79" s="3">
        <v>146646000</v>
      </c>
      <c r="D79" s="3">
        <v>174900000</v>
      </c>
      <c r="E79" s="3">
        <v>205573000</v>
      </c>
      <c r="F79" s="3">
        <v>233132000</v>
      </c>
      <c r="G79" s="3">
        <v>268801000</v>
      </c>
      <c r="H79" s="3">
        <v>300348000</v>
      </c>
      <c r="I79" s="3">
        <v>345598000</v>
      </c>
      <c r="J79" s="3">
        <v>385170000</v>
      </c>
      <c r="K79" s="3">
        <v>432540000</v>
      </c>
      <c r="L79" s="3">
        <v>468733000</v>
      </c>
      <c r="M79" s="3">
        <v>519030000</v>
      </c>
      <c r="N79" s="3">
        <v>586914000</v>
      </c>
      <c r="O79" s="3">
        <v>648391000</v>
      </c>
      <c r="P79" s="3">
        <v>705914000</v>
      </c>
      <c r="Q79" s="4" t="s">
        <v>26</v>
      </c>
      <c r="R79" s="3">
        <v>705914000</v>
      </c>
      <c r="S79" s="3" t="s">
        <v>26</v>
      </c>
      <c r="T79" s="3" t="s">
        <v>26</v>
      </c>
      <c r="U79" s="3" t="s">
        <v>26</v>
      </c>
    </row>
    <row r="80" spans="1:21" ht="16" x14ac:dyDescent="0.2">
      <c r="A80" s="2" t="s">
        <v>91</v>
      </c>
      <c r="B80" s="3" t="s">
        <v>26</v>
      </c>
      <c r="C80" s="3" t="s">
        <v>26</v>
      </c>
      <c r="D80" s="3" t="s">
        <v>26</v>
      </c>
      <c r="E80" s="3">
        <v>12091000</v>
      </c>
      <c r="F80" s="3">
        <v>10324000</v>
      </c>
      <c r="G80" s="3">
        <v>13075000</v>
      </c>
      <c r="H80" s="3">
        <v>10765000</v>
      </c>
      <c r="I80" s="3">
        <v>12165000</v>
      </c>
      <c r="J80" s="3">
        <v>10978000</v>
      </c>
      <c r="K80" s="3">
        <v>9949000</v>
      </c>
      <c r="L80" s="3">
        <v>10894000</v>
      </c>
      <c r="M80" s="3">
        <v>13657000</v>
      </c>
      <c r="N80" s="3">
        <v>12065000</v>
      </c>
      <c r="O80" s="3">
        <v>13348000</v>
      </c>
      <c r="P80" s="3">
        <v>55500000</v>
      </c>
      <c r="Q80" s="4">
        <v>54333000</v>
      </c>
      <c r="R80" s="3">
        <v>55500000</v>
      </c>
      <c r="S80" s="3">
        <v>54271000</v>
      </c>
      <c r="T80" s="3">
        <v>55391000</v>
      </c>
      <c r="U80" s="3">
        <v>54333000</v>
      </c>
    </row>
    <row r="81" spans="1:21" ht="16" x14ac:dyDescent="0.2">
      <c r="A81" s="2" t="s">
        <v>92</v>
      </c>
      <c r="B81" s="3" t="s">
        <v>26</v>
      </c>
      <c r="C81" s="3" t="s">
        <v>26</v>
      </c>
      <c r="D81" s="3" t="s">
        <v>26</v>
      </c>
      <c r="E81" s="3">
        <v>12091000</v>
      </c>
      <c r="F81" s="3">
        <v>10324000</v>
      </c>
      <c r="G81" s="3">
        <v>13075000</v>
      </c>
      <c r="H81" s="3">
        <v>10765000</v>
      </c>
      <c r="I81" s="3">
        <v>12165000</v>
      </c>
      <c r="J81" s="3">
        <v>10978000</v>
      </c>
      <c r="K81" s="3">
        <v>9949000</v>
      </c>
      <c r="L81" s="3">
        <v>10894000</v>
      </c>
      <c r="M81" s="3">
        <v>13657000</v>
      </c>
      <c r="N81" s="3">
        <v>12065000</v>
      </c>
      <c r="O81" s="3">
        <v>13348000</v>
      </c>
      <c r="P81" s="3">
        <v>55500000</v>
      </c>
      <c r="Q81" s="4">
        <v>54333000</v>
      </c>
      <c r="R81" s="3">
        <v>55500000</v>
      </c>
      <c r="S81" s="3">
        <v>54271000</v>
      </c>
      <c r="T81" s="3">
        <v>55391000</v>
      </c>
      <c r="U81" s="3">
        <v>54333000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219901000</v>
      </c>
      <c r="C83" s="3">
        <v>232243000</v>
      </c>
      <c r="D83" s="3">
        <v>234828000</v>
      </c>
      <c r="E83" s="3">
        <v>277719000</v>
      </c>
      <c r="F83" s="3">
        <v>278564000</v>
      </c>
      <c r="G83" s="3">
        <v>283521000</v>
      </c>
      <c r="H83" s="3">
        <v>310461000</v>
      </c>
      <c r="I83" s="3">
        <v>308168000</v>
      </c>
      <c r="J83" s="3">
        <v>316720000</v>
      </c>
      <c r="K83" s="3">
        <v>352386000</v>
      </c>
      <c r="L83" s="3">
        <v>435013000</v>
      </c>
      <c r="M83" s="3">
        <v>1124364000</v>
      </c>
      <c r="N83" s="3">
        <v>573420000</v>
      </c>
      <c r="O83" s="3">
        <v>775432000</v>
      </c>
      <c r="P83" s="3">
        <v>1646228000</v>
      </c>
      <c r="Q83" s="4">
        <v>842958000</v>
      </c>
      <c r="R83" s="3">
        <v>1646228000</v>
      </c>
      <c r="S83" s="3">
        <v>939242000</v>
      </c>
      <c r="T83" s="3">
        <v>838972000</v>
      </c>
      <c r="U83" s="3">
        <v>842958000</v>
      </c>
    </row>
    <row r="84" spans="1:21" ht="16" x14ac:dyDescent="0.2">
      <c r="A84" s="2" t="s">
        <v>95</v>
      </c>
      <c r="B84" s="3">
        <v>207095000</v>
      </c>
      <c r="C84" s="3">
        <v>212612000</v>
      </c>
      <c r="D84" s="3">
        <v>204864000</v>
      </c>
      <c r="E84" s="3">
        <v>241819000</v>
      </c>
      <c r="F84" s="3">
        <v>237827000</v>
      </c>
      <c r="G84" s="3">
        <v>239365000</v>
      </c>
      <c r="H84" s="3">
        <v>249572000</v>
      </c>
      <c r="I84" s="3">
        <v>234843000</v>
      </c>
      <c r="J84" s="3">
        <v>224383000</v>
      </c>
      <c r="K84" s="3">
        <v>243719000</v>
      </c>
      <c r="L84" s="3">
        <v>256314000</v>
      </c>
      <c r="M84" s="3">
        <v>298192000</v>
      </c>
      <c r="N84" s="3">
        <v>295890000</v>
      </c>
      <c r="O84" s="3">
        <v>458380000</v>
      </c>
      <c r="P84" s="3">
        <v>459467000</v>
      </c>
      <c r="Q84" s="4">
        <v>448895000</v>
      </c>
      <c r="R84" s="3">
        <v>459467000</v>
      </c>
      <c r="S84" s="3">
        <v>457303000</v>
      </c>
      <c r="T84" s="3">
        <v>455138000</v>
      </c>
      <c r="U84" s="3">
        <v>448895000</v>
      </c>
    </row>
    <row r="85" spans="1:21" ht="16" x14ac:dyDescent="0.2">
      <c r="A85" s="2" t="s">
        <v>96</v>
      </c>
      <c r="B85" s="3">
        <v>138768000</v>
      </c>
      <c r="C85" s="3">
        <v>148705000</v>
      </c>
      <c r="D85" s="3">
        <v>149112000</v>
      </c>
      <c r="E85" s="3">
        <v>172610000</v>
      </c>
      <c r="F85" s="3">
        <v>174994000</v>
      </c>
      <c r="G85" s="3">
        <v>180521000</v>
      </c>
      <c r="H85" s="3">
        <v>184450000</v>
      </c>
      <c r="I85" s="3">
        <v>178934000</v>
      </c>
      <c r="J85" s="3">
        <v>178228000</v>
      </c>
      <c r="K85" s="3">
        <v>199873000</v>
      </c>
      <c r="L85" s="3">
        <v>214489000</v>
      </c>
      <c r="M85" s="3">
        <v>239724000</v>
      </c>
      <c r="N85" s="3">
        <v>243347000</v>
      </c>
      <c r="O85" s="3">
        <v>359345000</v>
      </c>
      <c r="P85" s="3">
        <v>361795000</v>
      </c>
      <c r="Q85" s="4">
        <v>361770000</v>
      </c>
      <c r="R85" s="3">
        <v>361795000</v>
      </c>
      <c r="S85" s="3">
        <v>362942000</v>
      </c>
      <c r="T85" s="3">
        <v>364206000</v>
      </c>
      <c r="U85" s="3">
        <v>361770000</v>
      </c>
    </row>
    <row r="86" spans="1:21" ht="16" x14ac:dyDescent="0.2">
      <c r="A86" s="2" t="s">
        <v>97</v>
      </c>
      <c r="B86" s="3">
        <v>68327000</v>
      </c>
      <c r="C86" s="3">
        <v>63907000</v>
      </c>
      <c r="D86" s="3">
        <v>55752000</v>
      </c>
      <c r="E86" s="3">
        <v>69209000</v>
      </c>
      <c r="F86" s="3">
        <v>62833000</v>
      </c>
      <c r="G86" s="3">
        <v>58844000</v>
      </c>
      <c r="H86" s="3">
        <v>65122000</v>
      </c>
      <c r="I86" s="3">
        <v>55909000</v>
      </c>
      <c r="J86" s="3">
        <v>46155000</v>
      </c>
      <c r="K86" s="3">
        <v>43846000</v>
      </c>
      <c r="L86" s="3">
        <v>41825000</v>
      </c>
      <c r="M86" s="3">
        <v>58468000</v>
      </c>
      <c r="N86" s="3">
        <v>52543000</v>
      </c>
      <c r="O86" s="3">
        <v>99035000</v>
      </c>
      <c r="P86" s="3">
        <v>97672000</v>
      </c>
      <c r="Q86" s="4">
        <v>87125000</v>
      </c>
      <c r="R86" s="3">
        <v>97672000</v>
      </c>
      <c r="S86" s="3">
        <v>94361000</v>
      </c>
      <c r="T86" s="3">
        <v>90932000</v>
      </c>
      <c r="U86" s="3">
        <v>87125000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12806000</v>
      </c>
      <c r="C89" s="3">
        <v>19631000</v>
      </c>
      <c r="D89" s="3">
        <v>29964000</v>
      </c>
      <c r="E89" s="3">
        <v>35900000</v>
      </c>
      <c r="F89" s="3">
        <v>40737000</v>
      </c>
      <c r="G89" s="3">
        <v>44156000</v>
      </c>
      <c r="H89" s="3">
        <v>60889000</v>
      </c>
      <c r="I89" s="3">
        <v>73325000</v>
      </c>
      <c r="J89" s="3">
        <v>92337000</v>
      </c>
      <c r="K89" s="3">
        <v>108667000</v>
      </c>
      <c r="L89" s="3">
        <v>178699000</v>
      </c>
      <c r="M89" s="3">
        <v>826172000</v>
      </c>
      <c r="N89" s="3">
        <v>277530000</v>
      </c>
      <c r="O89" s="3">
        <v>317052000</v>
      </c>
      <c r="P89" s="3">
        <v>1186761000</v>
      </c>
      <c r="Q89" s="4">
        <v>394063000</v>
      </c>
      <c r="R89" s="3">
        <v>1186761000</v>
      </c>
      <c r="S89" s="3">
        <v>481939000</v>
      </c>
      <c r="T89" s="3">
        <v>383834000</v>
      </c>
      <c r="U89" s="3">
        <v>394063000</v>
      </c>
    </row>
    <row r="90" spans="1:21" ht="16" x14ac:dyDescent="0.2">
      <c r="A90" s="2" t="s">
        <v>101</v>
      </c>
      <c r="B90" s="3">
        <v>765437000</v>
      </c>
      <c r="C90" s="3">
        <v>808527000</v>
      </c>
      <c r="D90" s="3">
        <v>897144000</v>
      </c>
      <c r="E90" s="3">
        <v>1030814000</v>
      </c>
      <c r="F90" s="3">
        <v>1103602000</v>
      </c>
      <c r="G90" s="3">
        <v>1230516000</v>
      </c>
      <c r="H90" s="3">
        <v>1384211000</v>
      </c>
      <c r="I90" s="3">
        <v>1474993000</v>
      </c>
      <c r="J90" s="3">
        <v>1530704000</v>
      </c>
      <c r="K90" s="3">
        <v>1713416000</v>
      </c>
      <c r="L90" s="3">
        <v>1537349000</v>
      </c>
      <c r="M90" s="3">
        <v>1832475000</v>
      </c>
      <c r="N90" s="3">
        <v>2294561000</v>
      </c>
      <c r="O90" s="3">
        <v>2437203000</v>
      </c>
      <c r="P90" s="3">
        <v>2746765000</v>
      </c>
      <c r="Q90" s="4">
        <v>3086404000</v>
      </c>
      <c r="R90" s="3">
        <v>2746765000</v>
      </c>
      <c r="S90" s="3">
        <v>2808398000</v>
      </c>
      <c r="T90" s="3">
        <v>2870806000</v>
      </c>
      <c r="U90" s="3">
        <v>3086404000</v>
      </c>
    </row>
    <row r="91" spans="1:21" ht="16" x14ac:dyDescent="0.2">
      <c r="A91" s="2" t="s">
        <v>102</v>
      </c>
      <c r="B91" s="3">
        <v>132622000</v>
      </c>
      <c r="C91" s="3">
        <v>124092000</v>
      </c>
      <c r="D91" s="3">
        <v>141267000</v>
      </c>
      <c r="E91" s="3">
        <v>177934000</v>
      </c>
      <c r="F91" s="3">
        <v>173034000</v>
      </c>
      <c r="G91" s="3">
        <v>178860000</v>
      </c>
      <c r="H91" s="3">
        <v>240094000</v>
      </c>
      <c r="I91" s="3">
        <v>258178000</v>
      </c>
      <c r="J91" s="3">
        <v>296188000</v>
      </c>
      <c r="K91" s="3">
        <v>320386000</v>
      </c>
      <c r="L91" s="3">
        <v>330217000</v>
      </c>
      <c r="M91" s="3">
        <v>395110000</v>
      </c>
      <c r="N91" s="3">
        <v>490206000</v>
      </c>
      <c r="O91" s="3">
        <v>575049000</v>
      </c>
      <c r="P91" s="3">
        <v>543883000</v>
      </c>
      <c r="Q91" s="4">
        <v>532921000</v>
      </c>
      <c r="R91" s="3">
        <v>543883000</v>
      </c>
      <c r="S91" s="3">
        <v>521304000</v>
      </c>
      <c r="T91" s="3">
        <v>507089000</v>
      </c>
      <c r="U91" s="3">
        <v>532921000</v>
      </c>
    </row>
    <row r="92" spans="1:21" ht="16" x14ac:dyDescent="0.2">
      <c r="A92" s="2" t="s">
        <v>103</v>
      </c>
      <c r="B92" s="3">
        <v>28006000</v>
      </c>
      <c r="C92" s="3">
        <v>19133000</v>
      </c>
      <c r="D92" s="3">
        <v>22669000</v>
      </c>
      <c r="E92" s="3">
        <v>36551000</v>
      </c>
      <c r="F92" s="3">
        <v>35288000</v>
      </c>
      <c r="G92" s="3">
        <v>29941000</v>
      </c>
      <c r="H92" s="3">
        <v>44743000</v>
      </c>
      <c r="I92" s="3">
        <v>52648000</v>
      </c>
      <c r="J92" s="3">
        <v>60057000</v>
      </c>
      <c r="K92" s="3">
        <v>66968000</v>
      </c>
      <c r="L92" s="3">
        <v>69534000</v>
      </c>
      <c r="M92" s="3">
        <v>72172000</v>
      </c>
      <c r="N92" s="3">
        <v>74558000</v>
      </c>
      <c r="O92" s="3">
        <v>116140000</v>
      </c>
      <c r="P92" s="3">
        <v>110221000</v>
      </c>
      <c r="Q92" s="4">
        <v>112609000</v>
      </c>
      <c r="R92" s="3">
        <v>110221000</v>
      </c>
      <c r="S92" s="3">
        <v>117709000</v>
      </c>
      <c r="T92" s="3">
        <v>107664000</v>
      </c>
      <c r="U92" s="3">
        <v>112609000</v>
      </c>
    </row>
    <row r="93" spans="1:21" ht="16" x14ac:dyDescent="0.2">
      <c r="A93" s="2" t="s">
        <v>104</v>
      </c>
      <c r="B93" s="3">
        <v>13324000</v>
      </c>
      <c r="C93" s="3">
        <v>9980000</v>
      </c>
      <c r="D93" s="3">
        <v>12320000</v>
      </c>
      <c r="E93" s="3">
        <v>17654000</v>
      </c>
      <c r="F93" s="3">
        <v>14945000</v>
      </c>
      <c r="G93" s="3">
        <v>16508000</v>
      </c>
      <c r="H93" s="3">
        <v>28439000</v>
      </c>
      <c r="I93" s="3">
        <v>18963000</v>
      </c>
      <c r="J93" s="3">
        <v>23973000</v>
      </c>
      <c r="K93" s="3">
        <v>29389000</v>
      </c>
      <c r="L93" s="3">
        <v>26609000</v>
      </c>
      <c r="M93" s="3">
        <v>31108000</v>
      </c>
      <c r="N93" s="3">
        <v>42676000</v>
      </c>
      <c r="O93" s="3">
        <v>42605000</v>
      </c>
      <c r="P93" s="3">
        <v>48547000</v>
      </c>
      <c r="Q93" s="4">
        <v>50259000</v>
      </c>
      <c r="R93" s="3">
        <v>48547000</v>
      </c>
      <c r="S93" s="3">
        <v>72832000</v>
      </c>
      <c r="T93" s="3">
        <v>82041000</v>
      </c>
      <c r="U93" s="3">
        <v>50259000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91292000</v>
      </c>
      <c r="C95" s="3">
        <v>94979000</v>
      </c>
      <c r="D95" s="3">
        <v>106278000</v>
      </c>
      <c r="E95" s="3">
        <v>123729000</v>
      </c>
      <c r="F95" s="3">
        <v>122801000</v>
      </c>
      <c r="G95" s="3">
        <v>132411000</v>
      </c>
      <c r="H95" s="3">
        <v>166912000</v>
      </c>
      <c r="I95" s="3">
        <v>186567000</v>
      </c>
      <c r="J95" s="3">
        <v>212158000</v>
      </c>
      <c r="K95" s="3">
        <v>224029000</v>
      </c>
      <c r="L95" s="3">
        <v>234074000</v>
      </c>
      <c r="M95" s="3">
        <v>291830000</v>
      </c>
      <c r="N95" s="3">
        <v>372972000</v>
      </c>
      <c r="O95" s="3">
        <v>416304000</v>
      </c>
      <c r="P95" s="3">
        <v>385115000</v>
      </c>
      <c r="Q95" s="4">
        <v>370053000</v>
      </c>
      <c r="R95" s="3">
        <v>385115000</v>
      </c>
      <c r="S95" s="3">
        <v>330763000</v>
      </c>
      <c r="T95" s="3">
        <v>317384000</v>
      </c>
      <c r="U95" s="3">
        <v>370053000</v>
      </c>
    </row>
    <row r="96" spans="1:21" ht="16" x14ac:dyDescent="0.2">
      <c r="A96" s="2" t="s">
        <v>107</v>
      </c>
      <c r="B96" s="3">
        <v>151385000</v>
      </c>
      <c r="C96" s="3">
        <v>119603000</v>
      </c>
      <c r="D96" s="3">
        <v>129862000</v>
      </c>
      <c r="E96" s="3">
        <v>243917000</v>
      </c>
      <c r="F96" s="3">
        <v>213107000</v>
      </c>
      <c r="G96" s="3">
        <v>278035000</v>
      </c>
      <c r="H96" s="3">
        <v>549000000</v>
      </c>
      <c r="I96" s="3">
        <v>573000000</v>
      </c>
      <c r="J96" s="3">
        <v>611000000</v>
      </c>
      <c r="K96" s="3">
        <v>655000000</v>
      </c>
      <c r="L96" s="3">
        <v>398937000</v>
      </c>
      <c r="M96" s="3">
        <v>288765000</v>
      </c>
      <c r="N96" s="3">
        <v>49988000</v>
      </c>
      <c r="O96" s="3">
        <v>148496000</v>
      </c>
      <c r="P96" s="3">
        <v>653982000</v>
      </c>
      <c r="Q96" s="4">
        <v>399990000</v>
      </c>
      <c r="R96" s="3">
        <v>653982000</v>
      </c>
      <c r="S96" s="3">
        <v>506486000</v>
      </c>
      <c r="T96" s="3">
        <v>338991000</v>
      </c>
      <c r="U96" s="3">
        <v>399990000</v>
      </c>
    </row>
    <row r="97" spans="1:21" ht="16" x14ac:dyDescent="0.2">
      <c r="A97" s="2" t="s">
        <v>108</v>
      </c>
      <c r="B97" s="3">
        <v>151385000</v>
      </c>
      <c r="C97" s="3">
        <v>119603000</v>
      </c>
      <c r="D97" s="3">
        <v>129862000</v>
      </c>
      <c r="E97" s="3">
        <v>243917000</v>
      </c>
      <c r="F97" s="3">
        <v>213107000</v>
      </c>
      <c r="G97" s="3">
        <v>278035000</v>
      </c>
      <c r="H97" s="3">
        <v>549000000</v>
      </c>
      <c r="I97" s="3">
        <v>573000000</v>
      </c>
      <c r="J97" s="3">
        <v>611000000</v>
      </c>
      <c r="K97" s="3">
        <v>655000000</v>
      </c>
      <c r="L97" s="3">
        <v>398937000</v>
      </c>
      <c r="M97" s="3">
        <v>288765000</v>
      </c>
      <c r="N97" s="3">
        <v>49988000</v>
      </c>
      <c r="O97" s="3">
        <v>148496000</v>
      </c>
      <c r="P97" s="3">
        <v>653982000</v>
      </c>
      <c r="Q97" s="4">
        <v>399990000</v>
      </c>
      <c r="R97" s="3">
        <v>653982000</v>
      </c>
      <c r="S97" s="3">
        <v>506486000</v>
      </c>
      <c r="T97" s="3">
        <v>338991000</v>
      </c>
      <c r="U97" s="3">
        <v>399990000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v>15281000</v>
      </c>
      <c r="N98" s="3">
        <v>17733000</v>
      </c>
      <c r="O98" s="3">
        <v>19931000</v>
      </c>
      <c r="P98" s="3">
        <v>20425000</v>
      </c>
      <c r="Q98" s="4">
        <v>19892000</v>
      </c>
      <c r="R98" s="3">
        <v>20425000</v>
      </c>
      <c r="S98" s="3">
        <v>19204000</v>
      </c>
      <c r="T98" s="3">
        <v>19693000</v>
      </c>
      <c r="U98" s="3">
        <v>19892000</v>
      </c>
    </row>
    <row r="99" spans="1:21" ht="16" x14ac:dyDescent="0.2">
      <c r="A99" s="2" t="s">
        <v>110</v>
      </c>
      <c r="B99" s="3">
        <v>11285000</v>
      </c>
      <c r="C99" s="3">
        <v>12610000</v>
      </c>
      <c r="D99" s="3">
        <v>13983000</v>
      </c>
      <c r="E99" s="3">
        <v>15028000</v>
      </c>
      <c r="F99" s="3">
        <v>20192000</v>
      </c>
      <c r="G99" s="3">
        <v>21458000</v>
      </c>
      <c r="H99" s="3">
        <v>31812000</v>
      </c>
      <c r="I99" s="3">
        <v>25583000</v>
      </c>
      <c r="J99" s="3">
        <v>27380000</v>
      </c>
      <c r="K99" s="3">
        <v>29181000</v>
      </c>
      <c r="L99" s="3">
        <v>41290000</v>
      </c>
      <c r="M99" s="3">
        <v>41462000</v>
      </c>
      <c r="N99" s="3">
        <v>42567000</v>
      </c>
      <c r="O99" s="3">
        <v>40034000</v>
      </c>
      <c r="P99" s="3">
        <v>37938000</v>
      </c>
      <c r="Q99" s="4">
        <v>37282000</v>
      </c>
      <c r="R99" s="3">
        <v>37938000</v>
      </c>
      <c r="S99" s="3">
        <v>37839000</v>
      </c>
      <c r="T99" s="3">
        <v>37779000</v>
      </c>
      <c r="U99" s="3">
        <v>37282000</v>
      </c>
    </row>
    <row r="100" spans="1:21" ht="16" x14ac:dyDescent="0.2">
      <c r="A100" s="2" t="s">
        <v>111</v>
      </c>
      <c r="B100" s="3">
        <v>11285000</v>
      </c>
      <c r="C100" s="3">
        <v>12610000</v>
      </c>
      <c r="D100" s="3">
        <v>13983000</v>
      </c>
      <c r="E100" s="3">
        <v>15028000</v>
      </c>
      <c r="F100" s="3">
        <v>20192000</v>
      </c>
      <c r="G100" s="3">
        <v>21458000</v>
      </c>
      <c r="H100" s="3">
        <v>31812000</v>
      </c>
      <c r="I100" s="3">
        <v>25583000</v>
      </c>
      <c r="J100" s="3">
        <v>27380000</v>
      </c>
      <c r="K100" s="3">
        <v>29181000</v>
      </c>
      <c r="L100" s="3">
        <v>41290000</v>
      </c>
      <c r="M100" s="3">
        <v>41462000</v>
      </c>
      <c r="N100" s="3">
        <v>42567000</v>
      </c>
      <c r="O100" s="3">
        <v>40034000</v>
      </c>
      <c r="P100" s="3">
        <v>37938000</v>
      </c>
      <c r="Q100" s="4">
        <v>37282000</v>
      </c>
      <c r="R100" s="3">
        <v>37938000</v>
      </c>
      <c r="S100" s="3">
        <v>37839000</v>
      </c>
      <c r="T100" s="3">
        <v>37779000</v>
      </c>
      <c r="U100" s="3">
        <v>37282000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t="s">
        <v>26</v>
      </c>
      <c r="C103" s="3" t="s">
        <v>26</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4" t="s">
        <v>26</v>
      </c>
      <c r="R103" s="3" t="s">
        <v>26</v>
      </c>
      <c r="S103" s="3" t="s">
        <v>26</v>
      </c>
      <c r="T103" s="3" t="s">
        <v>26</v>
      </c>
      <c r="U103" s="3" t="s">
        <v>26</v>
      </c>
    </row>
    <row r="104" spans="1:21" ht="16" x14ac:dyDescent="0.2">
      <c r="A104" s="2" t="s">
        <v>115</v>
      </c>
      <c r="B104" s="3">
        <v>295292000</v>
      </c>
      <c r="C104" s="3">
        <v>256305000</v>
      </c>
      <c r="D104" s="3">
        <v>285112000</v>
      </c>
      <c r="E104" s="3">
        <v>436879000</v>
      </c>
      <c r="F104" s="3">
        <v>406333000</v>
      </c>
      <c r="G104" s="3">
        <v>478353000</v>
      </c>
      <c r="H104" s="3">
        <v>820906000</v>
      </c>
      <c r="I104" s="3">
        <v>856761000</v>
      </c>
      <c r="J104" s="3">
        <v>934568000</v>
      </c>
      <c r="K104" s="3">
        <v>1004567000</v>
      </c>
      <c r="L104" s="3">
        <v>770444000</v>
      </c>
      <c r="M104" s="3">
        <v>725337000</v>
      </c>
      <c r="N104" s="3">
        <v>582761000</v>
      </c>
      <c r="O104" s="3">
        <v>763579000</v>
      </c>
      <c r="P104" s="3">
        <v>1235803000</v>
      </c>
      <c r="Q104" s="4">
        <v>970193000</v>
      </c>
      <c r="R104" s="3">
        <v>1235803000</v>
      </c>
      <c r="S104" s="3">
        <v>1065629000</v>
      </c>
      <c r="T104" s="3">
        <v>883859000</v>
      </c>
      <c r="U104" s="3">
        <v>970193000</v>
      </c>
    </row>
    <row r="105" spans="1:21" ht="16" x14ac:dyDescent="0.2">
      <c r="A105" s="2" t="s">
        <v>116</v>
      </c>
      <c r="B105" s="3">
        <v>5094000</v>
      </c>
      <c r="C105" s="3">
        <v>4281000</v>
      </c>
      <c r="D105" s="3">
        <v>3418000</v>
      </c>
      <c r="E105" s="3">
        <v>2501000</v>
      </c>
      <c r="F105" s="3">
        <v>1394000</v>
      </c>
      <c r="G105" s="3">
        <v>150359000</v>
      </c>
      <c r="H105" s="3">
        <v>350000000</v>
      </c>
      <c r="I105" s="3">
        <v>597085000</v>
      </c>
      <c r="J105" s="3">
        <v>593110000</v>
      </c>
      <c r="K105" s="3">
        <v>606075000</v>
      </c>
      <c r="L105" s="3">
        <v>601348000</v>
      </c>
      <c r="M105" s="3">
        <v>698910000</v>
      </c>
      <c r="N105" s="3">
        <v>858492000</v>
      </c>
      <c r="O105" s="3">
        <v>775205000</v>
      </c>
      <c r="P105" s="3">
        <v>694387000</v>
      </c>
      <c r="Q105" s="4">
        <v>618813000</v>
      </c>
      <c r="R105" s="3">
        <v>694387000</v>
      </c>
      <c r="S105" s="3">
        <v>696362000</v>
      </c>
      <c r="T105" s="3">
        <v>696844000</v>
      </c>
      <c r="U105" s="3">
        <v>618813000</v>
      </c>
    </row>
    <row r="106" spans="1:21" ht="16" x14ac:dyDescent="0.2">
      <c r="A106" s="2" t="s">
        <v>117</v>
      </c>
      <c r="B106" s="3">
        <v>5094000</v>
      </c>
      <c r="C106" s="3">
        <v>4281000</v>
      </c>
      <c r="D106" s="3">
        <v>3418000</v>
      </c>
      <c r="E106" s="3">
        <v>2501000</v>
      </c>
      <c r="F106" s="3">
        <v>1394000</v>
      </c>
      <c r="G106" s="3">
        <v>150359000</v>
      </c>
      <c r="H106" s="3">
        <v>350000000</v>
      </c>
      <c r="I106" s="3">
        <v>597085000</v>
      </c>
      <c r="J106" s="3">
        <v>593110000</v>
      </c>
      <c r="K106" s="3">
        <v>606075000</v>
      </c>
      <c r="L106" s="3">
        <v>601348000</v>
      </c>
      <c r="M106" s="3">
        <v>698910000</v>
      </c>
      <c r="N106" s="3">
        <v>858492000</v>
      </c>
      <c r="O106" s="3">
        <v>775205000</v>
      </c>
      <c r="P106" s="3">
        <v>694387000</v>
      </c>
      <c r="Q106" s="4">
        <v>618813000</v>
      </c>
      <c r="R106" s="3">
        <v>694387000</v>
      </c>
      <c r="S106" s="3">
        <v>696362000</v>
      </c>
      <c r="T106" s="3">
        <v>696844000</v>
      </c>
      <c r="U106" s="3">
        <v>618813000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67472000</v>
      </c>
      <c r="N107" s="3">
        <v>77039000</v>
      </c>
      <c r="O107" s="3">
        <v>87377000</v>
      </c>
      <c r="P107" s="3">
        <v>101239000</v>
      </c>
      <c r="Q107" s="4">
        <v>101470000</v>
      </c>
      <c r="R107" s="3">
        <v>101239000</v>
      </c>
      <c r="S107" s="3">
        <v>98177000</v>
      </c>
      <c r="T107" s="3">
        <v>97337000</v>
      </c>
      <c r="U107" s="3">
        <v>101470000</v>
      </c>
    </row>
    <row r="108" spans="1:21" ht="16" x14ac:dyDescent="0.2">
      <c r="A108" s="2" t="s">
        <v>119</v>
      </c>
      <c r="B108" s="3">
        <v>26857000</v>
      </c>
      <c r="C108" s="3">
        <v>33362000</v>
      </c>
      <c r="D108" s="3">
        <v>34333000</v>
      </c>
      <c r="E108" s="3">
        <v>51841000</v>
      </c>
      <c r="F108" s="3">
        <v>59618000</v>
      </c>
      <c r="G108" s="3">
        <v>83590000</v>
      </c>
      <c r="H108" s="3">
        <v>95716000</v>
      </c>
      <c r="I108" s="3">
        <v>105142000</v>
      </c>
      <c r="J108" s="3">
        <v>111239000</v>
      </c>
      <c r="K108" s="3">
        <v>156616000</v>
      </c>
      <c r="L108" s="3">
        <v>174790000</v>
      </c>
      <c r="M108" s="3">
        <v>230403000</v>
      </c>
      <c r="N108" s="3">
        <v>220513000</v>
      </c>
      <c r="O108" s="3">
        <v>208427000</v>
      </c>
      <c r="P108" s="3">
        <v>207838000</v>
      </c>
      <c r="Q108" s="4">
        <v>199991000</v>
      </c>
      <c r="R108" s="3">
        <v>207838000</v>
      </c>
      <c r="S108" s="3">
        <v>205306000</v>
      </c>
      <c r="T108" s="3">
        <v>196242000</v>
      </c>
      <c r="U108" s="3">
        <v>199991000</v>
      </c>
    </row>
    <row r="109" spans="1:21" ht="16" x14ac:dyDescent="0.2">
      <c r="A109" s="2" t="s">
        <v>120</v>
      </c>
      <c r="B109" s="3">
        <v>15720000</v>
      </c>
      <c r="C109" s="3">
        <v>22096000</v>
      </c>
      <c r="D109" s="3">
        <v>23288000</v>
      </c>
      <c r="E109" s="3">
        <v>34111000</v>
      </c>
      <c r="F109" s="3">
        <v>35720000</v>
      </c>
      <c r="G109" s="3">
        <v>52375000</v>
      </c>
      <c r="H109" s="3">
        <v>63353000</v>
      </c>
      <c r="I109" s="3">
        <v>76444000</v>
      </c>
      <c r="J109" s="3">
        <v>72302000</v>
      </c>
      <c r="K109" s="3">
        <v>60898000</v>
      </c>
      <c r="L109" s="3">
        <v>89964000</v>
      </c>
      <c r="M109" s="3">
        <v>81767000</v>
      </c>
      <c r="N109" s="3">
        <v>57870000</v>
      </c>
      <c r="O109" s="3">
        <v>50109000</v>
      </c>
      <c r="P109" s="3">
        <v>39012000</v>
      </c>
      <c r="Q109" s="4">
        <v>38310000</v>
      </c>
      <c r="R109" s="3">
        <v>39012000</v>
      </c>
      <c r="S109" s="3">
        <v>36265000</v>
      </c>
      <c r="T109" s="3">
        <v>34622000</v>
      </c>
      <c r="U109" s="3">
        <v>38310000</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11137000</v>
      </c>
      <c r="C114" s="3">
        <v>11266000</v>
      </c>
      <c r="D114" s="3">
        <v>11045000</v>
      </c>
      <c r="E114" s="3">
        <v>17730000</v>
      </c>
      <c r="F114" s="3">
        <v>23898000</v>
      </c>
      <c r="G114" s="3">
        <v>31215000</v>
      </c>
      <c r="H114" s="3">
        <v>32363000</v>
      </c>
      <c r="I114" s="3">
        <v>28698000</v>
      </c>
      <c r="J114" s="3">
        <v>38937000</v>
      </c>
      <c r="K114" s="3">
        <v>95718000</v>
      </c>
      <c r="L114" s="3">
        <v>84826000</v>
      </c>
      <c r="M114" s="3">
        <v>148636000</v>
      </c>
      <c r="N114" s="3">
        <v>162643000</v>
      </c>
      <c r="O114" s="3">
        <v>158318000</v>
      </c>
      <c r="P114" s="3">
        <v>168826000</v>
      </c>
      <c r="Q114" s="4">
        <v>161681000</v>
      </c>
      <c r="R114" s="3">
        <v>168826000</v>
      </c>
      <c r="S114" s="3">
        <v>169041000</v>
      </c>
      <c r="T114" s="3">
        <v>161620000</v>
      </c>
      <c r="U114" s="3">
        <v>161681000</v>
      </c>
    </row>
    <row r="115" spans="1:21" ht="16" x14ac:dyDescent="0.2">
      <c r="A115" s="2" t="s">
        <v>123</v>
      </c>
      <c r="B115" s="3">
        <v>31951000</v>
      </c>
      <c r="C115" s="3">
        <v>37643000</v>
      </c>
      <c r="D115" s="3">
        <v>37751000</v>
      </c>
      <c r="E115" s="3">
        <v>54342000</v>
      </c>
      <c r="F115" s="3">
        <v>61012000</v>
      </c>
      <c r="G115" s="3">
        <v>233949000</v>
      </c>
      <c r="H115" s="3">
        <v>445716000</v>
      </c>
      <c r="I115" s="3">
        <v>702227000</v>
      </c>
      <c r="J115" s="3">
        <v>704349000</v>
      </c>
      <c r="K115" s="3">
        <v>762691000</v>
      </c>
      <c r="L115" s="3">
        <v>776138000</v>
      </c>
      <c r="M115" s="3">
        <v>929313000</v>
      </c>
      <c r="N115" s="3">
        <v>1079005000</v>
      </c>
      <c r="O115" s="3">
        <v>983632000</v>
      </c>
      <c r="P115" s="3">
        <v>902225000</v>
      </c>
      <c r="Q115" s="4">
        <v>818804000</v>
      </c>
      <c r="R115" s="3">
        <v>902225000</v>
      </c>
      <c r="S115" s="3">
        <v>901668000</v>
      </c>
      <c r="T115" s="3">
        <v>893086000</v>
      </c>
      <c r="U115" s="3">
        <v>818804000</v>
      </c>
    </row>
    <row r="116" spans="1:21" ht="16" x14ac:dyDescent="0.2">
      <c r="A116" s="2" t="s">
        <v>124</v>
      </c>
      <c r="B116" s="3">
        <v>327243000</v>
      </c>
      <c r="C116" s="3">
        <v>293948000</v>
      </c>
      <c r="D116" s="3">
        <v>322863000</v>
      </c>
      <c r="E116" s="3">
        <v>491221000</v>
      </c>
      <c r="F116" s="3">
        <v>467345000</v>
      </c>
      <c r="G116" s="3">
        <v>712302000</v>
      </c>
      <c r="H116" s="3">
        <v>1266622000</v>
      </c>
      <c r="I116" s="3">
        <v>1558988000</v>
      </c>
      <c r="J116" s="3">
        <v>1638917000</v>
      </c>
      <c r="K116" s="3">
        <v>1767258000</v>
      </c>
      <c r="L116" s="3">
        <v>1546582000</v>
      </c>
      <c r="M116" s="3">
        <v>1654650000</v>
      </c>
      <c r="N116" s="3">
        <v>1661766000</v>
      </c>
      <c r="O116" s="3">
        <v>1747211000</v>
      </c>
      <c r="P116" s="3">
        <v>2138028000</v>
      </c>
      <c r="Q116" s="4">
        <v>1788997000</v>
      </c>
      <c r="R116" s="3">
        <v>2138028000</v>
      </c>
      <c r="S116" s="3">
        <v>1967297000</v>
      </c>
      <c r="T116" s="3">
        <v>1776945000</v>
      </c>
      <c r="U116" s="3">
        <v>1788997000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558200000</v>
      </c>
      <c r="C118" s="3">
        <v>590430000</v>
      </c>
      <c r="D118" s="3">
        <v>651442000</v>
      </c>
      <c r="E118" s="3">
        <v>712498000</v>
      </c>
      <c r="F118" s="3">
        <v>767230000</v>
      </c>
      <c r="G118" s="3">
        <v>835439000</v>
      </c>
      <c r="H118" s="3">
        <v>898488000</v>
      </c>
      <c r="I118" s="3">
        <v>950792000</v>
      </c>
      <c r="J118" s="3">
        <v>1022229000</v>
      </c>
      <c r="K118" s="3">
        <v>1084359000</v>
      </c>
      <c r="L118" s="3">
        <v>1148725000</v>
      </c>
      <c r="M118" s="3">
        <v>1224088000</v>
      </c>
      <c r="N118" s="3">
        <v>1305495000</v>
      </c>
      <c r="O118" s="3">
        <v>1388008000</v>
      </c>
      <c r="P118" s="3">
        <v>1473934000</v>
      </c>
      <c r="Q118" s="4">
        <v>1553769000</v>
      </c>
      <c r="R118" s="3">
        <v>1473934000</v>
      </c>
      <c r="S118" s="3">
        <v>1500635000</v>
      </c>
      <c r="T118" s="3">
        <v>1525935000</v>
      </c>
      <c r="U118" s="3">
        <v>1553769000</v>
      </c>
    </row>
    <row r="119" spans="1:21" ht="16" x14ac:dyDescent="0.2">
      <c r="A119" s="2" t="s">
        <v>127</v>
      </c>
      <c r="B119" s="3">
        <v>9539000</v>
      </c>
      <c r="C119" s="3">
        <v>9633000</v>
      </c>
      <c r="D119" s="3">
        <v>9797000</v>
      </c>
      <c r="E119" s="3">
        <v>9923000</v>
      </c>
      <c r="F119" s="3">
        <v>10016000</v>
      </c>
      <c r="G119" s="3">
        <v>10119000</v>
      </c>
      <c r="H119" s="3">
        <v>10195000</v>
      </c>
      <c r="I119" s="3">
        <v>10258000</v>
      </c>
      <c r="J119" s="3">
        <v>10334000</v>
      </c>
      <c r="K119" s="3">
        <v>10428000</v>
      </c>
      <c r="L119" s="3">
        <v>10509000</v>
      </c>
      <c r="M119" s="3">
        <v>10571000</v>
      </c>
      <c r="N119" s="3">
        <v>10646000</v>
      </c>
      <c r="O119" s="3">
        <v>10688000</v>
      </c>
      <c r="P119" s="3">
        <v>10719000</v>
      </c>
      <c r="Q119" s="4">
        <v>10745000</v>
      </c>
      <c r="R119" s="3">
        <v>10719000</v>
      </c>
      <c r="S119" s="3">
        <v>10732000</v>
      </c>
      <c r="T119" s="3">
        <v>10738000</v>
      </c>
      <c r="U119" s="3">
        <v>10745000</v>
      </c>
    </row>
    <row r="120" spans="1:21" ht="16" x14ac:dyDescent="0.2">
      <c r="A120" s="2" t="s">
        <v>128</v>
      </c>
      <c r="B120" s="3">
        <v>548661000</v>
      </c>
      <c r="C120" s="3">
        <v>580797000</v>
      </c>
      <c r="D120" s="3">
        <v>641645000</v>
      </c>
      <c r="E120" s="3">
        <v>702575000</v>
      </c>
      <c r="F120" s="3">
        <v>757214000</v>
      </c>
      <c r="G120" s="3">
        <v>825320000</v>
      </c>
      <c r="H120" s="3">
        <v>888293000</v>
      </c>
      <c r="I120" s="3">
        <v>940534000</v>
      </c>
      <c r="J120" s="3">
        <v>1011895000</v>
      </c>
      <c r="K120" s="3">
        <v>1073931000</v>
      </c>
      <c r="L120" s="3">
        <v>1138216000</v>
      </c>
      <c r="M120" s="3">
        <v>1213517000</v>
      </c>
      <c r="N120" s="3">
        <v>1294849000</v>
      </c>
      <c r="O120" s="3">
        <v>1377320000</v>
      </c>
      <c r="P120" s="3">
        <v>1463215000</v>
      </c>
      <c r="Q120" s="4">
        <v>1543024000</v>
      </c>
      <c r="R120" s="3">
        <v>1463215000</v>
      </c>
      <c r="S120" s="3">
        <v>1489903000</v>
      </c>
      <c r="T120" s="3">
        <v>1515197000</v>
      </c>
      <c r="U120" s="3">
        <v>1543024000</v>
      </c>
    </row>
    <row r="121" spans="1:21" ht="16" x14ac:dyDescent="0.2">
      <c r="A121" s="2" t="s">
        <v>129</v>
      </c>
      <c r="B121" s="3">
        <v>830390000</v>
      </c>
      <c r="C121" s="3">
        <v>914759000</v>
      </c>
      <c r="D121" s="3">
        <v>1060647000</v>
      </c>
      <c r="E121" s="3">
        <v>1320376000</v>
      </c>
      <c r="F121" s="3">
        <v>1457184000</v>
      </c>
      <c r="G121" s="3">
        <v>1829378000</v>
      </c>
      <c r="H121" s="3">
        <v>2453266000</v>
      </c>
      <c r="I121" s="3">
        <v>1316417000</v>
      </c>
      <c r="J121" s="3">
        <v>1633443000</v>
      </c>
      <c r="K121" s="3">
        <v>1911528000</v>
      </c>
      <c r="L121" s="3">
        <v>2288899000</v>
      </c>
      <c r="M121" s="3">
        <v>2600543000</v>
      </c>
      <c r="N121" s="3">
        <v>2799890000</v>
      </c>
      <c r="O121" s="3">
        <v>3570691000</v>
      </c>
      <c r="P121" s="3">
        <v>4392112000</v>
      </c>
      <c r="Q121" s="4">
        <v>-4437044000</v>
      </c>
      <c r="R121" s="3">
        <v>4392112000</v>
      </c>
      <c r="S121" s="3">
        <v>4401666000</v>
      </c>
      <c r="T121" s="3">
        <v>4401743000</v>
      </c>
      <c r="U121" s="3">
        <v>-4437044000</v>
      </c>
    </row>
    <row r="122" spans="1:21" ht="16" x14ac:dyDescent="0.2">
      <c r="A122" s="2" t="s">
        <v>130</v>
      </c>
      <c r="B122" s="3">
        <v>702031000</v>
      </c>
      <c r="C122" s="3">
        <v>824256000</v>
      </c>
      <c r="D122" s="3">
        <v>965540000</v>
      </c>
      <c r="E122" s="3">
        <v>1127326000</v>
      </c>
      <c r="F122" s="3">
        <v>1305593000</v>
      </c>
      <c r="G122" s="3">
        <v>1493393000</v>
      </c>
      <c r="H122" s="3">
        <v>1675299000</v>
      </c>
      <c r="I122" s="3">
        <v>318356000</v>
      </c>
      <c r="J122" s="3">
        <v>540401000</v>
      </c>
      <c r="K122" s="3">
        <v>803545000</v>
      </c>
      <c r="L122" s="3">
        <v>1167928000</v>
      </c>
      <c r="M122" s="3">
        <v>1595648000</v>
      </c>
      <c r="N122" s="3">
        <v>2175595000</v>
      </c>
      <c r="O122" s="3">
        <v>2920440000</v>
      </c>
      <c r="P122" s="3">
        <v>3599529000</v>
      </c>
      <c r="Q122" s="4">
        <v>4250050000</v>
      </c>
      <c r="R122" s="3">
        <v>3599529000</v>
      </c>
      <c r="S122" s="3">
        <v>3813583000</v>
      </c>
      <c r="T122" s="3">
        <v>4037819000</v>
      </c>
      <c r="U122" s="3">
        <v>4250050000</v>
      </c>
    </row>
    <row r="123" spans="1:21" ht="16" x14ac:dyDescent="0.2">
      <c r="A123" s="2" t="s">
        <v>131</v>
      </c>
      <c r="B123" s="3">
        <v>5675000</v>
      </c>
      <c r="C123" s="3">
        <v>10341000</v>
      </c>
      <c r="D123" s="3">
        <v>13467000</v>
      </c>
      <c r="E123" s="3">
        <v>15443000</v>
      </c>
      <c r="F123" s="3">
        <v>15954000</v>
      </c>
      <c r="G123" s="3">
        <v>13622000</v>
      </c>
      <c r="H123" s="3">
        <v>-8071000</v>
      </c>
      <c r="I123" s="3">
        <v>-42265000</v>
      </c>
      <c r="J123" s="3">
        <v>-43053000</v>
      </c>
      <c r="K123" s="3">
        <v>-36470000</v>
      </c>
      <c r="L123" s="3">
        <v>-41791000</v>
      </c>
      <c r="M123" s="3">
        <v>-46182000</v>
      </c>
      <c r="N123" s="3">
        <v>-53615000</v>
      </c>
      <c r="O123" s="3">
        <v>-53484000</v>
      </c>
      <c r="P123" s="3">
        <v>-77796000</v>
      </c>
      <c r="Q123" s="4">
        <v>-74891000</v>
      </c>
      <c r="R123" s="3">
        <v>-77796000</v>
      </c>
      <c r="S123" s="3">
        <v>-76615000</v>
      </c>
      <c r="T123" s="3">
        <v>-73665000</v>
      </c>
      <c r="U123" s="3">
        <v>-74891000</v>
      </c>
    </row>
    <row r="124" spans="1:21" ht="16" x14ac:dyDescent="0.2">
      <c r="A124" s="2" t="s">
        <v>132</v>
      </c>
      <c r="B124" s="3">
        <v>438194000</v>
      </c>
      <c r="C124" s="3">
        <v>514569000</v>
      </c>
      <c r="D124" s="3">
        <v>574235000</v>
      </c>
      <c r="E124" s="3">
        <v>539579000</v>
      </c>
      <c r="F124" s="3">
        <v>636223000</v>
      </c>
      <c r="G124" s="3">
        <v>518186000</v>
      </c>
      <c r="H124" s="3">
        <v>117516000</v>
      </c>
      <c r="I124" s="3">
        <v>-84125000</v>
      </c>
      <c r="J124" s="3">
        <v>-108352000</v>
      </c>
      <c r="K124" s="3">
        <v>-54106000</v>
      </c>
      <c r="L124" s="3">
        <v>-9513000</v>
      </c>
      <c r="M124" s="3">
        <v>177473000</v>
      </c>
      <c r="N124" s="3">
        <v>632088000</v>
      </c>
      <c r="O124" s="3">
        <v>689992000</v>
      </c>
      <c r="P124" s="3">
        <v>608737000</v>
      </c>
      <c r="Q124" s="4">
        <v>1297407000</v>
      </c>
      <c r="R124" s="3">
        <v>608737000</v>
      </c>
      <c r="S124" s="3">
        <v>841101000</v>
      </c>
      <c r="T124" s="3">
        <v>1093861000</v>
      </c>
      <c r="U124" s="3">
        <v>1297407000</v>
      </c>
    </row>
    <row r="125" spans="1:21" ht="16" x14ac:dyDescent="0.2">
      <c r="A125" s="2" t="s">
        <v>133</v>
      </c>
      <c r="B125" s="3" t="s">
        <v>26</v>
      </c>
      <c r="C125" s="3">
        <v>10000</v>
      </c>
      <c r="D125" s="3">
        <v>46000</v>
      </c>
      <c r="E125" s="3">
        <v>14000</v>
      </c>
      <c r="F125" s="3">
        <v>34000</v>
      </c>
      <c r="G125" s="3">
        <v>28000</v>
      </c>
      <c r="H125" s="3">
        <v>73000</v>
      </c>
      <c r="I125" s="3">
        <v>130000</v>
      </c>
      <c r="J125" s="3">
        <v>139000</v>
      </c>
      <c r="K125" s="3">
        <v>264000</v>
      </c>
      <c r="L125" s="3">
        <v>280000</v>
      </c>
      <c r="M125" s="3">
        <v>352000</v>
      </c>
      <c r="N125" s="3">
        <v>707000</v>
      </c>
      <c r="O125" s="3" t="s">
        <v>26</v>
      </c>
      <c r="P125" s="3" t="s">
        <v>26</v>
      </c>
      <c r="Q125" s="4" t="s">
        <v>26</v>
      </c>
      <c r="R125" s="3" t="s">
        <v>26</v>
      </c>
      <c r="S125" s="3" t="s">
        <v>26</v>
      </c>
      <c r="T125" s="3" t="s">
        <v>26</v>
      </c>
      <c r="U125" s="3" t="s">
        <v>26</v>
      </c>
    </row>
    <row r="126" spans="1:21" ht="16" x14ac:dyDescent="0.2">
      <c r="A126" s="2" t="s">
        <v>134</v>
      </c>
      <c r="B126" s="3">
        <v>438194000</v>
      </c>
      <c r="C126" s="3">
        <v>514579000</v>
      </c>
      <c r="D126" s="3">
        <v>574281000</v>
      </c>
      <c r="E126" s="3">
        <v>539593000</v>
      </c>
      <c r="F126" s="3">
        <v>636257000</v>
      </c>
      <c r="G126" s="3">
        <v>518214000</v>
      </c>
      <c r="H126" s="3">
        <v>117589000</v>
      </c>
      <c r="I126" s="3">
        <v>-83995000</v>
      </c>
      <c r="J126" s="3">
        <v>-108213000</v>
      </c>
      <c r="K126" s="3">
        <v>-53842000</v>
      </c>
      <c r="L126" s="3">
        <v>-9233000</v>
      </c>
      <c r="M126" s="3">
        <v>177825000</v>
      </c>
      <c r="N126" s="3">
        <v>632795000</v>
      </c>
      <c r="O126" s="3">
        <v>689992000</v>
      </c>
      <c r="P126" s="3">
        <v>608737000</v>
      </c>
      <c r="Q126" s="4">
        <v>1297407000</v>
      </c>
      <c r="R126" s="3">
        <v>608737000</v>
      </c>
      <c r="S126" s="3">
        <v>841101000</v>
      </c>
      <c r="T126" s="3">
        <v>1093861000</v>
      </c>
      <c r="U126" s="3">
        <v>1297407000</v>
      </c>
    </row>
    <row r="127" spans="1:21" ht="16" x14ac:dyDescent="0.2">
      <c r="A127" s="2" t="s">
        <v>135</v>
      </c>
      <c r="B127" s="3">
        <v>765437000</v>
      </c>
      <c r="C127" s="3">
        <v>808527000</v>
      </c>
      <c r="D127" s="3">
        <v>897144000</v>
      </c>
      <c r="E127" s="3">
        <v>1030814000</v>
      </c>
      <c r="F127" s="3">
        <v>1103602000</v>
      </c>
      <c r="G127" s="3">
        <v>1230516000</v>
      </c>
      <c r="H127" s="3">
        <v>1384211000</v>
      </c>
      <c r="I127" s="3">
        <v>1474993000</v>
      </c>
      <c r="J127" s="3">
        <v>1530704000</v>
      </c>
      <c r="K127" s="3">
        <v>1713416000</v>
      </c>
      <c r="L127" s="3">
        <v>1537349000</v>
      </c>
      <c r="M127" s="3">
        <v>1832475000</v>
      </c>
      <c r="N127" s="3">
        <v>2294561000</v>
      </c>
      <c r="O127" s="3">
        <v>2437203000</v>
      </c>
      <c r="P127" s="3">
        <v>2746765000</v>
      </c>
      <c r="Q127" s="4">
        <v>3086404000</v>
      </c>
      <c r="R127" s="3">
        <v>2746765000</v>
      </c>
      <c r="S127" s="3">
        <v>2808398000</v>
      </c>
      <c r="T127" s="3">
        <v>2870806000</v>
      </c>
      <c r="U127" s="3">
        <v>3086404000</v>
      </c>
    </row>
    <row r="128" spans="1:21" ht="16" x14ac:dyDescent="0.2">
      <c r="A128" s="28" t="s">
        <v>136</v>
      </c>
      <c r="B128" s="26">
        <v>118258000</v>
      </c>
      <c r="C128" s="26">
        <v>116432000</v>
      </c>
      <c r="D128" s="26">
        <v>114622000</v>
      </c>
      <c r="E128" s="26">
        <v>110202000</v>
      </c>
      <c r="F128" s="26">
        <v>109016000</v>
      </c>
      <c r="G128" s="26">
        <v>103078000</v>
      </c>
      <c r="H128" s="26">
        <v>94746000</v>
      </c>
      <c r="I128" s="26">
        <v>89995000</v>
      </c>
      <c r="J128" s="26">
        <v>87974000</v>
      </c>
      <c r="K128" s="26">
        <v>87104000</v>
      </c>
      <c r="L128" s="26">
        <v>86100000</v>
      </c>
      <c r="M128" s="26">
        <v>85471000</v>
      </c>
      <c r="N128" s="26">
        <v>85449000</v>
      </c>
      <c r="O128" s="26">
        <v>84562000</v>
      </c>
      <c r="P128" s="26">
        <v>82894000</v>
      </c>
      <c r="Q128" s="27">
        <v>83012000</v>
      </c>
      <c r="R128" s="26">
        <v>82894000</v>
      </c>
      <c r="S128" s="26">
        <v>83003000</v>
      </c>
      <c r="T128" s="26">
        <v>83060000</v>
      </c>
      <c r="U128" s="26">
        <v>83012000</v>
      </c>
    </row>
    <row r="129" spans="1:21" ht="16" x14ac:dyDescent="0.2">
      <c r="A129" s="15" t="s">
        <v>200</v>
      </c>
      <c r="B129" s="10"/>
      <c r="C129" s="20">
        <f>(C128/B128)-1</f>
        <v>-1.5440815843325573E-2</v>
      </c>
      <c r="D129" s="20">
        <f>(D128/C128)-1</f>
        <v>-1.5545554486738999E-2</v>
      </c>
      <c r="E129" s="20">
        <f>(E128/D128)-1</f>
        <v>-3.8561532690059463E-2</v>
      </c>
      <c r="F129" s="20">
        <f t="shared" ref="F129:U129" si="9">(F128/E128)-1</f>
        <v>-1.0762055135115522E-2</v>
      </c>
      <c r="G129" s="20">
        <f t="shared" si="9"/>
        <v>-5.4469068760548911E-2</v>
      </c>
      <c r="H129" s="20">
        <f t="shared" si="9"/>
        <v>-8.0831991307553475E-2</v>
      </c>
      <c r="I129" s="20">
        <f t="shared" si="9"/>
        <v>-5.0144597133388258E-2</v>
      </c>
      <c r="J129" s="20">
        <f t="shared" si="9"/>
        <v>-2.2456803155730842E-2</v>
      </c>
      <c r="K129" s="20">
        <f t="shared" si="9"/>
        <v>-9.8892854707072209E-3</v>
      </c>
      <c r="L129" s="20">
        <f t="shared" si="9"/>
        <v>-1.1526451138868521E-2</v>
      </c>
      <c r="M129" s="20">
        <f t="shared" si="9"/>
        <v>-7.3054587688734518E-3</v>
      </c>
      <c r="N129" s="20">
        <f t="shared" si="9"/>
        <v>-2.5739724584949997E-4</v>
      </c>
      <c r="O129" s="20">
        <f t="shared" si="9"/>
        <v>-1.0380460859694129E-2</v>
      </c>
      <c r="P129" s="20">
        <f t="shared" si="9"/>
        <v>-1.9725172063101648E-2</v>
      </c>
      <c r="Q129" s="20">
        <f t="shared" si="9"/>
        <v>1.4235047168673631E-3</v>
      </c>
      <c r="R129" s="20">
        <f t="shared" si="9"/>
        <v>-1.421481231629107E-3</v>
      </c>
      <c r="S129" s="20">
        <f t="shared" si="9"/>
        <v>1.3149323232080068E-3</v>
      </c>
      <c r="T129" s="20">
        <f t="shared" si="9"/>
        <v>6.8672216666865182E-4</v>
      </c>
      <c r="U129" s="20">
        <f t="shared" si="9"/>
        <v>-5.7789549723086253E-4</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82753000</v>
      </c>
      <c r="N130" s="3">
        <v>94772000</v>
      </c>
      <c r="O130" s="3">
        <v>107308000</v>
      </c>
      <c r="P130" s="3">
        <v>121664000</v>
      </c>
      <c r="Q130" s="4">
        <v>121362000</v>
      </c>
      <c r="R130" s="3">
        <v>121664000</v>
      </c>
      <c r="S130" s="3">
        <v>117381000</v>
      </c>
      <c r="T130" s="3">
        <v>117030000</v>
      </c>
      <c r="U130" s="3">
        <v>121362000</v>
      </c>
    </row>
    <row r="131" spans="1:21" ht="16" x14ac:dyDescent="0.2">
      <c r="A131" s="2" t="s">
        <v>138</v>
      </c>
      <c r="B131" s="3">
        <v>77611000</v>
      </c>
      <c r="C131" s="3">
        <v>17156000</v>
      </c>
      <c r="D131" s="3">
        <v>-23635000</v>
      </c>
      <c r="E131" s="3">
        <v>62523000</v>
      </c>
      <c r="F131" s="3">
        <v>-9485000</v>
      </c>
      <c r="G131" s="3">
        <v>149336000</v>
      </c>
      <c r="H131" s="3">
        <v>576464000</v>
      </c>
      <c r="I131" s="3">
        <v>1041091000</v>
      </c>
      <c r="J131" s="3">
        <v>1049209000</v>
      </c>
      <c r="K131" s="3">
        <v>1073400000</v>
      </c>
      <c r="L131" s="3">
        <v>876491000</v>
      </c>
      <c r="M131" s="3">
        <v>897349000</v>
      </c>
      <c r="N131" s="3">
        <v>524552000</v>
      </c>
      <c r="O131" s="3">
        <v>779247000</v>
      </c>
      <c r="P131" s="3">
        <v>1235823000</v>
      </c>
      <c r="Q131" s="4">
        <v>687107000</v>
      </c>
      <c r="R131" s="3">
        <v>1235823000</v>
      </c>
      <c r="S131" s="3">
        <v>1091481000</v>
      </c>
      <c r="T131" s="3">
        <v>902997000</v>
      </c>
      <c r="U131" s="3">
        <v>687107000</v>
      </c>
    </row>
    <row r="132" spans="1:21" ht="16" x14ac:dyDescent="0.2">
      <c r="A132" s="2" t="s">
        <v>139</v>
      </c>
      <c r="B132" s="5">
        <v>17.71</v>
      </c>
      <c r="C132" s="5">
        <v>3.33</v>
      </c>
      <c r="D132" s="5">
        <v>-4.12</v>
      </c>
      <c r="E132" s="5">
        <v>11.59</v>
      </c>
      <c r="F132" s="5">
        <v>-1.49</v>
      </c>
      <c r="G132" s="5">
        <v>28.82</v>
      </c>
      <c r="H132" s="5">
        <v>490.24</v>
      </c>
      <c r="I132" s="5">
        <v>-1239.47</v>
      </c>
      <c r="J132" s="5">
        <v>-969.58</v>
      </c>
      <c r="K132" s="5">
        <v>-1993.61</v>
      </c>
      <c r="L132" s="5">
        <v>-9493.0300000000007</v>
      </c>
      <c r="M132" s="5">
        <v>504.62</v>
      </c>
      <c r="N132" s="5">
        <v>82.89</v>
      </c>
      <c r="O132" s="5">
        <v>112.94</v>
      </c>
      <c r="P132" s="5">
        <v>203.01</v>
      </c>
      <c r="Q132" s="6">
        <v>52.96</v>
      </c>
      <c r="R132" s="5">
        <v>203.01</v>
      </c>
      <c r="S132" s="5">
        <v>129.77000000000001</v>
      </c>
      <c r="T132" s="5">
        <v>82.55</v>
      </c>
      <c r="U132" s="5">
        <v>52.96</v>
      </c>
    </row>
    <row r="133" spans="1:21" ht="16" x14ac:dyDescent="0.2">
      <c r="A133" s="2" t="s">
        <v>140</v>
      </c>
      <c r="B133" s="5">
        <v>41.39</v>
      </c>
      <c r="C133" s="5">
        <v>50.67</v>
      </c>
      <c r="D133" s="5">
        <v>53.36</v>
      </c>
      <c r="E133" s="5">
        <v>37.74</v>
      </c>
      <c r="F133" s="5">
        <v>46.02</v>
      </c>
      <c r="G133" s="5">
        <v>28.13</v>
      </c>
      <c r="H133" s="5">
        <v>-11.63</v>
      </c>
      <c r="I133" s="5">
        <v>-25.71</v>
      </c>
      <c r="J133" s="5">
        <v>-25.46</v>
      </c>
      <c r="K133" s="5">
        <v>-20.25</v>
      </c>
      <c r="L133" s="5">
        <v>-20.73</v>
      </c>
      <c r="M133" s="5">
        <v>-7.85</v>
      </c>
      <c r="N133" s="5">
        <v>16.86</v>
      </c>
      <c r="O133" s="5">
        <v>11.7</v>
      </c>
      <c r="P133" s="5">
        <v>6.53</v>
      </c>
      <c r="Q133" s="6">
        <v>32.17</v>
      </c>
      <c r="R133" s="5">
        <v>6.53</v>
      </c>
      <c r="S133" s="5">
        <v>16.32</v>
      </c>
      <c r="T133" s="5">
        <v>26.44</v>
      </c>
      <c r="U133" s="5">
        <v>32.17</v>
      </c>
    </row>
    <row r="134" spans="1:21" ht="16" x14ac:dyDescent="0.2">
      <c r="A134" s="2" t="s">
        <v>141</v>
      </c>
      <c r="B134" s="5">
        <v>1.21</v>
      </c>
      <c r="C134" s="5">
        <v>1.47</v>
      </c>
      <c r="D134" s="5">
        <v>1.62</v>
      </c>
      <c r="E134" s="5">
        <v>1.2</v>
      </c>
      <c r="F134" s="5">
        <v>1.4</v>
      </c>
      <c r="G134" s="5">
        <v>1.36</v>
      </c>
      <c r="H134" s="5">
        <v>0.93</v>
      </c>
      <c r="I134" s="5">
        <v>0.96</v>
      </c>
      <c r="J134" s="5">
        <v>0.9</v>
      </c>
      <c r="K134" s="5">
        <v>0.97</v>
      </c>
      <c r="L134" s="5">
        <v>0.85</v>
      </c>
      <c r="M134" s="5">
        <v>0.94</v>
      </c>
      <c r="N134" s="5">
        <v>1.82</v>
      </c>
      <c r="O134" s="5">
        <v>1.25</v>
      </c>
      <c r="P134" s="5">
        <v>0.89</v>
      </c>
      <c r="Q134" s="6">
        <v>1.43</v>
      </c>
      <c r="R134" s="5">
        <v>0.89</v>
      </c>
      <c r="S134" s="5">
        <v>1.08</v>
      </c>
      <c r="T134" s="5">
        <v>1.33</v>
      </c>
      <c r="U134" s="5">
        <v>1.43</v>
      </c>
    </row>
    <row r="135" spans="1:21" ht="16" x14ac:dyDescent="0.2">
      <c r="A135" s="2" t="s">
        <v>142</v>
      </c>
      <c r="B135" s="5">
        <v>96.88</v>
      </c>
      <c r="C135" s="5">
        <v>104.62</v>
      </c>
      <c r="D135" s="5">
        <v>107.71</v>
      </c>
      <c r="E135" s="5">
        <v>103.66</v>
      </c>
      <c r="F135" s="5">
        <v>101.85</v>
      </c>
      <c r="G135" s="5">
        <v>100.51</v>
      </c>
      <c r="H135" s="5">
        <v>98.62</v>
      </c>
      <c r="I135" s="5">
        <v>104.35</v>
      </c>
      <c r="J135" s="5">
        <v>92.77</v>
      </c>
      <c r="K135" s="5">
        <v>81.78</v>
      </c>
      <c r="L135" s="5">
        <v>77.87</v>
      </c>
      <c r="M135" s="5">
        <v>79.510000000000005</v>
      </c>
      <c r="N135" s="5">
        <v>82.3</v>
      </c>
      <c r="O135" s="5">
        <v>80.510000000000005</v>
      </c>
      <c r="P135" s="5">
        <v>98.69</v>
      </c>
      <c r="Q135" s="6">
        <v>110.24</v>
      </c>
      <c r="R135" s="5">
        <v>98.69</v>
      </c>
      <c r="S135" s="5">
        <v>106.98</v>
      </c>
      <c r="T135" s="5">
        <v>110.66</v>
      </c>
      <c r="U135" s="5">
        <v>110.24</v>
      </c>
    </row>
    <row r="136" spans="1:21" ht="16" x14ac:dyDescent="0.2">
      <c r="A136" s="2" t="s">
        <v>143</v>
      </c>
      <c r="B136" s="3">
        <v>4700</v>
      </c>
      <c r="C136" s="3">
        <v>4800</v>
      </c>
      <c r="D136" s="3">
        <v>4800</v>
      </c>
      <c r="E136" s="3">
        <v>5100</v>
      </c>
      <c r="F136" s="3">
        <v>5400</v>
      </c>
      <c r="G136" s="3">
        <v>5700</v>
      </c>
      <c r="H136" s="3">
        <v>6400</v>
      </c>
      <c r="I136" s="3">
        <v>6800</v>
      </c>
      <c r="J136" s="3">
        <v>7365</v>
      </c>
      <c r="K136" s="3">
        <v>7600</v>
      </c>
      <c r="L136" s="3">
        <v>8377</v>
      </c>
      <c r="M136" s="3">
        <v>9200</v>
      </c>
      <c r="N136" s="3">
        <v>9300</v>
      </c>
      <c r="O136" s="3">
        <v>10350</v>
      </c>
      <c r="P136" s="3">
        <v>10780</v>
      </c>
      <c r="Q136" s="4">
        <v>10780</v>
      </c>
      <c r="R136" s="3">
        <v>10780</v>
      </c>
      <c r="S136" s="3">
        <v>10780</v>
      </c>
      <c r="T136" s="3">
        <v>10780</v>
      </c>
      <c r="U136" s="3">
        <v>10780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116169000</v>
      </c>
      <c r="C139" s="3">
        <v>122235000</v>
      </c>
      <c r="D139" s="3">
        <v>141320000</v>
      </c>
      <c r="E139" s="3">
        <v>161754000</v>
      </c>
      <c r="F139" s="3">
        <v>178287000</v>
      </c>
      <c r="G139" s="3">
        <v>187794000</v>
      </c>
      <c r="H139" s="3">
        <v>181951000</v>
      </c>
      <c r="I139" s="3">
        <v>192135000</v>
      </c>
      <c r="J139" s="3">
        <v>222054000</v>
      </c>
      <c r="K139" s="3">
        <v>263269000</v>
      </c>
      <c r="L139" s="3">
        <v>377047000</v>
      </c>
      <c r="M139" s="3">
        <v>427792000</v>
      </c>
      <c r="N139" s="3">
        <v>582131000</v>
      </c>
      <c r="O139" s="3">
        <v>744844000</v>
      </c>
      <c r="P139" s="3">
        <v>679089000</v>
      </c>
      <c r="Q139" s="4">
        <v>822728000</v>
      </c>
      <c r="R139" s="3">
        <v>172207000</v>
      </c>
      <c r="S139" s="3">
        <v>214054000</v>
      </c>
      <c r="T139" s="3">
        <v>224236000</v>
      </c>
      <c r="U139" s="3">
        <v>212231000</v>
      </c>
    </row>
    <row r="140" spans="1:21" ht="16" x14ac:dyDescent="0.2">
      <c r="A140" s="2" t="s">
        <v>145</v>
      </c>
      <c r="B140" s="3">
        <v>48819000</v>
      </c>
      <c r="C140" s="3">
        <v>49773000</v>
      </c>
      <c r="D140" s="3">
        <v>45956000</v>
      </c>
      <c r="E140" s="3">
        <v>48202000</v>
      </c>
      <c r="F140" s="3">
        <v>52408000</v>
      </c>
      <c r="G140" s="3">
        <v>54596000</v>
      </c>
      <c r="H140" s="3">
        <v>58888000</v>
      </c>
      <c r="I140" s="3">
        <v>68956000</v>
      </c>
      <c r="J140" s="3">
        <v>78218000</v>
      </c>
      <c r="K140" s="3">
        <v>83140000</v>
      </c>
      <c r="L140" s="3">
        <v>83178000</v>
      </c>
      <c r="M140" s="3">
        <v>88011000</v>
      </c>
      <c r="N140" s="3">
        <v>95998000</v>
      </c>
      <c r="O140" s="3">
        <v>104596000</v>
      </c>
      <c r="P140" s="3">
        <v>111900000</v>
      </c>
      <c r="Q140" s="4">
        <v>113891000</v>
      </c>
      <c r="R140" s="3">
        <v>28720000</v>
      </c>
      <c r="S140" s="3">
        <v>28331000</v>
      </c>
      <c r="T140" s="3">
        <v>27855000</v>
      </c>
      <c r="U140" s="3">
        <v>28985000</v>
      </c>
    </row>
    <row r="141" spans="1:21" ht="16" x14ac:dyDescent="0.2">
      <c r="A141" s="2" t="s">
        <v>146</v>
      </c>
      <c r="B141" s="3">
        <v>11561000</v>
      </c>
      <c r="C141" s="3">
        <v>13269000</v>
      </c>
      <c r="D141" s="3">
        <v>-5308000</v>
      </c>
      <c r="E141" s="3">
        <v>4232000</v>
      </c>
      <c r="F141" s="3">
        <v>-2676000</v>
      </c>
      <c r="G141" s="3">
        <v>6669000</v>
      </c>
      <c r="H141" s="3">
        <v>4725000</v>
      </c>
      <c r="I141" s="3">
        <v>25084000</v>
      </c>
      <c r="J141" s="3">
        <v>31297000</v>
      </c>
      <c r="K141" s="3">
        <v>18487000</v>
      </c>
      <c r="L141" s="3">
        <v>31499000</v>
      </c>
      <c r="M141" s="3">
        <v>48324000</v>
      </c>
      <c r="N141" s="3">
        <v>1695000</v>
      </c>
      <c r="O141" s="3">
        <v>43629000</v>
      </c>
      <c r="P141" s="3">
        <v>25525000</v>
      </c>
      <c r="Q141" s="4">
        <v>51653000</v>
      </c>
      <c r="R141" s="3">
        <v>16434000</v>
      </c>
      <c r="S141" s="3">
        <v>12136000</v>
      </c>
      <c r="T141" s="3">
        <v>7924000</v>
      </c>
      <c r="U141" s="3">
        <v>15159000</v>
      </c>
    </row>
    <row r="142" spans="1:21" ht="16" x14ac:dyDescent="0.2">
      <c r="A142" s="28" t="s">
        <v>147</v>
      </c>
      <c r="B142" s="26">
        <v>10501000</v>
      </c>
      <c r="C142" s="26">
        <v>11623000</v>
      </c>
      <c r="D142" s="26">
        <v>13262000</v>
      </c>
      <c r="E142" s="26">
        <v>15496000</v>
      </c>
      <c r="F142" s="26">
        <v>15952000</v>
      </c>
      <c r="G142" s="26">
        <v>16539000</v>
      </c>
      <c r="H142" s="26">
        <v>18099000</v>
      </c>
      <c r="I142" s="26">
        <v>19884000</v>
      </c>
      <c r="J142" s="26">
        <v>19891000</v>
      </c>
      <c r="K142" s="26">
        <v>23517000</v>
      </c>
      <c r="L142" s="26">
        <v>25157000</v>
      </c>
      <c r="M142" s="26">
        <v>39278000</v>
      </c>
      <c r="N142" s="26">
        <v>30951000</v>
      </c>
      <c r="O142" s="26">
        <v>37755000</v>
      </c>
      <c r="P142" s="26">
        <v>49770000</v>
      </c>
      <c r="Q142" s="27">
        <v>57791000</v>
      </c>
      <c r="R142" s="26">
        <v>13279000</v>
      </c>
      <c r="S142" s="26">
        <v>13930000</v>
      </c>
      <c r="T142" s="26">
        <v>15362000</v>
      </c>
      <c r="U142" s="26">
        <v>15220000</v>
      </c>
    </row>
    <row r="143" spans="1:21" ht="16" x14ac:dyDescent="0.2">
      <c r="A143" s="12" t="s">
        <v>201</v>
      </c>
      <c r="B143" s="20">
        <f t="shared" ref="B143:U143" si="10">B142/B2</f>
        <v>1.0254582385281681E-2</v>
      </c>
      <c r="C143" s="20">
        <f t="shared" si="10"/>
        <v>1.126660353051909E-2</v>
      </c>
      <c r="D143" s="20">
        <f t="shared" si="10"/>
        <v>1.20193004843247E-2</v>
      </c>
      <c r="E143" s="20">
        <f t="shared" si="10"/>
        <v>1.2715303083887686E-2</v>
      </c>
      <c r="F143" s="20">
        <f t="shared" si="10"/>
        <v>1.2333976114519174E-2</v>
      </c>
      <c r="G143" s="20">
        <f t="shared" si="10"/>
        <v>1.2010387362042848E-2</v>
      </c>
      <c r="H143" s="20">
        <f t="shared" si="10"/>
        <v>1.2181259073352057E-2</v>
      </c>
      <c r="I143" s="20">
        <f t="shared" si="10"/>
        <v>1.2412821838176356E-2</v>
      </c>
      <c r="J143" s="20">
        <f t="shared" si="10"/>
        <v>1.1203527272092341E-2</v>
      </c>
      <c r="K143" s="20">
        <f t="shared" si="10"/>
        <v>1.1943274398214781E-2</v>
      </c>
      <c r="L143" s="20">
        <f t="shared" si="10"/>
        <v>1.1366583500584211E-2</v>
      </c>
      <c r="M143" s="20">
        <f t="shared" si="10"/>
        <v>1.6318862208277177E-2</v>
      </c>
      <c r="N143" s="20">
        <f t="shared" si="10"/>
        <v>1.1435147811597711E-2</v>
      </c>
      <c r="O143" s="20">
        <f t="shared" si="10"/>
        <v>1.1742075537420382E-2</v>
      </c>
      <c r="P143" s="20">
        <f t="shared" si="10"/>
        <v>1.478028250325778E-2</v>
      </c>
      <c r="Q143" s="20">
        <f t="shared" si="10"/>
        <v>1.6107103837320787E-2</v>
      </c>
      <c r="R143" s="20">
        <f t="shared" si="10"/>
        <v>1.6026445626671559E-2</v>
      </c>
      <c r="S143" s="20">
        <f t="shared" si="10"/>
        <v>1.5474424985697543E-2</v>
      </c>
      <c r="T143" s="20">
        <f t="shared" si="10"/>
        <v>1.6279685893835508E-2</v>
      </c>
      <c r="U143" s="20">
        <f t="shared" si="10"/>
        <v>1.6624304908539018E-2</v>
      </c>
    </row>
    <row r="144" spans="1:21" ht="16" x14ac:dyDescent="0.2">
      <c r="A144" s="2" t="s">
        <v>148</v>
      </c>
      <c r="B144" s="3">
        <v>5634000</v>
      </c>
      <c r="C144" s="3">
        <v>3270000</v>
      </c>
      <c r="D144" s="3">
        <v>-908000</v>
      </c>
      <c r="E144" s="3">
        <v>5996000</v>
      </c>
      <c r="F144" s="3">
        <v>-1970000</v>
      </c>
      <c r="G144" s="3">
        <v>2073000</v>
      </c>
      <c r="H144" s="3">
        <v>830000</v>
      </c>
      <c r="I144" s="3">
        <v>5143000</v>
      </c>
      <c r="J144" s="3">
        <v>20881000</v>
      </c>
      <c r="K144" s="3">
        <v>-7918000</v>
      </c>
      <c r="L144" s="3">
        <v>1209000</v>
      </c>
      <c r="M144" s="3">
        <v>6162000</v>
      </c>
      <c r="N144" s="3">
        <v>-38082000</v>
      </c>
      <c r="O144" s="3">
        <v>-3377000</v>
      </c>
      <c r="P144" s="3">
        <v>-35065000</v>
      </c>
      <c r="Q144" s="4">
        <v>-12924000</v>
      </c>
      <c r="R144" s="3">
        <v>1825000</v>
      </c>
      <c r="S144" s="3">
        <v>-3757000</v>
      </c>
      <c r="T144" s="3">
        <v>-9175000</v>
      </c>
      <c r="U144" s="3">
        <v>-1817000</v>
      </c>
    </row>
    <row r="145" spans="1:21" ht="16" x14ac:dyDescent="0.2">
      <c r="A145" s="2" t="s">
        <v>149</v>
      </c>
      <c r="B145" s="3" t="s">
        <v>26</v>
      </c>
      <c r="C145" s="3" t="s">
        <v>26</v>
      </c>
      <c r="D145" s="3" t="s">
        <v>26</v>
      </c>
      <c r="E145" s="3" t="s">
        <v>26</v>
      </c>
      <c r="F145" s="3" t="s">
        <v>26</v>
      </c>
      <c r="G145" s="3" t="s">
        <v>26</v>
      </c>
      <c r="H145" s="3" t="s">
        <v>26</v>
      </c>
      <c r="I145" s="3">
        <v>8212000</v>
      </c>
      <c r="J145" s="3">
        <v>2228000</v>
      </c>
      <c r="K145" s="3" t="s">
        <v>26</v>
      </c>
      <c r="L145" s="3">
        <v>2629000</v>
      </c>
      <c r="M145" s="3">
        <v>968000</v>
      </c>
      <c r="N145" s="3">
        <v>2501000</v>
      </c>
      <c r="O145" s="3">
        <v>5148000</v>
      </c>
      <c r="P145" s="3">
        <v>2346000</v>
      </c>
      <c r="Q145" s="4" t="s">
        <v>26</v>
      </c>
      <c r="R145" s="3" t="s">
        <v>26</v>
      </c>
      <c r="S145" s="3" t="s">
        <v>26</v>
      </c>
      <c r="T145" s="3" t="s">
        <v>26</v>
      </c>
      <c r="U145" s="3" t="s">
        <v>26</v>
      </c>
    </row>
    <row r="146" spans="1:21" ht="16" x14ac:dyDescent="0.2">
      <c r="A146" s="2" t="s">
        <v>150</v>
      </c>
      <c r="B146" s="3">
        <v>-4574000</v>
      </c>
      <c r="C146" s="3">
        <v>-1624000</v>
      </c>
      <c r="D146" s="3">
        <v>-17662000</v>
      </c>
      <c r="E146" s="3">
        <v>-17260000</v>
      </c>
      <c r="F146" s="3">
        <v>-16658000</v>
      </c>
      <c r="G146" s="3">
        <v>-11943000</v>
      </c>
      <c r="H146" s="3">
        <v>-14204000</v>
      </c>
      <c r="I146" s="3">
        <v>-8155000</v>
      </c>
      <c r="J146" s="3">
        <v>-11703000</v>
      </c>
      <c r="K146" s="3">
        <v>2888000</v>
      </c>
      <c r="L146" s="3">
        <v>2504000</v>
      </c>
      <c r="M146" s="3">
        <v>1916000</v>
      </c>
      <c r="N146" s="3">
        <v>6325000</v>
      </c>
      <c r="O146" s="3">
        <v>4103000</v>
      </c>
      <c r="P146" s="3">
        <v>8474000</v>
      </c>
      <c r="Q146" s="4">
        <v>6786000</v>
      </c>
      <c r="R146" s="3">
        <v>1330000</v>
      </c>
      <c r="S146" s="3">
        <v>1963000</v>
      </c>
      <c r="T146" s="3">
        <v>1737000</v>
      </c>
      <c r="U146" s="3">
        <v>1756000</v>
      </c>
    </row>
    <row r="147" spans="1:21" ht="16" x14ac:dyDescent="0.2">
      <c r="A147" s="2" t="s">
        <v>151</v>
      </c>
      <c r="B147" s="3">
        <v>-33206000</v>
      </c>
      <c r="C147" s="3">
        <v>-11559000</v>
      </c>
      <c r="D147" s="3">
        <v>-3135000</v>
      </c>
      <c r="E147" s="3">
        <v>6512000</v>
      </c>
      <c r="F147" s="3">
        <v>2263000</v>
      </c>
      <c r="G147" s="3">
        <v>-3063000</v>
      </c>
      <c r="H147" s="3">
        <v>-9718000</v>
      </c>
      <c r="I147" s="3">
        <v>-69811000</v>
      </c>
      <c r="J147" s="3">
        <v>3002000</v>
      </c>
      <c r="K147" s="3">
        <v>8380000</v>
      </c>
      <c r="L147" s="3">
        <v>-91640000</v>
      </c>
      <c r="M147" s="3">
        <v>-104969000</v>
      </c>
      <c r="N147" s="3">
        <v>-31761000</v>
      </c>
      <c r="O147" s="3">
        <v>-137523000</v>
      </c>
      <c r="P147" s="3">
        <v>-273530000</v>
      </c>
      <c r="Q147" s="4">
        <v>-158185000</v>
      </c>
      <c r="R147" s="3">
        <v>-43933000</v>
      </c>
      <c r="S147" s="3">
        <v>-70609000</v>
      </c>
      <c r="T147" s="3">
        <v>-59701000</v>
      </c>
      <c r="U147" s="3">
        <v>16058000</v>
      </c>
    </row>
    <row r="148" spans="1:21" ht="16" x14ac:dyDescent="0.2">
      <c r="A148" s="2" t="s">
        <v>152</v>
      </c>
      <c r="B148" s="3">
        <v>-10266000</v>
      </c>
      <c r="C148" s="3">
        <v>-1155000</v>
      </c>
      <c r="D148" s="3">
        <v>-6914000</v>
      </c>
      <c r="E148" s="3">
        <v>-24809000</v>
      </c>
      <c r="F148" s="3">
        <v>3487000</v>
      </c>
      <c r="G148" s="3">
        <v>-15946000</v>
      </c>
      <c r="H148" s="3">
        <v>-3626000</v>
      </c>
      <c r="I148" s="3">
        <v>-50142000</v>
      </c>
      <c r="J148" s="3">
        <v>-22554000</v>
      </c>
      <c r="K148" s="3">
        <v>-24918000</v>
      </c>
      <c r="L148" s="3">
        <v>-18401000</v>
      </c>
      <c r="M148" s="3">
        <v>-22472000</v>
      </c>
      <c r="N148" s="3">
        <v>-60722000</v>
      </c>
      <c r="O148" s="3">
        <v>-33141000</v>
      </c>
      <c r="P148" s="3">
        <v>-41398000</v>
      </c>
      <c r="Q148" s="4">
        <v>-60894000</v>
      </c>
      <c r="R148" s="3">
        <v>-6337000</v>
      </c>
      <c r="S148" s="3">
        <v>-44133000</v>
      </c>
      <c r="T148" s="3">
        <v>-17025000</v>
      </c>
      <c r="U148" s="3">
        <v>6601000</v>
      </c>
    </row>
    <row r="149" spans="1:21" ht="16" x14ac:dyDescent="0.2">
      <c r="A149" s="2" t="s">
        <v>153</v>
      </c>
      <c r="B149" s="3">
        <v>-18468000</v>
      </c>
      <c r="C149" s="3">
        <v>6223000</v>
      </c>
      <c r="D149" s="3">
        <v>-19469000</v>
      </c>
      <c r="E149" s="3">
        <v>-6310000</v>
      </c>
      <c r="F149" s="3">
        <v>-13752000</v>
      </c>
      <c r="G149" s="3">
        <v>-1347000</v>
      </c>
      <c r="H149" s="3">
        <v>-38310000</v>
      </c>
      <c r="I149" s="3">
        <v>-34969000</v>
      </c>
      <c r="J149" s="3">
        <v>7648000</v>
      </c>
      <c r="K149" s="3">
        <v>-19062000</v>
      </c>
      <c r="L149" s="3">
        <v>-25623000</v>
      </c>
      <c r="M149" s="3">
        <v>-37306000</v>
      </c>
      <c r="N149" s="3">
        <v>-18885000</v>
      </c>
      <c r="O149" s="3">
        <v>-52919000</v>
      </c>
      <c r="P149" s="3">
        <v>-121731000</v>
      </c>
      <c r="Q149" s="4">
        <v>-53757000</v>
      </c>
      <c r="R149" s="3">
        <v>-22110000</v>
      </c>
      <c r="S149" s="3">
        <v>-23887000</v>
      </c>
      <c r="T149" s="3">
        <v>-15019000</v>
      </c>
      <c r="U149" s="3">
        <v>7259000</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1144000</v>
      </c>
      <c r="C151" s="3">
        <v>-8451000</v>
      </c>
      <c r="D151" s="3">
        <v>34086000</v>
      </c>
      <c r="E151" s="3">
        <v>31448000</v>
      </c>
      <c r="F151" s="3">
        <v>1707000</v>
      </c>
      <c r="G151" s="3">
        <v>12113000</v>
      </c>
      <c r="H151" s="3">
        <v>43095000</v>
      </c>
      <c r="I151" s="3">
        <v>-2468000</v>
      </c>
      <c r="J151" s="3">
        <v>2117000</v>
      </c>
      <c r="K151" s="3">
        <v>1391000</v>
      </c>
      <c r="L151" s="3">
        <v>-166000</v>
      </c>
      <c r="M151" s="3">
        <v>1957000</v>
      </c>
      <c r="N151" s="3">
        <v>981000</v>
      </c>
      <c r="O151" s="3">
        <v>11233000</v>
      </c>
      <c r="P151" s="3">
        <v>3467000</v>
      </c>
      <c r="Q151" s="4">
        <v>598000</v>
      </c>
      <c r="R151" s="3">
        <v>7397000</v>
      </c>
      <c r="S151" s="3">
        <v>3327000</v>
      </c>
      <c r="T151" s="3">
        <v>-7482000</v>
      </c>
      <c r="U151" s="3">
        <v>-2644000</v>
      </c>
    </row>
    <row r="152" spans="1:21" ht="16" x14ac:dyDescent="0.2">
      <c r="A152" s="2" t="s">
        <v>156</v>
      </c>
      <c r="B152" s="3">
        <v>-5616000</v>
      </c>
      <c r="C152" s="3">
        <v>-8176000</v>
      </c>
      <c r="D152" s="3">
        <v>-10838000</v>
      </c>
      <c r="E152" s="3">
        <v>6183000</v>
      </c>
      <c r="F152" s="3">
        <v>10821000</v>
      </c>
      <c r="G152" s="3">
        <v>2117000</v>
      </c>
      <c r="H152" s="3">
        <v>-10877000</v>
      </c>
      <c r="I152" s="3">
        <v>17768000</v>
      </c>
      <c r="J152" s="3">
        <v>15791000</v>
      </c>
      <c r="K152" s="3">
        <v>50969000</v>
      </c>
      <c r="L152" s="3">
        <v>-47450000</v>
      </c>
      <c r="M152" s="3">
        <v>-47148000</v>
      </c>
      <c r="N152" s="3">
        <v>46865000</v>
      </c>
      <c r="O152" s="3">
        <v>-62696000</v>
      </c>
      <c r="P152" s="3">
        <v>-113868000</v>
      </c>
      <c r="Q152" s="4">
        <v>-44132000</v>
      </c>
      <c r="R152" s="3">
        <v>-22883000</v>
      </c>
      <c r="S152" s="3">
        <v>-5916000</v>
      </c>
      <c r="T152" s="3">
        <v>-20175000</v>
      </c>
      <c r="U152" s="3">
        <v>4842000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143343000</v>
      </c>
      <c r="C154" s="3">
        <v>173718000</v>
      </c>
      <c r="D154" s="3">
        <v>178833000</v>
      </c>
      <c r="E154" s="3">
        <v>220700000</v>
      </c>
      <c r="F154" s="3">
        <v>230282000</v>
      </c>
      <c r="G154" s="3">
        <v>245996000</v>
      </c>
      <c r="H154" s="3">
        <v>235846000</v>
      </c>
      <c r="I154" s="3">
        <v>216364000</v>
      </c>
      <c r="J154" s="3">
        <v>334571000</v>
      </c>
      <c r="K154" s="3">
        <v>373276000</v>
      </c>
      <c r="L154" s="3">
        <v>400084000</v>
      </c>
      <c r="M154" s="3">
        <v>459158000</v>
      </c>
      <c r="N154" s="3">
        <v>648063000</v>
      </c>
      <c r="O154" s="3">
        <v>755546000</v>
      </c>
      <c r="P154" s="3">
        <v>542984000</v>
      </c>
      <c r="Q154" s="4">
        <v>830087000</v>
      </c>
      <c r="R154" s="3">
        <v>173428000</v>
      </c>
      <c r="S154" s="3">
        <v>183912000</v>
      </c>
      <c r="T154" s="3">
        <v>200314000</v>
      </c>
      <c r="U154" s="3">
        <v>272433000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7025000</v>
      </c>
      <c r="C156" s="3">
        <v>5456000</v>
      </c>
      <c r="D156" s="3">
        <v>112000</v>
      </c>
      <c r="E156" s="3">
        <v>225000</v>
      </c>
      <c r="F156" s="3">
        <v>45000</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v>7025000</v>
      </c>
      <c r="C157" s="3">
        <v>5456000</v>
      </c>
      <c r="D157" s="3">
        <v>112000</v>
      </c>
      <c r="E157" s="3">
        <v>225000</v>
      </c>
      <c r="F157" s="3">
        <v>45000</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-98620000</v>
      </c>
      <c r="C159" s="3">
        <v>-57843000</v>
      </c>
      <c r="D159" s="3">
        <v>-39302000</v>
      </c>
      <c r="E159" s="3">
        <v>-100221000</v>
      </c>
      <c r="F159" s="3">
        <v>-69050000</v>
      </c>
      <c r="G159" s="3">
        <v>-78636000</v>
      </c>
      <c r="H159" s="3">
        <v>-60698000</v>
      </c>
      <c r="I159" s="3">
        <v>-82921000</v>
      </c>
      <c r="J159" s="3">
        <v>-64787000</v>
      </c>
      <c r="K159" s="3">
        <v>-76704000</v>
      </c>
      <c r="L159" s="3">
        <v>-122936000</v>
      </c>
      <c r="M159" s="3">
        <v>-155224000</v>
      </c>
      <c r="N159" s="3">
        <v>-107626000</v>
      </c>
      <c r="O159" s="3">
        <v>-119549000</v>
      </c>
      <c r="P159" s="3">
        <v>-158838000</v>
      </c>
      <c r="Q159" s="4">
        <v>-150304000</v>
      </c>
      <c r="R159" s="3">
        <v>-49229000</v>
      </c>
      <c r="S159" s="3">
        <v>-39511000</v>
      </c>
      <c r="T159" s="3">
        <v>-27470000</v>
      </c>
      <c r="U159" s="3">
        <v>-34094000</v>
      </c>
    </row>
    <row r="160" spans="1:21" ht="16" x14ac:dyDescent="0.2">
      <c r="A160" s="2" t="s">
        <v>164</v>
      </c>
      <c r="B160" s="3">
        <v>-89971000</v>
      </c>
      <c r="C160" s="3">
        <v>-50663000</v>
      </c>
      <c r="D160" s="3">
        <v>-38908000</v>
      </c>
      <c r="E160" s="3">
        <v>-52464000</v>
      </c>
      <c r="F160" s="3">
        <v>-65492000</v>
      </c>
      <c r="G160" s="3">
        <v>-77612000</v>
      </c>
      <c r="H160" s="3">
        <v>-60523000</v>
      </c>
      <c r="I160" s="3">
        <v>-82921000</v>
      </c>
      <c r="J160" s="3">
        <v>-64787000</v>
      </c>
      <c r="K160" s="3">
        <v>-74384000</v>
      </c>
      <c r="L160" s="3">
        <v>-115751000</v>
      </c>
      <c r="M160" s="3">
        <v>-154969000</v>
      </c>
      <c r="N160" s="3">
        <v>-106958000</v>
      </c>
      <c r="O160" s="3">
        <v>-119549000</v>
      </c>
      <c r="P160" s="3">
        <v>-148838000</v>
      </c>
      <c r="Q160" s="4">
        <v>-150304000</v>
      </c>
      <c r="R160" s="3">
        <v>-49229000</v>
      </c>
      <c r="S160" s="3">
        <v>-39511000</v>
      </c>
      <c r="T160" s="3">
        <v>-27470000</v>
      </c>
      <c r="U160" s="3">
        <v>-34094000</v>
      </c>
    </row>
    <row r="161" spans="1:21" ht="16" x14ac:dyDescent="0.2">
      <c r="A161" s="2" t="s">
        <v>165</v>
      </c>
      <c r="B161" s="3">
        <v>-8649000</v>
      </c>
      <c r="C161" s="3">
        <v>-7180000</v>
      </c>
      <c r="D161" s="3">
        <v>-394000</v>
      </c>
      <c r="E161" s="3">
        <v>-47757000</v>
      </c>
      <c r="F161" s="3">
        <v>-3558000</v>
      </c>
      <c r="G161" s="3">
        <v>-1024000</v>
      </c>
      <c r="H161" s="3">
        <v>-175000</v>
      </c>
      <c r="I161" s="3" t="s">
        <v>26</v>
      </c>
      <c r="J161" s="3" t="s">
        <v>26</v>
      </c>
      <c r="K161" s="3">
        <v>-2320000</v>
      </c>
      <c r="L161" s="3">
        <v>-7185000</v>
      </c>
      <c r="M161" s="3">
        <v>-255000</v>
      </c>
      <c r="N161" s="3">
        <v>-668000</v>
      </c>
      <c r="O161" s="3" t="s">
        <v>26</v>
      </c>
      <c r="P161" s="3">
        <v>-10000000</v>
      </c>
      <c r="Q161" s="4" t="s">
        <v>26</v>
      </c>
      <c r="R161" s="3" t="s">
        <v>26</v>
      </c>
      <c r="S161" s="3" t="s">
        <v>26</v>
      </c>
      <c r="T161" s="3" t="s">
        <v>26</v>
      </c>
      <c r="U161" s="3" t="s">
        <v>26</v>
      </c>
    </row>
    <row r="162" spans="1:21" ht="16" x14ac:dyDescent="0.2">
      <c r="A162" s="2" t="s">
        <v>166</v>
      </c>
      <c r="B162" s="3" t="s">
        <v>26</v>
      </c>
      <c r="C162" s="3" t="s">
        <v>26</v>
      </c>
      <c r="D162" s="3">
        <v>-4000000</v>
      </c>
      <c r="E162" s="3" t="s">
        <v>26</v>
      </c>
      <c r="F162" s="3" t="s">
        <v>26</v>
      </c>
      <c r="G162" s="3" t="s">
        <v>26</v>
      </c>
      <c r="H162" s="3" t="s">
        <v>26</v>
      </c>
      <c r="I162" s="3">
        <v>-215183000</v>
      </c>
      <c r="J162" s="3">
        <v>-24035000</v>
      </c>
      <c r="K162" s="3">
        <v>-47405000</v>
      </c>
      <c r="L162" s="3">
        <v>284038000</v>
      </c>
      <c r="M162" s="3" t="s">
        <v>26</v>
      </c>
      <c r="N162" s="3" t="s">
        <v>26</v>
      </c>
      <c r="O162" s="3" t="s">
        <v>26</v>
      </c>
      <c r="P162" s="3" t="s">
        <v>26</v>
      </c>
      <c r="Q162" s="4" t="s">
        <v>26</v>
      </c>
      <c r="R162" s="3" t="s">
        <v>26</v>
      </c>
      <c r="S162" s="3" t="s">
        <v>26</v>
      </c>
      <c r="T162" s="3" t="s">
        <v>26</v>
      </c>
      <c r="U162" s="3" t="s">
        <v>26</v>
      </c>
    </row>
    <row r="163" spans="1:21" ht="16" x14ac:dyDescent="0.2">
      <c r="A163" s="2" t="s">
        <v>167</v>
      </c>
      <c r="B163" s="3" t="s">
        <v>26</v>
      </c>
      <c r="C163" s="3" t="s">
        <v>26</v>
      </c>
      <c r="D163" s="3" t="s">
        <v>26</v>
      </c>
      <c r="E163" s="3" t="s">
        <v>26</v>
      </c>
      <c r="F163" s="3" t="s">
        <v>26</v>
      </c>
      <c r="G163" s="3" t="s">
        <v>26</v>
      </c>
      <c r="H163" s="3" t="s">
        <v>26</v>
      </c>
      <c r="I163" s="3">
        <v>56775000</v>
      </c>
      <c r="J163" s="3">
        <v>203859000</v>
      </c>
      <c r="K163" s="3">
        <v>286759000</v>
      </c>
      <c r="L163" s="3">
        <v>284125000</v>
      </c>
      <c r="M163" s="3" t="s">
        <v>26</v>
      </c>
      <c r="N163" s="3" t="s">
        <v>26</v>
      </c>
      <c r="O163" s="3" t="s">
        <v>26</v>
      </c>
      <c r="P163" s="3" t="s">
        <v>26</v>
      </c>
      <c r="Q163" s="4" t="s">
        <v>26</v>
      </c>
      <c r="R163" s="3" t="s">
        <v>26</v>
      </c>
      <c r="S163" s="3" t="s">
        <v>26</v>
      </c>
      <c r="T163" s="3" t="s">
        <v>26</v>
      </c>
      <c r="U163" s="3" t="s">
        <v>26</v>
      </c>
    </row>
    <row r="164" spans="1:21" ht="16" x14ac:dyDescent="0.2">
      <c r="A164" s="2" t="s">
        <v>168</v>
      </c>
      <c r="B164" s="3" t="s">
        <v>26</v>
      </c>
      <c r="C164" s="3" t="s">
        <v>26</v>
      </c>
      <c r="D164" s="3">
        <v>-4000000</v>
      </c>
      <c r="E164" s="3" t="s">
        <v>26</v>
      </c>
      <c r="F164" s="3" t="s">
        <v>26</v>
      </c>
      <c r="G164" s="3" t="s">
        <v>26</v>
      </c>
      <c r="H164" s="3" t="s">
        <v>26</v>
      </c>
      <c r="I164" s="3">
        <v>-271958000</v>
      </c>
      <c r="J164" s="3">
        <v>-227894000</v>
      </c>
      <c r="K164" s="3">
        <v>-334164000</v>
      </c>
      <c r="L164" s="3">
        <v>-87000</v>
      </c>
      <c r="M164" s="3" t="s">
        <v>26</v>
      </c>
      <c r="N164" s="3" t="s">
        <v>26</v>
      </c>
      <c r="O164" s="3" t="s">
        <v>26</v>
      </c>
      <c r="P164" s="3" t="s">
        <v>26</v>
      </c>
      <c r="Q164" s="4" t="s">
        <v>26</v>
      </c>
      <c r="R164" s="3" t="s">
        <v>26</v>
      </c>
      <c r="S164" s="3" t="s">
        <v>26</v>
      </c>
      <c r="T164" s="3" t="s">
        <v>26</v>
      </c>
      <c r="U164" s="3" t="s">
        <v>26</v>
      </c>
    </row>
    <row r="165" spans="1:21" ht="16" x14ac:dyDescent="0.2">
      <c r="A165" s="2" t="s">
        <v>169</v>
      </c>
      <c r="B165" s="3">
        <v>7025000</v>
      </c>
      <c r="C165" s="3">
        <v>-4537000</v>
      </c>
      <c r="D165" s="3" t="s">
        <v>26</v>
      </c>
      <c r="E165" s="3">
        <v>-43757000</v>
      </c>
      <c r="F165" s="3">
        <v>342000</v>
      </c>
      <c r="G165" s="3">
        <v>-7423000</v>
      </c>
      <c r="H165" s="3">
        <v>-19715000</v>
      </c>
      <c r="I165" s="3">
        <v>-10302000</v>
      </c>
      <c r="J165" s="3">
        <v>-1964000</v>
      </c>
      <c r="K165" s="3">
        <v>-14579000</v>
      </c>
      <c r="L165" s="3">
        <v>-22500000</v>
      </c>
      <c r="M165" s="3">
        <v>-50304000</v>
      </c>
      <c r="N165" s="3">
        <v>-1750000</v>
      </c>
      <c r="O165" s="3">
        <v>-173418000</v>
      </c>
      <c r="P165" s="3">
        <v>-46512000</v>
      </c>
      <c r="Q165" s="4">
        <v>-35000000</v>
      </c>
      <c r="R165" s="3">
        <v>-35000000</v>
      </c>
      <c r="S165" s="3" t="s">
        <v>26</v>
      </c>
      <c r="T165" s="3" t="s">
        <v>26</v>
      </c>
      <c r="U165" s="3" t="s">
        <v>26</v>
      </c>
    </row>
    <row r="166" spans="1:21" ht="16" x14ac:dyDescent="0.2">
      <c r="A166" s="2" t="s">
        <v>170</v>
      </c>
      <c r="B166" s="3">
        <v>7025000</v>
      </c>
      <c r="C166" s="3">
        <v>3377000</v>
      </c>
      <c r="D166" s="3" t="s">
        <v>26</v>
      </c>
      <c r="E166" s="3">
        <v>3000000</v>
      </c>
      <c r="F166" s="3">
        <v>3000000</v>
      </c>
      <c r="G166" s="3">
        <v>3500000</v>
      </c>
      <c r="H166" s="3">
        <v>5400000</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t="s">
        <v>26</v>
      </c>
      <c r="C167" s="3">
        <v>-7914000</v>
      </c>
      <c r="D167" s="3" t="s">
        <v>26</v>
      </c>
      <c r="E167" s="3">
        <v>-46757000</v>
      </c>
      <c r="F167" s="3">
        <v>-2658000</v>
      </c>
      <c r="G167" s="3">
        <v>-10923000</v>
      </c>
      <c r="H167" s="3">
        <v>-25115000</v>
      </c>
      <c r="I167" s="3">
        <v>-10302000</v>
      </c>
      <c r="J167" s="3">
        <v>-1964000</v>
      </c>
      <c r="K167" s="3">
        <v>-14579000</v>
      </c>
      <c r="L167" s="3">
        <v>-22500000</v>
      </c>
      <c r="M167" s="3">
        <v>-50304000</v>
      </c>
      <c r="N167" s="3">
        <v>-1750000</v>
      </c>
      <c r="O167" s="3">
        <v>-173418000</v>
      </c>
      <c r="P167" s="3">
        <v>-46512000</v>
      </c>
      <c r="Q167" s="4">
        <v>-35000000</v>
      </c>
      <c r="R167" s="3">
        <v>-35000000</v>
      </c>
      <c r="S167" s="3" t="s">
        <v>26</v>
      </c>
      <c r="T167" s="3" t="s">
        <v>26</v>
      </c>
      <c r="U167" s="3" t="s">
        <v>26</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v>-7025000</v>
      </c>
      <c r="C169" s="3">
        <v>4537000</v>
      </c>
      <c r="D169" s="3" t="s">
        <v>26</v>
      </c>
      <c r="E169" s="3">
        <v>46757000</v>
      </c>
      <c r="F169" s="3">
        <v>2658000</v>
      </c>
      <c r="G169" s="3" t="s">
        <v>26</v>
      </c>
      <c r="H169" s="3" t="s">
        <v>26</v>
      </c>
      <c r="I169" s="3" t="s">
        <v>26</v>
      </c>
      <c r="J169" s="3" t="s">
        <v>26</v>
      </c>
      <c r="K169" s="3" t="s">
        <v>26</v>
      </c>
      <c r="L169" s="3" t="s">
        <v>26</v>
      </c>
      <c r="M169" s="3" t="s">
        <v>26</v>
      </c>
      <c r="N169" s="3" t="s">
        <v>26</v>
      </c>
      <c r="O169" s="3" t="s">
        <v>26</v>
      </c>
      <c r="P169" s="3">
        <v>10000000</v>
      </c>
      <c r="Q169" s="4">
        <v>41256000</v>
      </c>
      <c r="R169" s="3">
        <v>35000000</v>
      </c>
      <c r="S169" s="3" t="s">
        <v>26</v>
      </c>
      <c r="T169" s="3" t="s">
        <v>26</v>
      </c>
      <c r="U169" s="3">
        <v>6256000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-91595000</v>
      </c>
      <c r="C171" s="3">
        <v>-52387000</v>
      </c>
      <c r="D171" s="3">
        <v>-43190000</v>
      </c>
      <c r="E171" s="3">
        <v>-96996000</v>
      </c>
      <c r="F171" s="3">
        <v>-66005000</v>
      </c>
      <c r="G171" s="3">
        <v>-86059000</v>
      </c>
      <c r="H171" s="3">
        <v>-80413000</v>
      </c>
      <c r="I171" s="3">
        <v>-308406000</v>
      </c>
      <c r="J171" s="3">
        <v>-90786000</v>
      </c>
      <c r="K171" s="3">
        <v>-138688000</v>
      </c>
      <c r="L171" s="3">
        <v>138602000</v>
      </c>
      <c r="M171" s="3">
        <v>-205528000</v>
      </c>
      <c r="N171" s="3">
        <v>-109376000</v>
      </c>
      <c r="O171" s="3">
        <v>-292967000</v>
      </c>
      <c r="P171" s="3">
        <v>-195350000</v>
      </c>
      <c r="Q171" s="4">
        <v>-144048000</v>
      </c>
      <c r="R171" s="3">
        <v>-49229000</v>
      </c>
      <c r="S171" s="3">
        <v>-39511000</v>
      </c>
      <c r="T171" s="3">
        <v>-27470000</v>
      </c>
      <c r="U171" s="3">
        <v>-27838000</v>
      </c>
    </row>
    <row r="172" spans="1:21" ht="16" x14ac:dyDescent="0.2">
      <c r="A172" s="2" t="s">
        <v>175</v>
      </c>
      <c r="B172" s="3" t="s">
        <v>26</v>
      </c>
      <c r="C172" s="3" t="s">
        <v>26</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4">
        <v>0</v>
      </c>
      <c r="R172" s="3" t="s">
        <v>26</v>
      </c>
      <c r="S172" s="3" t="s">
        <v>26</v>
      </c>
      <c r="T172" s="3" t="s">
        <v>26</v>
      </c>
      <c r="U172" s="3" t="s">
        <v>26</v>
      </c>
    </row>
    <row r="173" spans="1:21" ht="16" x14ac:dyDescent="0.2">
      <c r="A173" s="2" t="s">
        <v>176</v>
      </c>
      <c r="B173" s="3">
        <v>78955000</v>
      </c>
      <c r="C173" s="3">
        <v>-33756000</v>
      </c>
      <c r="D173" s="3">
        <v>9330000</v>
      </c>
      <c r="E173" s="3">
        <v>113040000</v>
      </c>
      <c r="F173" s="3">
        <v>-31917000</v>
      </c>
      <c r="G173" s="3">
        <v>213893000</v>
      </c>
      <c r="H173" s="3">
        <v>470606000</v>
      </c>
      <c r="I173" s="3">
        <v>274097000</v>
      </c>
      <c r="J173" s="3">
        <v>38000000</v>
      </c>
      <c r="K173" s="3">
        <v>44000000</v>
      </c>
      <c r="L173" s="3">
        <v>-256040000</v>
      </c>
      <c r="M173" s="3">
        <v>-10275000</v>
      </c>
      <c r="N173" s="3">
        <v>-89625000</v>
      </c>
      <c r="O173" s="3">
        <v>23500000</v>
      </c>
      <c r="P173" s="3">
        <v>430500000</v>
      </c>
      <c r="Q173" s="4">
        <v>-201500000</v>
      </c>
      <c r="R173" s="3">
        <v>-54000000</v>
      </c>
      <c r="S173" s="3">
        <v>-147500000</v>
      </c>
      <c r="T173" s="3" t="s">
        <v>26</v>
      </c>
      <c r="U173" s="3" t="s">
        <v>26</v>
      </c>
    </row>
    <row r="174" spans="1:21" ht="16" x14ac:dyDescent="0.2">
      <c r="A174" s="2" t="s">
        <v>177</v>
      </c>
      <c r="B174" s="3">
        <v>79550000</v>
      </c>
      <c r="C174" s="3" t="s">
        <v>26</v>
      </c>
      <c r="D174" s="3">
        <v>10143000</v>
      </c>
      <c r="E174" s="3">
        <v>113903000</v>
      </c>
      <c r="F174" s="3" t="s">
        <v>26</v>
      </c>
      <c r="G174" s="3">
        <v>215000000</v>
      </c>
      <c r="H174" s="3">
        <v>472000000</v>
      </c>
      <c r="I174" s="3">
        <v>274097000</v>
      </c>
      <c r="J174" s="3">
        <v>38000000</v>
      </c>
      <c r="K174" s="3">
        <v>44000000</v>
      </c>
      <c r="L174" s="3" t="s">
        <v>26</v>
      </c>
      <c r="M174" s="3">
        <v>100000000</v>
      </c>
      <c r="N174" s="3">
        <v>200000000</v>
      </c>
      <c r="O174" s="3">
        <v>73500000</v>
      </c>
      <c r="P174" s="3">
        <v>505500000</v>
      </c>
      <c r="Q174" s="4">
        <v>-54000000</v>
      </c>
      <c r="R174" s="3">
        <v>-54000000</v>
      </c>
      <c r="S174" s="3" t="s">
        <v>26</v>
      </c>
      <c r="T174" s="3" t="s">
        <v>26</v>
      </c>
      <c r="U174" s="3" t="s">
        <v>26</v>
      </c>
    </row>
    <row r="175" spans="1:21" ht="16" x14ac:dyDescent="0.2">
      <c r="A175" s="2" t="s">
        <v>178</v>
      </c>
      <c r="B175" s="3">
        <v>-595000</v>
      </c>
      <c r="C175" s="3">
        <v>-33756000</v>
      </c>
      <c r="D175" s="3">
        <v>-813000</v>
      </c>
      <c r="E175" s="3">
        <v>-863000</v>
      </c>
      <c r="F175" s="3">
        <v>-31917000</v>
      </c>
      <c r="G175" s="3">
        <v>-1107000</v>
      </c>
      <c r="H175" s="3">
        <v>-1394000</v>
      </c>
      <c r="I175" s="3" t="s">
        <v>26</v>
      </c>
      <c r="J175" s="3" t="s">
        <v>26</v>
      </c>
      <c r="K175" s="3" t="s">
        <v>26</v>
      </c>
      <c r="L175" s="3">
        <v>-256040000</v>
      </c>
      <c r="M175" s="3">
        <v>-110275000</v>
      </c>
      <c r="N175" s="3">
        <v>-289625000</v>
      </c>
      <c r="O175" s="3">
        <v>-50000000</v>
      </c>
      <c r="P175" s="3">
        <v>-75000000</v>
      </c>
      <c r="Q175" s="4">
        <v>-147500000</v>
      </c>
      <c r="R175" s="3" t="s">
        <v>26</v>
      </c>
      <c r="S175" s="3">
        <v>-147500000</v>
      </c>
      <c r="T175" s="3" t="s">
        <v>26</v>
      </c>
      <c r="U175" s="3" t="s">
        <v>26</v>
      </c>
    </row>
    <row r="176" spans="1:21" ht="16" x14ac:dyDescent="0.2">
      <c r="A176" s="2" t="s">
        <v>179</v>
      </c>
      <c r="B176" s="3">
        <v>-132342000</v>
      </c>
      <c r="C176" s="3">
        <v>-83099000</v>
      </c>
      <c r="D176" s="3">
        <v>-143090000</v>
      </c>
      <c r="E176" s="3">
        <v>-255505000</v>
      </c>
      <c r="F176" s="3">
        <v>-132268000</v>
      </c>
      <c r="G176" s="3">
        <v>-367761000</v>
      </c>
      <c r="H176" s="3">
        <v>-618158000</v>
      </c>
      <c r="I176" s="3">
        <v>-401981000</v>
      </c>
      <c r="J176" s="3">
        <v>-304086000</v>
      </c>
      <c r="K176" s="3">
        <v>-290638000</v>
      </c>
      <c r="L176" s="3">
        <v>-378694000</v>
      </c>
      <c r="M176" s="3">
        <v>-309711000</v>
      </c>
      <c r="N176" s="3">
        <v>-203418000</v>
      </c>
      <c r="O176" s="3">
        <v>-762339000</v>
      </c>
      <c r="P176" s="3">
        <v>-830317000</v>
      </c>
      <c r="Q176" s="4">
        <v>-128648000</v>
      </c>
      <c r="R176" s="3">
        <v>-74074000</v>
      </c>
      <c r="S176" s="3">
        <v>-9597000</v>
      </c>
      <c r="T176" s="3">
        <v>-9676000</v>
      </c>
      <c r="U176" s="3">
        <v>-35301000</v>
      </c>
    </row>
    <row r="177" spans="1:21" ht="16" x14ac:dyDescent="0.2">
      <c r="A177" s="2" t="s">
        <v>180</v>
      </c>
      <c r="B177" s="3" t="s">
        <v>26</v>
      </c>
      <c r="C177" s="3" t="s">
        <v>26</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4" t="s">
        <v>26</v>
      </c>
      <c r="R177" s="3" t="s">
        <v>26</v>
      </c>
      <c r="S177" s="3" t="s">
        <v>26</v>
      </c>
      <c r="T177" s="3" t="s">
        <v>26</v>
      </c>
      <c r="U177" s="3" t="s">
        <v>26</v>
      </c>
    </row>
    <row r="178" spans="1:21" ht="16" x14ac:dyDescent="0.2">
      <c r="A178" s="2" t="s">
        <v>181</v>
      </c>
      <c r="B178" s="3">
        <v>-132342000</v>
      </c>
      <c r="C178" s="3">
        <v>-83099000</v>
      </c>
      <c r="D178" s="3">
        <v>-143090000</v>
      </c>
      <c r="E178" s="3">
        <v>-255505000</v>
      </c>
      <c r="F178" s="3">
        <v>-132268000</v>
      </c>
      <c r="G178" s="3">
        <v>-367761000</v>
      </c>
      <c r="H178" s="3">
        <v>-618158000</v>
      </c>
      <c r="I178" s="3">
        <v>-401981000</v>
      </c>
      <c r="J178" s="3">
        <v>-304086000</v>
      </c>
      <c r="K178" s="3">
        <v>-290638000</v>
      </c>
      <c r="L178" s="3">
        <v>-378694000</v>
      </c>
      <c r="M178" s="3">
        <v>-309711000</v>
      </c>
      <c r="N178" s="3">
        <v>-203418000</v>
      </c>
      <c r="O178" s="3">
        <v>-762339000</v>
      </c>
      <c r="P178" s="3">
        <v>-830317000</v>
      </c>
      <c r="Q178" s="4">
        <v>-128648000</v>
      </c>
      <c r="R178" s="3">
        <v>-74074000</v>
      </c>
      <c r="S178" s="3">
        <v>-9597000</v>
      </c>
      <c r="T178" s="3">
        <v>-9676000</v>
      </c>
      <c r="U178" s="3">
        <v>-35301000</v>
      </c>
    </row>
    <row r="179" spans="1:21" ht="16" x14ac:dyDescent="0.2">
      <c r="A179" s="2" t="s">
        <v>182</v>
      </c>
      <c r="B179" s="3">
        <v>22597000</v>
      </c>
      <c r="C179" s="3">
        <v>21560000</v>
      </c>
      <c r="D179" s="3">
        <v>46991000</v>
      </c>
      <c r="E179" s="3">
        <v>44808000</v>
      </c>
      <c r="F179" s="3">
        <v>38842000</v>
      </c>
      <c r="G179" s="3">
        <v>51417000</v>
      </c>
      <c r="H179" s="3">
        <v>44114000</v>
      </c>
      <c r="I179" s="3">
        <v>32332000</v>
      </c>
      <c r="J179" s="3">
        <v>48262000</v>
      </c>
      <c r="K179" s="3">
        <v>38622000</v>
      </c>
      <c r="L179" s="3">
        <v>36935000</v>
      </c>
      <c r="M179" s="3">
        <v>33577000</v>
      </c>
      <c r="N179" s="3">
        <v>44627000</v>
      </c>
      <c r="O179" s="3">
        <v>41425000</v>
      </c>
      <c r="P179" s="3">
        <v>28881000</v>
      </c>
      <c r="Q179" s="4">
        <v>-126724000</v>
      </c>
      <c r="R179" s="3">
        <v>11354000</v>
      </c>
      <c r="S179" s="3">
        <v>11016000</v>
      </c>
      <c r="T179" s="3">
        <v>-141357000</v>
      </c>
      <c r="U179" s="3">
        <v>-7737000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-30790000</v>
      </c>
      <c r="C181" s="3">
        <v>-95295000</v>
      </c>
      <c r="D181" s="3">
        <v>-86769000</v>
      </c>
      <c r="E181" s="3">
        <v>-97657000</v>
      </c>
      <c r="F181" s="3">
        <v>-125343000</v>
      </c>
      <c r="G181" s="3">
        <v>-102451000</v>
      </c>
      <c r="H181" s="3">
        <v>-103438000</v>
      </c>
      <c r="I181" s="3">
        <v>-95552000</v>
      </c>
      <c r="J181" s="3">
        <v>-217824000</v>
      </c>
      <c r="K181" s="3">
        <v>-208016000</v>
      </c>
      <c r="L181" s="3">
        <v>-597799000</v>
      </c>
      <c r="M181" s="3">
        <v>-286409000</v>
      </c>
      <c r="N181" s="3">
        <v>-248416000</v>
      </c>
      <c r="O181" s="3">
        <v>-697414000</v>
      </c>
      <c r="P181" s="3">
        <v>-370936000</v>
      </c>
      <c r="Q181" s="4">
        <v>-456872000</v>
      </c>
      <c r="R181" s="3">
        <v>-116720000</v>
      </c>
      <c r="S181" s="3">
        <v>-146081000</v>
      </c>
      <c r="T181" s="3">
        <v>-151033000</v>
      </c>
      <c r="U181" s="3">
        <v>-43038000</v>
      </c>
    </row>
    <row r="182" spans="1:21" ht="16" x14ac:dyDescent="0.2">
      <c r="A182" s="2" t="s">
        <v>184</v>
      </c>
      <c r="B182" s="3">
        <v>-2450000</v>
      </c>
      <c r="C182" s="3">
        <v>1824000</v>
      </c>
      <c r="D182" s="3">
        <v>1313000</v>
      </c>
      <c r="E182" s="3">
        <v>933000</v>
      </c>
      <c r="F182" s="3">
        <v>1157000</v>
      </c>
      <c r="G182" s="3">
        <v>-2414000</v>
      </c>
      <c r="H182" s="3">
        <v>-8517000</v>
      </c>
      <c r="I182" s="3">
        <v>-5948000</v>
      </c>
      <c r="J182" s="3">
        <v>-54000</v>
      </c>
      <c r="K182" s="3">
        <v>6202000</v>
      </c>
      <c r="L182" s="3">
        <v>-4768000</v>
      </c>
      <c r="M182" s="3">
        <v>-689000</v>
      </c>
      <c r="N182" s="3">
        <v>3331000</v>
      </c>
      <c r="O182" s="3">
        <v>-4639000</v>
      </c>
      <c r="P182" s="3">
        <v>-8606000</v>
      </c>
      <c r="Q182" s="4">
        <v>3353000</v>
      </c>
      <c r="R182" s="3">
        <v>5891000</v>
      </c>
      <c r="S182" s="3">
        <v>501000</v>
      </c>
      <c r="T182" s="3">
        <v>-340000</v>
      </c>
      <c r="U182" s="3">
        <v>-2699000</v>
      </c>
    </row>
    <row r="183" spans="1:21" ht="16" x14ac:dyDescent="0.2">
      <c r="A183" s="2" t="s">
        <v>185</v>
      </c>
      <c r="B183" s="3">
        <v>20958000</v>
      </c>
      <c r="C183" s="3">
        <v>26036000</v>
      </c>
      <c r="D183" s="3">
        <v>48874000</v>
      </c>
      <c r="E183" s="3">
        <v>26047000</v>
      </c>
      <c r="F183" s="3">
        <v>38934000</v>
      </c>
      <c r="G183" s="3">
        <v>57486000</v>
      </c>
      <c r="H183" s="3">
        <v>51995000</v>
      </c>
      <c r="I183" s="3">
        <v>-187594000</v>
      </c>
      <c r="J183" s="3">
        <v>25961000</v>
      </c>
      <c r="K183" s="3">
        <v>26572000</v>
      </c>
      <c r="L183" s="3">
        <v>-59113000</v>
      </c>
      <c r="M183" s="3">
        <v>-32779000</v>
      </c>
      <c r="N183" s="3">
        <v>290271000</v>
      </c>
      <c r="O183" s="3">
        <v>-234835000</v>
      </c>
      <c r="P183" s="3">
        <v>-23302000</v>
      </c>
      <c r="Q183" s="4">
        <v>229167000</v>
      </c>
      <c r="R183" s="3">
        <v>7479000</v>
      </c>
      <c r="S183" s="3">
        <v>-1680000</v>
      </c>
      <c r="T183" s="3">
        <v>21811000</v>
      </c>
      <c r="U183" s="3">
        <v>201557000</v>
      </c>
    </row>
    <row r="184" spans="1:21" ht="16" x14ac:dyDescent="0.2">
      <c r="A184" s="2" t="s">
        <v>56</v>
      </c>
      <c r="B184" s="3">
        <v>221275000</v>
      </c>
      <c r="C184" s="3">
        <v>225742000</v>
      </c>
      <c r="D184" s="3">
        <v>249837000</v>
      </c>
      <c r="E184" s="3">
        <v>284427000</v>
      </c>
      <c r="F184" s="3">
        <v>314971000</v>
      </c>
      <c r="G184" s="3">
        <v>321358000</v>
      </c>
      <c r="H184" s="3">
        <v>319143000</v>
      </c>
      <c r="I184" s="3">
        <v>377080000</v>
      </c>
      <c r="J184" s="3">
        <v>428457000</v>
      </c>
      <c r="K184" s="3">
        <v>496168000</v>
      </c>
      <c r="L184" s="3">
        <v>574513000</v>
      </c>
      <c r="M184" s="3">
        <v>640857000</v>
      </c>
      <c r="N184" s="3">
        <v>790522000</v>
      </c>
      <c r="O184" s="3">
        <v>1036624000</v>
      </c>
      <c r="P184" s="3">
        <v>1010665000</v>
      </c>
      <c r="Q184" s="4">
        <v>1192244000</v>
      </c>
      <c r="R184" s="3">
        <v>255247000</v>
      </c>
      <c r="S184" s="3">
        <v>308730000</v>
      </c>
      <c r="T184" s="3">
        <v>323999000</v>
      </c>
      <c r="U184" s="3">
        <v>304268000</v>
      </c>
    </row>
    <row r="185" spans="1:21" ht="16" x14ac:dyDescent="0.2">
      <c r="A185" s="2" t="s">
        <v>57</v>
      </c>
      <c r="B185" s="5">
        <v>21.61</v>
      </c>
      <c r="C185" s="5">
        <v>21.88</v>
      </c>
      <c r="D185" s="5">
        <v>22.64</v>
      </c>
      <c r="E185" s="5">
        <v>23.34</v>
      </c>
      <c r="F185" s="5">
        <v>24.35</v>
      </c>
      <c r="G185" s="5">
        <v>23.34</v>
      </c>
      <c r="H185" s="5">
        <v>21.48</v>
      </c>
      <c r="I185" s="5">
        <v>23.54</v>
      </c>
      <c r="J185" s="5">
        <v>24.13</v>
      </c>
      <c r="K185" s="5">
        <v>25.2</v>
      </c>
      <c r="L185" s="5">
        <v>25.96</v>
      </c>
      <c r="M185" s="5">
        <v>26.63</v>
      </c>
      <c r="N185" s="5">
        <v>29.21</v>
      </c>
      <c r="O185" s="5">
        <v>32.24</v>
      </c>
      <c r="P185" s="5">
        <v>30.01</v>
      </c>
      <c r="Q185" s="6">
        <v>33.229999999999997</v>
      </c>
      <c r="R185" s="5">
        <v>30.01</v>
      </c>
      <c r="S185" s="5">
        <v>30.44</v>
      </c>
      <c r="T185" s="5">
        <v>33.049999999999997</v>
      </c>
      <c r="U185" s="5">
        <v>33.229999999999997</v>
      </c>
    </row>
    <row r="186" spans="1:21" ht="16" x14ac:dyDescent="0.2">
      <c r="A186" s="2" t="s">
        <v>186</v>
      </c>
      <c r="B186" s="3">
        <v>-7025000</v>
      </c>
      <c r="C186" s="3">
        <v>4537000</v>
      </c>
      <c r="D186" s="3" t="s">
        <v>26</v>
      </c>
      <c r="E186" s="3">
        <v>43757000</v>
      </c>
      <c r="F186" s="3">
        <v>-342000</v>
      </c>
      <c r="G186" s="3">
        <v>7423000</v>
      </c>
      <c r="H186" s="3">
        <v>19715000</v>
      </c>
      <c r="I186" s="3">
        <v>10302000</v>
      </c>
      <c r="J186" s="3">
        <v>1964000</v>
      </c>
      <c r="K186" s="3">
        <v>14579000</v>
      </c>
      <c r="L186" s="3">
        <v>22500000</v>
      </c>
      <c r="M186" s="3">
        <v>50304000</v>
      </c>
      <c r="N186" s="3">
        <v>1750000</v>
      </c>
      <c r="O186" s="3">
        <v>173418000</v>
      </c>
      <c r="P186" s="3">
        <v>46512000</v>
      </c>
      <c r="Q186" s="4">
        <v>35000000</v>
      </c>
      <c r="R186" s="3">
        <v>35000000</v>
      </c>
      <c r="S186" s="3" t="s">
        <v>26</v>
      </c>
      <c r="T186" s="3" t="s">
        <v>26</v>
      </c>
      <c r="U186" s="3" t="s">
        <v>26</v>
      </c>
    </row>
    <row r="187" spans="1:21" ht="16" x14ac:dyDescent="0.2">
      <c r="A187" s="2" t="s">
        <v>187</v>
      </c>
      <c r="B187" s="3">
        <v>44723000</v>
      </c>
      <c r="C187" s="3">
        <v>115875000</v>
      </c>
      <c r="D187" s="3">
        <v>139531000</v>
      </c>
      <c r="E187" s="3">
        <v>120479000</v>
      </c>
      <c r="F187" s="3">
        <v>161232000</v>
      </c>
      <c r="G187" s="3">
        <v>167360000</v>
      </c>
      <c r="H187" s="3">
        <v>175148000</v>
      </c>
      <c r="I187" s="3">
        <v>133443000</v>
      </c>
      <c r="J187" s="3">
        <v>269784000</v>
      </c>
      <c r="K187" s="3">
        <v>296572000</v>
      </c>
      <c r="L187" s="3">
        <v>277148000</v>
      </c>
      <c r="M187" s="3">
        <v>303934000</v>
      </c>
      <c r="N187" s="3">
        <v>540437000</v>
      </c>
      <c r="O187" s="3">
        <v>635997000</v>
      </c>
      <c r="P187" s="3">
        <v>384146000</v>
      </c>
      <c r="Q187" s="4">
        <v>679783000</v>
      </c>
      <c r="R187" s="3">
        <v>124199000</v>
      </c>
      <c r="S187" s="3">
        <v>144401000</v>
      </c>
      <c r="T187" s="3">
        <v>172844000</v>
      </c>
      <c r="U187" s="3">
        <v>238339000</v>
      </c>
    </row>
    <row r="188" spans="1:21" ht="16" x14ac:dyDescent="0.2">
      <c r="A188" s="28" t="s">
        <v>188</v>
      </c>
      <c r="B188" s="26">
        <v>47855434</v>
      </c>
      <c r="C188" s="26">
        <v>116876473</v>
      </c>
      <c r="D188" s="26">
        <v>140755924</v>
      </c>
      <c r="E188" s="26">
        <v>121723092</v>
      </c>
      <c r="F188" s="26">
        <v>162563250</v>
      </c>
      <c r="G188" s="26">
        <v>169857395</v>
      </c>
      <c r="H188" s="26">
        <v>185258234</v>
      </c>
      <c r="I188" s="26">
        <v>152274468</v>
      </c>
      <c r="J188" s="26">
        <v>289373429</v>
      </c>
      <c r="K188" s="26">
        <v>318660489</v>
      </c>
      <c r="L188" s="26">
        <v>304818915</v>
      </c>
      <c r="M188" s="26">
        <v>329023931</v>
      </c>
      <c r="N188" s="26">
        <v>569050882</v>
      </c>
      <c r="O188" s="26">
        <v>660235576</v>
      </c>
      <c r="P188" s="26">
        <v>414779439</v>
      </c>
      <c r="Q188" s="27">
        <v>714474045</v>
      </c>
      <c r="R188" s="26">
        <v>134950681</v>
      </c>
      <c r="S188" s="26">
        <v>154565223</v>
      </c>
      <c r="T188" s="26">
        <v>180854977</v>
      </c>
      <c r="U188" s="26">
        <v>244195156</v>
      </c>
    </row>
    <row r="189" spans="1:21" ht="16" x14ac:dyDescent="0.2">
      <c r="A189" s="21" t="s">
        <v>202</v>
      </c>
      <c r="B189" s="22"/>
      <c r="C189" s="23">
        <f>(C188/B188)-1</f>
        <v>1.4422821659082645</v>
      </c>
      <c r="D189" s="23">
        <f>(D188/C188)-1</f>
        <v>0.20431358328206906</v>
      </c>
      <c r="E189" s="23">
        <f>(E188/D188)-1</f>
        <v>-0.13521869246512142</v>
      </c>
      <c r="F189" s="23">
        <f t="shared" ref="F189:Q189" si="11">(F188/E188)-1</f>
        <v>0.33551692886670992</v>
      </c>
      <c r="G189" s="23">
        <f t="shared" si="11"/>
        <v>4.4869581532111402E-2</v>
      </c>
      <c r="H189" s="23">
        <f t="shared" si="11"/>
        <v>9.0669228737435992E-2</v>
      </c>
      <c r="I189" s="23">
        <f t="shared" si="11"/>
        <v>-0.17804210527020359</v>
      </c>
      <c r="J189" s="23">
        <f t="shared" si="11"/>
        <v>0.90034109329477352</v>
      </c>
      <c r="K189" s="23">
        <f t="shared" si="11"/>
        <v>0.10120853217660142</v>
      </c>
      <c r="L189" s="23">
        <f t="shared" si="11"/>
        <v>-4.3436743737627292E-2</v>
      </c>
      <c r="M189" s="23">
        <f t="shared" si="11"/>
        <v>7.9407854332136818E-2</v>
      </c>
      <c r="N189" s="23">
        <f t="shared" si="11"/>
        <v>0.72951213691505012</v>
      </c>
      <c r="O189" s="23">
        <f t="shared" si="11"/>
        <v>0.16023996602820478</v>
      </c>
      <c r="P189" s="23">
        <f t="shared" si="11"/>
        <v>-0.37177054058050329</v>
      </c>
      <c r="Q189" s="23">
        <f t="shared" si="11"/>
        <v>0.72253968692985282</v>
      </c>
      <c r="R189" s="23"/>
      <c r="S189" s="23">
        <f t="shared" ref="S189:U189" si="12">(S188/R188)-1</f>
        <v>0.145346002366598</v>
      </c>
      <c r="T189" s="23">
        <f t="shared" si="12"/>
        <v>0.17008841633153149</v>
      </c>
      <c r="U189" s="23">
        <f t="shared" si="12"/>
        <v>0.35022635290816462</v>
      </c>
    </row>
    <row r="190" spans="1:21" ht="16" x14ac:dyDescent="0.2">
      <c r="A190" s="24" t="s">
        <v>203</v>
      </c>
      <c r="B190" s="25">
        <f t="shared" ref="B190:U190" si="13">B188/B2</f>
        <v>4.6732453150786599E-2</v>
      </c>
      <c r="C190" s="25">
        <f t="shared" si="13"/>
        <v>0.11329268548020469</v>
      </c>
      <c r="D190" s="25">
        <f t="shared" si="13"/>
        <v>0.12756656201966302</v>
      </c>
      <c r="E190" s="25">
        <f t="shared" si="13"/>
        <v>9.9880356678365034E-2</v>
      </c>
      <c r="F190" s="25">
        <f t="shared" si="13"/>
        <v>0.12569278100542935</v>
      </c>
      <c r="G190" s="25">
        <f t="shared" si="13"/>
        <v>0.12334803254474394</v>
      </c>
      <c r="H190" s="25">
        <f t="shared" si="13"/>
        <v>0.12468526127552232</v>
      </c>
      <c r="I190" s="25">
        <f t="shared" si="13"/>
        <v>9.5059135072776441E-2</v>
      </c>
      <c r="J190" s="25">
        <f t="shared" si="13"/>
        <v>0.16298844219095956</v>
      </c>
      <c r="K190" s="25">
        <f t="shared" si="13"/>
        <v>0.16183397797322374</v>
      </c>
      <c r="L190" s="25">
        <f t="shared" si="13"/>
        <v>0.13772507254064401</v>
      </c>
      <c r="M190" s="25">
        <f t="shared" si="13"/>
        <v>0.13669983688616266</v>
      </c>
      <c r="N190" s="25">
        <f t="shared" si="13"/>
        <v>0.21024137985816441</v>
      </c>
      <c r="O190" s="25">
        <f t="shared" si="13"/>
        <v>0.20533799512340764</v>
      </c>
      <c r="P190" s="25">
        <f t="shared" si="13"/>
        <v>0.1231777634109459</v>
      </c>
      <c r="Q190" s="25">
        <f t="shared" si="13"/>
        <v>0.19913321506611073</v>
      </c>
      <c r="R190" s="25">
        <f t="shared" si="13"/>
        <v>0.16287218550559521</v>
      </c>
      <c r="S190" s="25">
        <f t="shared" si="13"/>
        <v>0.17170193458084082</v>
      </c>
      <c r="T190" s="25">
        <f t="shared" si="13"/>
        <v>0.19165878257367824</v>
      </c>
      <c r="U190" s="25">
        <f t="shared" si="13"/>
        <v>0.26672632920711242</v>
      </c>
    </row>
    <row r="191" spans="1:21" ht="16" x14ac:dyDescent="0.2">
      <c r="A191" s="2" t="s">
        <v>189</v>
      </c>
      <c r="B191" s="3">
        <v>139352000</v>
      </c>
      <c r="C191" s="3">
        <v>94755000</v>
      </c>
      <c r="D191" s="3">
        <v>149367000</v>
      </c>
      <c r="E191" s="3">
        <v>281501000</v>
      </c>
      <c r="F191" s="3">
        <v>132918000</v>
      </c>
      <c r="G191" s="3">
        <v>382277000</v>
      </c>
      <c r="H191" s="3">
        <v>645929000</v>
      </c>
      <c r="I191" s="3">
        <v>407540000</v>
      </c>
      <c r="J191" s="3">
        <v>307784000</v>
      </c>
      <c r="K191" s="3">
        <v>342892000</v>
      </c>
      <c r="L191" s="3">
        <v>28293000</v>
      </c>
      <c r="M191" s="3">
        <v>293914000</v>
      </c>
      <c r="N191" s="3">
        <v>451480000</v>
      </c>
      <c r="O191" s="3">
        <v>659497000</v>
      </c>
      <c r="P191" s="3">
        <v>824646000</v>
      </c>
      <c r="Q191" s="4">
        <v>478283000</v>
      </c>
      <c r="R191" s="3">
        <v>70199000</v>
      </c>
      <c r="S191" s="3">
        <v>-3099000</v>
      </c>
      <c r="T191" s="3">
        <v>172844000</v>
      </c>
      <c r="U191" s="3">
        <v>238339000</v>
      </c>
    </row>
    <row r="192" spans="1:21" ht="16" x14ac:dyDescent="0.2">
      <c r="A192" s="2" t="s">
        <v>190</v>
      </c>
      <c r="B192" s="5">
        <v>0.37</v>
      </c>
      <c r="C192" s="5">
        <v>0.99</v>
      </c>
      <c r="D192" s="5">
        <v>1.21</v>
      </c>
      <c r="E192" s="5">
        <v>1.06</v>
      </c>
      <c r="F192" s="5">
        <v>1.47</v>
      </c>
      <c r="G192" s="5">
        <v>1.57</v>
      </c>
      <c r="H192" s="5">
        <v>1.75</v>
      </c>
      <c r="I192" s="5">
        <v>1.44</v>
      </c>
      <c r="J192" s="5">
        <v>3.01</v>
      </c>
      <c r="K192" s="5">
        <v>3.38</v>
      </c>
      <c r="L192" s="5">
        <v>3.19</v>
      </c>
      <c r="M192" s="5">
        <v>3.53</v>
      </c>
      <c r="N192" s="5">
        <v>6.33</v>
      </c>
      <c r="O192" s="5">
        <v>7.46</v>
      </c>
      <c r="P192" s="5">
        <v>4.59</v>
      </c>
      <c r="Q192" s="6">
        <v>8.19</v>
      </c>
      <c r="R192" s="5">
        <v>1.5</v>
      </c>
      <c r="S192" s="5">
        <v>1.74</v>
      </c>
      <c r="T192" s="5">
        <v>2.08</v>
      </c>
      <c r="U192" s="5">
        <v>2.87</v>
      </c>
    </row>
    <row r="193" spans="1:21" ht="16" x14ac:dyDescent="0.2">
      <c r="A193" s="2" t="s">
        <v>191</v>
      </c>
      <c r="B193" s="5">
        <v>9.2799999999999994</v>
      </c>
      <c r="C193" s="5">
        <v>14.01</v>
      </c>
      <c r="D193" s="5">
        <v>18.899999999999999</v>
      </c>
      <c r="E193" s="5">
        <v>13.96</v>
      </c>
      <c r="F193" s="5">
        <v>17.41</v>
      </c>
      <c r="G193" s="5">
        <v>17.690000000000001</v>
      </c>
      <c r="H193" s="5">
        <v>25.38</v>
      </c>
      <c r="I193" s="5">
        <v>22.82</v>
      </c>
      <c r="J193" s="5">
        <v>26.69</v>
      </c>
      <c r="K193" s="5">
        <v>31.13</v>
      </c>
      <c r="L193" s="5">
        <v>31.47</v>
      </c>
      <c r="M193" s="5">
        <v>37.21</v>
      </c>
      <c r="N193" s="5">
        <v>57.36</v>
      </c>
      <c r="O193" s="5">
        <v>65.14</v>
      </c>
      <c r="P193" s="5">
        <v>49.18</v>
      </c>
      <c r="Q193" s="6">
        <v>37.44</v>
      </c>
      <c r="R193" s="5">
        <v>50.75</v>
      </c>
      <c r="S193" s="3">
        <v>57</v>
      </c>
      <c r="T193" s="5">
        <v>48.87</v>
      </c>
      <c r="U193" s="5">
        <v>39.42</v>
      </c>
    </row>
    <row r="194" spans="1:21" ht="16" x14ac:dyDescent="0.2">
      <c r="A194" s="2" t="s">
        <v>192</v>
      </c>
      <c r="B194" s="5">
        <v>1.23</v>
      </c>
      <c r="C194" s="5">
        <v>1.42</v>
      </c>
      <c r="D194" s="5">
        <v>1.27</v>
      </c>
      <c r="E194" s="5">
        <v>1.36</v>
      </c>
      <c r="F194" s="5">
        <v>1.29</v>
      </c>
      <c r="G194" s="5">
        <v>1.31</v>
      </c>
      <c r="H194" s="5">
        <v>1.3</v>
      </c>
      <c r="I194" s="5">
        <v>1.1299999999999999</v>
      </c>
      <c r="J194" s="5">
        <v>1.51</v>
      </c>
      <c r="K194" s="5">
        <v>1.42</v>
      </c>
      <c r="L194" s="5">
        <v>1.06</v>
      </c>
      <c r="M194" s="5">
        <v>1.07</v>
      </c>
      <c r="N194" s="5">
        <v>1.1100000000000001</v>
      </c>
      <c r="O194" s="5">
        <v>1.01</v>
      </c>
      <c r="P194" s="5">
        <v>0.8</v>
      </c>
      <c r="Q194" s="6">
        <v>1.01</v>
      </c>
      <c r="R194" s="5">
        <v>1.01</v>
      </c>
      <c r="S194" s="5">
        <v>0.86</v>
      </c>
      <c r="T194" s="5">
        <v>0.89</v>
      </c>
      <c r="U194" s="5">
        <v>1.28</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71 A173:U188 A172:P172 R172:U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DC9DC-5D74-2B4A-8B7A-FA36FD7C2A0C}">
  <dimension ref="A1:R110"/>
  <sheetViews>
    <sheetView tabSelected="1" workbookViewId="0">
      <selection activeCell="D20" sqref="D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44129520000</v>
      </c>
      <c r="B3" s="36" t="s">
        <v>204</v>
      </c>
      <c r="C3" s="37">
        <f>Financials!Q8*0.01</f>
        <v>0.59889999999999999</v>
      </c>
      <c r="D3" s="36" t="s">
        <v>205</v>
      </c>
      <c r="E3" s="37">
        <f>SUM(C11:E11)/3</f>
        <v>0.11991467563955645</v>
      </c>
      <c r="F3" s="38" t="s">
        <v>206</v>
      </c>
      <c r="G3" s="39">
        <f>AVERAGE(Financials!M129:Q129)</f>
        <v>-7.2489968441302732E-3</v>
      </c>
      <c r="H3" s="38" t="s">
        <v>207</v>
      </c>
      <c r="I3" s="40">
        <f>J15*(1+I7)/(I6-I7)</f>
        <v>14880870873.393318</v>
      </c>
      <c r="J3" s="41" t="s">
        <v>208</v>
      </c>
      <c r="K3" s="42">
        <f>Financials!Q172*-1/Model!A3</f>
        <v>0</v>
      </c>
      <c r="L3" s="43" t="s">
        <v>209</v>
      </c>
      <c r="M3" s="44"/>
      <c r="N3" s="116" t="s">
        <v>210</v>
      </c>
      <c r="O3" s="117"/>
      <c r="P3" s="44"/>
      <c r="Q3" s="44"/>
      <c r="R3" s="44"/>
    </row>
    <row r="4" spans="1:18" ht="22" customHeight="1" x14ac:dyDescent="0.2">
      <c r="A4" s="45">
        <f>Financials!Q56-Financials!Q96-Financials!Q105</f>
        <v>-687107000</v>
      </c>
      <c r="B4" s="46" t="s">
        <v>211</v>
      </c>
      <c r="C4" s="47">
        <f>Financials!Q17*0.01</f>
        <v>0.30059999999999998</v>
      </c>
      <c r="D4" s="46" t="s">
        <v>212</v>
      </c>
      <c r="E4" s="47">
        <f>SUM(C13:E13)/3</f>
        <v>0.18406442244600471</v>
      </c>
      <c r="F4" s="48" t="s">
        <v>213</v>
      </c>
      <c r="G4" s="49">
        <f>A5*(1+(5*G3))</f>
        <v>80041492.444001734</v>
      </c>
      <c r="H4" s="48" t="s">
        <v>214</v>
      </c>
      <c r="I4" s="50">
        <f>NPV(I6,F15,G15,H15,I15,(J15+I3))</f>
        <v>12928720389.573566</v>
      </c>
      <c r="J4" s="48" t="s">
        <v>215</v>
      </c>
      <c r="K4" s="51" cm="1">
        <f t="array" ref="K4">_FV(A1,"Change (%)",TRUE)</f>
        <v>1.5810000000000001E-2</v>
      </c>
      <c r="L4" s="52" t="s">
        <v>216</v>
      </c>
      <c r="M4" s="44"/>
      <c r="N4" s="118" t="s">
        <v>217</v>
      </c>
      <c r="O4" s="119"/>
      <c r="P4" s="44"/>
      <c r="Q4" s="44"/>
      <c r="R4" s="44"/>
    </row>
    <row r="5" spans="1:18" ht="22" customHeight="1" x14ac:dyDescent="0.2">
      <c r="A5" s="45" cm="1">
        <f t="array" ref="A5">_FV(A1,"Shares outstanding",TRUE)</f>
        <v>83051700</v>
      </c>
      <c r="B5" s="46" t="s">
        <v>218</v>
      </c>
      <c r="C5" s="47">
        <f>F14</f>
        <v>0.22646170738402416</v>
      </c>
      <c r="D5" s="53" t="s">
        <v>219</v>
      </c>
      <c r="E5" s="47">
        <f>SUM(C16:E16)/3</f>
        <v>0.17266052078758387</v>
      </c>
      <c r="F5" s="48" t="s">
        <v>220</v>
      </c>
      <c r="G5" s="49">
        <f>Financials!Q56</f>
        <v>331696000</v>
      </c>
      <c r="H5" s="48" t="s">
        <v>221</v>
      </c>
      <c r="I5" s="50">
        <f>I4+G5-G6</f>
        <v>12241613389.573566</v>
      </c>
      <c r="J5" s="48" t="s">
        <v>222</v>
      </c>
      <c r="K5" s="54" cm="1">
        <f t="array" ref="K5">_FV(A1,"Price")</f>
        <v>531.35</v>
      </c>
      <c r="L5" s="55" t="s">
        <v>223</v>
      </c>
      <c r="M5" s="44"/>
      <c r="N5" s="56" t="s">
        <v>224</v>
      </c>
      <c r="O5" s="57">
        <f>Financials!Q20</f>
        <v>41397000</v>
      </c>
      <c r="P5" s="44"/>
      <c r="Q5" s="44"/>
      <c r="R5" s="44"/>
    </row>
    <row r="6" spans="1:18" ht="22" customHeight="1" x14ac:dyDescent="0.2">
      <c r="A6" s="58">
        <f>O20/F10</f>
        <v>12.113510842712051</v>
      </c>
      <c r="B6" s="46" t="s">
        <v>225</v>
      </c>
      <c r="C6" s="47">
        <f>F17</f>
        <v>0.22289321987373045</v>
      </c>
      <c r="D6" s="53" t="s">
        <v>203</v>
      </c>
      <c r="E6" s="47">
        <f>Financials!Q33/Financials!Q126</f>
        <v>0.63413254283351328</v>
      </c>
      <c r="F6" s="46" t="s">
        <v>226</v>
      </c>
      <c r="G6" s="49">
        <f>Financials!Q96+Financials!Q105</f>
        <v>1018803000</v>
      </c>
      <c r="H6" s="48" t="s">
        <v>227</v>
      </c>
      <c r="I6" s="51">
        <f>N25</f>
        <v>9.6635592370200946E-2</v>
      </c>
      <c r="J6" s="48" t="s">
        <v>228</v>
      </c>
      <c r="K6" s="59">
        <f>I5/G4</f>
        <v>152.9408437522325</v>
      </c>
      <c r="L6" s="60" t="s">
        <v>229</v>
      </c>
      <c r="M6" s="44"/>
      <c r="N6" s="56" t="s">
        <v>230</v>
      </c>
      <c r="O6" s="57">
        <f>Financials!Q96</f>
        <v>399990000</v>
      </c>
      <c r="P6" s="44"/>
      <c r="Q6" s="44"/>
      <c r="R6" s="44"/>
    </row>
    <row r="7" spans="1:18" ht="22" customHeight="1" thickBot="1" x14ac:dyDescent="0.25">
      <c r="A7" s="61">
        <f>O20/F12</f>
        <v>53.490327272727271</v>
      </c>
      <c r="B7" s="62" t="s">
        <v>231</v>
      </c>
      <c r="C7" s="63">
        <f>F15/A3</f>
        <v>1.840038142268486E-2</v>
      </c>
      <c r="D7" s="62" t="s">
        <v>232</v>
      </c>
      <c r="E7" s="64">
        <f>(Financials!Q16*(1-0.25))/(Financials!Q126+Financials!Q105+Financials!Q96)</f>
        <v>0.34917591669149173</v>
      </c>
      <c r="F7" s="62" t="s">
        <v>199</v>
      </c>
      <c r="G7" s="65">
        <f>(Financials!Q96+Financials!Q105)/Financials!Q126</f>
        <v>0.78526090887439326</v>
      </c>
      <c r="H7" s="66" t="s">
        <v>233</v>
      </c>
      <c r="I7" s="67">
        <v>2.5000000000000001E-2</v>
      </c>
      <c r="J7" s="68" t="s">
        <v>234</v>
      </c>
      <c r="K7" s="69">
        <f>K6/K5-1</f>
        <v>-0.71216553354242496</v>
      </c>
      <c r="L7" s="70" t="s">
        <v>235</v>
      </c>
      <c r="M7" s="44"/>
      <c r="N7" s="56" t="s">
        <v>236</v>
      </c>
      <c r="O7" s="57">
        <f>Financials!Q105</f>
        <v>618813000</v>
      </c>
      <c r="P7" s="44"/>
      <c r="Q7" s="44"/>
      <c r="R7" s="44"/>
    </row>
    <row r="8" spans="1:18" ht="22" customHeight="1" x14ac:dyDescent="0.2">
      <c r="A8" s="71"/>
      <c r="B8" s="44"/>
      <c r="C8" s="44"/>
      <c r="D8" s="44"/>
      <c r="E8" s="44"/>
      <c r="F8" s="44"/>
      <c r="G8" s="44"/>
      <c r="H8" s="44"/>
      <c r="I8" s="44"/>
      <c r="J8" s="72"/>
      <c r="K8" s="72"/>
      <c r="L8" s="72"/>
      <c r="M8" s="44"/>
      <c r="N8" s="73" t="s">
        <v>217</v>
      </c>
      <c r="O8" s="74">
        <f>O5/(O6+O7)</f>
        <v>4.0632978112549727E-2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237</v>
      </c>
      <c r="O9" s="57">
        <f>Financials!Q25</f>
        <v>211995000</v>
      </c>
      <c r="P9" s="44"/>
      <c r="Q9" s="44"/>
      <c r="R9" s="44"/>
    </row>
    <row r="10" spans="1:18" ht="22" customHeight="1" x14ac:dyDescent="0.2">
      <c r="A10" s="81" t="s">
        <v>238</v>
      </c>
      <c r="B10" s="82">
        <v>2406908000</v>
      </c>
      <c r="C10" s="82">
        <v>2706655000</v>
      </c>
      <c r="D10" s="82">
        <v>3215360000</v>
      </c>
      <c r="E10" s="83">
        <v>3367324000</v>
      </c>
      <c r="F10" s="82">
        <v>3643000000</v>
      </c>
      <c r="G10" s="82">
        <v>3944000000</v>
      </c>
      <c r="H10" s="82">
        <v>4373000000</v>
      </c>
      <c r="I10" s="82">
        <v>4681000000</v>
      </c>
      <c r="J10" s="83">
        <v>5093000000</v>
      </c>
      <c r="K10" s="84" t="s">
        <v>239</v>
      </c>
      <c r="L10" s="72"/>
      <c r="N10" s="56" t="s">
        <v>240</v>
      </c>
      <c r="O10" s="57">
        <f>Financials!Q24</f>
        <v>1034723000</v>
      </c>
      <c r="P10" s="44"/>
      <c r="Q10" s="44"/>
      <c r="R10" s="44"/>
    </row>
    <row r="11" spans="1:18" ht="22" customHeight="1" x14ac:dyDescent="0.2">
      <c r="A11" s="85"/>
      <c r="B11" s="86"/>
      <c r="C11" s="86">
        <f t="shared" ref="C11:J11" si="0">(C10/B10)-1</f>
        <v>0.12453612684822191</v>
      </c>
      <c r="D11" s="86">
        <f t="shared" si="0"/>
        <v>0.18794600715643472</v>
      </c>
      <c r="E11" s="86">
        <f t="shared" si="0"/>
        <v>4.7261892914012726E-2</v>
      </c>
      <c r="F11" s="87">
        <f t="shared" si="0"/>
        <v>8.1867975876393162E-2</v>
      </c>
      <c r="G11" s="86">
        <f t="shared" si="0"/>
        <v>8.2624210815262167E-2</v>
      </c>
      <c r="H11" s="86">
        <f t="shared" si="0"/>
        <v>0.10877281947261652</v>
      </c>
      <c r="I11" s="86">
        <f t="shared" si="0"/>
        <v>7.0432197576034694E-2</v>
      </c>
      <c r="J11" s="88">
        <f t="shared" si="0"/>
        <v>8.8015381328775844E-2</v>
      </c>
      <c r="K11" s="88">
        <f>AVERAGE(F11:J11)</f>
        <v>8.6342517013816483E-2</v>
      </c>
      <c r="L11" s="72"/>
      <c r="M11" s="72"/>
      <c r="N11" s="56" t="s">
        <v>241</v>
      </c>
      <c r="O11" s="89">
        <f>O9/O10</f>
        <v>0.20488091982105355</v>
      </c>
      <c r="P11" s="44"/>
      <c r="Q11" s="44"/>
      <c r="R11" s="44"/>
    </row>
    <row r="12" spans="1:18" ht="22" customHeight="1" x14ac:dyDescent="0.2">
      <c r="A12" s="81" t="s">
        <v>144</v>
      </c>
      <c r="B12" s="82">
        <v>427720000</v>
      </c>
      <c r="C12" s="82">
        <v>581776000</v>
      </c>
      <c r="D12" s="82">
        <v>744845000</v>
      </c>
      <c r="E12" s="82">
        <v>679089000</v>
      </c>
      <c r="F12" s="90">
        <v>825000000</v>
      </c>
      <c r="G12" s="82">
        <v>909000000</v>
      </c>
      <c r="H12" s="82">
        <v>1031000000</v>
      </c>
      <c r="I12" s="82">
        <v>996000000</v>
      </c>
      <c r="J12" s="83">
        <v>1090000000</v>
      </c>
      <c r="K12" s="91" t="s">
        <v>242</v>
      </c>
      <c r="L12" s="72"/>
      <c r="M12" s="72"/>
      <c r="N12" s="56" t="s">
        <v>243</v>
      </c>
      <c r="O12" s="89">
        <f>O8*(1-O11)</f>
        <v>3.2308056181781807E-2</v>
      </c>
      <c r="P12" s="44"/>
      <c r="Q12" s="44"/>
      <c r="R12" s="44"/>
    </row>
    <row r="13" spans="1:18" ht="22" customHeight="1" x14ac:dyDescent="0.2">
      <c r="A13" s="85"/>
      <c r="B13" s="86"/>
      <c r="C13" s="86">
        <f t="shared" ref="C13:J13" si="1">(C12/B12)-1</f>
        <v>0.36017955671934909</v>
      </c>
      <c r="D13" s="86">
        <f t="shared" si="1"/>
        <v>0.28029516514947339</v>
      </c>
      <c r="E13" s="86">
        <f t="shared" si="1"/>
        <v>-8.8281454530808379E-2</v>
      </c>
      <c r="F13" s="87">
        <f t="shared" si="1"/>
        <v>0.21486285302810093</v>
      </c>
      <c r="G13" s="86">
        <f t="shared" si="1"/>
        <v>0.10181818181818181</v>
      </c>
      <c r="H13" s="86">
        <f t="shared" si="1"/>
        <v>0.13421342134213421</v>
      </c>
      <c r="I13" s="86">
        <f t="shared" si="1"/>
        <v>-3.3947623666343407E-2</v>
      </c>
      <c r="J13" s="88">
        <f t="shared" si="1"/>
        <v>9.4377510040160706E-2</v>
      </c>
      <c r="K13" s="88">
        <f>AVERAGE(F13:J13)</f>
        <v>0.10226486851244684</v>
      </c>
      <c r="L13" s="72"/>
      <c r="M13" s="72"/>
      <c r="N13" s="118" t="s">
        <v>244</v>
      </c>
      <c r="O13" s="119"/>
      <c r="P13" s="44"/>
      <c r="Q13" s="44"/>
      <c r="R13" s="44"/>
    </row>
    <row r="14" spans="1:18" ht="22" customHeight="1" x14ac:dyDescent="0.2">
      <c r="A14" s="92" t="s">
        <v>245</v>
      </c>
      <c r="B14" s="93">
        <f>B12/B10</f>
        <v>0.17770517194674662</v>
      </c>
      <c r="C14" s="93">
        <f t="shared" ref="C14:J14" si="2">C12/C10</f>
        <v>0.21494279839876157</v>
      </c>
      <c r="D14" s="93">
        <f t="shared" si="2"/>
        <v>0.23165213226512738</v>
      </c>
      <c r="E14" s="93">
        <f t="shared" si="2"/>
        <v>0.20167022834749493</v>
      </c>
      <c r="F14" s="94">
        <f t="shared" si="2"/>
        <v>0.22646170738402416</v>
      </c>
      <c r="G14" s="93">
        <f t="shared" si="2"/>
        <v>0.23047667342799188</v>
      </c>
      <c r="H14" s="93">
        <f t="shared" si="2"/>
        <v>0.23576492110679168</v>
      </c>
      <c r="I14" s="93">
        <f t="shared" si="2"/>
        <v>0.21277504806665243</v>
      </c>
      <c r="J14" s="95">
        <f t="shared" si="2"/>
        <v>0.21401924209699588</v>
      </c>
      <c r="K14" s="95"/>
      <c r="L14" s="72"/>
      <c r="M14" s="72"/>
      <c r="N14" s="56" t="s">
        <v>246</v>
      </c>
      <c r="O14" s="89">
        <f>'[1]US Treasury Bonds'!$C$8</f>
        <v>4.1210000000000004E-2</v>
      </c>
      <c r="P14" s="44"/>
      <c r="Q14" s="44"/>
      <c r="R14" s="44"/>
    </row>
    <row r="15" spans="1:18" ht="22" customHeight="1" x14ac:dyDescent="0.2">
      <c r="A15" s="81" t="s">
        <v>187</v>
      </c>
      <c r="B15" s="82">
        <v>329023931</v>
      </c>
      <c r="C15" s="82">
        <v>569050882</v>
      </c>
      <c r="D15" s="82">
        <v>660235576</v>
      </c>
      <c r="E15" s="82">
        <v>414779439</v>
      </c>
      <c r="F15" s="90">
        <v>812000000</v>
      </c>
      <c r="G15" s="82">
        <v>887000000</v>
      </c>
      <c r="H15" s="82">
        <v>982000000</v>
      </c>
      <c r="I15" s="82">
        <v>966000000</v>
      </c>
      <c r="J15" s="83">
        <v>1040000000</v>
      </c>
      <c r="K15" s="91" t="s">
        <v>247</v>
      </c>
      <c r="L15" s="72"/>
      <c r="M15" s="72"/>
      <c r="N15" s="56" t="s">
        <v>248</v>
      </c>
      <c r="O15" s="96">
        <f>1.33</f>
        <v>1.33</v>
      </c>
      <c r="P15" s="44"/>
      <c r="Q15" s="44"/>
      <c r="R15" s="44"/>
    </row>
    <row r="16" spans="1:18" ht="22" customHeight="1" x14ac:dyDescent="0.2">
      <c r="A16" s="97"/>
      <c r="B16" s="86"/>
      <c r="C16" s="86">
        <f t="shared" ref="C16:J16" si="3">(C15/B15)-1</f>
        <v>0.72951213691505012</v>
      </c>
      <c r="D16" s="86">
        <f t="shared" si="3"/>
        <v>0.16023996602820478</v>
      </c>
      <c r="E16" s="86">
        <f t="shared" si="3"/>
        <v>-0.37177054058050329</v>
      </c>
      <c r="F16" s="87">
        <f t="shared" si="3"/>
        <v>0.95766695176035466</v>
      </c>
      <c r="G16" s="86">
        <f t="shared" si="3"/>
        <v>9.2364532019704404E-2</v>
      </c>
      <c r="H16" s="86">
        <f t="shared" si="3"/>
        <v>0.10710259301014657</v>
      </c>
      <c r="I16" s="86">
        <f t="shared" si="3"/>
        <v>-1.6293279022403295E-2</v>
      </c>
      <c r="J16" s="88">
        <f t="shared" si="3"/>
        <v>7.660455486542439E-2</v>
      </c>
      <c r="K16" s="88">
        <f>AVERAGE(F16:J16)</f>
        <v>0.24348907052664534</v>
      </c>
      <c r="L16" s="72"/>
      <c r="M16" s="72"/>
      <c r="N16" s="56" t="s">
        <v>249</v>
      </c>
      <c r="O16" s="89">
        <v>8.4000000000000005E-2</v>
      </c>
      <c r="P16" s="44"/>
      <c r="Q16" s="44"/>
      <c r="R16" s="44"/>
    </row>
    <row r="17" spans="1:18" ht="22" customHeight="1" x14ac:dyDescent="0.2">
      <c r="A17" s="92" t="s">
        <v>203</v>
      </c>
      <c r="B17" s="93">
        <f>B15/B10</f>
        <v>0.13669983688616266</v>
      </c>
      <c r="C17" s="93">
        <f t="shared" ref="C17:J17" si="4">C15/C10</f>
        <v>0.21024137985816441</v>
      </c>
      <c r="D17" s="93">
        <f t="shared" si="4"/>
        <v>0.20533799512340764</v>
      </c>
      <c r="E17" s="95">
        <f t="shared" si="4"/>
        <v>0.1231777634109459</v>
      </c>
      <c r="F17" s="93">
        <f t="shared" si="4"/>
        <v>0.22289321987373045</v>
      </c>
      <c r="G17" s="93">
        <f t="shared" si="4"/>
        <v>0.22489858012170386</v>
      </c>
      <c r="H17" s="93">
        <f t="shared" si="4"/>
        <v>0.22455979876514978</v>
      </c>
      <c r="I17" s="93">
        <f t="shared" si="4"/>
        <v>0.20636616107669301</v>
      </c>
      <c r="J17" s="95">
        <f t="shared" si="4"/>
        <v>0.20420184567052818</v>
      </c>
      <c r="K17" s="95"/>
      <c r="L17" s="72"/>
      <c r="M17" s="72"/>
      <c r="N17" s="98" t="s">
        <v>244</v>
      </c>
      <c r="O17" s="99">
        <f>(O14)+((O15)*(O16-O14))</f>
        <v>9.8120700000000005E-2</v>
      </c>
      <c r="P17" s="44"/>
      <c r="Q17" s="44"/>
      <c r="R17" s="44"/>
    </row>
    <row r="18" spans="1:18" ht="22" customHeight="1" x14ac:dyDescent="0.2">
      <c r="A18" s="100" t="s">
        <v>199</v>
      </c>
      <c r="B18" s="101">
        <v>0.35575675675675678</v>
      </c>
      <c r="C18" s="101">
        <v>0.33796240125869814</v>
      </c>
      <c r="D18" s="101">
        <v>0.43318090863627717</v>
      </c>
      <c r="E18" s="101">
        <v>0.34442373075346966</v>
      </c>
      <c r="F18" s="102"/>
      <c r="G18" s="101"/>
      <c r="H18" s="101"/>
      <c r="I18" s="101"/>
      <c r="J18" s="103"/>
      <c r="K18" s="104"/>
      <c r="L18" s="72"/>
      <c r="M18" s="72"/>
      <c r="N18" s="118" t="s">
        <v>250</v>
      </c>
      <c r="O18" s="119"/>
      <c r="P18" s="44"/>
      <c r="Q18" s="44"/>
      <c r="R18" s="44"/>
    </row>
    <row r="19" spans="1:18" ht="22" customHeight="1" x14ac:dyDescent="0.2">
      <c r="A19" s="72"/>
      <c r="B19" s="72"/>
      <c r="C19" s="72"/>
      <c r="D19" s="72"/>
      <c r="E19" s="72"/>
      <c r="F19" s="72" t="s">
        <v>251</v>
      </c>
      <c r="G19" s="72"/>
      <c r="H19" s="72"/>
      <c r="I19" s="72"/>
      <c r="J19" s="72"/>
      <c r="K19" s="72"/>
      <c r="L19" s="72"/>
      <c r="M19" s="72"/>
      <c r="N19" s="56" t="s">
        <v>227</v>
      </c>
      <c r="O19" s="105">
        <f>O6+O7</f>
        <v>1018803000</v>
      </c>
      <c r="P19" s="44"/>
      <c r="Q19" s="44"/>
      <c r="R19" s="44"/>
    </row>
    <row r="20" spans="1:18" ht="22" customHeight="1" x14ac:dyDescent="0.2">
      <c r="B20" s="106"/>
      <c r="C20" s="106"/>
      <c r="D20" s="106"/>
      <c r="E20" s="106"/>
      <c r="F20" s="72"/>
      <c r="G20" s="72"/>
      <c r="H20" s="72"/>
      <c r="I20" s="72"/>
      <c r="J20" s="72"/>
      <c r="K20" s="72"/>
      <c r="L20" s="72"/>
      <c r="M20" s="72"/>
      <c r="N20" s="56" t="s">
        <v>204</v>
      </c>
      <c r="O20" s="105">
        <f>A3</f>
        <v>44129520000</v>
      </c>
      <c r="P20" s="44"/>
      <c r="Q20" s="44"/>
      <c r="R20" s="44"/>
    </row>
    <row r="21" spans="1:18" ht="22" customHeight="1" x14ac:dyDescent="0.2">
      <c r="A21" s="120" t="str" cm="1">
        <f t="array" ref="A21">_FV(A1,"Industry")</f>
        <v>Healthcare Equipment &amp; Supplies</v>
      </c>
      <c r="B21" s="120"/>
      <c r="C21" s="120"/>
      <c r="D21" s="121" cm="1">
        <f t="array" ref="D21">_FV(A1,"Year incorporated",TRUE)</f>
        <v>1983</v>
      </c>
      <c r="E21" s="121"/>
      <c r="F21" s="72"/>
      <c r="G21" s="72"/>
      <c r="H21" s="72"/>
      <c r="I21" s="72"/>
      <c r="J21" s="72"/>
      <c r="K21" s="72"/>
      <c r="M21" s="72"/>
      <c r="N21" s="56" t="s">
        <v>252</v>
      </c>
      <c r="O21" s="105">
        <f>O19+O20</f>
        <v>45148323000</v>
      </c>
      <c r="P21" s="44"/>
      <c r="Q21" s="44"/>
      <c r="R21" s="44"/>
    </row>
    <row r="22" spans="1:18" ht="22" customHeight="1" x14ac:dyDescent="0.2">
      <c r="A22" s="109" t="str" cm="1">
        <f t="array" ref="A22">_FV(A1,"Description")</f>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c>
      <c r="B22" s="109"/>
      <c r="C22" s="109"/>
      <c r="D22" s="109"/>
      <c r="E22" s="109"/>
      <c r="F22" s="72"/>
      <c r="G22" s="72"/>
      <c r="H22" s="72"/>
      <c r="I22" s="72"/>
      <c r="J22" s="72"/>
      <c r="K22" s="72"/>
      <c r="L22" s="72"/>
      <c r="M22" s="72"/>
      <c r="N22" s="73" t="s">
        <v>253</v>
      </c>
      <c r="O22" s="107">
        <f>(O19/O21)</f>
        <v>2.256568865248882E-2</v>
      </c>
      <c r="P22" s="44"/>
      <c r="Q22" s="44"/>
      <c r="R22" s="44"/>
    </row>
    <row r="23" spans="1:18" ht="22" customHeight="1" x14ac:dyDescent="0.2">
      <c r="A23" s="109"/>
      <c r="B23" s="109"/>
      <c r="C23" s="109"/>
      <c r="D23" s="109"/>
      <c r="E23" s="109"/>
      <c r="F23" s="72"/>
      <c r="G23" s="72"/>
      <c r="H23" s="72"/>
      <c r="I23" s="72"/>
      <c r="J23" s="72"/>
      <c r="K23" s="72"/>
      <c r="L23" s="72"/>
      <c r="M23" s="72"/>
      <c r="N23" s="98" t="s">
        <v>254</v>
      </c>
      <c r="O23" s="108">
        <f>O20/O21</f>
        <v>0.97743431134751113</v>
      </c>
      <c r="P23" s="44"/>
      <c r="Q23" s="44"/>
      <c r="R23" s="44"/>
    </row>
    <row r="24" spans="1:18" ht="22" customHeight="1" x14ac:dyDescent="0.2">
      <c r="A24" s="109"/>
      <c r="B24" s="109"/>
      <c r="C24" s="109"/>
      <c r="D24" s="109"/>
      <c r="E24" s="109"/>
      <c r="F24" s="72"/>
      <c r="G24" s="72"/>
      <c r="H24" s="72"/>
      <c r="I24" s="72"/>
      <c r="J24" s="72"/>
      <c r="K24" s="72"/>
      <c r="L24" s="72"/>
      <c r="M24" s="72"/>
      <c r="N24" s="110" t="s">
        <v>255</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9.6635592370200946E-2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IDXX/explorer/revenue_proj" xr:uid="{098319F1-CBB7-D547-9C31-C24AAE546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2023-12-09T12:23:31Z</dcterms:modified>
</cp:coreProperties>
</file>