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Healthcare/"/>
    </mc:Choice>
  </mc:AlternateContent>
  <xr:revisionPtr revIDLastSave="0" documentId="13_ncr:1_{AB2D3DA5-F2C0-254C-A49E-285FEC1AE579}"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G6" i="2"/>
  <c r="E6" i="2"/>
  <c r="O5" i="2"/>
  <c r="G5" i="2"/>
  <c r="C4" i="2"/>
  <c r="A4" i="2"/>
  <c r="C3" i="2"/>
  <c r="A22" i="2" a="1"/>
  <c r="A22" i="2" s="1"/>
  <c r="D21" i="2" a="1"/>
  <c r="D21" i="2" s="1"/>
  <c r="A21" i="2" a="1"/>
  <c r="A21" i="2" s="1"/>
  <c r="J17" i="2"/>
  <c r="I17" i="2"/>
  <c r="H17" i="2"/>
  <c r="G17" i="2"/>
  <c r="F17" i="2"/>
  <c r="C6" i="2" s="1"/>
  <c r="E17" i="2"/>
  <c r="D17" i="2"/>
  <c r="C17" i="2"/>
  <c r="B17" i="2"/>
  <c r="J16" i="2"/>
  <c r="I16" i="2"/>
  <c r="H16" i="2"/>
  <c r="G16" i="2"/>
  <c r="F16" i="2"/>
  <c r="K16" i="2" s="1"/>
  <c r="E16" i="2"/>
  <c r="E5" i="2" s="1"/>
  <c r="D16" i="2"/>
  <c r="C16" i="2"/>
  <c r="O15" i="2"/>
  <c r="J14" i="2"/>
  <c r="I14" i="2"/>
  <c r="H14" i="2"/>
  <c r="G14" i="2"/>
  <c r="F14" i="2"/>
  <c r="E14" i="2"/>
  <c r="D14" i="2"/>
  <c r="C14" i="2"/>
  <c r="B14" i="2"/>
  <c r="J13" i="2"/>
  <c r="I13" i="2"/>
  <c r="K13" i="2" s="1"/>
  <c r="H13" i="2"/>
  <c r="G13" i="2"/>
  <c r="F13" i="2"/>
  <c r="E13" i="2"/>
  <c r="D13" i="2"/>
  <c r="E4" i="2" s="1"/>
  <c r="C13" i="2"/>
  <c r="J11" i="2"/>
  <c r="I11" i="2"/>
  <c r="H11" i="2"/>
  <c r="G11" i="2"/>
  <c r="F11" i="2"/>
  <c r="E11" i="2"/>
  <c r="D11" i="2"/>
  <c r="C11" i="2"/>
  <c r="O11" i="2"/>
  <c r="O19" i="2"/>
  <c r="K5" i="2" a="1"/>
  <c r="K5" i="2" s="1"/>
  <c r="C5" i="2"/>
  <c r="A5" i="2" a="1"/>
  <c r="A5" i="2" s="1"/>
  <c r="K4" i="2" a="1"/>
  <c r="K4" i="2" s="1"/>
  <c r="E3" i="2"/>
  <c r="A3" i="2" a="1"/>
  <c r="A3" i="2" s="1"/>
  <c r="K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P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1" i="2" l="1"/>
  <c r="O8" i="2"/>
  <c r="O12" i="2" s="1"/>
  <c r="G4" i="2"/>
  <c r="O20" i="2"/>
  <c r="C7" i="2"/>
  <c r="A6" i="2" l="1"/>
  <c r="A7" i="2"/>
  <c r="O21" i="2"/>
  <c r="O22" i="2" s="1"/>
  <c r="O23" i="2" l="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<sst xmlns="http://schemas.openxmlformats.org/spreadsheetml/2006/main" count="1371" uniqueCount="253">
  <si>
    <t>2010 Y</t>
  </si>
  <si>
    <t>2011 Y</t>
  </si>
  <si>
    <t>2012 Y</t>
  </si>
  <si>
    <t>2013 Y</t>
  </si>
  <si>
    <t>2014 Y</t>
  </si>
  <si>
    <t>2015 Y</t>
  </si>
  <si>
    <t>2016 Y</t>
  </si>
  <si>
    <t>2017 Y</t>
  </si>
  <si>
    <t>2018 Y</t>
  </si>
  <si>
    <t>2019 Y</t>
  </si>
  <si>
    <t>2020 Y</t>
  </si>
  <si>
    <t>2021 Y</t>
  </si>
  <si>
    <t>2022 Y</t>
  </si>
  <si>
    <t>TTM</t>
  </si>
  <si>
    <t>2022 Q3</t>
  </si>
  <si>
    <t>2022 Q4</t>
  </si>
  <si>
    <t>2001 Q1</t>
  </si>
  <si>
    <t>2001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</si>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</sst>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33">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
      <left style="thin">
        <color theme="0" tint="-0.14999847407452621"/>
      </left>
      <right style="thin">
        <color theme="0" tint="-0.14999847407452621"/>
      </right>
      <top style="medium">
        <color theme="0" tint="-0.14999847407452621"/>
      </top>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medium">
        <color theme="0" tint="-0.14999847407452621"/>
      </bottom>
      <diagonal/>
    </border>
    <border>
      <left style="thin">
        <color theme="0" tint="-0.14999847407452621"/>
      </left>
      <right style="thin">
        <color theme="0" tint="-0.14999847407452621"/>
      </right>
      <top style="thin">
        <color theme="0" tint="-0.14999847407452621"/>
      </top>
      <bottom style="medium">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style="medium">
        <color theme="0" tint="-0.14999847407452621"/>
      </right>
      <top/>
      <bottom style="medium">
        <color theme="0" tint="-0.14999847407452621"/>
      </bottom>
      <diagonal/>
    </border>
    <border>
      <left/>
      <right/>
      <top style="medium">
        <color theme="0" tint="-0.14999847407452621"/>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2">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0" fontId="4" fillId="0" borderId="2" xfId="0" applyFont="1" applyBorder="1"/>
    <xf numFmtId="3" fontId="5" fillId="0" borderId="2" xfId="0" applyNumberFormat="1" applyFont="1" applyBorder="1"/>
    <xf numFmtId="3" fontId="6" fillId="4" borderId="2" xfId="0" applyNumberFormat="1" applyFont="1" applyFill="1" applyBorder="1"/>
    <xf numFmtId="4" fontId="7" fillId="0" borderId="2" xfId="0" applyNumberFormat="1" applyFont="1" applyBorder="1"/>
    <xf numFmtId="4" fontId="8" fillId="5" borderId="2" xfId="0" applyNumberFormat="1" applyFont="1" applyFill="1" applyBorder="1"/>
    <xf numFmtId="0" fontId="3" fillId="0" borderId="2" xfId="0" applyFont="1" applyBorder="1"/>
    <xf numFmtId="164" fontId="4" fillId="9" borderId="5" xfId="0" applyNumberFormat="1" applyFont="1" applyFill="1" applyBorder="1" applyAlignment="1">
      <alignment horizontal="right" vertical="center" indent="1"/>
    </xf>
    <xf numFmtId="9" fontId="12" fillId="10" borderId="6" xfId="1" applyFont="1" applyFill="1" applyBorder="1" applyAlignment="1">
      <alignment horizontal="left" vertical="center" indent="1"/>
    </xf>
    <xf numFmtId="0" fontId="12" fillId="10" borderId="6"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0" fontId="12" fillId="10" borderId="8" xfId="1" applyNumberFormat="1" applyFont="1" applyFill="1" applyBorder="1" applyAlignment="1">
      <alignment horizontal="left" vertical="center" indent="1"/>
    </xf>
    <xf numFmtId="0" fontId="1" fillId="11" borderId="1" xfId="0" applyFont="1" applyFill="1" applyBorder="1"/>
    <xf numFmtId="164" fontId="4" fillId="9" borderId="11" xfId="0" applyNumberFormat="1" applyFont="1" applyFill="1" applyBorder="1" applyAlignment="1">
      <alignment horizontal="right" vertical="center" indent="1"/>
    </xf>
    <xf numFmtId="9" fontId="12" fillId="10" borderId="12" xfId="1" applyFont="1" applyFill="1" applyBorder="1" applyAlignment="1">
      <alignment horizontal="left" vertical="center" indent="1"/>
    </xf>
    <xf numFmtId="0" fontId="12" fillId="10" borderId="12" xfId="1" applyNumberFormat="1" applyFont="1" applyFill="1" applyBorder="1" applyAlignment="1">
      <alignment horizontal="left" vertical="center" indent="1"/>
    </xf>
    <xf numFmtId="164" fontId="4" fillId="9" borderId="12" xfId="0" applyNumberFormat="1" applyFont="1" applyFill="1" applyBorder="1" applyAlignment="1">
      <alignment horizontal="right" vertical="center" indent="1"/>
    </xf>
    <xf numFmtId="0" fontId="12" fillId="10" borderId="13" xfId="1" applyNumberFormat="1" applyFont="1" applyFill="1" applyBorder="1" applyAlignment="1">
      <alignment horizontal="left" vertical="center" indent="1"/>
    </xf>
    <xf numFmtId="9" fontId="14" fillId="10" borderId="12" xfId="1" applyFont="1" applyFill="1" applyBorder="1" applyAlignment="1">
      <alignment horizontal="left" vertical="center" indent="1"/>
    </xf>
    <xf numFmtId="9" fontId="12" fillId="10" borderId="13" xfId="1" applyFont="1" applyFill="1" applyBorder="1" applyAlignment="1">
      <alignment horizontal="left" vertical="center" indent="1"/>
    </xf>
    <xf numFmtId="0" fontId="15" fillId="12" borderId="14" xfId="0" applyFont="1" applyFill="1" applyBorder="1" applyAlignment="1">
      <alignment horizontal="left" vertical="center" wrapText="1"/>
    </xf>
    <xf numFmtId="164" fontId="16" fillId="12" borderId="12" xfId="0" applyNumberFormat="1" applyFont="1" applyFill="1" applyBorder="1" applyAlignment="1">
      <alignment vertical="center"/>
    </xf>
    <xf numFmtId="167" fontId="4" fillId="9" borderId="11" xfId="0" applyNumberFormat="1" applyFont="1" applyFill="1" applyBorder="1" applyAlignment="1">
      <alignment horizontal="right" vertical="center" indent="1"/>
    </xf>
    <xf numFmtId="9" fontId="17" fillId="10" borderId="13" xfId="1" applyFont="1" applyFill="1" applyBorder="1" applyAlignment="1">
      <alignment horizontal="left" vertical="center" indent="1"/>
    </xf>
    <xf numFmtId="167" fontId="4" fillId="9" borderId="15" xfId="0" applyNumberFormat="1" applyFont="1" applyFill="1" applyBorder="1" applyAlignment="1">
      <alignment horizontal="right" vertical="center" indent="1"/>
    </xf>
    <xf numFmtId="9" fontId="12" fillId="10" borderId="16" xfId="1" applyFont="1" applyFill="1" applyBorder="1" applyAlignment="1">
      <alignment horizontal="left" vertical="center" indent="1"/>
    </xf>
    <xf numFmtId="2" fontId="4" fillId="9" borderId="16" xfId="0" applyNumberFormat="1" applyFont="1" applyFill="1" applyBorder="1" applyAlignment="1">
      <alignment horizontal="right" vertical="center" indent="1"/>
    </xf>
    <xf numFmtId="0" fontId="12" fillId="10" borderId="16" xfId="1" applyNumberFormat="1" applyFont="1" applyFill="1" applyBorder="1" applyAlignment="1">
      <alignment horizontal="left" vertical="center" indent="1"/>
    </xf>
    <xf numFmtId="9" fontId="18" fillId="10" borderId="16" xfId="1" applyFont="1" applyFill="1" applyBorder="1" applyAlignment="1">
      <alignment horizontal="left" vertical="center" indent="1"/>
    </xf>
    <xf numFmtId="9" fontId="3" fillId="13" borderId="17" xfId="1" applyFont="1" applyFill="1" applyBorder="1" applyAlignment="1">
      <alignment horizontal="right" vertical="center" indent="1"/>
    </xf>
    <xf numFmtId="9" fontId="4" fillId="11" borderId="14" xfId="1" applyFont="1" applyFill="1" applyBorder="1" applyAlignment="1">
      <alignment horizontal="left" indent="1"/>
    </xf>
    <xf numFmtId="0" fontId="1" fillId="11" borderId="1" xfId="0" applyFont="1" applyFill="1" applyBorder="1" applyAlignment="1">
      <alignment vertical="center"/>
    </xf>
    <xf numFmtId="0" fontId="19" fillId="12" borderId="14" xfId="0" applyFont="1" applyFill="1" applyBorder="1" applyAlignment="1">
      <alignment horizontal="left" vertical="center" wrapText="1"/>
    </xf>
    <xf numFmtId="10" fontId="20" fillId="12" borderId="12" xfId="0" applyNumberFormat="1" applyFont="1" applyFill="1" applyBorder="1" applyAlignment="1">
      <alignment vertical="center"/>
    </xf>
    <xf numFmtId="0" fontId="3" fillId="9" borderId="18" xfId="0" applyFont="1" applyFill="1" applyBorder="1" applyAlignment="1">
      <alignment horizontal="right" vertical="center"/>
    </xf>
    <xf numFmtId="0" fontId="13" fillId="9" borderId="19" xfId="0" applyFont="1" applyFill="1" applyBorder="1" applyAlignment="1">
      <alignment horizontal="right" vertical="center" indent="1"/>
    </xf>
    <xf numFmtId="0" fontId="13" fillId="9" borderId="20"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2" xfId="0" applyFont="1" applyFill="1" applyBorder="1" applyAlignment="1">
      <alignment horizontal="right" vertical="center" indent="1"/>
    </xf>
    <xf numFmtId="9" fontId="13" fillId="10" borderId="9" xfId="1" applyFont="1" applyFill="1" applyBorder="1" applyAlignment="1">
      <alignment horizontal="left" vertical="center" indent="2"/>
    </xf>
    <xf numFmtId="164" fontId="4" fillId="10" borderId="21" xfId="0" applyNumberFormat="1" applyFont="1" applyFill="1" applyBorder="1" applyAlignment="1">
      <alignment horizontal="right" vertical="center" indent="1"/>
    </xf>
    <xf numFmtId="164" fontId="4" fillId="10" borderId="10" xfId="0" applyNumberFormat="1" applyFont="1" applyFill="1" applyBorder="1" applyAlignment="1">
      <alignment horizontal="right" vertical="center" indent="1"/>
    </xf>
    <xf numFmtId="164" fontId="12" fillId="10" borderId="22" xfId="0" applyNumberFormat="1" applyFont="1" applyFill="1" applyBorder="1" applyAlignment="1">
      <alignment horizontal="right" vertical="center"/>
    </xf>
    <xf numFmtId="9" fontId="23" fillId="12" borderId="14"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4" xfId="1" applyFont="1" applyFill="1" applyBorder="1" applyAlignment="1">
      <alignment horizontal="right" vertical="center" indent="1"/>
    </xf>
    <xf numFmtId="9" fontId="4" fillId="12" borderId="12" xfId="1" applyFont="1" applyFill="1" applyBorder="1" applyAlignment="1">
      <alignment horizontal="right" vertical="center" indent="1"/>
    </xf>
    <xf numFmtId="10" fontId="16" fillId="12" borderId="12" xfId="0" applyNumberFormat="1" applyFont="1" applyFill="1" applyBorder="1" applyAlignment="1">
      <alignment vertical="center"/>
    </xf>
    <xf numFmtId="164" fontId="4" fillId="10" borderId="9" xfId="0" applyNumberFormat="1" applyFont="1" applyFill="1" applyBorder="1" applyAlignment="1">
      <alignment horizontal="right" vertical="center" indent="1"/>
    </xf>
    <xf numFmtId="164" fontId="12" fillId="10" borderId="10" xfId="0" applyNumberFormat="1" applyFont="1" applyFill="1" applyBorder="1" applyAlignment="1">
      <alignment horizontal="right" vertical="center"/>
    </xf>
    <xf numFmtId="0" fontId="12" fillId="12" borderId="9" xfId="0" applyFont="1" applyFill="1" applyBorder="1" applyAlignment="1">
      <alignment horizontal="left" vertical="center" indent="2"/>
    </xf>
    <xf numFmtId="10" fontId="12" fillId="12" borderId="21" xfId="1" applyNumberFormat="1" applyFont="1" applyFill="1" applyBorder="1" applyAlignment="1">
      <alignment horizontal="right" vertical="center" indent="1"/>
    </xf>
    <xf numFmtId="10" fontId="12" fillId="12" borderId="9" xfId="1" applyNumberFormat="1" applyFont="1" applyFill="1" applyBorder="1" applyAlignment="1">
      <alignment horizontal="right" vertical="center" indent="1"/>
    </xf>
    <xf numFmtId="10" fontId="12" fillId="12" borderId="10" xfId="1" applyNumberFormat="1" applyFont="1" applyFill="1" applyBorder="1" applyAlignment="1">
      <alignment horizontal="right" vertical="center" indent="1"/>
    </xf>
    <xf numFmtId="2" fontId="16" fillId="12" borderId="12" xfId="0" applyNumberFormat="1" applyFont="1" applyFill="1" applyBorder="1" applyAlignment="1">
      <alignment vertical="center"/>
    </xf>
    <xf numFmtId="0" fontId="24" fillId="12" borderId="14" xfId="0" applyFont="1" applyFill="1" applyBorder="1" applyAlignment="1">
      <alignment horizontal="left" vertical="center" indent="1"/>
    </xf>
    <xf numFmtId="0" fontId="19" fillId="12" borderId="23" xfId="0" applyFont="1" applyFill="1" applyBorder="1" applyAlignment="1">
      <alignment horizontal="left" vertical="center" wrapText="1"/>
    </xf>
    <xf numFmtId="10" fontId="20" fillId="12" borderId="24" xfId="0" applyNumberFormat="1" applyFont="1" applyFill="1" applyBorder="1" applyAlignment="1">
      <alignment vertical="center"/>
    </xf>
    <xf numFmtId="9" fontId="13" fillId="10" borderId="23" xfId="1" applyFont="1" applyFill="1" applyBorder="1" applyAlignment="1">
      <alignment horizontal="left" vertical="center" indent="2"/>
    </xf>
    <xf numFmtId="9" fontId="4" fillId="10" borderId="25" xfId="1" applyFont="1" applyFill="1" applyBorder="1" applyAlignment="1">
      <alignment horizontal="right" vertical="center" indent="1"/>
    </xf>
    <xf numFmtId="9" fontId="4" fillId="10" borderId="23" xfId="1" applyFont="1" applyFill="1" applyBorder="1" applyAlignment="1">
      <alignment horizontal="right" vertical="center" indent="1"/>
    </xf>
    <xf numFmtId="9" fontId="4" fillId="10" borderId="24" xfId="1" applyFont="1" applyFill="1" applyBorder="1" applyAlignment="1">
      <alignment horizontal="right" vertical="center" indent="1"/>
    </xf>
    <xf numFmtId="9" fontId="4" fillId="10" borderId="24" xfId="1" applyFont="1" applyFill="1" applyBorder="1" applyAlignment="1">
      <alignment horizontal="right" vertical="center"/>
    </xf>
    <xf numFmtId="164" fontId="16" fillId="12" borderId="12"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2" xfId="0" applyNumberFormat="1" applyFont="1" applyFill="1" applyBorder="1" applyAlignment="1">
      <alignment horizontal="right" vertical="center"/>
    </xf>
    <xf numFmtId="10" fontId="20" fillId="12" borderId="24" xfId="0" applyNumberFormat="1" applyFont="1" applyFill="1" applyBorder="1" applyAlignment="1">
      <alignment horizontal="right" vertical="center"/>
    </xf>
    <xf numFmtId="9" fontId="4" fillId="9" borderId="26" xfId="1" applyFont="1" applyFill="1" applyBorder="1" applyAlignment="1">
      <alignment horizontal="right" vertical="center" indent="1"/>
    </xf>
    <xf numFmtId="9" fontId="4" fillId="9" borderId="27" xfId="1" applyFont="1" applyFill="1" applyBorder="1" applyAlignment="1">
      <alignment horizontal="right" vertical="center" indent="1"/>
    </xf>
    <xf numFmtId="165" fontId="4" fillId="9" borderId="28" xfId="1" applyNumberFormat="1" applyFont="1" applyFill="1" applyBorder="1" applyAlignment="1">
      <alignment horizontal="right" vertical="center" indent="1"/>
    </xf>
    <xf numFmtId="9" fontId="4" fillId="9" borderId="28" xfId="1" applyFont="1" applyFill="1" applyBorder="1" applyAlignment="1">
      <alignment horizontal="right" vertical="center" indent="1"/>
    </xf>
    <xf numFmtId="164" fontId="4" fillId="9" borderId="26" xfId="0" applyNumberFormat="1" applyFont="1" applyFill="1" applyBorder="1" applyAlignment="1">
      <alignment horizontal="right" vertical="center" indent="1"/>
    </xf>
    <xf numFmtId="164" fontId="4" fillId="9" borderId="27" xfId="0" applyNumberFormat="1" applyFont="1" applyFill="1" applyBorder="1" applyAlignment="1">
      <alignment horizontal="right" vertical="center" indent="1"/>
    </xf>
    <xf numFmtId="165" fontId="4" fillId="9" borderId="27" xfId="1" applyNumberFormat="1" applyFont="1" applyFill="1" applyBorder="1" applyAlignment="1">
      <alignment horizontal="right" vertical="center" indent="1"/>
    </xf>
    <xf numFmtId="165" fontId="4" fillId="14" borderId="29" xfId="1" applyNumberFormat="1" applyFont="1" applyFill="1" applyBorder="1" applyAlignment="1">
      <alignment horizontal="right" vertical="center" indent="1"/>
    </xf>
    <xf numFmtId="10" fontId="4" fillId="9" borderId="26" xfId="1" applyNumberFormat="1" applyFont="1" applyFill="1" applyBorder="1" applyAlignment="1">
      <alignment horizontal="right" vertical="center" indent="1"/>
    </xf>
    <xf numFmtId="166" fontId="4" fillId="9" borderId="27" xfId="0" applyNumberFormat="1" applyFont="1" applyFill="1" applyBorder="1" applyAlignment="1">
      <alignment horizontal="right" vertical="center" indent="1"/>
    </xf>
    <xf numFmtId="166" fontId="3" fillId="13" borderId="30" xfId="0" applyNumberFormat="1" applyFont="1" applyFill="1" applyBorder="1" applyAlignment="1">
      <alignment horizontal="right" vertical="center" indent="1"/>
    </xf>
    <xf numFmtId="9" fontId="17" fillId="10" borderId="31" xfId="1" applyFont="1" applyFill="1" applyBorder="1" applyAlignment="1">
      <alignment horizontal="left" vertical="center" indent="1"/>
    </xf>
    <xf numFmtId="0" fontId="1" fillId="11" borderId="32" xfId="0" applyFont="1" applyFill="1" applyBorder="1"/>
    <xf numFmtId="0" fontId="1" fillId="11" borderId="32" xfId="0" applyFont="1" applyFill="1" applyBorder="1" applyAlignment="1">
      <alignment vertical="center"/>
    </xf>
    <xf numFmtId="0" fontId="1" fillId="11" borderId="23" xfId="0" applyFont="1" applyFill="1" applyBorder="1" applyAlignment="1">
      <alignment vertical="center"/>
    </xf>
    <xf numFmtId="0" fontId="12" fillId="11" borderId="1" xfId="0" applyFont="1" applyFill="1" applyBorder="1" applyAlignment="1">
      <alignment horizontal="left" vertical="center" wrapText="1" indent="3"/>
    </xf>
    <xf numFmtId="9" fontId="4" fillId="10" borderId="23" xfId="1" applyFont="1" applyFill="1" applyBorder="1" applyAlignment="1">
      <alignment horizontal="center" vertical="center"/>
    </xf>
    <xf numFmtId="9" fontId="4" fillId="10" borderId="24" xfId="1" applyFont="1" applyFill="1" applyBorder="1" applyAlignment="1">
      <alignment horizontal="center" vertical="center"/>
    </xf>
    <xf numFmtId="10" fontId="13" fillId="9" borderId="23" xfId="1" applyNumberFormat="1" applyFont="1" applyFill="1" applyBorder="1" applyAlignment="1">
      <alignment horizontal="center" vertical="center"/>
    </xf>
    <xf numFmtId="10" fontId="13" fillId="9" borderId="24"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9" xfId="1" applyFont="1" applyFill="1" applyBorder="1" applyAlignment="1">
      <alignment horizontal="center" vertical="center"/>
    </xf>
    <xf numFmtId="9" fontId="13" fillId="12" borderId="10" xfId="1" applyFont="1" applyFill="1" applyBorder="1" applyAlignment="1">
      <alignment horizontal="center" vertical="center"/>
    </xf>
    <xf numFmtId="9" fontId="4" fillId="10" borderId="9" xfId="1" applyFont="1" applyFill="1" applyBorder="1" applyAlignment="1">
      <alignment horizontal="center" vertical="center"/>
    </xf>
    <xf numFmtId="9" fontId="4" fillId="10" borderId="10" xfId="1" applyFont="1" applyFill="1" applyBorder="1" applyAlignment="1">
      <alignment horizontal="center" vertical="center"/>
    </xf>
    <xf numFmtId="0" fontId="4" fillId="11" borderId="1" xfId="0" applyFont="1" applyFill="1" applyBorder="1" applyAlignment="1">
      <alignment horizontal="left" vertical="center" wrapText="1" indent="3"/>
    </xf>
    <xf numFmtId="0" fontId="4" fillId="11"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Basic Materials"/>
      <sheetName val="US Treasury Bonds"/>
      <sheetName val="Fidelity"/>
      <sheetName val="Schwab"/>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https://www.bing.com/financeapi/forcetrigger?t=a1vt77&amp;q=XNAS%3aISRG&amp;form=skydnc</v>
    <v>Learn more on Bing</v>
  </rv>
  <rv s="1">
    <v>0</v>
    <v>INTUITIVE SURGICAL, INC. (XNAS:ISRG)</v>
    <v>2</v>
    <v>3</v>
    <v>Finance</v>
    <v>4</v>
    <v>en-US</v>
    <v>a1vt77</v>
    <v>268435456</v>
    <v>1</v>
    <v>Powered by Refinitiv</v>
    <v>358.07</v>
    <v>222.65</v>
    <v>1.3591</v>
    <v>-1.1399999999999999</v>
    <v>-3.6589999999999999E-3</v>
    <v>-1.01</v>
    <v>-3.2540000000000004E-3</v>
    <v>USD</v>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v>12120</v>
    <v>Nasdaq Stock Market</v>
    <v>XNAS</v>
    <v>XNAS</v>
    <v>1020 Kifer Road, SUNNYVALE, CA, 94086 US</v>
    <v>312.88</v>
    <v>Healthcare Equipment &amp; Supplies</v>
    <v>Stock</v>
    <v>45268.941611226561</v>
    <v>0</v>
    <v>308.58</v>
    <v>109290066072</v>
    <v>INTUITIVE SURGICAL, INC.</v>
    <v>INTUITIVE SURGICAL, INC.</v>
    <v>310.52</v>
    <v>73.366799999999998</v>
    <v>311.56</v>
    <v>310.42</v>
    <v>309.41000000000003</v>
    <v>352071600</v>
    <v>ISRG</v>
    <v>INTUITIVE SURGICAL, INC. (XNAS:ISRG)</v>
    <v>1222954</v>
    <v>1573446</v>
    <v>1995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ASDAQGS:ISRG/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17" workbookViewId="0">
      <pane xSplit="1" topLeftCell="H1" activePane="topRight" state="frozen"/>
      <selection pane="topRight" activeCell="P180" sqref="P180"/>
    </sheetView>
  </sheetViews>
  <sheetFormatPr baseColWidth="10" defaultRowHeight="15" x14ac:dyDescent="0.2"/>
  <cols>
    <col min="1" max="1" width="40.83203125" customWidth="1"/>
    <col min="2" max="20" width="15.83203125" customWidth="1"/>
  </cols>
  <sheetData>
    <row r="1" spans="1:19"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ht="16" x14ac:dyDescent="0.2">
      <c r="A2" s="31" t="s">
        <v>18</v>
      </c>
      <c r="B2" s="27">
        <v>1413000000</v>
      </c>
      <c r="C2" s="27">
        <v>1757300000</v>
      </c>
      <c r="D2" s="27">
        <v>2178800000</v>
      </c>
      <c r="E2" s="27">
        <v>2265100000</v>
      </c>
      <c r="F2" s="27">
        <v>2131700000</v>
      </c>
      <c r="G2" s="27">
        <v>2384400000</v>
      </c>
      <c r="H2" s="27">
        <v>2704400000</v>
      </c>
      <c r="I2" s="27">
        <v>3128900000</v>
      </c>
      <c r="J2" s="27">
        <v>3724200000</v>
      </c>
      <c r="K2" s="27">
        <v>4478500000</v>
      </c>
      <c r="L2" s="27">
        <v>4358400000</v>
      </c>
      <c r="M2" s="27">
        <v>5710100000</v>
      </c>
      <c r="N2" s="27">
        <v>6222200000</v>
      </c>
      <c r="O2" s="28">
        <v>6664500000</v>
      </c>
      <c r="P2" s="27">
        <v>1557400000</v>
      </c>
      <c r="Q2" s="27">
        <v>1655000000</v>
      </c>
      <c r="R2" s="27">
        <v>1696200000</v>
      </c>
      <c r="S2" s="27">
        <v>1755900000</v>
      </c>
    </row>
    <row r="3" spans="1:19" ht="16" x14ac:dyDescent="0.2">
      <c r="A3" s="9" t="s">
        <v>191</v>
      </c>
      <c r="B3" s="10"/>
      <c r="C3" s="11">
        <f t="shared" ref="C3:O3" si="0">(C2/B2)-1</f>
        <v>0.24366595895258314</v>
      </c>
      <c r="D3" s="11">
        <f t="shared" si="0"/>
        <v>0.23985659819040572</v>
      </c>
      <c r="E3" s="11">
        <f t="shared" si="0"/>
        <v>3.9608959060033033E-2</v>
      </c>
      <c r="F3" s="11">
        <f t="shared" si="0"/>
        <v>-5.8893647079599099E-2</v>
      </c>
      <c r="G3" s="11">
        <f t="shared" si="0"/>
        <v>0.11854388516207726</v>
      </c>
      <c r="H3" s="11">
        <f t="shared" si="0"/>
        <v>0.13420567018956553</v>
      </c>
      <c r="I3" s="11">
        <f t="shared" si="0"/>
        <v>0.15696642508504666</v>
      </c>
      <c r="J3" s="11">
        <f t="shared" si="0"/>
        <v>0.19025855732046404</v>
      </c>
      <c r="K3" s="11">
        <f t="shared" si="0"/>
        <v>0.20254014284947108</v>
      </c>
      <c r="L3" s="11">
        <f t="shared" si="0"/>
        <v>-2.6817014625432622E-2</v>
      </c>
      <c r="M3" s="11">
        <f t="shared" si="0"/>
        <v>0.31013674743024966</v>
      </c>
      <c r="N3" s="11">
        <f t="shared" si="0"/>
        <v>8.968319293882776E-2</v>
      </c>
      <c r="O3" s="11">
        <f t="shared" si="0"/>
        <v>7.108418244350867E-2</v>
      </c>
      <c r="P3" s="11"/>
      <c r="Q3" s="11">
        <f t="shared" ref="Q3:S3" si="1">(Q2/P2)-1</f>
        <v>6.2668550147682023E-2</v>
      </c>
      <c r="R3" s="11">
        <f t="shared" si="1"/>
        <v>2.4894259818731168E-2</v>
      </c>
      <c r="S3" s="11">
        <f t="shared" si="1"/>
        <v>3.5196321188539104E-2</v>
      </c>
    </row>
    <row r="4" spans="1:19" ht="16" x14ac:dyDescent="0.2">
      <c r="A4" s="2" t="s">
        <v>19</v>
      </c>
      <c r="B4" s="3">
        <v>1413000000</v>
      </c>
      <c r="C4" s="3">
        <v>1757300000</v>
      </c>
      <c r="D4" s="3">
        <v>2178800000</v>
      </c>
      <c r="E4" s="3">
        <v>2265100000</v>
      </c>
      <c r="F4" s="3">
        <v>2131700000</v>
      </c>
      <c r="G4" s="3">
        <v>2384400000</v>
      </c>
      <c r="H4" s="3">
        <v>2704400000</v>
      </c>
      <c r="I4" s="3">
        <v>3128900000</v>
      </c>
      <c r="J4" s="3">
        <v>3724200000</v>
      </c>
      <c r="K4" s="3">
        <v>4478500000</v>
      </c>
      <c r="L4" s="3">
        <v>4358400000</v>
      </c>
      <c r="M4" s="3">
        <v>5710100000</v>
      </c>
      <c r="N4" s="3">
        <v>6222200000</v>
      </c>
      <c r="O4" s="4">
        <v>6664500000</v>
      </c>
      <c r="P4" s="3">
        <v>1557400000</v>
      </c>
      <c r="Q4" s="3">
        <v>1655000000</v>
      </c>
      <c r="R4" s="3">
        <v>1696200000</v>
      </c>
      <c r="S4" s="3">
        <v>1755900000</v>
      </c>
    </row>
    <row r="5" spans="1:19" ht="16" x14ac:dyDescent="0.2">
      <c r="A5" s="2" t="s">
        <v>20</v>
      </c>
      <c r="B5" s="3">
        <v>383000000</v>
      </c>
      <c r="C5" s="3">
        <v>483500000</v>
      </c>
      <c r="D5" s="3">
        <v>608500000</v>
      </c>
      <c r="E5" s="3">
        <v>670900000</v>
      </c>
      <c r="F5" s="3">
        <v>717900000</v>
      </c>
      <c r="G5" s="3">
        <v>806500000</v>
      </c>
      <c r="H5" s="3">
        <v>814300000</v>
      </c>
      <c r="I5" s="3">
        <v>934800000</v>
      </c>
      <c r="J5" s="3">
        <v>1120100000</v>
      </c>
      <c r="K5" s="3">
        <v>1368300000</v>
      </c>
      <c r="L5" s="3">
        <v>1497200000</v>
      </c>
      <c r="M5" s="3">
        <v>1751600000</v>
      </c>
      <c r="N5" s="3">
        <v>2026200000</v>
      </c>
      <c r="O5" s="4">
        <v>2216600000</v>
      </c>
      <c r="P5" s="3">
        <v>505300000</v>
      </c>
      <c r="Q5" s="3">
        <v>544100000</v>
      </c>
      <c r="R5" s="3">
        <v>583200000</v>
      </c>
      <c r="S5" s="3">
        <v>584000000</v>
      </c>
    </row>
    <row r="6" spans="1:19" ht="16" x14ac:dyDescent="0.2">
      <c r="A6" s="2" t="s">
        <v>21</v>
      </c>
      <c r="B6" s="3">
        <v>383000000</v>
      </c>
      <c r="C6" s="3">
        <v>483500000</v>
      </c>
      <c r="D6" s="3">
        <v>608500000</v>
      </c>
      <c r="E6" s="3">
        <v>670900000</v>
      </c>
      <c r="F6" s="3">
        <v>717900000</v>
      </c>
      <c r="G6" s="3">
        <v>806500000</v>
      </c>
      <c r="H6" s="3">
        <v>814300000</v>
      </c>
      <c r="I6" s="3">
        <v>934800000</v>
      </c>
      <c r="J6" s="3">
        <v>1120100000</v>
      </c>
      <c r="K6" s="3">
        <v>1368300000</v>
      </c>
      <c r="L6" s="3">
        <v>1497200000</v>
      </c>
      <c r="M6" s="3">
        <v>1751600000</v>
      </c>
      <c r="N6" s="3">
        <v>2026200000</v>
      </c>
      <c r="O6" s="4">
        <v>2216600000</v>
      </c>
      <c r="P6" s="3">
        <v>505300000</v>
      </c>
      <c r="Q6" s="3">
        <v>544100000</v>
      </c>
      <c r="R6" s="3">
        <v>583200000</v>
      </c>
      <c r="S6" s="3">
        <v>584000000</v>
      </c>
    </row>
    <row r="7" spans="1:19" ht="16" x14ac:dyDescent="0.2">
      <c r="A7" s="31" t="s">
        <v>22</v>
      </c>
      <c r="B7" s="27">
        <v>1030000000</v>
      </c>
      <c r="C7" s="27">
        <v>1273800000</v>
      </c>
      <c r="D7" s="27">
        <v>1570300000</v>
      </c>
      <c r="E7" s="27">
        <v>1594200000</v>
      </c>
      <c r="F7" s="27">
        <v>1413800000</v>
      </c>
      <c r="G7" s="27">
        <v>1577900000</v>
      </c>
      <c r="H7" s="27">
        <v>1890100000</v>
      </c>
      <c r="I7" s="27">
        <v>2194100000</v>
      </c>
      <c r="J7" s="27">
        <v>2604100000</v>
      </c>
      <c r="K7" s="27">
        <v>3110200000</v>
      </c>
      <c r="L7" s="27">
        <v>2861200000</v>
      </c>
      <c r="M7" s="27">
        <v>3958500000</v>
      </c>
      <c r="N7" s="27">
        <v>4196000000</v>
      </c>
      <c r="O7" s="28">
        <v>4447900000</v>
      </c>
      <c r="P7" s="27">
        <v>1052100000</v>
      </c>
      <c r="Q7" s="27">
        <v>1110900000</v>
      </c>
      <c r="R7" s="27">
        <v>1113000000</v>
      </c>
      <c r="S7" s="27">
        <v>1171900000</v>
      </c>
    </row>
    <row r="8" spans="1:19" ht="16" x14ac:dyDescent="0.2">
      <c r="A8" s="26" t="s">
        <v>58</v>
      </c>
      <c r="B8" s="29">
        <v>72.89</v>
      </c>
      <c r="C8" s="29">
        <v>72.489999999999995</v>
      </c>
      <c r="D8" s="29">
        <v>72.069999999999993</v>
      </c>
      <c r="E8" s="29">
        <v>70.38</v>
      </c>
      <c r="F8" s="29">
        <v>66.319999999999993</v>
      </c>
      <c r="G8" s="29">
        <v>66.180000000000007</v>
      </c>
      <c r="H8" s="29">
        <v>69.89</v>
      </c>
      <c r="I8" s="29">
        <v>70.12</v>
      </c>
      <c r="J8" s="29">
        <v>69.92</v>
      </c>
      <c r="K8" s="29">
        <v>69.45</v>
      </c>
      <c r="L8" s="29">
        <v>65.650000000000006</v>
      </c>
      <c r="M8" s="29">
        <v>69.319999999999993</v>
      </c>
      <c r="N8" s="29">
        <v>67.44</v>
      </c>
      <c r="O8" s="30">
        <v>66.739999999999995</v>
      </c>
      <c r="P8" s="29">
        <v>67.55</v>
      </c>
      <c r="Q8" s="29">
        <v>67.12</v>
      </c>
      <c r="R8" s="29">
        <v>65.62</v>
      </c>
      <c r="S8" s="29">
        <v>66.739999999999995</v>
      </c>
    </row>
    <row r="9" spans="1:19" ht="16" x14ac:dyDescent="0.2">
      <c r="A9" s="2" t="s">
        <v>23</v>
      </c>
      <c r="B9" s="3" t="s">
        <v>24</v>
      </c>
      <c r="C9" s="3" t="s">
        <v>24</v>
      </c>
      <c r="D9" s="3" t="s">
        <v>24</v>
      </c>
      <c r="E9" s="3" t="s">
        <v>24</v>
      </c>
      <c r="F9" s="3" t="s">
        <v>24</v>
      </c>
      <c r="G9" s="3" t="s">
        <v>24</v>
      </c>
      <c r="H9" s="3" t="s">
        <v>24</v>
      </c>
      <c r="I9" s="3" t="s">
        <v>24</v>
      </c>
      <c r="J9" s="3" t="s">
        <v>24</v>
      </c>
      <c r="K9" s="3" t="s">
        <v>24</v>
      </c>
      <c r="L9" s="3" t="s">
        <v>24</v>
      </c>
      <c r="M9" s="3" t="s">
        <v>24</v>
      </c>
      <c r="N9" s="3" t="s">
        <v>24</v>
      </c>
      <c r="O9" s="4" t="s">
        <v>24</v>
      </c>
      <c r="P9" s="3" t="s">
        <v>24</v>
      </c>
      <c r="Q9" s="3" t="s">
        <v>24</v>
      </c>
      <c r="R9" s="3" t="s">
        <v>24</v>
      </c>
      <c r="S9" s="3" t="s">
        <v>24</v>
      </c>
    </row>
    <row r="10" spans="1:19" ht="16" x14ac:dyDescent="0.2">
      <c r="A10" s="2" t="s">
        <v>25</v>
      </c>
      <c r="B10" s="3">
        <v>474800000</v>
      </c>
      <c r="C10" s="3">
        <v>579000000</v>
      </c>
      <c r="D10" s="3">
        <v>692200000</v>
      </c>
      <c r="E10" s="3">
        <v>741700000</v>
      </c>
      <c r="F10" s="3">
        <v>869000000</v>
      </c>
      <c r="G10" s="3">
        <v>837900000</v>
      </c>
      <c r="H10" s="3">
        <v>944900000</v>
      </c>
      <c r="I10" s="3">
        <v>1139500000</v>
      </c>
      <c r="J10" s="3">
        <v>1404700000</v>
      </c>
      <c r="K10" s="3">
        <v>1735700000</v>
      </c>
      <c r="L10" s="3">
        <v>1811400000</v>
      </c>
      <c r="M10" s="3">
        <v>2137500000</v>
      </c>
      <c r="N10" s="3">
        <v>2618900000</v>
      </c>
      <c r="O10" s="4">
        <v>2825700000</v>
      </c>
      <c r="P10" s="3">
        <v>653200000</v>
      </c>
      <c r="Q10" s="3">
        <v>738400000</v>
      </c>
      <c r="R10" s="3">
        <v>725400000</v>
      </c>
      <c r="S10" s="3">
        <v>708700000</v>
      </c>
    </row>
    <row r="11" spans="1:19" ht="16" x14ac:dyDescent="0.2">
      <c r="A11" s="26" t="s">
        <v>26</v>
      </c>
      <c r="B11" s="27">
        <v>358800000</v>
      </c>
      <c r="C11" s="27">
        <v>438800000</v>
      </c>
      <c r="D11" s="27">
        <v>522200000</v>
      </c>
      <c r="E11" s="27">
        <v>574000000</v>
      </c>
      <c r="F11" s="27">
        <v>691000000</v>
      </c>
      <c r="G11" s="27">
        <v>640500000</v>
      </c>
      <c r="H11" s="27">
        <v>705300000</v>
      </c>
      <c r="I11" s="27">
        <v>810900000</v>
      </c>
      <c r="J11" s="27">
        <v>986600000</v>
      </c>
      <c r="K11" s="27">
        <v>1178400000</v>
      </c>
      <c r="L11" s="27">
        <v>1216300000</v>
      </c>
      <c r="M11" s="27">
        <v>1466500000</v>
      </c>
      <c r="N11" s="27">
        <v>1739900000</v>
      </c>
      <c r="O11" s="28">
        <v>1875200000</v>
      </c>
      <c r="P11" s="27">
        <v>436100000</v>
      </c>
      <c r="Q11" s="27">
        <v>494300000</v>
      </c>
      <c r="R11" s="27">
        <v>480500000</v>
      </c>
      <c r="S11" s="27">
        <v>464300000</v>
      </c>
    </row>
    <row r="12" spans="1:19" ht="16" x14ac:dyDescent="0.2">
      <c r="A12" s="12" t="s">
        <v>192</v>
      </c>
      <c r="B12" s="11">
        <f t="shared" ref="B12:S12" si="2">B11/B2</f>
        <v>0.25392781316348195</v>
      </c>
      <c r="C12" s="11">
        <f t="shared" si="2"/>
        <v>0.24970124623001194</v>
      </c>
      <c r="D12" s="11">
        <f t="shared" si="2"/>
        <v>0.23967321461354874</v>
      </c>
      <c r="E12" s="11">
        <f t="shared" si="2"/>
        <v>0.25341044545494679</v>
      </c>
      <c r="F12" s="11">
        <f t="shared" si="2"/>
        <v>0.32415443073603228</v>
      </c>
      <c r="G12" s="11">
        <f t="shared" si="2"/>
        <v>0.26862103673880222</v>
      </c>
      <c r="H12" s="11">
        <f t="shared" si="2"/>
        <v>0.26079721934625055</v>
      </c>
      <c r="I12" s="11">
        <f t="shared" si="2"/>
        <v>0.25916456262584298</v>
      </c>
      <c r="J12" s="11">
        <f t="shared" si="2"/>
        <v>0.26491595510445198</v>
      </c>
      <c r="K12" s="11">
        <f t="shared" si="2"/>
        <v>0.26312381377693422</v>
      </c>
      <c r="L12" s="11">
        <f t="shared" si="2"/>
        <v>0.27907030102790015</v>
      </c>
      <c r="M12" s="11">
        <f t="shared" si="2"/>
        <v>0.25682562477014415</v>
      </c>
      <c r="N12" s="11">
        <f t="shared" si="2"/>
        <v>0.27962778438494423</v>
      </c>
      <c r="O12" s="11">
        <f t="shared" si="2"/>
        <v>0.28137144571985895</v>
      </c>
      <c r="P12" s="11">
        <f t="shared" si="2"/>
        <v>0.2800179786824194</v>
      </c>
      <c r="Q12" s="11">
        <f t="shared" si="2"/>
        <v>0.29867069486404835</v>
      </c>
      <c r="R12" s="11">
        <f t="shared" si="2"/>
        <v>0.28328027355264707</v>
      </c>
      <c r="S12" s="11">
        <f t="shared" si="2"/>
        <v>0.26442280312090666</v>
      </c>
    </row>
    <row r="13" spans="1:19" ht="16" x14ac:dyDescent="0.2">
      <c r="A13" s="26" t="s">
        <v>27</v>
      </c>
      <c r="B13" s="27">
        <v>116000000</v>
      </c>
      <c r="C13" s="27">
        <v>140200000</v>
      </c>
      <c r="D13" s="27">
        <v>170000000</v>
      </c>
      <c r="E13" s="27">
        <v>167700000</v>
      </c>
      <c r="F13" s="27">
        <v>178000000</v>
      </c>
      <c r="G13" s="27">
        <v>197400000</v>
      </c>
      <c r="H13" s="27">
        <v>239600000</v>
      </c>
      <c r="I13" s="27">
        <v>328600000</v>
      </c>
      <c r="J13" s="27">
        <v>418100000</v>
      </c>
      <c r="K13" s="27">
        <v>557300000</v>
      </c>
      <c r="L13" s="27">
        <v>595100000</v>
      </c>
      <c r="M13" s="27">
        <v>671000000</v>
      </c>
      <c r="N13" s="27">
        <v>879000000</v>
      </c>
      <c r="O13" s="28">
        <v>950500000</v>
      </c>
      <c r="P13" s="27">
        <v>217100000</v>
      </c>
      <c r="Q13" s="27">
        <v>244100000</v>
      </c>
      <c r="R13" s="27">
        <v>244900000</v>
      </c>
      <c r="S13" s="27">
        <v>244400000</v>
      </c>
    </row>
    <row r="14" spans="1:19" ht="16" x14ac:dyDescent="0.2">
      <c r="A14" s="13" t="s">
        <v>193</v>
      </c>
      <c r="B14" s="14">
        <v>0</v>
      </c>
      <c r="C14" s="14">
        <v>0</v>
      </c>
      <c r="D14" s="14">
        <v>0</v>
      </c>
      <c r="E14" s="14">
        <v>0</v>
      </c>
      <c r="F14" s="14">
        <v>0</v>
      </c>
      <c r="G14" s="14">
        <v>0</v>
      </c>
      <c r="H14" s="14">
        <v>0</v>
      </c>
      <c r="I14" s="14">
        <v>0</v>
      </c>
      <c r="J14" s="14">
        <v>0</v>
      </c>
      <c r="K14" s="14">
        <f t="shared" ref="K14:S14" si="3">K13/K2</f>
        <v>0.12443898626772357</v>
      </c>
      <c r="L14" s="14">
        <f t="shared" si="3"/>
        <v>0.13654093245227605</v>
      </c>
      <c r="M14" s="14">
        <f t="shared" si="3"/>
        <v>0.11751107686380273</v>
      </c>
      <c r="N14" s="14">
        <f t="shared" si="3"/>
        <v>0.14126836167272025</v>
      </c>
      <c r="O14" s="14">
        <f t="shared" si="3"/>
        <v>0.1426213519393803</v>
      </c>
      <c r="P14" s="14">
        <f t="shared" si="3"/>
        <v>0.13939899833055092</v>
      </c>
      <c r="Q14" s="14">
        <f t="shared" si="3"/>
        <v>0.14749244712990936</v>
      </c>
      <c r="R14" s="14">
        <f t="shared" si="3"/>
        <v>0.14438155877844594</v>
      </c>
      <c r="S14" s="14">
        <f t="shared" si="3"/>
        <v>0.13918788085881884</v>
      </c>
    </row>
    <row r="15" spans="1:19" ht="16" x14ac:dyDescent="0.2">
      <c r="A15" s="2" t="s">
        <v>28</v>
      </c>
      <c r="B15" s="3" t="s">
        <v>24</v>
      </c>
      <c r="C15" s="3" t="s">
        <v>24</v>
      </c>
      <c r="D15" s="3" t="s">
        <v>24</v>
      </c>
      <c r="E15" s="3" t="s">
        <v>24</v>
      </c>
      <c r="F15" s="3" t="s">
        <v>24</v>
      </c>
      <c r="G15" s="3" t="s">
        <v>24</v>
      </c>
      <c r="H15" s="3" t="s">
        <v>24</v>
      </c>
      <c r="I15" s="3" t="s">
        <v>24</v>
      </c>
      <c r="J15" s="3" t="s">
        <v>24</v>
      </c>
      <c r="K15" s="3" t="s">
        <v>24</v>
      </c>
      <c r="L15" s="3" t="s">
        <v>24</v>
      </c>
      <c r="M15" s="3" t="s">
        <v>24</v>
      </c>
      <c r="N15" s="3" t="s">
        <v>24</v>
      </c>
      <c r="O15" s="4" t="s">
        <v>24</v>
      </c>
      <c r="P15" s="3" t="s">
        <v>24</v>
      </c>
      <c r="Q15" s="3" t="s">
        <v>24</v>
      </c>
      <c r="R15" s="3" t="s">
        <v>24</v>
      </c>
      <c r="S15" s="3" t="s">
        <v>24</v>
      </c>
    </row>
    <row r="16" spans="1:19" ht="16" x14ac:dyDescent="0.2">
      <c r="A16" s="31" t="s">
        <v>29</v>
      </c>
      <c r="B16" s="27">
        <v>555200000</v>
      </c>
      <c r="C16" s="27">
        <v>694800000</v>
      </c>
      <c r="D16" s="27">
        <v>878100000</v>
      </c>
      <c r="E16" s="27">
        <v>852500000</v>
      </c>
      <c r="F16" s="27">
        <v>544800000</v>
      </c>
      <c r="G16" s="27">
        <v>740000000</v>
      </c>
      <c r="H16" s="27">
        <v>945200000</v>
      </c>
      <c r="I16" s="27">
        <v>1054600000</v>
      </c>
      <c r="J16" s="27">
        <v>1199400000</v>
      </c>
      <c r="K16" s="27">
        <v>1374500000</v>
      </c>
      <c r="L16" s="27">
        <v>1049800000</v>
      </c>
      <c r="M16" s="27">
        <v>1821000000</v>
      </c>
      <c r="N16" s="27">
        <v>1577100000</v>
      </c>
      <c r="O16" s="28">
        <v>1622200000</v>
      </c>
      <c r="P16" s="27">
        <v>398900000</v>
      </c>
      <c r="Q16" s="27">
        <v>372500000</v>
      </c>
      <c r="R16" s="27">
        <v>387600000</v>
      </c>
      <c r="S16" s="27">
        <v>463200000</v>
      </c>
    </row>
    <row r="17" spans="1:19" ht="16" x14ac:dyDescent="0.2">
      <c r="A17" s="26" t="s">
        <v>59</v>
      </c>
      <c r="B17" s="29">
        <v>39.29</v>
      </c>
      <c r="C17" s="29">
        <v>39.54</v>
      </c>
      <c r="D17" s="29">
        <v>40.299999999999997</v>
      </c>
      <c r="E17" s="29">
        <v>37.64</v>
      </c>
      <c r="F17" s="29">
        <v>25.56</v>
      </c>
      <c r="G17" s="29">
        <v>31.04</v>
      </c>
      <c r="H17" s="29">
        <v>34.950000000000003</v>
      </c>
      <c r="I17" s="29">
        <v>33.71</v>
      </c>
      <c r="J17" s="29">
        <v>32.21</v>
      </c>
      <c r="K17" s="29">
        <v>30.69</v>
      </c>
      <c r="L17" s="29">
        <v>24.09</v>
      </c>
      <c r="M17" s="29">
        <v>31.89</v>
      </c>
      <c r="N17" s="29">
        <v>25.35</v>
      </c>
      <c r="O17" s="30">
        <v>24.34</v>
      </c>
      <c r="P17" s="29">
        <v>25.61</v>
      </c>
      <c r="Q17" s="29">
        <v>22.51</v>
      </c>
      <c r="R17" s="29">
        <v>22.85</v>
      </c>
      <c r="S17" s="29">
        <v>26.38</v>
      </c>
    </row>
    <row r="18" spans="1:19" ht="16" x14ac:dyDescent="0.2">
      <c r="A18" s="15" t="s">
        <v>194</v>
      </c>
      <c r="B18" s="10"/>
      <c r="C18" s="11">
        <f>(C16/B16)-1</f>
        <v>0.25144092219020164</v>
      </c>
      <c r="D18" s="11">
        <f>(D16/C16)-1</f>
        <v>0.26381692573402415</v>
      </c>
      <c r="E18" s="11">
        <f>(E16/D16)-1</f>
        <v>-2.9153854914018895E-2</v>
      </c>
      <c r="F18" s="11">
        <f t="shared" ref="F18:O18" si="4">(F16/E16)-1</f>
        <v>-0.36093841642228741</v>
      </c>
      <c r="G18" s="11">
        <f t="shared" si="4"/>
        <v>0.35829662261380313</v>
      </c>
      <c r="H18" s="11">
        <f t="shared" si="4"/>
        <v>0.27729729729729735</v>
      </c>
      <c r="I18" s="11">
        <f t="shared" si="4"/>
        <v>0.11574269995768094</v>
      </c>
      <c r="J18" s="11">
        <f t="shared" si="4"/>
        <v>0.13730324293571017</v>
      </c>
      <c r="K18" s="11">
        <f t="shared" si="4"/>
        <v>0.14598966149741543</v>
      </c>
      <c r="L18" s="11">
        <f t="shared" si="4"/>
        <v>-0.23623135685703889</v>
      </c>
      <c r="M18" s="11">
        <f t="shared" si="4"/>
        <v>0.73461611735568688</v>
      </c>
      <c r="N18" s="11">
        <f t="shared" si="4"/>
        <v>-0.13393739703459639</v>
      </c>
      <c r="O18" s="11">
        <f t="shared" si="4"/>
        <v>2.8596791579481362E-2</v>
      </c>
      <c r="P18" s="11"/>
      <c r="Q18" s="11">
        <f t="shared" ref="Q18:S18" si="5">(Q16/P16)-1</f>
        <v>-6.618200050137879E-2</v>
      </c>
      <c r="R18" s="11">
        <f t="shared" si="5"/>
        <v>4.0536912751677923E-2</v>
      </c>
      <c r="S18" s="11">
        <f t="shared" si="5"/>
        <v>0.195046439628483</v>
      </c>
    </row>
    <row r="19" spans="1:19" ht="16" x14ac:dyDescent="0.2">
      <c r="A19" s="2" t="s">
        <v>30</v>
      </c>
      <c r="B19" s="3">
        <v>-17100000</v>
      </c>
      <c r="C19" s="3">
        <v>-14900000</v>
      </c>
      <c r="D19" s="3">
        <v>-15800000</v>
      </c>
      <c r="E19" s="3">
        <v>-18400000</v>
      </c>
      <c r="F19" s="3">
        <v>-4200000</v>
      </c>
      <c r="G19" s="3">
        <v>-18500000</v>
      </c>
      <c r="H19" s="3">
        <v>-35600000</v>
      </c>
      <c r="I19" s="3">
        <v>-41900000</v>
      </c>
      <c r="J19" s="3">
        <v>-80100000</v>
      </c>
      <c r="K19" s="3">
        <v>-127700000</v>
      </c>
      <c r="L19" s="3">
        <v>-157200000</v>
      </c>
      <c r="M19" s="3">
        <v>-69300000</v>
      </c>
      <c r="N19" s="3">
        <v>-29700000</v>
      </c>
      <c r="O19" s="4">
        <v>-96300000</v>
      </c>
      <c r="P19" s="3">
        <v>-3900000</v>
      </c>
      <c r="Q19" s="3">
        <v>-22200000</v>
      </c>
      <c r="R19" s="3">
        <v>-34200000</v>
      </c>
      <c r="S19" s="3">
        <v>-36000000</v>
      </c>
    </row>
    <row r="20" spans="1:19" ht="16" x14ac:dyDescent="0.2">
      <c r="A20" s="2" t="s">
        <v>31</v>
      </c>
      <c r="B20" s="3" t="s">
        <v>24</v>
      </c>
      <c r="C20" s="3">
        <v>-14900000</v>
      </c>
      <c r="D20" s="3" t="s">
        <v>24</v>
      </c>
      <c r="E20" s="3" t="s">
        <v>24</v>
      </c>
      <c r="F20" s="3" t="s">
        <v>24</v>
      </c>
      <c r="G20" s="3" t="s">
        <v>24</v>
      </c>
      <c r="H20" s="3" t="s">
        <v>24</v>
      </c>
      <c r="I20" s="3" t="s">
        <v>24</v>
      </c>
      <c r="J20" s="3">
        <v>-80100000</v>
      </c>
      <c r="K20" s="3">
        <v>-127700000</v>
      </c>
      <c r="L20" s="3">
        <v>-157200000</v>
      </c>
      <c r="M20" s="3">
        <v>-69300000</v>
      </c>
      <c r="N20" s="3">
        <v>-29700000</v>
      </c>
      <c r="O20" s="4">
        <v>-62100000</v>
      </c>
      <c r="P20" s="3">
        <v>-3900000</v>
      </c>
      <c r="Q20" s="3">
        <v>-22200000</v>
      </c>
      <c r="R20" s="3" t="s">
        <v>24</v>
      </c>
      <c r="S20" s="3">
        <v>-36000000</v>
      </c>
    </row>
    <row r="21" spans="1:19" ht="16" x14ac:dyDescent="0.2">
      <c r="A21" s="2" t="s">
        <v>32</v>
      </c>
      <c r="B21" s="3" t="s">
        <v>24</v>
      </c>
      <c r="C21" s="3" t="s">
        <v>24</v>
      </c>
      <c r="D21" s="3" t="s">
        <v>24</v>
      </c>
      <c r="E21" s="3" t="s">
        <v>24</v>
      </c>
      <c r="F21" s="3" t="s">
        <v>24</v>
      </c>
      <c r="G21" s="3" t="s">
        <v>24</v>
      </c>
      <c r="H21" s="3" t="s">
        <v>24</v>
      </c>
      <c r="I21" s="3" t="s">
        <v>24</v>
      </c>
      <c r="J21" s="3" t="s">
        <v>24</v>
      </c>
      <c r="K21" s="3" t="s">
        <v>24</v>
      </c>
      <c r="L21" s="3" t="s">
        <v>24</v>
      </c>
      <c r="M21" s="3" t="s">
        <v>24</v>
      </c>
      <c r="N21" s="3" t="s">
        <v>24</v>
      </c>
      <c r="O21" s="4" t="s">
        <v>24</v>
      </c>
      <c r="P21" s="3" t="s">
        <v>24</v>
      </c>
      <c r="Q21" s="3" t="s">
        <v>24</v>
      </c>
      <c r="R21" s="3" t="s">
        <v>24</v>
      </c>
      <c r="S21" s="3" t="s">
        <v>24</v>
      </c>
    </row>
    <row r="22" spans="1:19" ht="16" x14ac:dyDescent="0.2">
      <c r="A22" s="2" t="s">
        <v>33</v>
      </c>
      <c r="B22" s="3" t="s">
        <v>24</v>
      </c>
      <c r="C22" s="3">
        <v>14900000</v>
      </c>
      <c r="D22" s="3" t="s">
        <v>24</v>
      </c>
      <c r="E22" s="3" t="s">
        <v>24</v>
      </c>
      <c r="F22" s="3" t="s">
        <v>24</v>
      </c>
      <c r="G22" s="3" t="s">
        <v>24</v>
      </c>
      <c r="H22" s="3" t="s">
        <v>24</v>
      </c>
      <c r="I22" s="3" t="s">
        <v>24</v>
      </c>
      <c r="J22" s="3">
        <v>80100000</v>
      </c>
      <c r="K22" s="3">
        <v>127700000</v>
      </c>
      <c r="L22" s="3">
        <v>157200000</v>
      </c>
      <c r="M22" s="3">
        <v>69300000</v>
      </c>
      <c r="N22" s="3">
        <v>29700000</v>
      </c>
      <c r="O22" s="4">
        <v>62100000</v>
      </c>
      <c r="P22" s="3">
        <v>3900000</v>
      </c>
      <c r="Q22" s="3">
        <v>22200000</v>
      </c>
      <c r="R22" s="3" t="s">
        <v>24</v>
      </c>
      <c r="S22" s="3">
        <v>36000000</v>
      </c>
    </row>
    <row r="23" spans="1:19" ht="16" x14ac:dyDescent="0.2">
      <c r="A23" s="2" t="s">
        <v>34</v>
      </c>
      <c r="B23" s="3">
        <v>-17100000</v>
      </c>
      <c r="C23" s="3" t="s">
        <v>24</v>
      </c>
      <c r="D23" s="3">
        <v>-15800000</v>
      </c>
      <c r="E23" s="3">
        <v>-18400000</v>
      </c>
      <c r="F23" s="3">
        <v>-4200000</v>
      </c>
      <c r="G23" s="3">
        <v>-18500000</v>
      </c>
      <c r="H23" s="3">
        <v>-35600000</v>
      </c>
      <c r="I23" s="3">
        <v>-41900000</v>
      </c>
      <c r="J23" s="3" t="s">
        <v>24</v>
      </c>
      <c r="K23" s="3" t="s">
        <v>24</v>
      </c>
      <c r="L23" s="3" t="s">
        <v>24</v>
      </c>
      <c r="M23" s="3" t="s">
        <v>24</v>
      </c>
      <c r="N23" s="3" t="s">
        <v>24</v>
      </c>
      <c r="O23" s="4">
        <v>-34200000</v>
      </c>
      <c r="P23" s="3" t="s">
        <v>24</v>
      </c>
      <c r="Q23" s="3" t="s">
        <v>24</v>
      </c>
      <c r="R23" s="3">
        <v>-34200000</v>
      </c>
      <c r="S23" s="3" t="s">
        <v>24</v>
      </c>
    </row>
    <row r="24" spans="1:19" ht="16" x14ac:dyDescent="0.2">
      <c r="A24" s="2" t="s">
        <v>35</v>
      </c>
      <c r="B24" s="3">
        <v>572300000</v>
      </c>
      <c r="C24" s="3">
        <v>709700000</v>
      </c>
      <c r="D24" s="3">
        <v>893900000</v>
      </c>
      <c r="E24" s="3">
        <v>870900000</v>
      </c>
      <c r="F24" s="3">
        <v>549000000</v>
      </c>
      <c r="G24" s="3">
        <v>758500000</v>
      </c>
      <c r="H24" s="3">
        <v>980800000</v>
      </c>
      <c r="I24" s="3">
        <v>1096500000</v>
      </c>
      <c r="J24" s="3">
        <v>1279500000</v>
      </c>
      <c r="K24" s="3">
        <v>1502200000</v>
      </c>
      <c r="L24" s="3">
        <v>1207000000</v>
      </c>
      <c r="M24" s="3">
        <v>1890300000</v>
      </c>
      <c r="N24" s="3">
        <v>1606800000</v>
      </c>
      <c r="O24" s="4">
        <v>1718500000</v>
      </c>
      <c r="P24" s="3">
        <v>402800000</v>
      </c>
      <c r="Q24" s="3">
        <v>394700000</v>
      </c>
      <c r="R24" s="3">
        <v>421800000</v>
      </c>
      <c r="S24" s="3">
        <v>499200000</v>
      </c>
    </row>
    <row r="25" spans="1:19" ht="16" x14ac:dyDescent="0.2">
      <c r="A25" s="2" t="s">
        <v>36</v>
      </c>
      <c r="B25" s="3">
        <v>190500000</v>
      </c>
      <c r="C25" s="3">
        <v>214600000</v>
      </c>
      <c r="D25" s="3">
        <v>237300000</v>
      </c>
      <c r="E25" s="3">
        <v>199900000</v>
      </c>
      <c r="F25" s="3">
        <v>130200000</v>
      </c>
      <c r="G25" s="3">
        <v>169700000</v>
      </c>
      <c r="H25" s="3">
        <v>244900000</v>
      </c>
      <c r="I25" s="3">
        <v>436500000</v>
      </c>
      <c r="J25" s="3">
        <v>154500000</v>
      </c>
      <c r="K25" s="3">
        <v>120400000</v>
      </c>
      <c r="L25" s="3">
        <v>140200000</v>
      </c>
      <c r="M25" s="3">
        <v>162200000</v>
      </c>
      <c r="N25" s="3">
        <v>262400000</v>
      </c>
      <c r="O25" s="4">
        <v>270300000</v>
      </c>
      <c r="P25" s="3">
        <v>78100000</v>
      </c>
      <c r="Q25" s="3">
        <v>58000000</v>
      </c>
      <c r="R25" s="3">
        <v>61000000</v>
      </c>
      <c r="S25" s="3">
        <v>73200000</v>
      </c>
    </row>
    <row r="26" spans="1:19" ht="16"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19" ht="16" x14ac:dyDescent="0.2">
      <c r="A27" s="2" t="s">
        <v>38</v>
      </c>
      <c r="B27" s="3">
        <v>381800000</v>
      </c>
      <c r="C27" s="3">
        <v>495100000</v>
      </c>
      <c r="D27" s="3">
        <v>656600000</v>
      </c>
      <c r="E27" s="3">
        <v>671000000</v>
      </c>
      <c r="F27" s="3">
        <v>418800000</v>
      </c>
      <c r="G27" s="3">
        <v>588800000</v>
      </c>
      <c r="H27" s="3">
        <v>735900000</v>
      </c>
      <c r="I27" s="3">
        <v>660000000</v>
      </c>
      <c r="J27" s="3">
        <v>1125000000</v>
      </c>
      <c r="K27" s="3">
        <v>1381800000</v>
      </c>
      <c r="L27" s="3">
        <v>1066800000</v>
      </c>
      <c r="M27" s="3">
        <v>1728100000</v>
      </c>
      <c r="N27" s="3">
        <v>1344400000</v>
      </c>
      <c r="O27" s="4">
        <v>1448200000</v>
      </c>
      <c r="P27" s="3">
        <v>324700000</v>
      </c>
      <c r="Q27" s="3">
        <v>336700000</v>
      </c>
      <c r="R27" s="3">
        <v>360800000</v>
      </c>
      <c r="S27" s="3">
        <v>426000000</v>
      </c>
    </row>
    <row r="28" spans="1:19" ht="16" x14ac:dyDescent="0.2">
      <c r="A28" s="2" t="s">
        <v>39</v>
      </c>
      <c r="B28" s="3" t="s">
        <v>24</v>
      </c>
      <c r="C28" s="3" t="s">
        <v>24</v>
      </c>
      <c r="D28" s="3" t="s">
        <v>24</v>
      </c>
      <c r="E28" s="3" t="s">
        <v>24</v>
      </c>
      <c r="F28" s="3" t="s">
        <v>24</v>
      </c>
      <c r="G28" s="3" t="s">
        <v>24</v>
      </c>
      <c r="H28" s="3" t="s">
        <v>24</v>
      </c>
      <c r="I28" s="3" t="s">
        <v>24</v>
      </c>
      <c r="J28" s="3">
        <v>-5800000</v>
      </c>
      <c r="K28" s="3">
        <v>5000000</v>
      </c>
      <c r="L28" s="3">
        <v>12400000</v>
      </c>
      <c r="M28" s="3">
        <v>47000000</v>
      </c>
      <c r="N28" s="3">
        <v>44200000</v>
      </c>
      <c r="O28" s="4">
        <v>46400000</v>
      </c>
      <c r="P28" s="3">
        <v>1400000</v>
      </c>
      <c r="Q28" s="3">
        <v>23600000</v>
      </c>
      <c r="R28" s="3">
        <v>11000000</v>
      </c>
      <c r="S28" s="3">
        <v>10400000</v>
      </c>
    </row>
    <row r="29" spans="1:19" ht="16" x14ac:dyDescent="0.2">
      <c r="A29" s="2" t="s">
        <v>40</v>
      </c>
      <c r="B29" s="3" t="s">
        <v>24</v>
      </c>
      <c r="C29" s="3" t="s">
        <v>24</v>
      </c>
      <c r="D29" s="3" t="s">
        <v>24</v>
      </c>
      <c r="E29" s="3" t="s">
        <v>24</v>
      </c>
      <c r="F29" s="3" t="s">
        <v>24</v>
      </c>
      <c r="G29" s="3" t="s">
        <v>24</v>
      </c>
      <c r="H29" s="3" t="s">
        <v>24</v>
      </c>
      <c r="I29" s="3" t="s">
        <v>24</v>
      </c>
      <c r="J29" s="3" t="s">
        <v>24</v>
      </c>
      <c r="K29" s="3" t="s">
        <v>24</v>
      </c>
      <c r="L29" s="3" t="s">
        <v>24</v>
      </c>
      <c r="M29" s="3" t="s">
        <v>24</v>
      </c>
      <c r="N29" s="3" t="s">
        <v>24</v>
      </c>
      <c r="O29" s="4" t="s">
        <v>24</v>
      </c>
      <c r="P29" s="3" t="s">
        <v>24</v>
      </c>
      <c r="Q29" s="3" t="s">
        <v>24</v>
      </c>
      <c r="R29" s="3" t="s">
        <v>24</v>
      </c>
      <c r="S29" s="3" t="s">
        <v>24</v>
      </c>
    </row>
    <row r="30" spans="1:19" ht="16" x14ac:dyDescent="0.2">
      <c r="A30" s="2" t="s">
        <v>41</v>
      </c>
      <c r="B30" s="3" t="s">
        <v>24</v>
      </c>
      <c r="C30" s="3" t="s">
        <v>24</v>
      </c>
      <c r="D30" s="3" t="s">
        <v>24</v>
      </c>
      <c r="E30" s="3" t="s">
        <v>24</v>
      </c>
      <c r="F30" s="3" t="s">
        <v>24</v>
      </c>
      <c r="G30" s="3" t="s">
        <v>24</v>
      </c>
      <c r="H30" s="3" t="s">
        <v>24</v>
      </c>
      <c r="I30" s="3" t="s">
        <v>24</v>
      </c>
      <c r="J30" s="3">
        <v>-5800000</v>
      </c>
      <c r="K30" s="3">
        <v>5000000</v>
      </c>
      <c r="L30" s="3">
        <v>12400000</v>
      </c>
      <c r="M30" s="3">
        <v>47000000</v>
      </c>
      <c r="N30" s="3">
        <v>44200000</v>
      </c>
      <c r="O30" s="4">
        <v>46400000</v>
      </c>
      <c r="P30" s="3">
        <v>1400000</v>
      </c>
      <c r="Q30" s="3">
        <v>23600000</v>
      </c>
      <c r="R30" s="3">
        <v>11000000</v>
      </c>
      <c r="S30" s="3">
        <v>10400000</v>
      </c>
    </row>
    <row r="31" spans="1:19" ht="16" x14ac:dyDescent="0.2">
      <c r="A31" s="2" t="s">
        <v>42</v>
      </c>
      <c r="B31" s="3">
        <v>381800000</v>
      </c>
      <c r="C31" s="3">
        <v>495100000</v>
      </c>
      <c r="D31" s="3">
        <v>656600000</v>
      </c>
      <c r="E31" s="3">
        <v>671000000</v>
      </c>
      <c r="F31" s="3">
        <v>418800000</v>
      </c>
      <c r="G31" s="3">
        <v>588800000</v>
      </c>
      <c r="H31" s="3">
        <v>735900000</v>
      </c>
      <c r="I31" s="3">
        <v>660000000</v>
      </c>
      <c r="J31" s="3">
        <v>1130800000</v>
      </c>
      <c r="K31" s="3">
        <v>1376800000</v>
      </c>
      <c r="L31" s="3">
        <v>1054400000</v>
      </c>
      <c r="M31" s="3">
        <v>1681100000</v>
      </c>
      <c r="N31" s="3">
        <v>1300200000</v>
      </c>
      <c r="O31" s="4">
        <v>1401800000</v>
      </c>
      <c r="P31" s="3">
        <v>323300000</v>
      </c>
      <c r="Q31" s="3">
        <v>313100000</v>
      </c>
      <c r="R31" s="3">
        <v>349800000</v>
      </c>
      <c r="S31" s="3">
        <v>415600000</v>
      </c>
    </row>
    <row r="32" spans="1:19" ht="16" x14ac:dyDescent="0.2">
      <c r="A32" s="2" t="s">
        <v>43</v>
      </c>
      <c r="B32" s="3" t="s">
        <v>24</v>
      </c>
      <c r="C32" s="3" t="s">
        <v>24</v>
      </c>
      <c r="D32" s="3" t="s">
        <v>24</v>
      </c>
      <c r="E32" s="3" t="s">
        <v>24</v>
      </c>
      <c r="F32" s="3" t="s">
        <v>24</v>
      </c>
      <c r="G32" s="3" t="s">
        <v>24</v>
      </c>
      <c r="H32" s="3" t="s">
        <v>24</v>
      </c>
      <c r="I32" s="3" t="s">
        <v>24</v>
      </c>
      <c r="J32" s="3">
        <v>2900000</v>
      </c>
      <c r="K32" s="3">
        <v>-2500000</v>
      </c>
      <c r="L32" s="3">
        <v>-6200000</v>
      </c>
      <c r="M32" s="3">
        <v>-23500000</v>
      </c>
      <c r="N32" s="3">
        <v>-22100000</v>
      </c>
      <c r="O32" s="4">
        <v>-23200000</v>
      </c>
      <c r="P32" s="3">
        <v>-700000</v>
      </c>
      <c r="Q32" s="3">
        <v>-11800000</v>
      </c>
      <c r="R32" s="3">
        <v>-5500000</v>
      </c>
      <c r="S32" s="3">
        <v>-5200000</v>
      </c>
    </row>
    <row r="33" spans="1:19" ht="16" x14ac:dyDescent="0.2">
      <c r="A33" s="31" t="s">
        <v>44</v>
      </c>
      <c r="B33" s="27">
        <v>381800000</v>
      </c>
      <c r="C33" s="27">
        <v>495100000</v>
      </c>
      <c r="D33" s="27">
        <v>656600000</v>
      </c>
      <c r="E33" s="27">
        <v>671000000</v>
      </c>
      <c r="F33" s="27">
        <v>418800000</v>
      </c>
      <c r="G33" s="27">
        <v>588800000</v>
      </c>
      <c r="H33" s="27">
        <v>735900000</v>
      </c>
      <c r="I33" s="27">
        <v>660000000</v>
      </c>
      <c r="J33" s="27">
        <v>1127900000</v>
      </c>
      <c r="K33" s="27">
        <v>1379300000</v>
      </c>
      <c r="L33" s="27">
        <v>1060600000</v>
      </c>
      <c r="M33" s="27">
        <v>1704600000</v>
      </c>
      <c r="N33" s="27">
        <v>1322300000</v>
      </c>
      <c r="O33" s="28">
        <v>1425000000</v>
      </c>
      <c r="P33" s="27">
        <v>324000000</v>
      </c>
      <c r="Q33" s="27">
        <v>324900000</v>
      </c>
      <c r="R33" s="27">
        <v>355300000</v>
      </c>
      <c r="S33" s="27">
        <v>420800000</v>
      </c>
    </row>
    <row r="34" spans="1:19" ht="16" x14ac:dyDescent="0.2">
      <c r="A34" s="26" t="s">
        <v>60</v>
      </c>
      <c r="B34" s="29">
        <v>27.02</v>
      </c>
      <c r="C34" s="29">
        <v>28.17</v>
      </c>
      <c r="D34" s="29">
        <v>30.14</v>
      </c>
      <c r="E34" s="29">
        <v>29.62</v>
      </c>
      <c r="F34" s="29">
        <v>19.649999999999999</v>
      </c>
      <c r="G34" s="29">
        <v>24.69</v>
      </c>
      <c r="H34" s="29">
        <v>27.21</v>
      </c>
      <c r="I34" s="29">
        <v>21.09</v>
      </c>
      <c r="J34" s="29">
        <v>30.29</v>
      </c>
      <c r="K34" s="29">
        <v>30.8</v>
      </c>
      <c r="L34" s="29">
        <v>24.33</v>
      </c>
      <c r="M34" s="29">
        <v>29.85</v>
      </c>
      <c r="N34" s="29">
        <v>21.25</v>
      </c>
      <c r="O34" s="30">
        <v>21.38</v>
      </c>
      <c r="P34" s="29">
        <v>20.8</v>
      </c>
      <c r="Q34" s="29">
        <v>19.63</v>
      </c>
      <c r="R34" s="29">
        <v>20.95</v>
      </c>
      <c r="S34" s="29">
        <v>23.96</v>
      </c>
    </row>
    <row r="35" spans="1:19" ht="16" x14ac:dyDescent="0.2">
      <c r="A35" s="16" t="s">
        <v>195</v>
      </c>
      <c r="B35" s="17"/>
      <c r="C35" s="14">
        <f>(C33/B33)-1</f>
        <v>0.29675222629649034</v>
      </c>
      <c r="D35" s="14">
        <f>(D33/C33)-1</f>
        <v>0.32619672793375076</v>
      </c>
      <c r="E35" s="14">
        <f>(E33/D33)-1</f>
        <v>2.1931160523910975E-2</v>
      </c>
      <c r="F35" s="14">
        <f t="shared" ref="F35:O35" si="6">(F33/E33)-1</f>
        <v>-0.37585692995529063</v>
      </c>
      <c r="G35" s="14">
        <f t="shared" si="6"/>
        <v>0.40592168099331416</v>
      </c>
      <c r="H35" s="14">
        <f t="shared" si="6"/>
        <v>0.24983016304347827</v>
      </c>
      <c r="I35" s="14">
        <f t="shared" si="6"/>
        <v>-0.10313901345291476</v>
      </c>
      <c r="J35" s="14">
        <f t="shared" si="6"/>
        <v>0.70893939393939398</v>
      </c>
      <c r="K35" s="14">
        <f t="shared" si="6"/>
        <v>0.22289210036350737</v>
      </c>
      <c r="L35" s="14">
        <f t="shared" si="6"/>
        <v>-0.23105923294424713</v>
      </c>
      <c r="M35" s="14">
        <f t="shared" si="6"/>
        <v>0.60720346973411288</v>
      </c>
      <c r="N35" s="14">
        <f t="shared" si="6"/>
        <v>-0.22427548985099144</v>
      </c>
      <c r="O35" s="14">
        <f t="shared" si="6"/>
        <v>7.7667700219314906E-2</v>
      </c>
      <c r="P35" s="14"/>
      <c r="Q35" s="14">
        <f t="shared" ref="Q35:S35" si="7">(Q33/P33)-1</f>
        <v>2.7777777777777679E-3</v>
      </c>
      <c r="R35" s="14">
        <f t="shared" si="7"/>
        <v>9.3567251461988299E-2</v>
      </c>
      <c r="S35" s="14">
        <f t="shared" si="7"/>
        <v>0.18435125246270756</v>
      </c>
    </row>
    <row r="36" spans="1:19" ht="16" x14ac:dyDescent="0.2">
      <c r="A36" s="18" t="s">
        <v>196</v>
      </c>
      <c r="B36" s="19">
        <f t="shared" ref="B36:S36" si="8">(B16*(1-0.25))/(B126+B105+B96)</f>
        <v>0.20437812898792579</v>
      </c>
      <c r="C36" s="19">
        <f t="shared" si="8"/>
        <v>0.1969685515573027</v>
      </c>
      <c r="D36" s="19">
        <f t="shared" si="8"/>
        <v>0.18395435881679284</v>
      </c>
      <c r="E36" s="19">
        <f t="shared" si="8"/>
        <v>0.18260552921688467</v>
      </c>
      <c r="F36" s="19">
        <f t="shared" si="8"/>
        <v>0.12090903710717879</v>
      </c>
      <c r="G36" s="19">
        <f t="shared" si="8"/>
        <v>0.12848709341358955</v>
      </c>
      <c r="H36" s="19">
        <f t="shared" si="8"/>
        <v>0.1226937588701582</v>
      </c>
      <c r="I36" s="19">
        <f t="shared" si="8"/>
        <v>0.16733307946179232</v>
      </c>
      <c r="J36" s="19">
        <f t="shared" si="8"/>
        <v>0.13451214953271029</v>
      </c>
      <c r="K36" s="19">
        <f t="shared" si="8"/>
        <v>0.12443118036863134</v>
      </c>
      <c r="L36" s="19">
        <f t="shared" si="8"/>
        <v>8.0678546177413907E-2</v>
      </c>
      <c r="M36" s="19">
        <f t="shared" si="8"/>
        <v>0.11344851933380405</v>
      </c>
      <c r="N36" s="19">
        <f t="shared" si="8"/>
        <v>0.10643998704173641</v>
      </c>
      <c r="O36" s="19">
        <f t="shared" si="8"/>
        <v>0.10027032150127331</v>
      </c>
      <c r="P36" s="19">
        <f t="shared" si="8"/>
        <v>2.5848885432866769E-2</v>
      </c>
      <c r="Q36" s="19">
        <f t="shared" si="8"/>
        <v>2.5140381188920684E-2</v>
      </c>
      <c r="R36" s="19">
        <f t="shared" si="8"/>
        <v>2.5738874820704433E-2</v>
      </c>
      <c r="S36" s="19">
        <f t="shared" si="8"/>
        <v>2.9047551359983947E-2</v>
      </c>
    </row>
    <row r="37" spans="1:19" ht="16" x14ac:dyDescent="0.2">
      <c r="A37" s="2" t="s">
        <v>45</v>
      </c>
      <c r="B37" s="3" t="s">
        <v>24</v>
      </c>
      <c r="C37" s="3" t="s">
        <v>24</v>
      </c>
      <c r="D37" s="3" t="s">
        <v>24</v>
      </c>
      <c r="E37" s="3" t="s">
        <v>24</v>
      </c>
      <c r="F37" s="3" t="s">
        <v>24</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19" ht="16"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19" ht="16" x14ac:dyDescent="0.2">
      <c r="A39" s="2" t="s">
        <v>47</v>
      </c>
      <c r="B39" s="3">
        <v>381800000</v>
      </c>
      <c r="C39" s="3">
        <v>495100000</v>
      </c>
      <c r="D39" s="3">
        <v>656600000</v>
      </c>
      <c r="E39" s="3">
        <v>671000000</v>
      </c>
      <c r="F39" s="3">
        <v>418800000</v>
      </c>
      <c r="G39" s="3">
        <v>588800000</v>
      </c>
      <c r="H39" s="3">
        <v>735900000</v>
      </c>
      <c r="I39" s="3">
        <v>660000000</v>
      </c>
      <c r="J39" s="3">
        <v>1127900000</v>
      </c>
      <c r="K39" s="3">
        <v>1379300000</v>
      </c>
      <c r="L39" s="3">
        <v>1060600000</v>
      </c>
      <c r="M39" s="3">
        <v>1704600000</v>
      </c>
      <c r="N39" s="3">
        <v>1322300000</v>
      </c>
      <c r="O39" s="4">
        <v>1425000000</v>
      </c>
      <c r="P39" s="3">
        <v>324000000</v>
      </c>
      <c r="Q39" s="3">
        <v>324900000</v>
      </c>
      <c r="R39" s="3">
        <v>355300000</v>
      </c>
      <c r="S39" s="3">
        <v>420800000</v>
      </c>
    </row>
    <row r="40" spans="1:19" ht="16" x14ac:dyDescent="0.2">
      <c r="A40" s="2" t="s">
        <v>48</v>
      </c>
      <c r="B40" s="3">
        <v>352800000</v>
      </c>
      <c r="C40" s="3">
        <v>352800000</v>
      </c>
      <c r="D40" s="3">
        <v>358200000</v>
      </c>
      <c r="E40" s="3">
        <v>352800000</v>
      </c>
      <c r="F40" s="3">
        <v>332100000</v>
      </c>
      <c r="G40" s="3">
        <v>333900000</v>
      </c>
      <c r="H40" s="3">
        <v>344700000</v>
      </c>
      <c r="I40" s="3">
        <v>335100000</v>
      </c>
      <c r="J40" s="3">
        <v>341100000</v>
      </c>
      <c r="K40" s="3">
        <v>346200000</v>
      </c>
      <c r="L40" s="3">
        <v>351100000</v>
      </c>
      <c r="M40" s="3">
        <v>356100000</v>
      </c>
      <c r="N40" s="3">
        <v>355700000</v>
      </c>
      <c r="O40" s="4">
        <v>351900000</v>
      </c>
      <c r="P40" s="3">
        <v>355300000</v>
      </c>
      <c r="Q40" s="3">
        <v>351200000</v>
      </c>
      <c r="R40" s="3">
        <v>350200000</v>
      </c>
      <c r="S40" s="3">
        <v>350900000</v>
      </c>
    </row>
    <row r="41" spans="1:19" ht="16" x14ac:dyDescent="0.2">
      <c r="A41" s="2" t="s">
        <v>49</v>
      </c>
      <c r="B41" s="5">
        <v>1.08</v>
      </c>
      <c r="C41" s="5">
        <v>1.4</v>
      </c>
      <c r="D41" s="5">
        <v>1.83</v>
      </c>
      <c r="E41" s="5">
        <v>1.9</v>
      </c>
      <c r="F41" s="5">
        <v>1.26</v>
      </c>
      <c r="G41" s="5">
        <v>1.76</v>
      </c>
      <c r="H41" s="5">
        <v>2.13</v>
      </c>
      <c r="I41" s="5">
        <v>1.97</v>
      </c>
      <c r="J41" s="5">
        <v>3.31</v>
      </c>
      <c r="K41" s="5">
        <v>3.98</v>
      </c>
      <c r="L41" s="5">
        <v>3.02</v>
      </c>
      <c r="M41" s="5">
        <v>4.79</v>
      </c>
      <c r="N41" s="5">
        <v>3.72</v>
      </c>
      <c r="O41" s="6">
        <v>4.05</v>
      </c>
      <c r="P41" s="5">
        <v>0.91</v>
      </c>
      <c r="Q41" s="5">
        <v>0.93</v>
      </c>
      <c r="R41" s="5">
        <v>1.01</v>
      </c>
      <c r="S41" s="5">
        <v>1.2</v>
      </c>
    </row>
    <row r="42" spans="1:19" ht="16" x14ac:dyDescent="0.2">
      <c r="A42" s="2" t="s">
        <v>50</v>
      </c>
      <c r="B42" s="5">
        <v>1.08</v>
      </c>
      <c r="C42" s="5">
        <v>1.4</v>
      </c>
      <c r="D42" s="5">
        <v>1.83</v>
      </c>
      <c r="E42" s="5">
        <v>1.9</v>
      </c>
      <c r="F42" s="5">
        <v>1.26</v>
      </c>
      <c r="G42" s="5">
        <v>1.76</v>
      </c>
      <c r="H42" s="5">
        <v>2.13</v>
      </c>
      <c r="I42" s="5">
        <v>1.97</v>
      </c>
      <c r="J42" s="5">
        <v>3.3</v>
      </c>
      <c r="K42" s="5">
        <v>3.99</v>
      </c>
      <c r="L42" s="5">
        <v>3.04</v>
      </c>
      <c r="M42" s="5">
        <v>4.8499999999999996</v>
      </c>
      <c r="N42" s="5">
        <v>3.78</v>
      </c>
      <c r="O42" s="6">
        <v>4.12</v>
      </c>
      <c r="P42" s="5">
        <v>0.91</v>
      </c>
      <c r="Q42" s="5">
        <v>0.96</v>
      </c>
      <c r="R42" s="5">
        <v>1.03</v>
      </c>
      <c r="S42" s="5">
        <v>1.21</v>
      </c>
    </row>
    <row r="43" spans="1:19" ht="16" x14ac:dyDescent="0.2">
      <c r="A43" s="2" t="s">
        <v>51</v>
      </c>
      <c r="B43" s="3">
        <v>362700000</v>
      </c>
      <c r="C43" s="3">
        <v>361800000</v>
      </c>
      <c r="D43" s="3">
        <v>369900000</v>
      </c>
      <c r="E43" s="3">
        <v>360900000</v>
      </c>
      <c r="F43" s="3">
        <v>339300000</v>
      </c>
      <c r="G43" s="3">
        <v>341100000</v>
      </c>
      <c r="H43" s="3">
        <v>353700000</v>
      </c>
      <c r="I43" s="3">
        <v>348900000</v>
      </c>
      <c r="J43" s="3">
        <v>356400000</v>
      </c>
      <c r="K43" s="3">
        <v>358400000</v>
      </c>
      <c r="L43" s="3">
        <v>361000000</v>
      </c>
      <c r="M43" s="3">
        <v>365800000</v>
      </c>
      <c r="N43" s="3">
        <v>362000000</v>
      </c>
      <c r="O43" s="4">
        <v>357675000</v>
      </c>
      <c r="P43" s="3">
        <v>360500000</v>
      </c>
      <c r="Q43" s="3">
        <v>356900000</v>
      </c>
      <c r="R43" s="3">
        <v>356000000</v>
      </c>
      <c r="S43" s="3">
        <v>357300000</v>
      </c>
    </row>
    <row r="44" spans="1:19" ht="16" x14ac:dyDescent="0.2">
      <c r="A44" s="2" t="s">
        <v>52</v>
      </c>
      <c r="B44" s="5">
        <v>1.05</v>
      </c>
      <c r="C44" s="5">
        <v>1.37</v>
      </c>
      <c r="D44" s="5">
        <v>1.78</v>
      </c>
      <c r="E44" s="5">
        <v>1.86</v>
      </c>
      <c r="F44" s="5">
        <v>1.23</v>
      </c>
      <c r="G44" s="5">
        <v>1.73</v>
      </c>
      <c r="H44" s="5">
        <v>2.08</v>
      </c>
      <c r="I44" s="5">
        <v>1.89</v>
      </c>
      <c r="J44" s="5">
        <v>3.16</v>
      </c>
      <c r="K44" s="5">
        <v>3.85</v>
      </c>
      <c r="L44" s="5">
        <v>2.94</v>
      </c>
      <c r="M44" s="5">
        <v>4.66</v>
      </c>
      <c r="N44" s="5">
        <v>3.65</v>
      </c>
      <c r="O44" s="6">
        <v>3.98</v>
      </c>
      <c r="P44" s="5">
        <v>0.9</v>
      </c>
      <c r="Q44" s="5">
        <v>0.91</v>
      </c>
      <c r="R44" s="3">
        <v>1</v>
      </c>
      <c r="S44" s="5">
        <v>1.18</v>
      </c>
    </row>
    <row r="45" spans="1:19" ht="16" x14ac:dyDescent="0.2">
      <c r="A45" s="2" t="s">
        <v>53</v>
      </c>
      <c r="B45" s="5">
        <v>1.05</v>
      </c>
      <c r="C45" s="5">
        <v>1.37</v>
      </c>
      <c r="D45" s="5">
        <v>1.78</v>
      </c>
      <c r="E45" s="5">
        <v>1.86</v>
      </c>
      <c r="F45" s="5">
        <v>1.23</v>
      </c>
      <c r="G45" s="5">
        <v>1.73</v>
      </c>
      <c r="H45" s="5">
        <v>2.08</v>
      </c>
      <c r="I45" s="5">
        <v>1.89</v>
      </c>
      <c r="J45" s="5">
        <v>3.16</v>
      </c>
      <c r="K45" s="5">
        <v>3.86</v>
      </c>
      <c r="L45" s="5">
        <v>2.96</v>
      </c>
      <c r="M45" s="5">
        <v>4.72</v>
      </c>
      <c r="N45" s="5">
        <v>3.71</v>
      </c>
      <c r="O45" s="6">
        <v>4.05</v>
      </c>
      <c r="P45" s="5">
        <v>0.9</v>
      </c>
      <c r="Q45" s="5">
        <v>0.94</v>
      </c>
      <c r="R45" s="5">
        <v>1.01</v>
      </c>
      <c r="S45" s="5">
        <v>1.19</v>
      </c>
    </row>
    <row r="46" spans="1:19" ht="16" x14ac:dyDescent="0.2">
      <c r="A46" s="2" t="s">
        <v>54</v>
      </c>
      <c r="B46" s="3">
        <v>595600000</v>
      </c>
      <c r="C46" s="3">
        <v>741300000</v>
      </c>
      <c r="D46" s="3">
        <v>935900000</v>
      </c>
      <c r="E46" s="3">
        <v>919800000</v>
      </c>
      <c r="F46" s="3">
        <v>619200000</v>
      </c>
      <c r="G46" s="3">
        <v>829500000</v>
      </c>
      <c r="H46" s="3">
        <v>1037300000</v>
      </c>
      <c r="I46" s="3">
        <v>1153700000</v>
      </c>
      <c r="J46" s="3">
        <v>1322200000</v>
      </c>
      <c r="K46" s="3">
        <v>1577500000</v>
      </c>
      <c r="L46" s="3">
        <v>1326000000</v>
      </c>
      <c r="M46" s="3">
        <v>2131200000</v>
      </c>
      <c r="N46" s="3">
        <v>1942900000</v>
      </c>
      <c r="O46" s="4">
        <v>2008200000</v>
      </c>
      <c r="P46" s="3">
        <v>488700000</v>
      </c>
      <c r="Q46" s="3">
        <v>478700000</v>
      </c>
      <c r="R46" s="3">
        <v>480300000</v>
      </c>
      <c r="S46" s="3">
        <v>560500000</v>
      </c>
    </row>
    <row r="47" spans="1:19" ht="16" x14ac:dyDescent="0.2">
      <c r="A47" s="2" t="s">
        <v>55</v>
      </c>
      <c r="B47" s="5">
        <v>42.15</v>
      </c>
      <c r="C47" s="5">
        <v>42.18</v>
      </c>
      <c r="D47" s="5">
        <v>42.95</v>
      </c>
      <c r="E47" s="5">
        <v>40.61</v>
      </c>
      <c r="F47" s="5">
        <v>29.05</v>
      </c>
      <c r="G47" s="5">
        <v>34.79</v>
      </c>
      <c r="H47" s="5">
        <v>38.36</v>
      </c>
      <c r="I47" s="5">
        <v>36.869999999999997</v>
      </c>
      <c r="J47" s="5">
        <v>35.5</v>
      </c>
      <c r="K47" s="5">
        <v>35.22</v>
      </c>
      <c r="L47" s="5">
        <v>30.42</v>
      </c>
      <c r="M47" s="5">
        <v>37.32</v>
      </c>
      <c r="N47" s="5">
        <v>31.23</v>
      </c>
      <c r="O47" s="6">
        <v>30.13</v>
      </c>
      <c r="P47" s="5">
        <v>32.619999999999997</v>
      </c>
      <c r="Q47" s="5">
        <v>31.23</v>
      </c>
      <c r="R47" s="5">
        <v>30.03</v>
      </c>
      <c r="S47" s="5">
        <v>30.13</v>
      </c>
    </row>
    <row r="48" spans="1:19" ht="16" x14ac:dyDescent="0.2">
      <c r="A48" s="2" t="s">
        <v>56</v>
      </c>
      <c r="B48" s="3">
        <v>555200000</v>
      </c>
      <c r="C48" s="3">
        <v>694800000</v>
      </c>
      <c r="D48" s="3">
        <v>878100000</v>
      </c>
      <c r="E48" s="3">
        <v>852500000</v>
      </c>
      <c r="F48" s="3">
        <v>544800000</v>
      </c>
      <c r="G48" s="3">
        <v>740000000</v>
      </c>
      <c r="H48" s="3">
        <v>945200000</v>
      </c>
      <c r="I48" s="3">
        <v>1054600000</v>
      </c>
      <c r="J48" s="3">
        <v>1199400000</v>
      </c>
      <c r="K48" s="3">
        <v>1374500000</v>
      </c>
      <c r="L48" s="3">
        <v>1049800000</v>
      </c>
      <c r="M48" s="3">
        <v>1821000000</v>
      </c>
      <c r="N48" s="3">
        <v>1577100000</v>
      </c>
      <c r="O48" s="4">
        <v>1622200000</v>
      </c>
      <c r="P48" s="3">
        <v>398900000</v>
      </c>
      <c r="Q48" s="3">
        <v>372500000</v>
      </c>
      <c r="R48" s="3">
        <v>387600000</v>
      </c>
      <c r="S48" s="3">
        <v>463200000</v>
      </c>
    </row>
    <row r="49" spans="1:19" ht="16" x14ac:dyDescent="0.2">
      <c r="A49" s="2" t="s">
        <v>57</v>
      </c>
      <c r="B49" s="3">
        <v>555200000</v>
      </c>
      <c r="C49" s="3">
        <v>694800000</v>
      </c>
      <c r="D49" s="3">
        <v>878100000</v>
      </c>
      <c r="E49" s="3">
        <v>852500000</v>
      </c>
      <c r="F49" s="3">
        <v>544800000</v>
      </c>
      <c r="G49" s="3">
        <v>740000000</v>
      </c>
      <c r="H49" s="3">
        <v>945200000</v>
      </c>
      <c r="I49" s="3">
        <v>1054600000</v>
      </c>
      <c r="J49" s="3">
        <v>1199400000</v>
      </c>
      <c r="K49" s="3">
        <v>1374500000</v>
      </c>
      <c r="L49" s="3">
        <v>1049800000</v>
      </c>
      <c r="M49" s="3">
        <v>1821000000</v>
      </c>
      <c r="N49" s="3">
        <v>1577100000</v>
      </c>
      <c r="O49" s="4">
        <v>1622200000</v>
      </c>
      <c r="P49" s="3">
        <v>398900000</v>
      </c>
      <c r="Q49" s="3">
        <v>372500000</v>
      </c>
      <c r="R49" s="3">
        <v>387600000</v>
      </c>
      <c r="S49" s="3">
        <v>463200000</v>
      </c>
    </row>
    <row r="50" spans="1:19" ht="16" x14ac:dyDescent="0.2">
      <c r="A50" s="2" t="s">
        <v>61</v>
      </c>
      <c r="B50" s="3">
        <v>851205</v>
      </c>
      <c r="C50" s="3">
        <v>913358</v>
      </c>
      <c r="D50" s="3">
        <v>922439</v>
      </c>
      <c r="E50" s="3">
        <v>811282</v>
      </c>
      <c r="F50" s="3">
        <v>715816</v>
      </c>
      <c r="G50" s="3">
        <v>742572</v>
      </c>
      <c r="H50" s="3">
        <v>720213</v>
      </c>
      <c r="I50" s="3">
        <v>704073</v>
      </c>
      <c r="J50" s="3">
        <v>673819</v>
      </c>
      <c r="K50" s="3">
        <v>611316</v>
      </c>
      <c r="L50" s="3">
        <v>539339</v>
      </c>
      <c r="M50" s="3">
        <v>583080</v>
      </c>
      <c r="N50" s="3">
        <v>513383</v>
      </c>
      <c r="O50" s="4">
        <v>549876</v>
      </c>
      <c r="P50" s="3">
        <v>159032</v>
      </c>
      <c r="Q50" s="3">
        <v>136551</v>
      </c>
      <c r="R50" s="3">
        <v>139950</v>
      </c>
      <c r="S50" s="3">
        <v>144876</v>
      </c>
    </row>
    <row r="51" spans="1:19" ht="16" x14ac:dyDescent="0.2">
      <c r="A51" s="2" t="s">
        <v>62</v>
      </c>
      <c r="B51" s="3" t="s">
        <v>24</v>
      </c>
      <c r="C51" s="3" t="s">
        <v>24</v>
      </c>
      <c r="D51" s="3" t="s">
        <v>24</v>
      </c>
      <c r="E51" s="3" t="s">
        <v>24</v>
      </c>
      <c r="F51" s="3" t="s">
        <v>24</v>
      </c>
      <c r="G51" s="3" t="s">
        <v>24</v>
      </c>
      <c r="H51" s="3" t="s">
        <v>24</v>
      </c>
      <c r="I51" s="3" t="s">
        <v>24</v>
      </c>
      <c r="J51" s="3" t="s">
        <v>24</v>
      </c>
      <c r="K51" s="3" t="s">
        <v>24</v>
      </c>
      <c r="L51" s="3" t="s">
        <v>24</v>
      </c>
      <c r="M51" s="3" t="s">
        <v>24</v>
      </c>
      <c r="N51" s="3" t="s">
        <v>24</v>
      </c>
      <c r="O51" s="4" t="s">
        <v>24</v>
      </c>
      <c r="P51" s="3" t="s">
        <v>24</v>
      </c>
      <c r="Q51" s="3" t="s">
        <v>24</v>
      </c>
      <c r="R51" s="3" t="s">
        <v>24</v>
      </c>
      <c r="S51" s="3" t="s">
        <v>24</v>
      </c>
    </row>
    <row r="52" spans="1:19" ht="16" x14ac:dyDescent="0.2">
      <c r="A52" s="2" t="s">
        <v>63</v>
      </c>
      <c r="B52" s="3">
        <v>40400000</v>
      </c>
      <c r="C52" s="3">
        <v>46500000</v>
      </c>
      <c r="D52" s="3">
        <v>57800000</v>
      </c>
      <c r="E52" s="3">
        <v>67300000</v>
      </c>
      <c r="F52" s="3">
        <v>74400000</v>
      </c>
      <c r="G52" s="3">
        <v>89500000</v>
      </c>
      <c r="H52" s="3">
        <v>92100000</v>
      </c>
      <c r="I52" s="3">
        <v>99100000</v>
      </c>
      <c r="J52" s="3">
        <v>122800000</v>
      </c>
      <c r="K52" s="3">
        <v>203000000</v>
      </c>
      <c r="L52" s="3">
        <v>276200000</v>
      </c>
      <c r="M52" s="3">
        <v>310200000</v>
      </c>
      <c r="N52" s="3">
        <v>365800000</v>
      </c>
      <c r="O52" s="4">
        <v>386000000</v>
      </c>
      <c r="P52" s="3">
        <v>89800000</v>
      </c>
      <c r="Q52" s="3">
        <v>106200000</v>
      </c>
      <c r="R52" s="3">
        <v>92700000</v>
      </c>
      <c r="S52" s="3">
        <v>97300000</v>
      </c>
    </row>
    <row r="54" spans="1:19" ht="16"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2024300000</v>
      </c>
      <c r="C55" s="3">
        <v>2581800000</v>
      </c>
      <c r="D55" s="3">
        <v>3412300000</v>
      </c>
      <c r="E55" s="3">
        <v>1932400000</v>
      </c>
      <c r="F55" s="3">
        <v>2993800000</v>
      </c>
      <c r="G55" s="3">
        <v>3910000000</v>
      </c>
      <c r="H55" s="3">
        <v>5450400000</v>
      </c>
      <c r="I55" s="3">
        <v>4686900000</v>
      </c>
      <c r="J55" s="3">
        <v>6354300000</v>
      </c>
      <c r="K55" s="3">
        <v>7511500000</v>
      </c>
      <c r="L55" s="3">
        <v>8116100000</v>
      </c>
      <c r="M55" s="3">
        <v>9989300000</v>
      </c>
      <c r="N55" s="3">
        <v>8576800000</v>
      </c>
      <c r="O55" s="4">
        <v>9041100000</v>
      </c>
      <c r="P55" s="3">
        <v>9078700000</v>
      </c>
      <c r="Q55" s="3">
        <v>8576800000</v>
      </c>
      <c r="R55" s="3">
        <v>8450500000</v>
      </c>
      <c r="S55" s="3">
        <v>9041100000</v>
      </c>
    </row>
    <row r="56" spans="1:19" ht="16" x14ac:dyDescent="0.2">
      <c r="A56" s="2" t="s">
        <v>65</v>
      </c>
      <c r="B56" s="3">
        <v>2239500000</v>
      </c>
      <c r="C56" s="3">
        <v>2735200000</v>
      </c>
      <c r="D56" s="3">
        <v>3691200000</v>
      </c>
      <c r="E56" s="3">
        <v>1403500000</v>
      </c>
      <c r="F56" s="3">
        <v>3129200000</v>
      </c>
      <c r="G56" s="3">
        <v>4193000000</v>
      </c>
      <c r="H56" s="3">
        <v>6355900000</v>
      </c>
      <c r="I56" s="3">
        <v>5158900000</v>
      </c>
      <c r="J56" s="3">
        <v>7039600000</v>
      </c>
      <c r="K56" s="3">
        <v>3221700000</v>
      </c>
      <c r="L56" s="3">
        <v>5171500000</v>
      </c>
      <c r="M56" s="3">
        <v>4230900000</v>
      </c>
      <c r="N56" s="3">
        <v>4122200000</v>
      </c>
      <c r="O56" s="4">
        <v>5799200000</v>
      </c>
      <c r="P56" s="3">
        <v>4319000000</v>
      </c>
      <c r="Q56" s="3">
        <v>4122200000</v>
      </c>
      <c r="R56" s="3">
        <v>4692200000</v>
      </c>
      <c r="S56" s="3">
        <v>5799200000</v>
      </c>
    </row>
    <row r="57" spans="1:19" ht="16" x14ac:dyDescent="0.2">
      <c r="A57" s="2" t="s">
        <v>66</v>
      </c>
      <c r="B57" s="3">
        <v>1608900000</v>
      </c>
      <c r="C57" s="3">
        <v>2171800000</v>
      </c>
      <c r="D57" s="3">
        <v>2920500000</v>
      </c>
      <c r="E57" s="3">
        <v>782100000</v>
      </c>
      <c r="F57" s="3">
        <v>2497000000</v>
      </c>
      <c r="G57" s="3">
        <v>3347800000</v>
      </c>
      <c r="H57" s="3">
        <v>4837900000</v>
      </c>
      <c r="I57" s="3">
        <v>3846500000</v>
      </c>
      <c r="J57" s="3">
        <v>4834400000</v>
      </c>
      <c r="K57" s="3">
        <v>1167600000</v>
      </c>
      <c r="L57" s="3">
        <v>1622600000</v>
      </c>
      <c r="M57" s="3">
        <v>1290900000</v>
      </c>
      <c r="N57" s="3">
        <v>1581200000</v>
      </c>
      <c r="O57" s="4">
        <v>3435400000</v>
      </c>
      <c r="P57" s="3">
        <v>1538000000</v>
      </c>
      <c r="Q57" s="3">
        <v>1581200000</v>
      </c>
      <c r="R57" s="3">
        <v>2143000000</v>
      </c>
      <c r="S57" s="3">
        <v>3435400000</v>
      </c>
    </row>
    <row r="58" spans="1:19" ht="16" x14ac:dyDescent="0.2">
      <c r="A58" s="2" t="s">
        <v>67</v>
      </c>
      <c r="B58" s="3">
        <v>630600000</v>
      </c>
      <c r="C58" s="3">
        <v>563400000</v>
      </c>
      <c r="D58" s="3">
        <v>770700000</v>
      </c>
      <c r="E58" s="3">
        <v>621400000</v>
      </c>
      <c r="F58" s="3">
        <v>632200000</v>
      </c>
      <c r="G58" s="3">
        <v>845200000</v>
      </c>
      <c r="H58" s="3">
        <v>1518000000</v>
      </c>
      <c r="I58" s="3">
        <v>1312400000</v>
      </c>
      <c r="J58" s="3">
        <v>2205200000</v>
      </c>
      <c r="K58" s="3">
        <v>2054100000</v>
      </c>
      <c r="L58" s="3">
        <v>3548900000</v>
      </c>
      <c r="M58" s="3">
        <v>2940000000</v>
      </c>
      <c r="N58" s="3">
        <v>2541000000</v>
      </c>
      <c r="O58" s="4">
        <v>2363800000</v>
      </c>
      <c r="P58" s="3">
        <v>2781000000</v>
      </c>
      <c r="Q58" s="3">
        <v>2541000000</v>
      </c>
      <c r="R58" s="3">
        <v>2549200000</v>
      </c>
      <c r="S58" s="3">
        <v>2363800000</v>
      </c>
    </row>
    <row r="59" spans="1:19" ht="16" x14ac:dyDescent="0.2">
      <c r="A59" s="2" t="s">
        <v>68</v>
      </c>
      <c r="B59" s="3">
        <v>246800000</v>
      </c>
      <c r="C59" s="3">
        <v>297900000</v>
      </c>
      <c r="D59" s="3">
        <v>370300000</v>
      </c>
      <c r="E59" s="3">
        <v>301400000</v>
      </c>
      <c r="F59" s="3">
        <v>315100000</v>
      </c>
      <c r="G59" s="3">
        <v>394300000</v>
      </c>
      <c r="H59" s="3">
        <v>430200000</v>
      </c>
      <c r="I59" s="3">
        <v>511900000</v>
      </c>
      <c r="J59" s="3">
        <v>682300000</v>
      </c>
      <c r="K59" s="3">
        <v>645200000</v>
      </c>
      <c r="L59" s="3">
        <v>645500000</v>
      </c>
      <c r="M59" s="3">
        <v>782700000</v>
      </c>
      <c r="N59" s="3">
        <v>942100000</v>
      </c>
      <c r="O59" s="4">
        <v>904200000</v>
      </c>
      <c r="P59" s="3">
        <v>849600000</v>
      </c>
      <c r="Q59" s="3">
        <v>942100000</v>
      </c>
      <c r="R59" s="3">
        <v>925300000</v>
      </c>
      <c r="S59" s="3">
        <v>904200000</v>
      </c>
    </row>
    <row r="60" spans="1:19" ht="16" x14ac:dyDescent="0.2">
      <c r="A60" s="2" t="s">
        <v>69</v>
      </c>
      <c r="B60" s="3">
        <v>246800000</v>
      </c>
      <c r="C60" s="3">
        <v>297900000</v>
      </c>
      <c r="D60" s="3">
        <v>370300000</v>
      </c>
      <c r="E60" s="3">
        <v>301400000</v>
      </c>
      <c r="F60" s="3">
        <v>315100000</v>
      </c>
      <c r="G60" s="3">
        <v>394300000</v>
      </c>
      <c r="H60" s="3">
        <v>430200000</v>
      </c>
      <c r="I60" s="3">
        <v>511900000</v>
      </c>
      <c r="J60" s="3">
        <v>682300000</v>
      </c>
      <c r="K60" s="3">
        <v>645200000</v>
      </c>
      <c r="L60" s="3">
        <v>645500000</v>
      </c>
      <c r="M60" s="3">
        <v>782700000</v>
      </c>
      <c r="N60" s="3">
        <v>942100000</v>
      </c>
      <c r="O60" s="4">
        <v>904200000</v>
      </c>
      <c r="P60" s="3">
        <v>849600000</v>
      </c>
      <c r="Q60" s="3">
        <v>942100000</v>
      </c>
      <c r="R60" s="3">
        <v>925300000</v>
      </c>
      <c r="S60" s="3">
        <v>904200000</v>
      </c>
    </row>
    <row r="61" spans="1:19" ht="16"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2" t="s">
        <v>72</v>
      </c>
      <c r="B63" s="3" t="s">
        <v>24</v>
      </c>
      <c r="C63" s="3" t="s">
        <v>24</v>
      </c>
      <c r="D63" s="3" t="s">
        <v>24</v>
      </c>
      <c r="E63" s="3" t="s">
        <v>24</v>
      </c>
      <c r="F63" s="3" t="s">
        <v>24</v>
      </c>
      <c r="G63" s="3" t="s">
        <v>24</v>
      </c>
      <c r="H63" s="3" t="s">
        <v>24</v>
      </c>
      <c r="I63" s="3" t="s">
        <v>24</v>
      </c>
      <c r="J63" s="3" t="s">
        <v>24</v>
      </c>
      <c r="K63" s="3" t="s">
        <v>24</v>
      </c>
      <c r="L63" s="3" t="s">
        <v>24</v>
      </c>
      <c r="M63" s="3" t="s">
        <v>24</v>
      </c>
      <c r="N63" s="3" t="s">
        <v>24</v>
      </c>
      <c r="O63" s="4" t="s">
        <v>24</v>
      </c>
      <c r="P63" s="3" t="s">
        <v>24</v>
      </c>
      <c r="Q63" s="3" t="s">
        <v>24</v>
      </c>
      <c r="R63" s="3" t="s">
        <v>24</v>
      </c>
      <c r="S63" s="3" t="s">
        <v>24</v>
      </c>
    </row>
    <row r="64" spans="1:19" ht="16" x14ac:dyDescent="0.2">
      <c r="A64" s="2" t="s">
        <v>73</v>
      </c>
      <c r="B64" s="3">
        <v>86800000</v>
      </c>
      <c r="C64" s="3">
        <v>112100000</v>
      </c>
      <c r="D64" s="3">
        <v>121500000</v>
      </c>
      <c r="E64" s="3">
        <v>179600000</v>
      </c>
      <c r="F64" s="3">
        <v>181700000</v>
      </c>
      <c r="G64" s="3">
        <v>167900000</v>
      </c>
      <c r="H64" s="3">
        <v>182300000</v>
      </c>
      <c r="I64" s="3">
        <v>241200000</v>
      </c>
      <c r="J64" s="3">
        <v>409000000</v>
      </c>
      <c r="K64" s="3">
        <v>595500000</v>
      </c>
      <c r="L64" s="3">
        <v>601500000</v>
      </c>
      <c r="M64" s="3">
        <v>587100000</v>
      </c>
      <c r="N64" s="3">
        <v>893200000</v>
      </c>
      <c r="O64" s="4">
        <v>1005200000</v>
      </c>
      <c r="P64" s="3">
        <v>837100000</v>
      </c>
      <c r="Q64" s="3">
        <v>893200000</v>
      </c>
      <c r="R64" s="3">
        <v>946600000</v>
      </c>
      <c r="S64" s="3">
        <v>1005200000</v>
      </c>
    </row>
    <row r="65" spans="1:19" ht="16" x14ac:dyDescent="0.2">
      <c r="A65" s="2" t="s">
        <v>74</v>
      </c>
      <c r="B65" s="3">
        <v>25600000</v>
      </c>
      <c r="C65" s="3">
        <v>34800000</v>
      </c>
      <c r="D65" s="3">
        <v>41200000</v>
      </c>
      <c r="E65" s="3">
        <v>67200000</v>
      </c>
      <c r="F65" s="3">
        <v>60000000</v>
      </c>
      <c r="G65" s="3">
        <v>53300000</v>
      </c>
      <c r="H65" s="3">
        <v>54800000</v>
      </c>
      <c r="I65" s="3">
        <v>80900000</v>
      </c>
      <c r="J65" s="3">
        <v>164100000</v>
      </c>
      <c r="K65" s="3">
        <v>211000000</v>
      </c>
      <c r="L65" s="3">
        <v>184100000</v>
      </c>
      <c r="M65" s="3">
        <v>214600000</v>
      </c>
      <c r="N65" s="3">
        <v>382900000</v>
      </c>
      <c r="O65" s="4">
        <v>390200000</v>
      </c>
      <c r="P65" s="3">
        <v>351700000</v>
      </c>
      <c r="Q65" s="3">
        <v>382900000</v>
      </c>
      <c r="R65" s="3">
        <v>386500000</v>
      </c>
      <c r="S65" s="3">
        <v>390200000</v>
      </c>
    </row>
    <row r="66" spans="1:19" ht="16" x14ac:dyDescent="0.2">
      <c r="A66" s="2" t="s">
        <v>75</v>
      </c>
      <c r="B66" s="3">
        <v>2500000</v>
      </c>
      <c r="C66" s="3">
        <v>2500000</v>
      </c>
      <c r="D66" s="3">
        <v>4400000</v>
      </c>
      <c r="E66" s="3">
        <v>12600000</v>
      </c>
      <c r="F66" s="3">
        <v>8700000</v>
      </c>
      <c r="G66" s="3">
        <v>10200000</v>
      </c>
      <c r="H66" s="3">
        <v>13400000</v>
      </c>
      <c r="I66" s="3">
        <v>19700000</v>
      </c>
      <c r="J66" s="3">
        <v>40000000</v>
      </c>
      <c r="K66" s="3">
        <v>75900000</v>
      </c>
      <c r="L66" s="3">
        <v>75600000</v>
      </c>
      <c r="M66" s="3">
        <v>96400000</v>
      </c>
      <c r="N66" s="3">
        <v>159900000</v>
      </c>
      <c r="O66" s="4">
        <v>145000000</v>
      </c>
      <c r="P66" s="3">
        <v>138300000</v>
      </c>
      <c r="Q66" s="3">
        <v>159900000</v>
      </c>
      <c r="R66" s="3">
        <v>145100000</v>
      </c>
      <c r="S66" s="3">
        <v>145000000</v>
      </c>
    </row>
    <row r="67" spans="1:19" ht="16" x14ac:dyDescent="0.2">
      <c r="A67" s="2" t="s">
        <v>76</v>
      </c>
      <c r="B67" s="3">
        <v>58700000</v>
      </c>
      <c r="C67" s="3">
        <v>74800000</v>
      </c>
      <c r="D67" s="3">
        <v>75900000</v>
      </c>
      <c r="E67" s="3">
        <v>99800000</v>
      </c>
      <c r="F67" s="3">
        <v>113000000</v>
      </c>
      <c r="G67" s="3">
        <v>104400000</v>
      </c>
      <c r="H67" s="3">
        <v>114100000</v>
      </c>
      <c r="I67" s="3">
        <v>140600000</v>
      </c>
      <c r="J67" s="3">
        <v>204900000</v>
      </c>
      <c r="K67" s="3">
        <v>308600000</v>
      </c>
      <c r="L67" s="3">
        <v>341800000</v>
      </c>
      <c r="M67" s="3">
        <v>276100000</v>
      </c>
      <c r="N67" s="3">
        <v>350400000</v>
      </c>
      <c r="O67" s="4">
        <v>470000000</v>
      </c>
      <c r="P67" s="3">
        <v>347100000</v>
      </c>
      <c r="Q67" s="3">
        <v>350400000</v>
      </c>
      <c r="R67" s="3">
        <v>415000000</v>
      </c>
      <c r="S67" s="3">
        <v>470000000</v>
      </c>
    </row>
    <row r="68" spans="1:19" ht="16" x14ac:dyDescent="0.2">
      <c r="A68" s="2" t="s">
        <v>77</v>
      </c>
      <c r="B68" s="3" t="s">
        <v>24</v>
      </c>
      <c r="C68" s="3" t="s">
        <v>24</v>
      </c>
      <c r="D68" s="3" t="s">
        <v>24</v>
      </c>
      <c r="E68" s="3" t="s">
        <v>24</v>
      </c>
      <c r="F68" s="3" t="s">
        <v>24</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ht="16" x14ac:dyDescent="0.2">
      <c r="A69" s="2" t="s">
        <v>78</v>
      </c>
      <c r="B69" s="3" t="s">
        <v>24</v>
      </c>
      <c r="C69" s="3" t="s">
        <v>24</v>
      </c>
      <c r="D69" s="3" t="s">
        <v>24</v>
      </c>
      <c r="E69" s="3" t="s">
        <v>24</v>
      </c>
      <c r="F69" s="3" t="s">
        <v>24</v>
      </c>
      <c r="G69" s="3" t="s">
        <v>24</v>
      </c>
      <c r="H69" s="3" t="s">
        <v>24</v>
      </c>
      <c r="I69" s="3" t="s">
        <v>24</v>
      </c>
      <c r="J69" s="3" t="s">
        <v>24</v>
      </c>
      <c r="K69" s="3" t="s">
        <v>24</v>
      </c>
      <c r="L69" s="3" t="s">
        <v>24</v>
      </c>
      <c r="M69" s="3" t="s">
        <v>24</v>
      </c>
      <c r="N69" s="3" t="s">
        <v>24</v>
      </c>
      <c r="O69" s="4" t="s">
        <v>24</v>
      </c>
      <c r="P69" s="3" t="s">
        <v>24</v>
      </c>
      <c r="Q69" s="3" t="s">
        <v>24</v>
      </c>
      <c r="R69" s="3" t="s">
        <v>24</v>
      </c>
      <c r="S69" s="3" t="s">
        <v>24</v>
      </c>
    </row>
    <row r="70" spans="1:19" ht="16" x14ac:dyDescent="0.2">
      <c r="A70" s="2" t="s">
        <v>79</v>
      </c>
      <c r="B70" s="3">
        <v>-548800000</v>
      </c>
      <c r="C70" s="3">
        <v>-563400000</v>
      </c>
      <c r="D70" s="3">
        <v>-770700000</v>
      </c>
      <c r="E70" s="3">
        <v>47900000</v>
      </c>
      <c r="F70" s="3">
        <v>-632200000</v>
      </c>
      <c r="G70" s="3">
        <v>-845200000</v>
      </c>
      <c r="H70" s="3">
        <v>-1518000000</v>
      </c>
      <c r="I70" s="3">
        <v>-1225100000</v>
      </c>
      <c r="J70" s="3">
        <v>-1776600000</v>
      </c>
      <c r="K70" s="3">
        <v>3049100000</v>
      </c>
      <c r="L70" s="3">
        <v>1697600000</v>
      </c>
      <c r="M70" s="3">
        <v>4388600000</v>
      </c>
      <c r="N70" s="3">
        <v>2619300000</v>
      </c>
      <c r="O70" s="4">
        <v>1332500000</v>
      </c>
      <c r="P70" s="3">
        <v>3073000000</v>
      </c>
      <c r="Q70" s="3">
        <v>2619300000</v>
      </c>
      <c r="R70" s="3">
        <v>1886400000</v>
      </c>
      <c r="S70" s="3">
        <v>1332500000</v>
      </c>
    </row>
    <row r="71" spans="1:19" ht="16"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2" t="s">
        <v>85</v>
      </c>
      <c r="B76" s="3">
        <v>366100000</v>
      </c>
      <c r="C76" s="3">
        <v>481300000</v>
      </c>
      <c r="D76" s="3">
        <v>646900000</v>
      </c>
      <c r="E76" s="3">
        <v>2017900000</v>
      </c>
      <c r="F76" s="3">
        <v>965600000</v>
      </c>
      <c r="G76" s="3">
        <v>997300000</v>
      </c>
      <c r="H76" s="3">
        <v>1036500000</v>
      </c>
      <c r="I76" s="3">
        <v>1071100000</v>
      </c>
      <c r="J76" s="3">
        <v>1492400000</v>
      </c>
      <c r="K76" s="3">
        <v>2221700000</v>
      </c>
      <c r="L76" s="3">
        <v>3052800000</v>
      </c>
      <c r="M76" s="3">
        <v>3565700000</v>
      </c>
      <c r="N76" s="3">
        <v>4397200000</v>
      </c>
      <c r="O76" s="4">
        <v>4862200000</v>
      </c>
      <c r="P76" s="3">
        <v>4182100000</v>
      </c>
      <c r="Q76" s="3">
        <v>4397200000</v>
      </c>
      <c r="R76" s="3">
        <v>4602700000</v>
      </c>
      <c r="S76" s="3">
        <v>4862200000</v>
      </c>
    </row>
    <row r="77" spans="1:19" ht="16" x14ac:dyDescent="0.2">
      <c r="A77" s="2" t="s">
        <v>86</v>
      </c>
      <c r="B77" s="3">
        <v>159800000</v>
      </c>
      <c r="C77" s="3">
        <v>197200000</v>
      </c>
      <c r="D77" s="3">
        <v>241800000</v>
      </c>
      <c r="E77" s="3">
        <v>309900000</v>
      </c>
      <c r="F77" s="3">
        <v>387400000</v>
      </c>
      <c r="G77" s="3">
        <v>432100000</v>
      </c>
      <c r="H77" s="3">
        <v>458400000</v>
      </c>
      <c r="I77" s="3">
        <v>613100000</v>
      </c>
      <c r="J77" s="3">
        <v>812000000</v>
      </c>
      <c r="K77" s="3">
        <v>1272900000</v>
      </c>
      <c r="L77" s="3">
        <v>1577300000</v>
      </c>
      <c r="M77" s="3">
        <v>1876400000</v>
      </c>
      <c r="N77" s="3">
        <v>2374200000</v>
      </c>
      <c r="O77" s="4">
        <v>2830800000</v>
      </c>
      <c r="P77" s="3">
        <v>2243700000</v>
      </c>
      <c r="Q77" s="3">
        <v>2374200000</v>
      </c>
      <c r="R77" s="3">
        <v>2580200000</v>
      </c>
      <c r="S77" s="3">
        <v>2830800000</v>
      </c>
    </row>
    <row r="78" spans="1:19" ht="16" x14ac:dyDescent="0.2">
      <c r="A78" s="2" t="s">
        <v>87</v>
      </c>
      <c r="B78" s="3">
        <v>246800000</v>
      </c>
      <c r="C78" s="3">
        <v>305800000</v>
      </c>
      <c r="D78" s="3">
        <v>376200000</v>
      </c>
      <c r="E78" s="3">
        <v>484200000</v>
      </c>
      <c r="F78" s="3">
        <v>610300000</v>
      </c>
      <c r="G78" s="3">
        <v>699200000</v>
      </c>
      <c r="H78" s="3">
        <v>780300000</v>
      </c>
      <c r="I78" s="3">
        <v>960100000</v>
      </c>
      <c r="J78" s="3">
        <v>1248200000</v>
      </c>
      <c r="K78" s="3">
        <v>1836000000</v>
      </c>
      <c r="L78" s="3">
        <v>2335000000</v>
      </c>
      <c r="M78" s="3">
        <v>2845000000</v>
      </c>
      <c r="N78" s="3">
        <v>3612100000</v>
      </c>
      <c r="O78" s="4">
        <v>2830800000</v>
      </c>
      <c r="P78" s="3">
        <v>2243700000</v>
      </c>
      <c r="Q78" s="3">
        <v>3612100000</v>
      </c>
      <c r="R78" s="3">
        <v>2580200000</v>
      </c>
      <c r="S78" s="3">
        <v>2830800000</v>
      </c>
    </row>
    <row r="79" spans="1:19" ht="16" x14ac:dyDescent="0.2">
      <c r="A79" s="2" t="s">
        <v>88</v>
      </c>
      <c r="B79" s="3">
        <v>87000000</v>
      </c>
      <c r="C79" s="3">
        <v>108600000</v>
      </c>
      <c r="D79" s="3">
        <v>134400000</v>
      </c>
      <c r="E79" s="3">
        <v>174300000</v>
      </c>
      <c r="F79" s="3">
        <v>222900000</v>
      </c>
      <c r="G79" s="3">
        <v>267100000</v>
      </c>
      <c r="H79" s="3">
        <v>321900000</v>
      </c>
      <c r="I79" s="3">
        <v>347000000</v>
      </c>
      <c r="J79" s="3">
        <v>436200000</v>
      </c>
      <c r="K79" s="3">
        <v>563100000</v>
      </c>
      <c r="L79" s="3">
        <v>757700000</v>
      </c>
      <c r="M79" s="3">
        <v>968600000</v>
      </c>
      <c r="N79" s="3">
        <v>1237900000</v>
      </c>
      <c r="O79" s="4" t="s">
        <v>24</v>
      </c>
      <c r="P79" s="3" t="s">
        <v>24</v>
      </c>
      <c r="Q79" s="3">
        <v>1237900000</v>
      </c>
      <c r="R79" s="3" t="s">
        <v>24</v>
      </c>
      <c r="S79" s="3" t="s">
        <v>24</v>
      </c>
    </row>
    <row r="80" spans="1:19" ht="16" x14ac:dyDescent="0.2">
      <c r="A80" s="2" t="s">
        <v>89</v>
      </c>
      <c r="B80" s="3">
        <v>698500000</v>
      </c>
      <c r="C80" s="3">
        <v>1142600000</v>
      </c>
      <c r="D80" s="3">
        <v>1596100000</v>
      </c>
      <c r="E80" s="3">
        <v>1350400000</v>
      </c>
      <c r="F80" s="3">
        <v>1264500000</v>
      </c>
      <c r="G80" s="3">
        <v>1788000000</v>
      </c>
      <c r="H80" s="3">
        <v>2283300000</v>
      </c>
      <c r="I80" s="3">
        <v>1885900000</v>
      </c>
      <c r="J80" s="3">
        <v>1771300000</v>
      </c>
      <c r="K80" s="3">
        <v>2623500000</v>
      </c>
      <c r="L80" s="3">
        <v>1757700000</v>
      </c>
      <c r="M80" s="3">
        <v>4415500000</v>
      </c>
      <c r="N80" s="3">
        <v>2623600000</v>
      </c>
      <c r="O80" s="4">
        <v>1332500000</v>
      </c>
      <c r="P80" s="3">
        <v>3078100000</v>
      </c>
      <c r="Q80" s="3">
        <v>2623600000</v>
      </c>
      <c r="R80" s="3">
        <v>1886400000</v>
      </c>
      <c r="S80" s="3">
        <v>1332500000</v>
      </c>
    </row>
    <row r="81" spans="1:19" ht="16" x14ac:dyDescent="0.2">
      <c r="A81" s="2" t="s">
        <v>90</v>
      </c>
      <c r="B81" s="3">
        <v>698500000</v>
      </c>
      <c r="C81" s="3">
        <v>1142600000</v>
      </c>
      <c r="D81" s="3">
        <v>1596100000</v>
      </c>
      <c r="E81" s="3">
        <v>1350400000</v>
      </c>
      <c r="F81" s="3">
        <v>1264500000</v>
      </c>
      <c r="G81" s="3">
        <v>1788000000</v>
      </c>
      <c r="H81" s="3">
        <v>2283300000</v>
      </c>
      <c r="I81" s="3">
        <v>1885900000</v>
      </c>
      <c r="J81" s="3">
        <v>1771300000</v>
      </c>
      <c r="K81" s="3">
        <v>2623500000</v>
      </c>
      <c r="L81" s="3">
        <v>1757700000</v>
      </c>
      <c r="M81" s="3">
        <v>4415500000</v>
      </c>
      <c r="N81" s="3">
        <v>2623600000</v>
      </c>
      <c r="O81" s="4">
        <v>1332500000</v>
      </c>
      <c r="P81" s="3">
        <v>3078100000</v>
      </c>
      <c r="Q81" s="3">
        <v>2623600000</v>
      </c>
      <c r="R81" s="3">
        <v>1886400000</v>
      </c>
      <c r="S81" s="3">
        <v>1332500000</v>
      </c>
    </row>
    <row r="82" spans="1:19" ht="16"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2" t="s">
        <v>92</v>
      </c>
      <c r="B83" s="3">
        <v>-492200000</v>
      </c>
      <c r="C83" s="3">
        <v>-858500000</v>
      </c>
      <c r="D83" s="3">
        <v>-1191000000</v>
      </c>
      <c r="E83" s="3">
        <v>357600000</v>
      </c>
      <c r="F83" s="3">
        <v>-686300000</v>
      </c>
      <c r="G83" s="3">
        <v>-1222800000</v>
      </c>
      <c r="H83" s="3">
        <v>-1705200000</v>
      </c>
      <c r="I83" s="3">
        <v>-1427900000</v>
      </c>
      <c r="J83" s="3">
        <v>-1090900000</v>
      </c>
      <c r="K83" s="3">
        <v>-1674700000</v>
      </c>
      <c r="L83" s="3">
        <v>-282200000</v>
      </c>
      <c r="M83" s="3">
        <v>-2726200000</v>
      </c>
      <c r="N83" s="3">
        <v>-600600000</v>
      </c>
      <c r="O83" s="4">
        <v>698900000</v>
      </c>
      <c r="P83" s="3">
        <v>-1139700000</v>
      </c>
      <c r="Q83" s="3">
        <v>-600600000</v>
      </c>
      <c r="R83" s="3">
        <v>136100000</v>
      </c>
      <c r="S83" s="3">
        <v>698900000</v>
      </c>
    </row>
    <row r="84" spans="1:19" ht="16" x14ac:dyDescent="0.2">
      <c r="A84" s="2" t="s">
        <v>93</v>
      </c>
      <c r="B84" s="3">
        <v>116900000</v>
      </c>
      <c r="C84" s="3">
        <v>116900000</v>
      </c>
      <c r="D84" s="3">
        <v>138100000</v>
      </c>
      <c r="E84" s="3">
        <v>231500000</v>
      </c>
      <c r="F84" s="3">
        <v>198000000</v>
      </c>
      <c r="G84" s="3">
        <v>201100000</v>
      </c>
      <c r="H84" s="3">
        <v>201100000</v>
      </c>
      <c r="I84" s="3">
        <v>201100000</v>
      </c>
      <c r="J84" s="3">
        <v>240600000</v>
      </c>
      <c r="K84" s="3">
        <v>307200000</v>
      </c>
      <c r="L84" s="3">
        <v>336700000</v>
      </c>
      <c r="M84" s="3">
        <v>343600000</v>
      </c>
      <c r="N84" s="3">
        <v>348500000</v>
      </c>
      <c r="O84" s="4">
        <v>348600000</v>
      </c>
      <c r="P84" s="3">
        <v>348200000</v>
      </c>
      <c r="Q84" s="3">
        <v>348500000</v>
      </c>
      <c r="R84" s="3">
        <v>348600000</v>
      </c>
      <c r="S84" s="3">
        <v>348600000</v>
      </c>
    </row>
    <row r="85" spans="1:19" ht="16" x14ac:dyDescent="0.2">
      <c r="A85" s="2" t="s">
        <v>94</v>
      </c>
      <c r="B85" s="3">
        <v>116900000</v>
      </c>
      <c r="C85" s="3">
        <v>116900000</v>
      </c>
      <c r="D85" s="3">
        <v>138100000</v>
      </c>
      <c r="E85" s="3">
        <v>137400000</v>
      </c>
      <c r="F85" s="3">
        <v>198000000</v>
      </c>
      <c r="G85" s="3">
        <v>201100000</v>
      </c>
      <c r="H85" s="3">
        <v>201100000</v>
      </c>
      <c r="I85" s="3">
        <v>201100000</v>
      </c>
      <c r="J85" s="3">
        <v>240600000</v>
      </c>
      <c r="K85" s="3">
        <v>307200000</v>
      </c>
      <c r="L85" s="3">
        <v>336700000</v>
      </c>
      <c r="M85" s="3">
        <v>343600000</v>
      </c>
      <c r="N85" s="3">
        <v>348500000</v>
      </c>
      <c r="O85" s="4">
        <v>348600000</v>
      </c>
      <c r="P85" s="3">
        <v>348200000</v>
      </c>
      <c r="Q85" s="3">
        <v>348500000</v>
      </c>
      <c r="R85" s="3">
        <v>348600000</v>
      </c>
      <c r="S85" s="3">
        <v>348600000</v>
      </c>
    </row>
    <row r="86" spans="1:19" ht="16" x14ac:dyDescent="0.2">
      <c r="A86" s="2" t="s">
        <v>95</v>
      </c>
      <c r="B86" s="3" t="s">
        <v>24</v>
      </c>
      <c r="C86" s="3" t="s">
        <v>24</v>
      </c>
      <c r="D86" s="3" t="s">
        <v>24</v>
      </c>
      <c r="E86" s="3">
        <v>94100000</v>
      </c>
      <c r="F86" s="3" t="s">
        <v>24</v>
      </c>
      <c r="G86" s="3" t="s">
        <v>24</v>
      </c>
      <c r="H86" s="3" t="s">
        <v>24</v>
      </c>
      <c r="I86" s="3" t="s">
        <v>24</v>
      </c>
      <c r="J86" s="3" t="s">
        <v>24</v>
      </c>
      <c r="K86" s="3" t="s">
        <v>24</v>
      </c>
      <c r="L86" s="3" t="s">
        <v>24</v>
      </c>
      <c r="M86" s="3" t="s">
        <v>24</v>
      </c>
      <c r="N86" s="3" t="s">
        <v>24</v>
      </c>
      <c r="O86" s="4" t="s">
        <v>24</v>
      </c>
      <c r="P86" s="3" t="s">
        <v>24</v>
      </c>
      <c r="Q86" s="3" t="s">
        <v>24</v>
      </c>
      <c r="R86" s="3" t="s">
        <v>24</v>
      </c>
      <c r="S86" s="3" t="s">
        <v>24</v>
      </c>
    </row>
    <row r="87" spans="1:19" ht="16"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2" t="s">
        <v>98</v>
      </c>
      <c r="B89" s="3">
        <v>-609100000</v>
      </c>
      <c r="C89" s="3">
        <v>-975400000</v>
      </c>
      <c r="D89" s="3">
        <v>-1329100000</v>
      </c>
      <c r="E89" s="3">
        <v>126100000</v>
      </c>
      <c r="F89" s="3">
        <v>-884300000</v>
      </c>
      <c r="G89" s="3">
        <v>-1423900000</v>
      </c>
      <c r="H89" s="3">
        <v>-1906300000</v>
      </c>
      <c r="I89" s="3">
        <v>-1629000000</v>
      </c>
      <c r="J89" s="3">
        <v>-1331500000</v>
      </c>
      <c r="K89" s="3">
        <v>-1981900000</v>
      </c>
      <c r="L89" s="3">
        <v>-618900000</v>
      </c>
      <c r="M89" s="3">
        <v>-3069800000</v>
      </c>
      <c r="N89" s="3">
        <v>-949100000</v>
      </c>
      <c r="O89" s="4">
        <v>350300000</v>
      </c>
      <c r="P89" s="3">
        <v>-1487900000</v>
      </c>
      <c r="Q89" s="3">
        <v>-949100000</v>
      </c>
      <c r="R89" s="3">
        <v>-212500000</v>
      </c>
      <c r="S89" s="3">
        <v>350300000</v>
      </c>
    </row>
    <row r="90" spans="1:19" ht="16" x14ac:dyDescent="0.2">
      <c r="A90" s="2" t="s">
        <v>99</v>
      </c>
      <c r="B90" s="3">
        <v>2390400000</v>
      </c>
      <c r="C90" s="3">
        <v>3063100000</v>
      </c>
      <c r="D90" s="3">
        <v>4059200000</v>
      </c>
      <c r="E90" s="3">
        <v>3950300000</v>
      </c>
      <c r="F90" s="3">
        <v>3959400000</v>
      </c>
      <c r="G90" s="3">
        <v>4907300000</v>
      </c>
      <c r="H90" s="3">
        <v>6486900000</v>
      </c>
      <c r="I90" s="3">
        <v>5758000000</v>
      </c>
      <c r="J90" s="3">
        <v>7846700000</v>
      </c>
      <c r="K90" s="3">
        <v>9733200000</v>
      </c>
      <c r="L90" s="3">
        <v>11168900000</v>
      </c>
      <c r="M90" s="3">
        <v>13555000000</v>
      </c>
      <c r="N90" s="3">
        <v>12974000000</v>
      </c>
      <c r="O90" s="4">
        <v>13903300000</v>
      </c>
      <c r="P90" s="3">
        <v>13260800000</v>
      </c>
      <c r="Q90" s="3">
        <v>12974000000</v>
      </c>
      <c r="R90" s="3">
        <v>13053200000</v>
      </c>
      <c r="S90" s="3">
        <v>13903300000</v>
      </c>
    </row>
    <row r="91" spans="1:19" ht="16" x14ac:dyDescent="0.2">
      <c r="A91" s="2" t="s">
        <v>100</v>
      </c>
      <c r="B91" s="3">
        <v>226100000</v>
      </c>
      <c r="C91" s="3">
        <v>262300000</v>
      </c>
      <c r="D91" s="3">
        <v>292700000</v>
      </c>
      <c r="E91" s="3">
        <v>110100000</v>
      </c>
      <c r="F91" s="3">
        <v>358100000</v>
      </c>
      <c r="G91" s="3">
        <v>357700000</v>
      </c>
      <c r="H91" s="3">
        <v>459200000</v>
      </c>
      <c r="I91" s="3">
        <v>728400000</v>
      </c>
      <c r="J91" s="3">
        <v>831900000</v>
      </c>
      <c r="K91" s="3">
        <v>1083300000</v>
      </c>
      <c r="L91" s="3">
        <v>1027400000</v>
      </c>
      <c r="M91" s="3">
        <v>1189500000</v>
      </c>
      <c r="N91" s="3">
        <v>1423100000</v>
      </c>
      <c r="O91" s="4">
        <v>1493000000</v>
      </c>
      <c r="P91" s="3">
        <v>1291200000</v>
      </c>
      <c r="Q91" s="3">
        <v>1423100000</v>
      </c>
      <c r="R91" s="3">
        <v>1296500000</v>
      </c>
      <c r="S91" s="3">
        <v>1493000000</v>
      </c>
    </row>
    <row r="92" spans="1:19" ht="16" x14ac:dyDescent="0.2">
      <c r="A92" s="2" t="s">
        <v>101</v>
      </c>
      <c r="B92" s="3">
        <v>35600000</v>
      </c>
      <c r="C92" s="3">
        <v>45800000</v>
      </c>
      <c r="D92" s="3">
        <v>57600000</v>
      </c>
      <c r="E92" s="3">
        <v>46200000</v>
      </c>
      <c r="F92" s="3">
        <v>61600000</v>
      </c>
      <c r="G92" s="3">
        <v>52600000</v>
      </c>
      <c r="H92" s="3">
        <v>68500000</v>
      </c>
      <c r="I92" s="3">
        <v>82500000</v>
      </c>
      <c r="J92" s="3">
        <v>100700000</v>
      </c>
      <c r="K92" s="3">
        <v>1083300000</v>
      </c>
      <c r="L92" s="3">
        <v>81600000</v>
      </c>
      <c r="M92" s="3">
        <v>121200000</v>
      </c>
      <c r="N92" s="3">
        <v>147000000</v>
      </c>
      <c r="O92" s="4">
        <v>199700000</v>
      </c>
      <c r="P92" s="3">
        <v>164200000</v>
      </c>
      <c r="Q92" s="3">
        <v>147000000</v>
      </c>
      <c r="R92" s="3">
        <v>164100000</v>
      </c>
      <c r="S92" s="3">
        <v>199700000</v>
      </c>
    </row>
    <row r="93" spans="1:19" ht="16" x14ac:dyDescent="0.2">
      <c r="A93" s="2" t="s">
        <v>102</v>
      </c>
      <c r="B93" s="3" t="s">
        <v>24</v>
      </c>
      <c r="C93" s="3">
        <v>8500000</v>
      </c>
      <c r="D93" s="3">
        <v>5800000</v>
      </c>
      <c r="E93" s="3">
        <v>5100000</v>
      </c>
      <c r="F93" s="3">
        <v>7400000</v>
      </c>
      <c r="G93" s="3">
        <v>11400000</v>
      </c>
      <c r="H93" s="3">
        <v>40400000</v>
      </c>
      <c r="I93" s="3">
        <v>63100000</v>
      </c>
      <c r="J93" s="3">
        <v>39100000</v>
      </c>
      <c r="K93" s="3">
        <v>37900000</v>
      </c>
      <c r="L93" s="3">
        <v>47200000</v>
      </c>
      <c r="M93" s="3">
        <v>54100000</v>
      </c>
      <c r="N93" s="3">
        <v>96100000</v>
      </c>
      <c r="O93" s="4">
        <v>230200000</v>
      </c>
      <c r="P93" s="3">
        <v>71200000</v>
      </c>
      <c r="Q93" s="3">
        <v>96100000</v>
      </c>
      <c r="R93" s="3">
        <v>125400000</v>
      </c>
      <c r="S93" s="3">
        <v>230200000</v>
      </c>
    </row>
    <row r="94" spans="1:19" ht="16"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2" t="s">
        <v>104</v>
      </c>
      <c r="B95" s="3">
        <v>190500000</v>
      </c>
      <c r="C95" s="3">
        <v>208000000</v>
      </c>
      <c r="D95" s="3">
        <v>229300000</v>
      </c>
      <c r="E95" s="3">
        <v>58800000</v>
      </c>
      <c r="F95" s="3">
        <v>289100000</v>
      </c>
      <c r="G95" s="3">
        <v>293700000</v>
      </c>
      <c r="H95" s="3">
        <v>350300000</v>
      </c>
      <c r="I95" s="3">
        <v>582800000</v>
      </c>
      <c r="J95" s="3">
        <v>692100000</v>
      </c>
      <c r="K95" s="3">
        <v>-37900000</v>
      </c>
      <c r="L95" s="3">
        <v>898600000</v>
      </c>
      <c r="M95" s="3">
        <v>1014200000</v>
      </c>
      <c r="N95" s="3">
        <v>1180000000</v>
      </c>
      <c r="O95" s="4">
        <v>1063100000</v>
      </c>
      <c r="P95" s="3">
        <v>1055800000</v>
      </c>
      <c r="Q95" s="3">
        <v>1180000000</v>
      </c>
      <c r="R95" s="3">
        <v>1007000000</v>
      </c>
      <c r="S95" s="3">
        <v>1063100000</v>
      </c>
    </row>
    <row r="96" spans="1:19" ht="16" x14ac:dyDescent="0.2">
      <c r="A96" s="2" t="s">
        <v>105</v>
      </c>
      <c r="B96" s="3">
        <v>0</v>
      </c>
      <c r="C96" s="3">
        <v>0</v>
      </c>
      <c r="D96" s="3">
        <v>0</v>
      </c>
      <c r="E96" s="3">
        <v>0</v>
      </c>
      <c r="F96" s="3">
        <v>0</v>
      </c>
      <c r="G96" s="3">
        <v>0</v>
      </c>
      <c r="H96" s="3">
        <v>0</v>
      </c>
      <c r="I96" s="3">
        <v>0</v>
      </c>
      <c r="J96" s="3">
        <v>0</v>
      </c>
      <c r="K96" s="3">
        <v>0</v>
      </c>
      <c r="L96" s="3">
        <v>0</v>
      </c>
      <c r="M96" s="3">
        <v>0</v>
      </c>
      <c r="N96" s="3">
        <v>0</v>
      </c>
      <c r="O96" s="3">
        <v>87000000</v>
      </c>
      <c r="P96" s="3">
        <v>0</v>
      </c>
      <c r="Q96" s="3">
        <v>0</v>
      </c>
      <c r="R96" s="3">
        <v>0</v>
      </c>
      <c r="S96" s="3">
        <v>0</v>
      </c>
    </row>
    <row r="97" spans="1:19" ht="16" x14ac:dyDescent="0.2">
      <c r="A97" s="2" t="s">
        <v>106</v>
      </c>
      <c r="B97" s="3" t="s">
        <v>24</v>
      </c>
      <c r="C97" s="3" t="s">
        <v>24</v>
      </c>
      <c r="D97" s="3" t="s">
        <v>24</v>
      </c>
      <c r="E97" s="3" t="s">
        <v>24</v>
      </c>
      <c r="F97" s="3" t="s">
        <v>24</v>
      </c>
      <c r="G97" s="3" t="s">
        <v>24</v>
      </c>
      <c r="H97" s="3" t="s">
        <v>24</v>
      </c>
      <c r="I97" s="3" t="s">
        <v>24</v>
      </c>
      <c r="J97" s="3" t="s">
        <v>24</v>
      </c>
      <c r="K97" s="3" t="s">
        <v>24</v>
      </c>
      <c r="L97" s="3" t="s">
        <v>24</v>
      </c>
      <c r="M97" s="3" t="s">
        <v>24</v>
      </c>
      <c r="N97" s="3" t="s">
        <v>24</v>
      </c>
      <c r="O97" s="4" t="s">
        <v>24</v>
      </c>
      <c r="P97" s="3" t="s">
        <v>24</v>
      </c>
      <c r="Q97" s="3" t="s">
        <v>24</v>
      </c>
      <c r="R97" s="3" t="s">
        <v>24</v>
      </c>
      <c r="S97" s="3" t="s">
        <v>24</v>
      </c>
    </row>
    <row r="98" spans="1:19" ht="16" x14ac:dyDescent="0.2">
      <c r="A98" s="2" t="s">
        <v>107</v>
      </c>
      <c r="B98" s="3" t="s">
        <v>24</v>
      </c>
      <c r="C98" s="3" t="s">
        <v>24</v>
      </c>
      <c r="D98" s="3" t="s">
        <v>24</v>
      </c>
      <c r="E98" s="3" t="s">
        <v>24</v>
      </c>
      <c r="F98" s="3" t="s">
        <v>24</v>
      </c>
      <c r="G98" s="3" t="s">
        <v>24</v>
      </c>
      <c r="H98" s="3" t="s">
        <v>24</v>
      </c>
      <c r="I98" s="3" t="s">
        <v>24</v>
      </c>
      <c r="J98" s="3" t="s">
        <v>24</v>
      </c>
      <c r="K98" s="3" t="s">
        <v>24</v>
      </c>
      <c r="L98" s="3" t="s">
        <v>24</v>
      </c>
      <c r="M98" s="3" t="s">
        <v>24</v>
      </c>
      <c r="N98" s="3" t="s">
        <v>24</v>
      </c>
      <c r="O98" s="4" t="s">
        <v>24</v>
      </c>
      <c r="P98" s="3" t="s">
        <v>24</v>
      </c>
      <c r="Q98" s="3" t="s">
        <v>24</v>
      </c>
      <c r="R98" s="3" t="s">
        <v>24</v>
      </c>
      <c r="S98" s="3" t="s">
        <v>24</v>
      </c>
    </row>
    <row r="99" spans="1:19" ht="16" x14ac:dyDescent="0.2">
      <c r="A99" s="2" t="s">
        <v>108</v>
      </c>
      <c r="B99" s="3">
        <v>126900000</v>
      </c>
      <c r="C99" s="3">
        <v>155200000</v>
      </c>
      <c r="D99" s="3">
        <v>186400000</v>
      </c>
      <c r="E99" s="3">
        <v>270800000</v>
      </c>
      <c r="F99" s="3">
        <v>221900000</v>
      </c>
      <c r="G99" s="3">
        <v>230100000</v>
      </c>
      <c r="H99" s="3">
        <v>249900000</v>
      </c>
      <c r="I99" s="3">
        <v>302800000</v>
      </c>
      <c r="J99" s="3">
        <v>327300000</v>
      </c>
      <c r="K99" s="3">
        <v>365200000</v>
      </c>
      <c r="L99" s="3">
        <v>382400000</v>
      </c>
      <c r="M99" s="3">
        <v>414000000</v>
      </c>
      <c r="N99" s="3">
        <v>438300000</v>
      </c>
      <c r="O99" s="4">
        <v>450600000</v>
      </c>
      <c r="P99" s="3">
        <v>395600000</v>
      </c>
      <c r="Q99" s="3">
        <v>438300000</v>
      </c>
      <c r="R99" s="3">
        <v>462500000</v>
      </c>
      <c r="S99" s="3">
        <v>450600000</v>
      </c>
    </row>
    <row r="100" spans="1:19" ht="16" x14ac:dyDescent="0.2">
      <c r="A100" s="2" t="s">
        <v>109</v>
      </c>
      <c r="B100" s="3">
        <v>126900000</v>
      </c>
      <c r="C100" s="3">
        <v>155200000</v>
      </c>
      <c r="D100" s="3">
        <v>186400000</v>
      </c>
      <c r="E100" s="3">
        <v>200100000</v>
      </c>
      <c r="F100" s="3">
        <v>221900000</v>
      </c>
      <c r="G100" s="3">
        <v>230100000</v>
      </c>
      <c r="H100" s="3">
        <v>249900000</v>
      </c>
      <c r="I100" s="3">
        <v>302800000</v>
      </c>
      <c r="J100" s="3">
        <v>327300000</v>
      </c>
      <c r="K100" s="3">
        <v>365200000</v>
      </c>
      <c r="L100" s="3">
        <v>382400000</v>
      </c>
      <c r="M100" s="3">
        <v>414000000</v>
      </c>
      <c r="N100" s="3">
        <v>438300000</v>
      </c>
      <c r="O100" s="4">
        <v>450600000</v>
      </c>
      <c r="P100" s="3">
        <v>395600000</v>
      </c>
      <c r="Q100" s="3">
        <v>438300000</v>
      </c>
      <c r="R100" s="3">
        <v>462500000</v>
      </c>
      <c r="S100" s="3">
        <v>450600000</v>
      </c>
    </row>
    <row r="101" spans="1:19" ht="16"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2" t="s">
        <v>111</v>
      </c>
      <c r="B102" s="3" t="s">
        <v>24</v>
      </c>
      <c r="C102" s="3" t="s">
        <v>24</v>
      </c>
      <c r="D102" s="3" t="s">
        <v>24</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2" t="s">
        <v>112</v>
      </c>
      <c r="B103" s="3" t="s">
        <v>24</v>
      </c>
      <c r="C103" s="3" t="s">
        <v>24</v>
      </c>
      <c r="D103" s="3" t="s">
        <v>24</v>
      </c>
      <c r="E103" s="3">
        <v>70700000</v>
      </c>
      <c r="F103" s="3" t="s">
        <v>24</v>
      </c>
      <c r="G103" s="3" t="s">
        <v>24</v>
      </c>
      <c r="H103" s="3" t="s">
        <v>24</v>
      </c>
      <c r="I103" s="3" t="s">
        <v>24</v>
      </c>
      <c r="J103" s="3" t="s">
        <v>24</v>
      </c>
      <c r="K103" s="3" t="s">
        <v>24</v>
      </c>
      <c r="L103" s="3" t="s">
        <v>24</v>
      </c>
      <c r="M103" s="3" t="s">
        <v>24</v>
      </c>
      <c r="N103" s="3" t="s">
        <v>24</v>
      </c>
      <c r="O103" s="4" t="s">
        <v>24</v>
      </c>
      <c r="P103" s="3" t="s">
        <v>24</v>
      </c>
      <c r="Q103" s="3" t="s">
        <v>24</v>
      </c>
      <c r="R103" s="3" t="s">
        <v>24</v>
      </c>
      <c r="S103" s="3" t="s">
        <v>24</v>
      </c>
    </row>
    <row r="104" spans="1:19" ht="16" x14ac:dyDescent="0.2">
      <c r="A104" s="2" t="s">
        <v>113</v>
      </c>
      <c r="B104" s="3">
        <v>353000000</v>
      </c>
      <c r="C104" s="3">
        <v>417500000</v>
      </c>
      <c r="D104" s="3">
        <v>479100000</v>
      </c>
      <c r="E104" s="3">
        <v>380900000</v>
      </c>
      <c r="F104" s="3">
        <v>580000000</v>
      </c>
      <c r="G104" s="3">
        <v>587800000</v>
      </c>
      <c r="H104" s="3">
        <v>709100000</v>
      </c>
      <c r="I104" s="3">
        <v>1031200000</v>
      </c>
      <c r="J104" s="3">
        <v>1159200000</v>
      </c>
      <c r="K104" s="3">
        <v>1448500000</v>
      </c>
      <c r="L104" s="3">
        <v>1409800000</v>
      </c>
      <c r="M104" s="3">
        <v>1603500000</v>
      </c>
      <c r="N104" s="3">
        <v>1861400000</v>
      </c>
      <c r="O104" s="4">
        <v>1943600000</v>
      </c>
      <c r="P104" s="3">
        <v>1686800000</v>
      </c>
      <c r="Q104" s="3">
        <v>1861400000</v>
      </c>
      <c r="R104" s="3">
        <v>1759000000</v>
      </c>
      <c r="S104" s="3">
        <v>1943600000</v>
      </c>
    </row>
    <row r="105" spans="1:19" ht="16" x14ac:dyDescent="0.2">
      <c r="A105" s="2" t="s">
        <v>114</v>
      </c>
      <c r="B105" s="3">
        <v>0</v>
      </c>
      <c r="C105" s="3">
        <v>0</v>
      </c>
      <c r="D105" s="3">
        <v>0</v>
      </c>
      <c r="E105" s="3">
        <v>0</v>
      </c>
      <c r="F105" s="3">
        <v>0</v>
      </c>
      <c r="G105" s="3">
        <v>0</v>
      </c>
      <c r="H105" s="3">
        <v>0</v>
      </c>
      <c r="I105" s="3">
        <v>0</v>
      </c>
      <c r="J105" s="3">
        <v>0</v>
      </c>
      <c r="K105" s="3">
        <v>0</v>
      </c>
      <c r="L105" s="3">
        <v>0</v>
      </c>
      <c r="M105" s="3">
        <v>87000000</v>
      </c>
      <c r="N105" s="3">
        <v>0</v>
      </c>
      <c r="O105" s="3">
        <v>87000000</v>
      </c>
      <c r="P105" s="3">
        <v>0</v>
      </c>
      <c r="Q105" s="3">
        <v>0</v>
      </c>
      <c r="R105" s="3">
        <v>0</v>
      </c>
      <c r="S105" s="3">
        <v>0</v>
      </c>
    </row>
    <row r="106" spans="1:19" ht="16" x14ac:dyDescent="0.2">
      <c r="A106" s="2" t="s">
        <v>115</v>
      </c>
      <c r="B106" s="3" t="s">
        <v>24</v>
      </c>
      <c r="C106" s="3" t="s">
        <v>24</v>
      </c>
      <c r="D106" s="3" t="s">
        <v>24</v>
      </c>
      <c r="E106" s="3" t="s">
        <v>24</v>
      </c>
      <c r="F106" s="3" t="s">
        <v>24</v>
      </c>
      <c r="G106" s="3" t="s">
        <v>24</v>
      </c>
      <c r="H106" s="3" t="s">
        <v>24</v>
      </c>
      <c r="I106" s="3" t="s">
        <v>24</v>
      </c>
      <c r="J106" s="3" t="s">
        <v>24</v>
      </c>
      <c r="K106" s="3" t="s">
        <v>24</v>
      </c>
      <c r="L106" s="3" t="s">
        <v>24</v>
      </c>
      <c r="M106" s="3" t="s">
        <v>24</v>
      </c>
      <c r="N106" s="3" t="s">
        <v>24</v>
      </c>
      <c r="O106" s="4" t="s">
        <v>24</v>
      </c>
      <c r="P106" s="3" t="s">
        <v>24</v>
      </c>
      <c r="Q106" s="3" t="s">
        <v>24</v>
      </c>
      <c r="R106" s="3" t="s">
        <v>24</v>
      </c>
      <c r="S106" s="3" t="s">
        <v>24</v>
      </c>
    </row>
    <row r="107" spans="1:19" ht="16" x14ac:dyDescent="0.2">
      <c r="A107" s="2" t="s">
        <v>116</v>
      </c>
      <c r="B107" s="3" t="s">
        <v>24</v>
      </c>
      <c r="C107" s="3" t="s">
        <v>24</v>
      </c>
      <c r="D107" s="3" t="s">
        <v>24</v>
      </c>
      <c r="E107" s="3" t="s">
        <v>24</v>
      </c>
      <c r="F107" s="3" t="s">
        <v>24</v>
      </c>
      <c r="G107" s="3" t="s">
        <v>24</v>
      </c>
      <c r="H107" s="3" t="s">
        <v>24</v>
      </c>
      <c r="I107" s="3" t="s">
        <v>24</v>
      </c>
      <c r="J107" s="3" t="s">
        <v>24</v>
      </c>
      <c r="K107" s="3" t="s">
        <v>24</v>
      </c>
      <c r="L107" s="3" t="s">
        <v>24</v>
      </c>
      <c r="M107" s="3">
        <v>87000000</v>
      </c>
      <c r="N107" s="3" t="s">
        <v>24</v>
      </c>
      <c r="O107" s="4" t="s">
        <v>24</v>
      </c>
      <c r="P107" s="3" t="s">
        <v>24</v>
      </c>
      <c r="Q107" s="3" t="s">
        <v>24</v>
      </c>
      <c r="R107" s="3" t="s">
        <v>24</v>
      </c>
      <c r="S107" s="3" t="s">
        <v>24</v>
      </c>
    </row>
    <row r="108" spans="1:19" ht="16" x14ac:dyDescent="0.2">
      <c r="A108" s="2" t="s">
        <v>117</v>
      </c>
      <c r="B108" s="3">
        <v>79200000</v>
      </c>
      <c r="C108" s="3">
        <v>96900000</v>
      </c>
      <c r="D108" s="3">
        <v>77500000</v>
      </c>
      <c r="E108" s="3">
        <v>68000000</v>
      </c>
      <c r="F108" s="3">
        <v>78800000</v>
      </c>
      <c r="G108" s="3">
        <v>95900000</v>
      </c>
      <c r="H108" s="3">
        <v>112600000</v>
      </c>
      <c r="I108" s="3">
        <v>333600000</v>
      </c>
      <c r="J108" s="3">
        <v>338600000</v>
      </c>
      <c r="K108" s="3">
        <v>418300000</v>
      </c>
      <c r="L108" s="3">
        <v>444600000</v>
      </c>
      <c r="M108" s="3">
        <v>366700000</v>
      </c>
      <c r="N108" s="3">
        <v>439300000</v>
      </c>
      <c r="O108" s="4">
        <v>405200000</v>
      </c>
      <c r="P108" s="3">
        <v>453400000</v>
      </c>
      <c r="Q108" s="3">
        <v>439300000</v>
      </c>
      <c r="R108" s="3">
        <v>451600000</v>
      </c>
      <c r="S108" s="3">
        <v>405200000</v>
      </c>
    </row>
    <row r="109" spans="1:19" ht="16" x14ac:dyDescent="0.2">
      <c r="A109" s="2" t="s">
        <v>118</v>
      </c>
      <c r="B109" s="3" t="s">
        <v>24</v>
      </c>
      <c r="C109" s="3" t="s">
        <v>24</v>
      </c>
      <c r="D109" s="3" t="s">
        <v>24</v>
      </c>
      <c r="E109" s="3" t="s">
        <v>24</v>
      </c>
      <c r="F109" s="3" t="s">
        <v>24</v>
      </c>
      <c r="G109" s="3" t="s">
        <v>24</v>
      </c>
      <c r="H109" s="3" t="s">
        <v>24</v>
      </c>
      <c r="I109" s="3">
        <v>24800000</v>
      </c>
      <c r="J109" s="3">
        <v>33000000</v>
      </c>
      <c r="K109" s="3">
        <v>27400000</v>
      </c>
      <c r="L109" s="3">
        <v>32100000</v>
      </c>
      <c r="M109" s="3">
        <v>36800000</v>
      </c>
      <c r="N109" s="3">
        <v>41000000</v>
      </c>
      <c r="O109" s="4">
        <v>45400000</v>
      </c>
      <c r="P109" s="3">
        <v>36700000</v>
      </c>
      <c r="Q109" s="3">
        <v>41000000</v>
      </c>
      <c r="R109" s="3">
        <v>44700000</v>
      </c>
      <c r="S109" s="3">
        <v>45400000</v>
      </c>
    </row>
    <row r="110" spans="1:19" ht="16" x14ac:dyDescent="0.2">
      <c r="A110" s="2" t="s">
        <v>119</v>
      </c>
      <c r="B110" s="3" t="s">
        <v>24</v>
      </c>
      <c r="C110" s="3" t="s">
        <v>24</v>
      </c>
      <c r="D110" s="3" t="s">
        <v>24</v>
      </c>
      <c r="E110" s="3" t="s">
        <v>24</v>
      </c>
      <c r="F110" s="3" t="s">
        <v>24</v>
      </c>
      <c r="G110" s="3" t="s">
        <v>24</v>
      </c>
      <c r="H110" s="3" t="s">
        <v>24</v>
      </c>
      <c r="I110" s="3" t="s">
        <v>24</v>
      </c>
      <c r="J110" s="3" t="s">
        <v>24</v>
      </c>
      <c r="K110" s="3" t="s">
        <v>24</v>
      </c>
      <c r="L110" s="3" t="s">
        <v>24</v>
      </c>
      <c r="M110" s="3" t="s">
        <v>24</v>
      </c>
      <c r="N110" s="3" t="s">
        <v>24</v>
      </c>
      <c r="O110" s="4" t="s">
        <v>24</v>
      </c>
      <c r="P110" s="3" t="s">
        <v>24</v>
      </c>
      <c r="Q110" s="3" t="s">
        <v>24</v>
      </c>
      <c r="R110" s="3" t="s">
        <v>24</v>
      </c>
      <c r="S110" s="3" t="s">
        <v>24</v>
      </c>
    </row>
    <row r="111" spans="1:19" ht="16"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2" t="s">
        <v>120</v>
      </c>
      <c r="B114" s="3">
        <v>79200000</v>
      </c>
      <c r="C114" s="3">
        <v>96900000</v>
      </c>
      <c r="D114" s="3">
        <v>77500000</v>
      </c>
      <c r="E114" s="3">
        <v>68000000</v>
      </c>
      <c r="F114" s="3">
        <v>78800000</v>
      </c>
      <c r="G114" s="3">
        <v>95900000</v>
      </c>
      <c r="H114" s="3">
        <v>112600000</v>
      </c>
      <c r="I114" s="3">
        <v>308800000</v>
      </c>
      <c r="J114" s="3">
        <v>305600000</v>
      </c>
      <c r="K114" s="3">
        <v>390900000</v>
      </c>
      <c r="L114" s="3">
        <v>412500000</v>
      </c>
      <c r="M114" s="3">
        <v>329900000</v>
      </c>
      <c r="N114" s="3">
        <v>398300000</v>
      </c>
      <c r="O114" s="4">
        <v>359800000</v>
      </c>
      <c r="P114" s="3">
        <v>416700000</v>
      </c>
      <c r="Q114" s="3">
        <v>398300000</v>
      </c>
      <c r="R114" s="3">
        <v>406900000</v>
      </c>
      <c r="S114" s="3">
        <v>359800000</v>
      </c>
    </row>
    <row r="115" spans="1:19" ht="16" x14ac:dyDescent="0.2">
      <c r="A115" s="2" t="s">
        <v>121</v>
      </c>
      <c r="B115" s="3">
        <v>79200000</v>
      </c>
      <c r="C115" s="3">
        <v>96900000</v>
      </c>
      <c r="D115" s="3">
        <v>77500000</v>
      </c>
      <c r="E115" s="3">
        <v>68000000</v>
      </c>
      <c r="F115" s="3">
        <v>78800000</v>
      </c>
      <c r="G115" s="3">
        <v>95900000</v>
      </c>
      <c r="H115" s="3">
        <v>112600000</v>
      </c>
      <c r="I115" s="3">
        <v>333600000</v>
      </c>
      <c r="J115" s="3">
        <v>338600000</v>
      </c>
      <c r="K115" s="3">
        <v>418300000</v>
      </c>
      <c r="L115" s="3">
        <v>444600000</v>
      </c>
      <c r="M115" s="3">
        <v>453700000</v>
      </c>
      <c r="N115" s="3">
        <v>439300000</v>
      </c>
      <c r="O115" s="4">
        <v>405200000</v>
      </c>
      <c r="P115" s="3">
        <v>453400000</v>
      </c>
      <c r="Q115" s="3">
        <v>439300000</v>
      </c>
      <c r="R115" s="3">
        <v>451600000</v>
      </c>
      <c r="S115" s="3">
        <v>405200000</v>
      </c>
    </row>
    <row r="116" spans="1:19" ht="16" x14ac:dyDescent="0.2">
      <c r="A116" s="2" t="s">
        <v>122</v>
      </c>
      <c r="B116" s="3">
        <v>353000000</v>
      </c>
      <c r="C116" s="3">
        <v>417500000</v>
      </c>
      <c r="D116" s="3">
        <v>479100000</v>
      </c>
      <c r="E116" s="3">
        <v>448900000</v>
      </c>
      <c r="F116" s="3">
        <v>580000000</v>
      </c>
      <c r="G116" s="3">
        <v>587800000</v>
      </c>
      <c r="H116" s="3">
        <v>709100000</v>
      </c>
      <c r="I116" s="3">
        <v>1031200000</v>
      </c>
      <c r="J116" s="3">
        <v>1159200000</v>
      </c>
      <c r="K116" s="3">
        <v>1448500000</v>
      </c>
      <c r="L116" s="3">
        <v>1409800000</v>
      </c>
      <c r="M116" s="3">
        <v>1603500000</v>
      </c>
      <c r="N116" s="3">
        <v>1861400000</v>
      </c>
      <c r="O116" s="4">
        <v>1943600000</v>
      </c>
      <c r="P116" s="3">
        <v>1686800000</v>
      </c>
      <c r="Q116" s="3">
        <v>1861400000</v>
      </c>
      <c r="R116" s="3">
        <v>1759000000</v>
      </c>
      <c r="S116" s="3">
        <v>1943600000</v>
      </c>
    </row>
    <row r="117" spans="1:19" ht="16"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ht="16" x14ac:dyDescent="0.2">
      <c r="A118" s="2" t="s">
        <v>124</v>
      </c>
      <c r="B118" s="3">
        <v>1316900000</v>
      </c>
      <c r="C118" s="3">
        <v>1742800000</v>
      </c>
      <c r="D118" s="3">
        <v>2240100000</v>
      </c>
      <c r="E118" s="3">
        <v>2519900000</v>
      </c>
      <c r="F118" s="3">
        <v>2896800000</v>
      </c>
      <c r="G118" s="3">
        <v>3429800000</v>
      </c>
      <c r="H118" s="3">
        <v>4211800000</v>
      </c>
      <c r="I118" s="3">
        <v>4679300000</v>
      </c>
      <c r="J118" s="3">
        <v>5170400000</v>
      </c>
      <c r="K118" s="3">
        <v>5756900000</v>
      </c>
      <c r="L118" s="3">
        <v>6445300000</v>
      </c>
      <c r="M118" s="3">
        <v>7164400000</v>
      </c>
      <c r="N118" s="3">
        <v>7704300000</v>
      </c>
      <c r="O118" s="4">
        <v>8151200000</v>
      </c>
      <c r="P118" s="3">
        <v>7685200000</v>
      </c>
      <c r="Q118" s="3">
        <v>7704300000</v>
      </c>
      <c r="R118" s="3">
        <v>7928800000</v>
      </c>
      <c r="S118" s="3">
        <v>8151200000</v>
      </c>
    </row>
    <row r="119" spans="1:19" ht="16" x14ac:dyDescent="0.2">
      <c r="A119" s="2" t="s">
        <v>125</v>
      </c>
      <c r="B119" s="3" t="s">
        <v>24</v>
      </c>
      <c r="C119" s="3" t="s">
        <v>24</v>
      </c>
      <c r="D119" s="3" t="s">
        <v>24</v>
      </c>
      <c r="E119" s="3" t="s">
        <v>24</v>
      </c>
      <c r="F119" s="3" t="s">
        <v>24</v>
      </c>
      <c r="G119" s="3" t="s">
        <v>24</v>
      </c>
      <c r="H119" s="3" t="s">
        <v>24</v>
      </c>
      <c r="I119" s="3">
        <v>100000</v>
      </c>
      <c r="J119" s="3">
        <v>100000</v>
      </c>
      <c r="K119" s="3">
        <v>100000</v>
      </c>
      <c r="L119" s="3">
        <v>100000</v>
      </c>
      <c r="M119" s="3">
        <v>400000</v>
      </c>
      <c r="N119" s="3">
        <v>400000</v>
      </c>
      <c r="O119" s="4">
        <v>400000</v>
      </c>
      <c r="P119" s="3">
        <v>400000</v>
      </c>
      <c r="Q119" s="3">
        <v>400000</v>
      </c>
      <c r="R119" s="3">
        <v>400000</v>
      </c>
      <c r="S119" s="3">
        <v>400000</v>
      </c>
    </row>
    <row r="120" spans="1:19" ht="16" x14ac:dyDescent="0.2">
      <c r="A120" s="2" t="s">
        <v>126</v>
      </c>
      <c r="B120" s="3">
        <v>1316900000</v>
      </c>
      <c r="C120" s="3">
        <v>1742800000</v>
      </c>
      <c r="D120" s="3">
        <v>2240100000</v>
      </c>
      <c r="E120" s="3">
        <v>2519900000</v>
      </c>
      <c r="F120" s="3">
        <v>2896800000</v>
      </c>
      <c r="G120" s="3">
        <v>3429800000</v>
      </c>
      <c r="H120" s="3">
        <v>4211800000</v>
      </c>
      <c r="I120" s="3">
        <v>4679200000</v>
      </c>
      <c r="J120" s="3">
        <v>5170300000</v>
      </c>
      <c r="K120" s="3">
        <v>5756800000</v>
      </c>
      <c r="L120" s="3">
        <v>6445200000</v>
      </c>
      <c r="M120" s="3">
        <v>7164000000</v>
      </c>
      <c r="N120" s="3">
        <v>7703900000</v>
      </c>
      <c r="O120" s="4">
        <v>8150800000</v>
      </c>
      <c r="P120" s="3">
        <v>7684800000</v>
      </c>
      <c r="Q120" s="3">
        <v>7703900000</v>
      </c>
      <c r="R120" s="3">
        <v>7928400000</v>
      </c>
      <c r="S120" s="3">
        <v>8150800000</v>
      </c>
    </row>
    <row r="121" spans="1:19" ht="16" x14ac:dyDescent="0.2">
      <c r="A121" s="2" t="s">
        <v>127</v>
      </c>
      <c r="B121" s="3" t="s">
        <v>24</v>
      </c>
      <c r="C121" s="3" t="s">
        <v>24</v>
      </c>
      <c r="D121" s="3" t="s">
        <v>24</v>
      </c>
      <c r="E121" s="3" t="s">
        <v>24</v>
      </c>
      <c r="F121" s="3" t="s">
        <v>24</v>
      </c>
      <c r="G121" s="3" t="s">
        <v>24</v>
      </c>
      <c r="H121" s="3" t="s">
        <v>24</v>
      </c>
      <c r="I121" s="3" t="s">
        <v>24</v>
      </c>
      <c r="J121" s="3" t="s">
        <v>24</v>
      </c>
      <c r="K121" s="3" t="s">
        <v>24</v>
      </c>
      <c r="L121" s="3" t="s">
        <v>24</v>
      </c>
      <c r="M121" s="3" t="s">
        <v>24</v>
      </c>
      <c r="N121" s="3" t="s">
        <v>24</v>
      </c>
      <c r="O121" s="4" t="s">
        <v>24</v>
      </c>
      <c r="P121" s="3" t="s">
        <v>24</v>
      </c>
      <c r="Q121" s="3" t="s">
        <v>24</v>
      </c>
      <c r="R121" s="3" t="s">
        <v>24</v>
      </c>
      <c r="S121" s="3" t="s">
        <v>24</v>
      </c>
    </row>
    <row r="122" spans="1:19" ht="16" x14ac:dyDescent="0.2">
      <c r="A122" s="2" t="s">
        <v>128</v>
      </c>
      <c r="B122" s="3">
        <v>718900000</v>
      </c>
      <c r="C122" s="3">
        <v>901900000</v>
      </c>
      <c r="D122" s="3">
        <v>1333400000</v>
      </c>
      <c r="E122" s="3">
        <v>979400000</v>
      </c>
      <c r="F122" s="3">
        <v>487700000</v>
      </c>
      <c r="G122" s="3">
        <v>899200000</v>
      </c>
      <c r="H122" s="3">
        <v>1574900000</v>
      </c>
      <c r="I122" s="3">
        <v>61400000</v>
      </c>
      <c r="J122" s="3">
        <v>1521700000</v>
      </c>
      <c r="K122" s="3">
        <v>2494500000</v>
      </c>
      <c r="L122" s="3">
        <v>3261300000</v>
      </c>
      <c r="M122" s="3">
        <v>4760900000</v>
      </c>
      <c r="N122" s="3">
        <v>3500100000</v>
      </c>
      <c r="O122" s="4">
        <v>3807700000</v>
      </c>
      <c r="P122" s="3">
        <v>4017800000</v>
      </c>
      <c r="Q122" s="3">
        <v>3500100000</v>
      </c>
      <c r="R122" s="3">
        <v>3397400000</v>
      </c>
      <c r="S122" s="3">
        <v>3807700000</v>
      </c>
    </row>
    <row r="123" spans="1:19" ht="16" x14ac:dyDescent="0.2">
      <c r="A123" s="2" t="s">
        <v>129</v>
      </c>
      <c r="B123" s="3">
        <v>1600000</v>
      </c>
      <c r="C123" s="3">
        <v>900000</v>
      </c>
      <c r="D123" s="3">
        <v>6600000</v>
      </c>
      <c r="E123" s="3">
        <v>2100000</v>
      </c>
      <c r="F123" s="3">
        <v>-5100000</v>
      </c>
      <c r="G123" s="3">
        <v>-9500000</v>
      </c>
      <c r="H123" s="3">
        <v>-8900000</v>
      </c>
      <c r="I123" s="3">
        <v>-15500000</v>
      </c>
      <c r="J123" s="3">
        <v>-13300000</v>
      </c>
      <c r="K123" s="3">
        <v>12400000</v>
      </c>
      <c r="L123" s="3">
        <v>24900000</v>
      </c>
      <c r="M123" s="3">
        <v>-24200000</v>
      </c>
      <c r="N123" s="3">
        <v>-162500000</v>
      </c>
      <c r="O123" s="4">
        <v>-79800000</v>
      </c>
      <c r="P123" s="3">
        <v>-187600000</v>
      </c>
      <c r="Q123" s="3">
        <v>-162500000</v>
      </c>
      <c r="R123" s="3">
        <v>-108500000</v>
      </c>
      <c r="S123" s="3">
        <v>-79800000</v>
      </c>
    </row>
    <row r="124" spans="1:19" ht="16" x14ac:dyDescent="0.2">
      <c r="A124" s="2" t="s">
        <v>130</v>
      </c>
      <c r="B124" s="3">
        <v>2037400000</v>
      </c>
      <c r="C124" s="3">
        <v>2645600000</v>
      </c>
      <c r="D124" s="3">
        <v>3580100000</v>
      </c>
      <c r="E124" s="3">
        <v>3501400000</v>
      </c>
      <c r="F124" s="3">
        <v>3379400000</v>
      </c>
      <c r="G124" s="3">
        <v>4319500000</v>
      </c>
      <c r="H124" s="3">
        <v>5777800000</v>
      </c>
      <c r="I124" s="3">
        <v>4725200000</v>
      </c>
      <c r="J124" s="3">
        <v>6678800000</v>
      </c>
      <c r="K124" s="3">
        <v>8263800000</v>
      </c>
      <c r="L124" s="3">
        <v>9731500000</v>
      </c>
      <c r="M124" s="3">
        <v>11901100000</v>
      </c>
      <c r="N124" s="3">
        <v>11041900000</v>
      </c>
      <c r="O124" s="4">
        <v>11879100000</v>
      </c>
      <c r="P124" s="3">
        <v>11515400000</v>
      </c>
      <c r="Q124" s="3">
        <v>11041900000</v>
      </c>
      <c r="R124" s="3">
        <v>11217700000</v>
      </c>
      <c r="S124" s="3">
        <v>11879100000</v>
      </c>
    </row>
    <row r="125" spans="1:19" ht="16" x14ac:dyDescent="0.2">
      <c r="A125" s="2" t="s">
        <v>131</v>
      </c>
      <c r="B125" s="3" t="s">
        <v>24</v>
      </c>
      <c r="C125" s="3" t="s">
        <v>24</v>
      </c>
      <c r="D125" s="3" t="s">
        <v>24</v>
      </c>
      <c r="E125" s="3" t="s">
        <v>24</v>
      </c>
      <c r="F125" s="3" t="s">
        <v>24</v>
      </c>
      <c r="G125" s="3" t="s">
        <v>24</v>
      </c>
      <c r="H125" s="3" t="s">
        <v>24</v>
      </c>
      <c r="I125" s="3">
        <v>1600000</v>
      </c>
      <c r="J125" s="3">
        <v>8700000</v>
      </c>
      <c r="K125" s="3">
        <v>20900000</v>
      </c>
      <c r="L125" s="3">
        <v>27600000</v>
      </c>
      <c r="M125" s="3">
        <v>50400000</v>
      </c>
      <c r="N125" s="3">
        <v>70700000</v>
      </c>
      <c r="O125" s="4">
        <v>80600000</v>
      </c>
      <c r="P125" s="3">
        <v>58600000</v>
      </c>
      <c r="Q125" s="3">
        <v>70700000</v>
      </c>
      <c r="R125" s="3">
        <v>76500000</v>
      </c>
      <c r="S125" s="3">
        <v>80600000</v>
      </c>
    </row>
    <row r="126" spans="1:19" ht="16" x14ac:dyDescent="0.2">
      <c r="A126" s="2" t="s">
        <v>132</v>
      </c>
      <c r="B126" s="3">
        <v>2037400000</v>
      </c>
      <c r="C126" s="3">
        <v>2645600000</v>
      </c>
      <c r="D126" s="3">
        <v>3580100000</v>
      </c>
      <c r="E126" s="3">
        <v>3501400000</v>
      </c>
      <c r="F126" s="3">
        <v>3379400000</v>
      </c>
      <c r="G126" s="3">
        <v>4319500000</v>
      </c>
      <c r="H126" s="3">
        <v>5777800000</v>
      </c>
      <c r="I126" s="3">
        <v>4726800000</v>
      </c>
      <c r="J126" s="3">
        <v>6687500000</v>
      </c>
      <c r="K126" s="3">
        <v>8284700000</v>
      </c>
      <c r="L126" s="3">
        <v>9759100000</v>
      </c>
      <c r="M126" s="3">
        <v>11951500000</v>
      </c>
      <c r="N126" s="3">
        <v>11112600000</v>
      </c>
      <c r="O126" s="4">
        <v>11959700000</v>
      </c>
      <c r="P126" s="3">
        <v>11574000000</v>
      </c>
      <c r="Q126" s="3">
        <v>11112600000</v>
      </c>
      <c r="R126" s="3">
        <v>11294200000</v>
      </c>
      <c r="S126" s="3">
        <v>11959700000</v>
      </c>
    </row>
    <row r="127" spans="1:19" ht="16" x14ac:dyDescent="0.2">
      <c r="A127" s="2" t="s">
        <v>133</v>
      </c>
      <c r="B127" s="3">
        <v>2390400000</v>
      </c>
      <c r="C127" s="3">
        <v>3063100000</v>
      </c>
      <c r="D127" s="3">
        <v>4059200000</v>
      </c>
      <c r="E127" s="3">
        <v>3950300000</v>
      </c>
      <c r="F127" s="3">
        <v>3959400000</v>
      </c>
      <c r="G127" s="3">
        <v>4907300000</v>
      </c>
      <c r="H127" s="3">
        <v>6486900000</v>
      </c>
      <c r="I127" s="3">
        <v>5758000000</v>
      </c>
      <c r="J127" s="3">
        <v>7846700000</v>
      </c>
      <c r="K127" s="3">
        <v>9733200000</v>
      </c>
      <c r="L127" s="3">
        <v>11168900000</v>
      </c>
      <c r="M127" s="3">
        <v>13555000000</v>
      </c>
      <c r="N127" s="3">
        <v>12974000000</v>
      </c>
      <c r="O127" s="4">
        <v>13903300000</v>
      </c>
      <c r="P127" s="3">
        <v>13260800000</v>
      </c>
      <c r="Q127" s="3">
        <v>12974000000</v>
      </c>
      <c r="R127" s="3">
        <v>13053200000</v>
      </c>
      <c r="S127" s="3">
        <v>13903300000</v>
      </c>
    </row>
    <row r="128" spans="1:19" ht="16" x14ac:dyDescent="0.2">
      <c r="A128" s="31" t="s">
        <v>134</v>
      </c>
      <c r="B128" s="27">
        <v>350100000</v>
      </c>
      <c r="C128" s="27">
        <v>353700000</v>
      </c>
      <c r="D128" s="27">
        <v>361800000</v>
      </c>
      <c r="E128" s="27">
        <v>343800000</v>
      </c>
      <c r="F128" s="27">
        <v>329400000</v>
      </c>
      <c r="G128" s="27">
        <v>336600000</v>
      </c>
      <c r="H128" s="27">
        <v>349200000</v>
      </c>
      <c r="I128" s="27">
        <v>336900000</v>
      </c>
      <c r="J128" s="27">
        <v>343500000</v>
      </c>
      <c r="K128" s="27">
        <v>348000000</v>
      </c>
      <c r="L128" s="27">
        <v>353100000</v>
      </c>
      <c r="M128" s="27">
        <v>357700000</v>
      </c>
      <c r="N128" s="27">
        <v>350000000</v>
      </c>
      <c r="O128" s="28">
        <v>351300000</v>
      </c>
      <c r="P128" s="27">
        <v>353300000</v>
      </c>
      <c r="Q128" s="27">
        <v>350000000</v>
      </c>
      <c r="R128" s="27">
        <v>350400000</v>
      </c>
      <c r="S128" s="27">
        <v>351300000</v>
      </c>
    </row>
    <row r="129" spans="1:19" ht="16" x14ac:dyDescent="0.2">
      <c r="A129" s="15" t="s">
        <v>197</v>
      </c>
      <c r="B129" s="10"/>
      <c r="C129" s="20">
        <f>(C128/B128)-1</f>
        <v>1.0282776349614497E-2</v>
      </c>
      <c r="D129" s="20">
        <f>(D128/C128)-1</f>
        <v>2.2900763358778553E-2</v>
      </c>
      <c r="E129" s="20">
        <f>(E128/D128)-1</f>
        <v>-4.9751243781094523E-2</v>
      </c>
      <c r="F129" s="20">
        <f t="shared" ref="F129:S129" si="9">(F128/E128)-1</f>
        <v>-4.1884816753926746E-2</v>
      </c>
      <c r="G129" s="20">
        <f t="shared" si="9"/>
        <v>2.1857923497267784E-2</v>
      </c>
      <c r="H129" s="20">
        <f t="shared" si="9"/>
        <v>3.7433155080213831E-2</v>
      </c>
      <c r="I129" s="20">
        <f t="shared" si="9"/>
        <v>-3.5223367697594488E-2</v>
      </c>
      <c r="J129" s="20">
        <f t="shared" si="9"/>
        <v>1.9590382902938464E-2</v>
      </c>
      <c r="K129" s="20">
        <f t="shared" si="9"/>
        <v>1.3100436681222627E-2</v>
      </c>
      <c r="L129" s="20">
        <f t="shared" si="9"/>
        <v>1.4655172413793105E-2</v>
      </c>
      <c r="M129" s="20">
        <f t="shared" si="9"/>
        <v>1.3027470971396227E-2</v>
      </c>
      <c r="N129" s="20">
        <f t="shared" si="9"/>
        <v>-2.1526418786692814E-2</v>
      </c>
      <c r="O129" s="20">
        <f t="shared" si="9"/>
        <v>3.714285714285781E-3</v>
      </c>
      <c r="P129" s="20">
        <f t="shared" si="9"/>
        <v>5.6931397665813677E-3</v>
      </c>
      <c r="Q129" s="20">
        <f t="shared" si="9"/>
        <v>-9.3405038211151759E-3</v>
      </c>
      <c r="R129" s="20">
        <f t="shared" si="9"/>
        <v>1.1428571428571122E-3</v>
      </c>
      <c r="S129" s="20">
        <f t="shared" si="9"/>
        <v>2.5684931506848585E-3</v>
      </c>
    </row>
    <row r="130" spans="1:19" ht="16" x14ac:dyDescent="0.2">
      <c r="A130" s="2" t="s">
        <v>135</v>
      </c>
      <c r="B130" s="3" t="s">
        <v>24</v>
      </c>
      <c r="C130" s="3" t="s">
        <v>24</v>
      </c>
      <c r="D130" s="3" t="s">
        <v>24</v>
      </c>
      <c r="E130" s="3" t="s">
        <v>24</v>
      </c>
      <c r="F130" s="3" t="s">
        <v>24</v>
      </c>
      <c r="G130" s="3" t="s">
        <v>24</v>
      </c>
      <c r="H130" s="3" t="s">
        <v>24</v>
      </c>
      <c r="I130" s="3" t="s">
        <v>24</v>
      </c>
      <c r="J130" s="3" t="s">
        <v>24</v>
      </c>
      <c r="K130" s="3" t="s">
        <v>24</v>
      </c>
      <c r="L130" s="3" t="s">
        <v>24</v>
      </c>
      <c r="M130" s="3">
        <v>87000000</v>
      </c>
      <c r="N130" s="3" t="s">
        <v>24</v>
      </c>
      <c r="O130" s="4" t="s">
        <v>24</v>
      </c>
      <c r="P130" s="3" t="s">
        <v>24</v>
      </c>
      <c r="Q130" s="3" t="s">
        <v>24</v>
      </c>
      <c r="R130" s="3" t="s">
        <v>24</v>
      </c>
      <c r="S130" s="3" t="s">
        <v>24</v>
      </c>
    </row>
    <row r="131" spans="1:19" ht="16" x14ac:dyDescent="0.2">
      <c r="A131" s="2" t="s">
        <v>136</v>
      </c>
      <c r="B131" s="3">
        <v>-1608900000</v>
      </c>
      <c r="C131" s="3">
        <v>-2171800000</v>
      </c>
      <c r="D131" s="3">
        <v>-2920500000</v>
      </c>
      <c r="E131" s="3">
        <v>-782100000</v>
      </c>
      <c r="F131" s="3">
        <v>-2497000000</v>
      </c>
      <c r="G131" s="3">
        <v>-3347800000</v>
      </c>
      <c r="H131" s="3">
        <v>-4837900000</v>
      </c>
      <c r="I131" s="3">
        <v>-3846500000</v>
      </c>
      <c r="J131" s="3">
        <v>-4834400000</v>
      </c>
      <c r="K131" s="3">
        <v>-1167600000</v>
      </c>
      <c r="L131" s="3">
        <v>-1622600000</v>
      </c>
      <c r="M131" s="3">
        <v>-1290900000</v>
      </c>
      <c r="N131" s="3">
        <v>-1581200000</v>
      </c>
      <c r="O131" s="4">
        <v>-3435400000</v>
      </c>
      <c r="P131" s="3">
        <v>-1538000000</v>
      </c>
      <c r="Q131" s="3">
        <v>-1581200000</v>
      </c>
      <c r="R131" s="3">
        <v>-2143000000</v>
      </c>
      <c r="S131" s="3">
        <v>-3435400000</v>
      </c>
    </row>
    <row r="132" spans="1:19" ht="16" x14ac:dyDescent="0.2">
      <c r="A132" s="2" t="s">
        <v>137</v>
      </c>
      <c r="B132" s="5">
        <v>-78.97</v>
      </c>
      <c r="C132" s="5">
        <v>-82.09</v>
      </c>
      <c r="D132" s="5">
        <v>-81.58</v>
      </c>
      <c r="E132" s="5">
        <v>-22.34</v>
      </c>
      <c r="F132" s="5">
        <v>-73.89</v>
      </c>
      <c r="G132" s="5">
        <v>-77.5</v>
      </c>
      <c r="H132" s="5">
        <v>-83.73</v>
      </c>
      <c r="I132" s="5">
        <v>-81.38</v>
      </c>
      <c r="J132" s="5">
        <v>-72.290000000000006</v>
      </c>
      <c r="K132" s="5">
        <v>-14.09</v>
      </c>
      <c r="L132" s="5">
        <v>-16.63</v>
      </c>
      <c r="M132" s="5">
        <v>-10.8</v>
      </c>
      <c r="N132" s="5">
        <v>-14.23</v>
      </c>
      <c r="O132" s="6">
        <v>-28.72</v>
      </c>
      <c r="P132" s="5">
        <v>-13.29</v>
      </c>
      <c r="Q132" s="5">
        <v>-14.23</v>
      </c>
      <c r="R132" s="5">
        <v>-18.97</v>
      </c>
      <c r="S132" s="5">
        <v>-28.72</v>
      </c>
    </row>
    <row r="133" spans="1:19" ht="16" x14ac:dyDescent="0.2">
      <c r="A133" s="2" t="s">
        <v>138</v>
      </c>
      <c r="B133" s="5">
        <v>84.47</v>
      </c>
      <c r="C133" s="5">
        <v>85.83</v>
      </c>
      <c r="D133" s="5">
        <v>87.78</v>
      </c>
      <c r="E133" s="5">
        <v>87.93</v>
      </c>
      <c r="F133" s="5">
        <v>84.58</v>
      </c>
      <c r="G133" s="5">
        <v>87.51</v>
      </c>
      <c r="H133" s="5">
        <v>88.72</v>
      </c>
      <c r="I133" s="5">
        <v>81.44</v>
      </c>
      <c r="J133" s="5">
        <v>84.76</v>
      </c>
      <c r="K133" s="5">
        <v>84.63</v>
      </c>
      <c r="L133" s="5">
        <v>86.99</v>
      </c>
      <c r="M133" s="5">
        <v>87.86</v>
      </c>
      <c r="N133" s="5">
        <v>85.26</v>
      </c>
      <c r="O133" s="6">
        <v>85.66</v>
      </c>
      <c r="P133" s="5">
        <v>86.94</v>
      </c>
      <c r="Q133" s="5">
        <v>85.26</v>
      </c>
      <c r="R133" s="5">
        <v>86.15</v>
      </c>
      <c r="S133" s="5">
        <v>85.66</v>
      </c>
    </row>
    <row r="134" spans="1:19" ht="16" x14ac:dyDescent="0.2">
      <c r="A134" s="2" t="s">
        <v>139</v>
      </c>
      <c r="B134" s="5">
        <v>5.73</v>
      </c>
      <c r="C134" s="5">
        <v>6.18</v>
      </c>
      <c r="D134" s="5">
        <v>7.12</v>
      </c>
      <c r="E134" s="5">
        <v>5.07</v>
      </c>
      <c r="F134" s="5">
        <v>5.16</v>
      </c>
      <c r="G134" s="5">
        <v>6.65</v>
      </c>
      <c r="H134" s="5">
        <v>7.69</v>
      </c>
      <c r="I134" s="5">
        <v>4.55</v>
      </c>
      <c r="J134" s="5">
        <v>5.48</v>
      </c>
      <c r="K134" s="5">
        <v>5.19</v>
      </c>
      <c r="L134" s="5">
        <v>5.76</v>
      </c>
      <c r="M134" s="5">
        <v>6.23</v>
      </c>
      <c r="N134" s="5">
        <v>4.6100000000000003</v>
      </c>
      <c r="O134" s="6">
        <v>4.6500000000000004</v>
      </c>
      <c r="P134" s="5">
        <v>5.38</v>
      </c>
      <c r="Q134" s="5">
        <v>4.6100000000000003</v>
      </c>
      <c r="R134" s="5">
        <v>4.8</v>
      </c>
      <c r="S134" s="5">
        <v>4.6500000000000004</v>
      </c>
    </row>
    <row r="135" spans="1:19" ht="16" x14ac:dyDescent="0.2">
      <c r="A135" s="2" t="s">
        <v>140</v>
      </c>
      <c r="B135" s="5">
        <v>99.23</v>
      </c>
      <c r="C135" s="5">
        <v>102.45</v>
      </c>
      <c r="D135" s="5">
        <v>95.49</v>
      </c>
      <c r="E135" s="5">
        <v>110.04</v>
      </c>
      <c r="F135" s="5">
        <v>117.3</v>
      </c>
      <c r="G135" s="5">
        <v>107.11</v>
      </c>
      <c r="H135" s="5">
        <v>107.46</v>
      </c>
      <c r="I135" s="5">
        <v>109.9</v>
      </c>
      <c r="J135" s="5">
        <v>138.5</v>
      </c>
      <c r="K135" s="5">
        <v>49.1</v>
      </c>
      <c r="L135" s="5">
        <v>58.53</v>
      </c>
      <c r="M135" s="5">
        <v>148.18</v>
      </c>
      <c r="N135" s="5">
        <v>162.93</v>
      </c>
      <c r="O135" s="6">
        <v>164.56</v>
      </c>
      <c r="P135" s="5">
        <v>154.36000000000001</v>
      </c>
      <c r="Q135" s="5">
        <v>162.93</v>
      </c>
      <c r="R135" s="5">
        <v>166.95</v>
      </c>
      <c r="S135" s="5">
        <v>164.56</v>
      </c>
    </row>
    <row r="136" spans="1:19" ht="16" x14ac:dyDescent="0.2">
      <c r="A136" s="2" t="s">
        <v>141</v>
      </c>
      <c r="B136" s="3">
        <v>1660</v>
      </c>
      <c r="C136" s="3">
        <v>1924</v>
      </c>
      <c r="D136" s="3">
        <v>2362</v>
      </c>
      <c r="E136" s="3">
        <v>2792</v>
      </c>
      <c r="F136" s="3">
        <v>2978</v>
      </c>
      <c r="G136" s="3">
        <v>3211</v>
      </c>
      <c r="H136" s="3">
        <v>3755</v>
      </c>
      <c r="I136" s="3">
        <v>4444</v>
      </c>
      <c r="J136" s="3">
        <v>5527</v>
      </c>
      <c r="K136" s="3">
        <v>7326</v>
      </c>
      <c r="L136" s="3">
        <v>8081</v>
      </c>
      <c r="M136" s="3">
        <v>9793</v>
      </c>
      <c r="N136" s="3">
        <v>12120</v>
      </c>
      <c r="O136" s="4">
        <v>12120</v>
      </c>
      <c r="P136" s="3">
        <v>9793</v>
      </c>
      <c r="Q136" s="3">
        <v>12120</v>
      </c>
      <c r="R136" s="3">
        <v>12120</v>
      </c>
      <c r="S136" s="3">
        <v>12120</v>
      </c>
    </row>
    <row r="138" spans="1:19" ht="16"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19" ht="16" x14ac:dyDescent="0.2">
      <c r="A139" s="2" t="s">
        <v>142</v>
      </c>
      <c r="B139" s="3">
        <v>381800000</v>
      </c>
      <c r="C139" s="3">
        <v>495100000</v>
      </c>
      <c r="D139" s="3">
        <v>656600000</v>
      </c>
      <c r="E139" s="3">
        <v>671000000</v>
      </c>
      <c r="F139" s="3">
        <v>418800000</v>
      </c>
      <c r="G139" s="3">
        <v>588800000</v>
      </c>
      <c r="H139" s="3">
        <v>735900000</v>
      </c>
      <c r="I139" s="3">
        <v>660000000</v>
      </c>
      <c r="J139" s="3">
        <v>1125000000</v>
      </c>
      <c r="K139" s="3">
        <v>1381800000</v>
      </c>
      <c r="L139" s="3">
        <v>1066800000</v>
      </c>
      <c r="M139" s="3">
        <v>1728100000</v>
      </c>
      <c r="N139" s="3">
        <v>1344400000</v>
      </c>
      <c r="O139" s="4">
        <v>1448200000</v>
      </c>
      <c r="P139" s="3">
        <v>324700000</v>
      </c>
      <c r="Q139" s="3">
        <v>336700000</v>
      </c>
      <c r="R139" s="3">
        <v>360800000</v>
      </c>
      <c r="S139" s="3">
        <v>426000000</v>
      </c>
    </row>
    <row r="140" spans="1:19" ht="16" x14ac:dyDescent="0.2">
      <c r="A140" s="2" t="s">
        <v>143</v>
      </c>
      <c r="B140" s="3">
        <v>40400000</v>
      </c>
      <c r="C140" s="3">
        <v>46500000</v>
      </c>
      <c r="D140" s="3">
        <v>57800000</v>
      </c>
      <c r="E140" s="3">
        <v>67300000</v>
      </c>
      <c r="F140" s="3">
        <v>74400000</v>
      </c>
      <c r="G140" s="3">
        <v>89500000</v>
      </c>
      <c r="H140" s="3">
        <v>92100000</v>
      </c>
      <c r="I140" s="3">
        <v>99100000</v>
      </c>
      <c r="J140" s="3">
        <v>122800000</v>
      </c>
      <c r="K140" s="3">
        <v>203000000</v>
      </c>
      <c r="L140" s="3">
        <v>276200000</v>
      </c>
      <c r="M140" s="3">
        <v>310200000</v>
      </c>
      <c r="N140" s="3">
        <v>365800000</v>
      </c>
      <c r="O140" s="4">
        <v>386000000</v>
      </c>
      <c r="P140" s="3">
        <v>89800000</v>
      </c>
      <c r="Q140" s="3">
        <v>106200000</v>
      </c>
      <c r="R140" s="3">
        <v>92700000</v>
      </c>
      <c r="S140" s="3">
        <v>97300000</v>
      </c>
    </row>
    <row r="141" spans="1:19" ht="16" x14ac:dyDescent="0.2">
      <c r="A141" s="2" t="s">
        <v>144</v>
      </c>
      <c r="B141" s="3">
        <v>88800000</v>
      </c>
      <c r="C141" s="3">
        <v>155900000</v>
      </c>
      <c r="D141" s="3">
        <v>165300000</v>
      </c>
      <c r="E141" s="3">
        <v>163700000</v>
      </c>
      <c r="F141" s="3">
        <v>157700000</v>
      </c>
      <c r="G141" s="3">
        <v>186100000</v>
      </c>
      <c r="H141" s="3">
        <v>217900000</v>
      </c>
      <c r="I141" s="3">
        <v>293200000</v>
      </c>
      <c r="J141" s="3">
        <v>305500000</v>
      </c>
      <c r="K141" s="3">
        <v>334900000</v>
      </c>
      <c r="L141" s="3">
        <v>415000000</v>
      </c>
      <c r="M141" s="3">
        <v>419200000</v>
      </c>
      <c r="N141" s="3">
        <v>399700000</v>
      </c>
      <c r="O141" s="4">
        <v>446600000</v>
      </c>
      <c r="P141" s="3">
        <v>92900000</v>
      </c>
      <c r="Q141" s="3">
        <v>55800000</v>
      </c>
      <c r="R141" s="3">
        <v>161400000</v>
      </c>
      <c r="S141" s="3">
        <v>136500000</v>
      </c>
    </row>
    <row r="142" spans="1:19" ht="16" x14ac:dyDescent="0.2">
      <c r="A142" s="31" t="s">
        <v>145</v>
      </c>
      <c r="B142" s="27">
        <v>117600000</v>
      </c>
      <c r="C142" s="27">
        <v>136400000</v>
      </c>
      <c r="D142" s="27">
        <v>153300000</v>
      </c>
      <c r="E142" s="27">
        <v>168900000</v>
      </c>
      <c r="F142" s="27">
        <v>168900000</v>
      </c>
      <c r="G142" s="27">
        <v>167900000</v>
      </c>
      <c r="H142" s="27">
        <v>177600000</v>
      </c>
      <c r="I142" s="27">
        <v>209100000</v>
      </c>
      <c r="J142" s="27">
        <v>261200000</v>
      </c>
      <c r="K142" s="27">
        <v>335800000</v>
      </c>
      <c r="L142" s="27">
        <v>395400000</v>
      </c>
      <c r="M142" s="27">
        <v>449200000</v>
      </c>
      <c r="N142" s="27">
        <v>513200000</v>
      </c>
      <c r="O142" s="28">
        <v>552000000</v>
      </c>
      <c r="P142" s="27">
        <v>138100000</v>
      </c>
      <c r="Q142" s="27">
        <v>127600000</v>
      </c>
      <c r="R142" s="27">
        <v>139800000</v>
      </c>
      <c r="S142" s="27">
        <v>146500000</v>
      </c>
    </row>
    <row r="143" spans="1:19" ht="16" x14ac:dyDescent="0.2">
      <c r="A143" s="12" t="s">
        <v>198</v>
      </c>
      <c r="B143" s="20">
        <f t="shared" ref="B143:S143" si="10">B142/B2</f>
        <v>8.3227176220806789E-2</v>
      </c>
      <c r="C143" s="20">
        <f t="shared" si="10"/>
        <v>7.7619074716895234E-2</v>
      </c>
      <c r="D143" s="20">
        <f t="shared" si="10"/>
        <v>7.0359831099687908E-2</v>
      </c>
      <c r="E143" s="20">
        <f t="shared" si="10"/>
        <v>7.4566244315924235E-2</v>
      </c>
      <c r="F143" s="20">
        <f t="shared" si="10"/>
        <v>7.9232537411455639E-2</v>
      </c>
      <c r="G143" s="20">
        <f t="shared" si="10"/>
        <v>7.0416037577587659E-2</v>
      </c>
      <c r="H143" s="20">
        <f t="shared" si="10"/>
        <v>6.5670758763496526E-2</v>
      </c>
      <c r="I143" s="20">
        <f t="shared" si="10"/>
        <v>6.6828597909808565E-2</v>
      </c>
      <c r="J143" s="20">
        <f t="shared" si="10"/>
        <v>7.0135868105901944E-2</v>
      </c>
      <c r="K143" s="20">
        <f t="shared" si="10"/>
        <v>7.4980462208328685E-2</v>
      </c>
      <c r="L143" s="20">
        <f t="shared" si="10"/>
        <v>9.0721365638766524E-2</v>
      </c>
      <c r="M143" s="20">
        <f t="shared" si="10"/>
        <v>7.8667624034605352E-2</v>
      </c>
      <c r="N143" s="20">
        <f t="shared" si="10"/>
        <v>8.2478865995949988E-2</v>
      </c>
      <c r="O143" s="20">
        <f t="shared" si="10"/>
        <v>8.2826918748593298E-2</v>
      </c>
      <c r="P143" s="20">
        <f t="shared" si="10"/>
        <v>8.8673430075767307E-2</v>
      </c>
      <c r="Q143" s="20">
        <f t="shared" si="10"/>
        <v>7.7099697885196369E-2</v>
      </c>
      <c r="R143" s="20">
        <f t="shared" si="10"/>
        <v>8.2419525999292531E-2</v>
      </c>
      <c r="S143" s="20">
        <f t="shared" si="10"/>
        <v>8.3432997323309985E-2</v>
      </c>
    </row>
    <row r="144" spans="1:19" ht="16" x14ac:dyDescent="0.2">
      <c r="A144" s="2" t="s">
        <v>146</v>
      </c>
      <c r="B144" s="3">
        <v>-21500000</v>
      </c>
      <c r="C144" s="3">
        <v>7100000</v>
      </c>
      <c r="D144" s="3">
        <v>-20800000</v>
      </c>
      <c r="E144" s="3">
        <v>-38500000</v>
      </c>
      <c r="F144" s="3">
        <v>-35000000</v>
      </c>
      <c r="G144" s="3">
        <v>4600000</v>
      </c>
      <c r="H144" s="3">
        <v>18700000</v>
      </c>
      <c r="I144" s="3">
        <v>62900000</v>
      </c>
      <c r="J144" s="3">
        <v>31900000</v>
      </c>
      <c r="K144" s="3">
        <v>-8000000</v>
      </c>
      <c r="L144" s="3">
        <v>57600000</v>
      </c>
      <c r="M144" s="3">
        <v>-62600000</v>
      </c>
      <c r="N144" s="3">
        <v>-185300000</v>
      </c>
      <c r="O144" s="4">
        <v>-162900000</v>
      </c>
      <c r="P144" s="3">
        <v>-61900000</v>
      </c>
      <c r="Q144" s="3">
        <v>-83300000</v>
      </c>
      <c r="R144" s="3">
        <v>9300000</v>
      </c>
      <c r="S144" s="3">
        <v>-27000000</v>
      </c>
    </row>
    <row r="145" spans="1:19" ht="16" x14ac:dyDescent="0.2">
      <c r="A145" s="2" t="s">
        <v>147</v>
      </c>
      <c r="B145" s="3" t="s">
        <v>24</v>
      </c>
      <c r="C145" s="3" t="s">
        <v>24</v>
      </c>
      <c r="D145" s="3" t="s">
        <v>24</v>
      </c>
      <c r="E145" s="3" t="s">
        <v>24</v>
      </c>
      <c r="F145" s="3" t="s">
        <v>24</v>
      </c>
      <c r="G145" s="3" t="s">
        <v>24</v>
      </c>
      <c r="H145" s="3" t="s">
        <v>24</v>
      </c>
      <c r="I145" s="3" t="s">
        <v>24</v>
      </c>
      <c r="J145" s="3" t="s">
        <v>24</v>
      </c>
      <c r="K145" s="3" t="s">
        <v>24</v>
      </c>
      <c r="L145" s="3" t="s">
        <v>24</v>
      </c>
      <c r="M145" s="3" t="s">
        <v>24</v>
      </c>
      <c r="N145" s="3" t="s">
        <v>24</v>
      </c>
      <c r="O145" s="4" t="s">
        <v>24</v>
      </c>
      <c r="P145" s="3" t="s">
        <v>24</v>
      </c>
      <c r="Q145" s="3" t="s">
        <v>24</v>
      </c>
      <c r="R145" s="3" t="s">
        <v>24</v>
      </c>
      <c r="S145" s="3" t="s">
        <v>24</v>
      </c>
    </row>
    <row r="146" spans="1:19" ht="16" x14ac:dyDescent="0.2">
      <c r="A146" s="2" t="s">
        <v>148</v>
      </c>
      <c r="B146" s="3">
        <v>-7300000</v>
      </c>
      <c r="C146" s="3">
        <v>12400000</v>
      </c>
      <c r="D146" s="3">
        <v>32800000</v>
      </c>
      <c r="E146" s="3">
        <v>33300000</v>
      </c>
      <c r="F146" s="3">
        <v>23800000</v>
      </c>
      <c r="G146" s="3">
        <v>13600000</v>
      </c>
      <c r="H146" s="3">
        <v>21600000</v>
      </c>
      <c r="I146" s="3">
        <v>21200000</v>
      </c>
      <c r="J146" s="3">
        <v>12400000</v>
      </c>
      <c r="K146" s="3">
        <v>7100000</v>
      </c>
      <c r="L146" s="3">
        <v>-38000000</v>
      </c>
      <c r="M146" s="3">
        <v>32600000</v>
      </c>
      <c r="N146" s="3">
        <v>71800000</v>
      </c>
      <c r="O146" s="4">
        <v>57500000</v>
      </c>
      <c r="P146" s="3">
        <v>16700000</v>
      </c>
      <c r="Q146" s="3">
        <v>11500000</v>
      </c>
      <c r="R146" s="3">
        <v>12300000</v>
      </c>
      <c r="S146" s="3">
        <v>17000000</v>
      </c>
    </row>
    <row r="147" spans="1:19" ht="16" x14ac:dyDescent="0.2">
      <c r="A147" s="2" t="s">
        <v>149</v>
      </c>
      <c r="B147" s="3">
        <v>17000000</v>
      </c>
      <c r="C147" s="3">
        <v>-19900000</v>
      </c>
      <c r="D147" s="3">
        <v>-65500000</v>
      </c>
      <c r="E147" s="3">
        <v>-22000000</v>
      </c>
      <c r="F147" s="3">
        <v>14200000</v>
      </c>
      <c r="G147" s="3">
        <v>-92500000</v>
      </c>
      <c r="H147" s="3">
        <v>-3000000</v>
      </c>
      <c r="I147" s="3">
        <v>91600000</v>
      </c>
      <c r="J147" s="3">
        <v>-383700000</v>
      </c>
      <c r="K147" s="3">
        <v>-321500000</v>
      </c>
      <c r="L147" s="3">
        <v>-273200000</v>
      </c>
      <c r="M147" s="3">
        <v>-368100000</v>
      </c>
      <c r="N147" s="3">
        <v>-619100000</v>
      </c>
      <c r="O147" s="4">
        <v>-422600000</v>
      </c>
      <c r="P147" s="3">
        <v>-124200000</v>
      </c>
      <c r="Q147" s="3">
        <v>-60800000</v>
      </c>
      <c r="R147" s="3">
        <v>-243500000</v>
      </c>
      <c r="S147" s="3">
        <v>5900000</v>
      </c>
    </row>
    <row r="148" spans="1:19" ht="16" x14ac:dyDescent="0.2">
      <c r="A148" s="2" t="s">
        <v>150</v>
      </c>
      <c r="B148" s="3">
        <v>-41500000</v>
      </c>
      <c r="C148" s="3">
        <v>-51100000</v>
      </c>
      <c r="D148" s="3">
        <v>-68900000</v>
      </c>
      <c r="E148" s="3">
        <v>68900000</v>
      </c>
      <c r="F148" s="3">
        <v>-13700000</v>
      </c>
      <c r="G148" s="3">
        <v>-79200000</v>
      </c>
      <c r="H148" s="3">
        <v>-35900000</v>
      </c>
      <c r="I148" s="3">
        <v>-81700000</v>
      </c>
      <c r="J148" s="3">
        <v>-161300000</v>
      </c>
      <c r="K148" s="3">
        <v>38800000</v>
      </c>
      <c r="L148" s="3">
        <v>5700000</v>
      </c>
      <c r="M148" s="3">
        <v>-142300000</v>
      </c>
      <c r="N148" s="3">
        <v>-159300000</v>
      </c>
      <c r="O148" s="4">
        <v>-64000000</v>
      </c>
      <c r="P148" s="3">
        <v>-11200000</v>
      </c>
      <c r="Q148" s="3">
        <v>-92100000</v>
      </c>
      <c r="R148" s="3">
        <v>16900000</v>
      </c>
      <c r="S148" s="3">
        <v>22400000</v>
      </c>
    </row>
    <row r="149" spans="1:19" ht="16" x14ac:dyDescent="0.2">
      <c r="A149" s="2" t="s">
        <v>151</v>
      </c>
      <c r="B149" s="3">
        <v>-29200000</v>
      </c>
      <c r="C149" s="3">
        <v>-25300000</v>
      </c>
      <c r="D149" s="3">
        <v>-7100000</v>
      </c>
      <c r="E149" s="3">
        <v>-70000000</v>
      </c>
      <c r="F149" s="3">
        <v>-26800000</v>
      </c>
      <c r="G149" s="3">
        <v>-10700000</v>
      </c>
      <c r="H149" s="3">
        <v>-46700000</v>
      </c>
      <c r="I149" s="3">
        <v>-115500000</v>
      </c>
      <c r="J149" s="3">
        <v>-279000000</v>
      </c>
      <c r="K149" s="3">
        <v>-360500000</v>
      </c>
      <c r="L149" s="3">
        <v>-170100000</v>
      </c>
      <c r="M149" s="3">
        <v>-256000000</v>
      </c>
      <c r="N149" s="3">
        <v>-546600000</v>
      </c>
      <c r="O149" s="4">
        <v>-589700000</v>
      </c>
      <c r="P149" s="3">
        <v>-173600000</v>
      </c>
      <c r="Q149" s="3">
        <v>-127500000</v>
      </c>
      <c r="R149" s="3">
        <v>-127100000</v>
      </c>
      <c r="S149" s="3">
        <v>-161500000</v>
      </c>
    </row>
    <row r="150" spans="1:19" ht="16" x14ac:dyDescent="0.2">
      <c r="A150" s="2" t="s">
        <v>152</v>
      </c>
      <c r="B150" s="3">
        <v>1100000</v>
      </c>
      <c r="C150" s="3">
        <v>-9400000</v>
      </c>
      <c r="D150" s="3">
        <v>-37100000</v>
      </c>
      <c r="E150" s="3">
        <v>-5000000</v>
      </c>
      <c r="F150" s="3">
        <v>-67600000</v>
      </c>
      <c r="G150" s="3">
        <v>-10500000</v>
      </c>
      <c r="H150" s="3">
        <v>-28700000</v>
      </c>
      <c r="I150" s="3">
        <v>-28500000</v>
      </c>
      <c r="J150" s="3">
        <v>-77700000</v>
      </c>
      <c r="K150" s="3">
        <v>-116900000</v>
      </c>
      <c r="L150" s="3">
        <v>-111800000</v>
      </c>
      <c r="M150" s="3">
        <v>-204900000</v>
      </c>
      <c r="N150" s="3">
        <v>-129200000</v>
      </c>
      <c r="O150" s="4">
        <v>-52900000</v>
      </c>
      <c r="P150" s="3">
        <v>-6700000</v>
      </c>
      <c r="Q150" s="3">
        <v>-32400000</v>
      </c>
      <c r="R150" s="3">
        <v>-27300000</v>
      </c>
      <c r="S150" s="3">
        <v>13500000</v>
      </c>
    </row>
    <row r="151" spans="1:19" ht="16" x14ac:dyDescent="0.2">
      <c r="A151" s="2" t="s">
        <v>153</v>
      </c>
      <c r="B151" s="3">
        <v>60100000</v>
      </c>
      <c r="C151" s="3">
        <v>37800000</v>
      </c>
      <c r="D151" s="3">
        <v>-3900000</v>
      </c>
      <c r="E151" s="3">
        <v>2200000</v>
      </c>
      <c r="F151" s="3">
        <v>17700000</v>
      </c>
      <c r="G151" s="3">
        <v>-11300000</v>
      </c>
      <c r="H151" s="3">
        <v>15900000</v>
      </c>
      <c r="I151" s="3">
        <v>14000000</v>
      </c>
      <c r="J151" s="3">
        <v>16700000</v>
      </c>
      <c r="K151" s="3">
        <v>12300000</v>
      </c>
      <c r="L151" s="3">
        <v>-32300000</v>
      </c>
      <c r="M151" s="3">
        <v>36000000</v>
      </c>
      <c r="N151" s="3">
        <v>21300000</v>
      </c>
      <c r="O151" s="4">
        <v>45400000</v>
      </c>
      <c r="P151" s="3">
        <v>13900000</v>
      </c>
      <c r="Q151" s="3">
        <v>-5000000</v>
      </c>
      <c r="R151" s="3">
        <v>16900000</v>
      </c>
      <c r="S151" s="3">
        <v>19600000</v>
      </c>
    </row>
    <row r="152" spans="1:19" ht="16" x14ac:dyDescent="0.2">
      <c r="A152" s="2" t="s">
        <v>154</v>
      </c>
      <c r="B152" s="3">
        <v>26500000</v>
      </c>
      <c r="C152" s="3">
        <v>28100000</v>
      </c>
      <c r="D152" s="3">
        <v>51500000</v>
      </c>
      <c r="E152" s="3">
        <v>-18100000</v>
      </c>
      <c r="F152" s="3">
        <v>104600000</v>
      </c>
      <c r="G152" s="3">
        <v>19200000</v>
      </c>
      <c r="H152" s="3">
        <v>92400000</v>
      </c>
      <c r="I152" s="3">
        <v>303300000</v>
      </c>
      <c r="J152" s="3">
        <v>117600000</v>
      </c>
      <c r="K152" s="3">
        <v>104800000</v>
      </c>
      <c r="L152" s="3">
        <v>35300000</v>
      </c>
      <c r="M152" s="3">
        <v>199100000</v>
      </c>
      <c r="N152" s="3">
        <v>194700000</v>
      </c>
      <c r="O152" s="4">
        <v>238600000</v>
      </c>
      <c r="P152" s="3">
        <v>53400000</v>
      </c>
      <c r="Q152" s="3">
        <v>196200000</v>
      </c>
      <c r="R152" s="3">
        <v>-122900000</v>
      </c>
      <c r="S152" s="3">
        <v>111900000</v>
      </c>
    </row>
    <row r="153" spans="1:19" ht="16" x14ac:dyDescent="0.2">
      <c r="A153" s="2" t="s">
        <v>155</v>
      </c>
      <c r="B153" s="3" t="s">
        <v>24</v>
      </c>
      <c r="C153" s="3" t="s">
        <v>24</v>
      </c>
      <c r="D153" s="3" t="s">
        <v>24</v>
      </c>
      <c r="E153" s="3" t="s">
        <v>24</v>
      </c>
      <c r="F153" s="3" t="s">
        <v>24</v>
      </c>
      <c r="G153" s="3" t="s">
        <v>24</v>
      </c>
      <c r="H153" s="3" t="s">
        <v>24</v>
      </c>
      <c r="I153" s="3" t="s">
        <v>24</v>
      </c>
      <c r="J153" s="3" t="s">
        <v>24</v>
      </c>
      <c r="K153" s="3" t="s">
        <v>24</v>
      </c>
      <c r="L153" s="3" t="s">
        <v>24</v>
      </c>
      <c r="M153" s="3" t="s">
        <v>24</v>
      </c>
      <c r="N153" s="3" t="s">
        <v>24</v>
      </c>
      <c r="O153" s="4" t="s">
        <v>24</v>
      </c>
      <c r="P153" s="3" t="s">
        <v>24</v>
      </c>
      <c r="Q153" s="3" t="s">
        <v>24</v>
      </c>
      <c r="R153" s="3" t="s">
        <v>24</v>
      </c>
      <c r="S153" s="3" t="s">
        <v>24</v>
      </c>
    </row>
    <row r="154" spans="1:19" ht="16" x14ac:dyDescent="0.2">
      <c r="A154" s="2" t="s">
        <v>156</v>
      </c>
      <c r="B154" s="3">
        <v>528000000</v>
      </c>
      <c r="C154" s="3">
        <v>677600000</v>
      </c>
      <c r="D154" s="3">
        <v>814200000</v>
      </c>
      <c r="E154" s="3">
        <v>880000000</v>
      </c>
      <c r="F154" s="3">
        <v>665100000</v>
      </c>
      <c r="G154" s="3">
        <v>771900000</v>
      </c>
      <c r="H154" s="3">
        <v>1042900000</v>
      </c>
      <c r="I154" s="3">
        <v>1143900000</v>
      </c>
      <c r="J154" s="3">
        <v>1169600000</v>
      </c>
      <c r="K154" s="3">
        <v>1598200000</v>
      </c>
      <c r="L154" s="3">
        <v>1484800000</v>
      </c>
      <c r="M154" s="3">
        <v>2089400000</v>
      </c>
      <c r="N154" s="3">
        <v>1490800000</v>
      </c>
      <c r="O154" s="4">
        <v>1858200000</v>
      </c>
      <c r="P154" s="3">
        <v>383200000</v>
      </c>
      <c r="Q154" s="3">
        <v>437900000</v>
      </c>
      <c r="R154" s="3">
        <v>371400000</v>
      </c>
      <c r="S154" s="3">
        <v>665700000</v>
      </c>
    </row>
    <row r="155" spans="1:19" ht="16"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2" t="s">
        <v>158</v>
      </c>
      <c r="B156" s="3" t="s">
        <v>24</v>
      </c>
      <c r="C156" s="3" t="s">
        <v>24</v>
      </c>
      <c r="D156" s="3" t="s">
        <v>24</v>
      </c>
      <c r="E156" s="3" t="s">
        <v>24</v>
      </c>
      <c r="F156" s="3" t="s">
        <v>24</v>
      </c>
      <c r="G156" s="3" t="s">
        <v>24</v>
      </c>
      <c r="H156" s="3" t="s">
        <v>24</v>
      </c>
      <c r="I156" s="3" t="s">
        <v>24</v>
      </c>
      <c r="J156" s="3" t="s">
        <v>24</v>
      </c>
      <c r="K156" s="3" t="s">
        <v>24</v>
      </c>
      <c r="L156" s="3" t="s">
        <v>24</v>
      </c>
      <c r="M156" s="3" t="s">
        <v>24</v>
      </c>
      <c r="N156" s="3" t="s">
        <v>24</v>
      </c>
      <c r="O156" s="4" t="s">
        <v>24</v>
      </c>
      <c r="P156" s="3" t="s">
        <v>24</v>
      </c>
      <c r="Q156" s="3" t="s">
        <v>24</v>
      </c>
      <c r="R156" s="3" t="s">
        <v>24</v>
      </c>
      <c r="S156" s="3" t="s">
        <v>24</v>
      </c>
    </row>
    <row r="157" spans="1:19" ht="16" x14ac:dyDescent="0.2">
      <c r="A157" s="2" t="s">
        <v>159</v>
      </c>
      <c r="B157" s="3" t="s">
        <v>24</v>
      </c>
      <c r="C157" s="3" t="s">
        <v>24</v>
      </c>
      <c r="D157" s="3" t="s">
        <v>24</v>
      </c>
      <c r="E157" s="3" t="s">
        <v>24</v>
      </c>
      <c r="F157" s="3" t="s">
        <v>24</v>
      </c>
      <c r="G157" s="3" t="s">
        <v>24</v>
      </c>
      <c r="H157" s="3" t="s">
        <v>24</v>
      </c>
      <c r="I157" s="3" t="s">
        <v>24</v>
      </c>
      <c r="J157" s="3" t="s">
        <v>24</v>
      </c>
      <c r="K157" s="3" t="s">
        <v>24</v>
      </c>
      <c r="L157" s="3" t="s">
        <v>24</v>
      </c>
      <c r="M157" s="3" t="s">
        <v>24</v>
      </c>
      <c r="N157" s="3" t="s">
        <v>24</v>
      </c>
      <c r="O157" s="4" t="s">
        <v>24</v>
      </c>
      <c r="P157" s="3" t="s">
        <v>24</v>
      </c>
      <c r="Q157" s="3" t="s">
        <v>24</v>
      </c>
      <c r="R157" s="3" t="s">
        <v>24</v>
      </c>
      <c r="S157" s="3" t="s">
        <v>24</v>
      </c>
    </row>
    <row r="158" spans="1:19" ht="16"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2" t="s">
        <v>161</v>
      </c>
      <c r="B159" s="3">
        <v>-96000000</v>
      </c>
      <c r="C159" s="3">
        <v>-82900000</v>
      </c>
      <c r="D159" s="3">
        <v>-141800000</v>
      </c>
      <c r="E159" s="3">
        <v>-104600000</v>
      </c>
      <c r="F159" s="3">
        <v>-105600000</v>
      </c>
      <c r="G159" s="3">
        <v>-81000000</v>
      </c>
      <c r="H159" s="3">
        <v>-53900000</v>
      </c>
      <c r="I159" s="3">
        <v>-190700000</v>
      </c>
      <c r="J159" s="3">
        <v>-187400000</v>
      </c>
      <c r="K159" s="3">
        <v>-425600000</v>
      </c>
      <c r="L159" s="3">
        <v>-341500000</v>
      </c>
      <c r="M159" s="3">
        <v>-353500000</v>
      </c>
      <c r="N159" s="3">
        <v>-532400000</v>
      </c>
      <c r="O159" s="4">
        <v>-679200000</v>
      </c>
      <c r="P159" s="3">
        <v>-169100000</v>
      </c>
      <c r="Q159" s="3">
        <v>-137700000</v>
      </c>
      <c r="R159" s="3">
        <v>-194100000</v>
      </c>
      <c r="S159" s="3">
        <v>-178300000</v>
      </c>
    </row>
    <row r="160" spans="1:19" ht="16" x14ac:dyDescent="0.2">
      <c r="A160" s="2" t="s">
        <v>162</v>
      </c>
      <c r="B160" s="3">
        <v>-96000000</v>
      </c>
      <c r="C160" s="3">
        <v>-82900000</v>
      </c>
      <c r="D160" s="3">
        <v>-141800000</v>
      </c>
      <c r="E160" s="3">
        <v>-104600000</v>
      </c>
      <c r="F160" s="3">
        <v>-105600000</v>
      </c>
      <c r="G160" s="3">
        <v>-81000000</v>
      </c>
      <c r="H160" s="3">
        <v>-53900000</v>
      </c>
      <c r="I160" s="3">
        <v>-190700000</v>
      </c>
      <c r="J160" s="3">
        <v>-187400000</v>
      </c>
      <c r="K160" s="3">
        <v>-425600000</v>
      </c>
      <c r="L160" s="3">
        <v>-341500000</v>
      </c>
      <c r="M160" s="3">
        <v>-353500000</v>
      </c>
      <c r="N160" s="3">
        <v>-532400000</v>
      </c>
      <c r="O160" s="4">
        <v>-679200000</v>
      </c>
      <c r="P160" s="3">
        <v>-169100000</v>
      </c>
      <c r="Q160" s="3">
        <v>-137700000</v>
      </c>
      <c r="R160" s="3">
        <v>-194100000</v>
      </c>
      <c r="S160" s="3">
        <v>-178300000</v>
      </c>
    </row>
    <row r="161" spans="1:19" ht="16" x14ac:dyDescent="0.2">
      <c r="A161" s="2" t="s">
        <v>163</v>
      </c>
      <c r="B161" s="3" t="s">
        <v>24</v>
      </c>
      <c r="C161" s="3" t="s">
        <v>24</v>
      </c>
      <c r="D161" s="3" t="s">
        <v>24</v>
      </c>
      <c r="E161" s="3" t="s">
        <v>24</v>
      </c>
      <c r="F161" s="3" t="s">
        <v>24</v>
      </c>
      <c r="G161" s="3" t="s">
        <v>24</v>
      </c>
      <c r="H161" s="3" t="s">
        <v>24</v>
      </c>
      <c r="I161" s="3" t="s">
        <v>24</v>
      </c>
      <c r="J161" s="3" t="s">
        <v>24</v>
      </c>
      <c r="K161" s="3" t="s">
        <v>24</v>
      </c>
      <c r="L161" s="3" t="s">
        <v>24</v>
      </c>
      <c r="M161" s="3" t="s">
        <v>24</v>
      </c>
      <c r="N161" s="3" t="s">
        <v>24</v>
      </c>
      <c r="O161" s="4" t="s">
        <v>24</v>
      </c>
      <c r="P161" s="3" t="s">
        <v>24</v>
      </c>
      <c r="Q161" s="3" t="s">
        <v>24</v>
      </c>
      <c r="R161" s="3" t="s">
        <v>24</v>
      </c>
      <c r="S161" s="3" t="s">
        <v>24</v>
      </c>
    </row>
    <row r="162" spans="1:19" ht="16" x14ac:dyDescent="0.2">
      <c r="A162" s="2" t="s">
        <v>164</v>
      </c>
      <c r="B162" s="3">
        <v>-380500000</v>
      </c>
      <c r="C162" s="3">
        <v>-396100000</v>
      </c>
      <c r="D162" s="3">
        <v>-703900000</v>
      </c>
      <c r="E162" s="3">
        <v>363600000</v>
      </c>
      <c r="F162" s="3">
        <v>36000000</v>
      </c>
      <c r="G162" s="3">
        <v>-768500000</v>
      </c>
      <c r="H162" s="3">
        <v>-1225500000</v>
      </c>
      <c r="I162" s="3">
        <v>569400000</v>
      </c>
      <c r="J162" s="3">
        <v>-774300000</v>
      </c>
      <c r="K162" s="3">
        <v>-669100000</v>
      </c>
      <c r="L162" s="3">
        <v>-561400000</v>
      </c>
      <c r="M162" s="3">
        <v>-2099300000</v>
      </c>
      <c r="N162" s="3">
        <v>1916000000</v>
      </c>
      <c r="O162" s="4">
        <v>2937500000</v>
      </c>
      <c r="P162" s="3">
        <v>713400000</v>
      </c>
      <c r="Q162" s="3">
        <v>713700000</v>
      </c>
      <c r="R162" s="3">
        <v>767200000</v>
      </c>
      <c r="S162" s="3">
        <v>743200000</v>
      </c>
    </row>
    <row r="163" spans="1:19" ht="16" x14ac:dyDescent="0.2">
      <c r="A163" s="2" t="s">
        <v>165</v>
      </c>
      <c r="B163" s="3">
        <v>1004900000</v>
      </c>
      <c r="C163" s="3">
        <v>1136100000</v>
      </c>
      <c r="D163" s="3">
        <v>1130000000</v>
      </c>
      <c r="E163" s="3">
        <v>1807300000</v>
      </c>
      <c r="F163" s="3">
        <v>1380600000</v>
      </c>
      <c r="G163" s="3">
        <v>1058900000</v>
      </c>
      <c r="H163" s="3">
        <v>1360000000</v>
      </c>
      <c r="I163" s="3">
        <v>2564400000</v>
      </c>
      <c r="J163" s="3">
        <v>1807600000</v>
      </c>
      <c r="K163" s="3">
        <v>2677100000</v>
      </c>
      <c r="L163" s="3">
        <v>3731500000</v>
      </c>
      <c r="M163" s="3">
        <v>4352700000</v>
      </c>
      <c r="N163" s="3">
        <v>3315500000</v>
      </c>
      <c r="O163" s="4">
        <v>2974800000</v>
      </c>
      <c r="P163" s="3">
        <v>730800000</v>
      </c>
      <c r="Q163" s="3">
        <v>719600000</v>
      </c>
      <c r="R163" s="3">
        <v>770700000</v>
      </c>
      <c r="S163" s="3">
        <v>753700000</v>
      </c>
    </row>
    <row r="164" spans="1:19" ht="16" x14ac:dyDescent="0.2">
      <c r="A164" s="2" t="s">
        <v>166</v>
      </c>
      <c r="B164" s="3">
        <v>-1385400000</v>
      </c>
      <c r="C164" s="3">
        <v>-1532200000</v>
      </c>
      <c r="D164" s="3">
        <v>-1833900000</v>
      </c>
      <c r="E164" s="3">
        <v>-1443700000</v>
      </c>
      <c r="F164" s="3">
        <v>-1344600000</v>
      </c>
      <c r="G164" s="3">
        <v>-1827400000</v>
      </c>
      <c r="H164" s="3">
        <v>-2585500000</v>
      </c>
      <c r="I164" s="3">
        <v>-1995000000</v>
      </c>
      <c r="J164" s="3">
        <v>-2581900000</v>
      </c>
      <c r="K164" s="3">
        <v>-3346200000</v>
      </c>
      <c r="L164" s="3">
        <v>-4292900000</v>
      </c>
      <c r="M164" s="3">
        <v>-6452000000</v>
      </c>
      <c r="N164" s="3">
        <v>-1399500000</v>
      </c>
      <c r="O164" s="4">
        <v>-37300000</v>
      </c>
      <c r="P164" s="3">
        <v>-17400000</v>
      </c>
      <c r="Q164" s="3">
        <v>-5900000</v>
      </c>
      <c r="R164" s="3">
        <v>-3500000</v>
      </c>
      <c r="S164" s="3">
        <v>-10500000</v>
      </c>
    </row>
    <row r="165" spans="1:19" ht="16" x14ac:dyDescent="0.2">
      <c r="A165" s="2" t="s">
        <v>167</v>
      </c>
      <c r="B165" s="3" t="s">
        <v>24</v>
      </c>
      <c r="C165" s="3" t="s">
        <v>24</v>
      </c>
      <c r="D165" s="3">
        <v>-27600000</v>
      </c>
      <c r="E165" s="3" t="s">
        <v>24</v>
      </c>
      <c r="F165" s="3">
        <v>-84300000</v>
      </c>
      <c r="G165" s="3" t="s">
        <v>24</v>
      </c>
      <c r="H165" s="3" t="s">
        <v>24</v>
      </c>
      <c r="I165" s="3" t="s">
        <v>24</v>
      </c>
      <c r="J165" s="3">
        <v>-87900000</v>
      </c>
      <c r="K165" s="3">
        <v>-59700000</v>
      </c>
      <c r="L165" s="3">
        <v>-37700000</v>
      </c>
      <c r="M165" s="3">
        <v>-8700000</v>
      </c>
      <c r="N165" s="3">
        <v>-12800000</v>
      </c>
      <c r="O165" s="4">
        <v>-8300000</v>
      </c>
      <c r="P165" s="3">
        <v>200000</v>
      </c>
      <c r="Q165" s="3">
        <v>-1200000</v>
      </c>
      <c r="R165" s="3" t="s">
        <v>24</v>
      </c>
      <c r="S165" s="3">
        <v>-7300000</v>
      </c>
    </row>
    <row r="166" spans="1:19" ht="16" x14ac:dyDescent="0.2">
      <c r="A166" s="2" t="s">
        <v>168</v>
      </c>
      <c r="B166" s="3" t="s">
        <v>24</v>
      </c>
      <c r="C166" s="3" t="s">
        <v>24</v>
      </c>
      <c r="D166" s="3" t="s">
        <v>24</v>
      </c>
      <c r="E166" s="3" t="s">
        <v>24</v>
      </c>
      <c r="F166" s="3" t="s">
        <v>24</v>
      </c>
      <c r="G166" s="3" t="s">
        <v>24</v>
      </c>
      <c r="H166" s="3" t="s">
        <v>24</v>
      </c>
      <c r="I166" s="3" t="s">
        <v>24</v>
      </c>
      <c r="J166" s="3" t="s">
        <v>24</v>
      </c>
      <c r="K166" s="3" t="s">
        <v>24</v>
      </c>
      <c r="L166" s="3" t="s">
        <v>24</v>
      </c>
      <c r="M166" s="3" t="s">
        <v>24</v>
      </c>
      <c r="N166" s="3" t="s">
        <v>24</v>
      </c>
      <c r="O166" s="4" t="s">
        <v>24</v>
      </c>
      <c r="P166" s="3" t="s">
        <v>24</v>
      </c>
      <c r="Q166" s="3" t="s">
        <v>24</v>
      </c>
      <c r="R166" s="3" t="s">
        <v>24</v>
      </c>
      <c r="S166" s="3" t="s">
        <v>24</v>
      </c>
    </row>
    <row r="167" spans="1:19" ht="16" x14ac:dyDescent="0.2">
      <c r="A167" s="2" t="s">
        <v>169</v>
      </c>
      <c r="B167" s="3" t="s">
        <v>24</v>
      </c>
      <c r="C167" s="3" t="s">
        <v>24</v>
      </c>
      <c r="D167" s="3">
        <v>-27600000</v>
      </c>
      <c r="E167" s="3" t="s">
        <v>24</v>
      </c>
      <c r="F167" s="3">
        <v>-84300000</v>
      </c>
      <c r="G167" s="3" t="s">
        <v>24</v>
      </c>
      <c r="H167" s="3" t="s">
        <v>24</v>
      </c>
      <c r="I167" s="3" t="s">
        <v>24</v>
      </c>
      <c r="J167" s="3">
        <v>-87900000</v>
      </c>
      <c r="K167" s="3">
        <v>-59700000</v>
      </c>
      <c r="L167" s="3">
        <v>-37700000</v>
      </c>
      <c r="M167" s="3">
        <v>-8700000</v>
      </c>
      <c r="N167" s="3">
        <v>-12800000</v>
      </c>
      <c r="O167" s="4">
        <v>-8300000</v>
      </c>
      <c r="P167" s="3">
        <v>200000</v>
      </c>
      <c r="Q167" s="3">
        <v>-1200000</v>
      </c>
      <c r="R167" s="3" t="s">
        <v>24</v>
      </c>
      <c r="S167" s="3">
        <v>-7300000</v>
      </c>
    </row>
    <row r="168" spans="1:19" ht="16"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2" t="s">
        <v>171</v>
      </c>
      <c r="B169" s="3" t="s">
        <v>24</v>
      </c>
      <c r="C169" s="3" t="s">
        <v>24</v>
      </c>
      <c r="D169" s="3">
        <v>27600000</v>
      </c>
      <c r="E169" s="3" t="s">
        <v>24</v>
      </c>
      <c r="F169" s="3" t="s">
        <v>24</v>
      </c>
      <c r="G169" s="3" t="s">
        <v>24</v>
      </c>
      <c r="H169" s="3" t="s">
        <v>24</v>
      </c>
      <c r="I169" s="3" t="s">
        <v>24</v>
      </c>
      <c r="J169" s="3" t="s">
        <v>24</v>
      </c>
      <c r="K169" s="3" t="s">
        <v>24</v>
      </c>
      <c r="L169" s="3" t="s">
        <v>24</v>
      </c>
      <c r="M169" s="3" t="s">
        <v>24</v>
      </c>
      <c r="N169" s="3" t="s">
        <v>24</v>
      </c>
      <c r="O169" s="4" t="s">
        <v>24</v>
      </c>
      <c r="P169" s="3" t="s">
        <v>24</v>
      </c>
      <c r="Q169" s="3" t="s">
        <v>24</v>
      </c>
      <c r="R169" s="3" t="s">
        <v>24</v>
      </c>
      <c r="S169" s="3" t="s">
        <v>24</v>
      </c>
    </row>
    <row r="170" spans="1:19" ht="16" x14ac:dyDescent="0.2">
      <c r="A170" s="2" t="s">
        <v>155</v>
      </c>
      <c r="B170" s="3" t="s">
        <v>24</v>
      </c>
      <c r="C170" s="3" t="s">
        <v>24</v>
      </c>
      <c r="D170" s="3" t="s">
        <v>24</v>
      </c>
      <c r="E170" s="3" t="s">
        <v>24</v>
      </c>
      <c r="F170" s="3" t="s">
        <v>24</v>
      </c>
      <c r="G170" s="3" t="s">
        <v>24</v>
      </c>
      <c r="H170" s="3" t="s">
        <v>24</v>
      </c>
      <c r="I170" s="3" t="s">
        <v>24</v>
      </c>
      <c r="J170" s="3" t="s">
        <v>24</v>
      </c>
      <c r="K170" s="3" t="s">
        <v>24</v>
      </c>
      <c r="L170" s="3" t="s">
        <v>24</v>
      </c>
      <c r="M170" s="3" t="s">
        <v>24</v>
      </c>
      <c r="N170" s="3" t="s">
        <v>24</v>
      </c>
      <c r="O170" s="4" t="s">
        <v>24</v>
      </c>
      <c r="P170" s="3" t="s">
        <v>24</v>
      </c>
      <c r="Q170" s="3" t="s">
        <v>24</v>
      </c>
      <c r="R170" s="3" t="s">
        <v>24</v>
      </c>
      <c r="S170" s="3" t="s">
        <v>24</v>
      </c>
    </row>
    <row r="171" spans="1:19" ht="16" x14ac:dyDescent="0.2">
      <c r="A171" s="2" t="s">
        <v>172</v>
      </c>
      <c r="B171" s="3">
        <v>-476500000</v>
      </c>
      <c r="C171" s="3">
        <v>-479000000</v>
      </c>
      <c r="D171" s="3">
        <v>-845700000</v>
      </c>
      <c r="E171" s="3">
        <v>259000000</v>
      </c>
      <c r="F171" s="3">
        <v>-153900000</v>
      </c>
      <c r="G171" s="3">
        <v>-849500000</v>
      </c>
      <c r="H171" s="3">
        <v>-1279400000</v>
      </c>
      <c r="I171" s="3">
        <v>378700000</v>
      </c>
      <c r="J171" s="3">
        <v>-1049600000</v>
      </c>
      <c r="K171" s="3">
        <v>-1154400000</v>
      </c>
      <c r="L171" s="3">
        <v>-940600000</v>
      </c>
      <c r="M171" s="3">
        <v>-2461500000</v>
      </c>
      <c r="N171" s="3">
        <v>1370800000</v>
      </c>
      <c r="O171" s="4">
        <v>2250000000</v>
      </c>
      <c r="P171" s="3">
        <v>544500000</v>
      </c>
      <c r="Q171" s="3">
        <v>574800000</v>
      </c>
      <c r="R171" s="3">
        <v>573100000</v>
      </c>
      <c r="S171" s="3">
        <v>557600000</v>
      </c>
    </row>
    <row r="172" spans="1:19" ht="16" x14ac:dyDescent="0.2">
      <c r="A172" s="2" t="s">
        <v>173</v>
      </c>
      <c r="B172" s="3" t="s">
        <v>24</v>
      </c>
      <c r="C172" s="3" t="s">
        <v>24</v>
      </c>
      <c r="D172" s="3" t="s">
        <v>24</v>
      </c>
      <c r="E172" s="3" t="s">
        <v>24</v>
      </c>
      <c r="F172" s="3" t="s">
        <v>24</v>
      </c>
      <c r="G172" s="3" t="s">
        <v>24</v>
      </c>
      <c r="H172" s="3" t="s">
        <v>24</v>
      </c>
      <c r="I172" s="3" t="s">
        <v>24</v>
      </c>
      <c r="J172" s="3" t="s">
        <v>24</v>
      </c>
      <c r="K172" s="3" t="s">
        <v>24</v>
      </c>
      <c r="L172" s="3" t="s">
        <v>24</v>
      </c>
      <c r="M172" s="3" t="s">
        <v>24</v>
      </c>
      <c r="N172" s="3" t="s">
        <v>24</v>
      </c>
      <c r="O172" s="4">
        <v>0</v>
      </c>
      <c r="P172" s="3" t="s">
        <v>24</v>
      </c>
      <c r="Q172" s="3" t="s">
        <v>24</v>
      </c>
      <c r="R172" s="3" t="s">
        <v>24</v>
      </c>
      <c r="S172" s="3" t="s">
        <v>24</v>
      </c>
    </row>
    <row r="173" spans="1:19" ht="16" x14ac:dyDescent="0.2">
      <c r="A173" s="2" t="s">
        <v>174</v>
      </c>
      <c r="B173" s="3" t="s">
        <v>24</v>
      </c>
      <c r="C173" s="3" t="s">
        <v>24</v>
      </c>
      <c r="D173" s="3" t="s">
        <v>24</v>
      </c>
      <c r="E173" s="3" t="s">
        <v>24</v>
      </c>
      <c r="F173" s="3" t="s">
        <v>24</v>
      </c>
      <c r="G173" s="3" t="s">
        <v>24</v>
      </c>
      <c r="H173" s="3" t="s">
        <v>24</v>
      </c>
      <c r="I173" s="3" t="s">
        <v>24</v>
      </c>
      <c r="J173" s="3" t="s">
        <v>24</v>
      </c>
      <c r="K173" s="3" t="s">
        <v>24</v>
      </c>
      <c r="L173" s="3" t="s">
        <v>24</v>
      </c>
      <c r="M173" s="3" t="s">
        <v>24</v>
      </c>
      <c r="N173" s="3" t="s">
        <v>24</v>
      </c>
      <c r="O173" s="4" t="s">
        <v>24</v>
      </c>
      <c r="P173" s="3" t="s">
        <v>24</v>
      </c>
      <c r="Q173" s="3" t="s">
        <v>24</v>
      </c>
      <c r="R173" s="3" t="s">
        <v>24</v>
      </c>
      <c r="S173" s="3" t="s">
        <v>24</v>
      </c>
    </row>
    <row r="174" spans="1:19" ht="16" x14ac:dyDescent="0.2">
      <c r="A174" s="2" t="s">
        <v>175</v>
      </c>
      <c r="B174" s="3" t="s">
        <v>24</v>
      </c>
      <c r="C174" s="3" t="s">
        <v>24</v>
      </c>
      <c r="D174" s="3" t="s">
        <v>24</v>
      </c>
      <c r="E174" s="3" t="s">
        <v>24</v>
      </c>
      <c r="F174" s="3" t="s">
        <v>24</v>
      </c>
      <c r="G174" s="3" t="s">
        <v>24</v>
      </c>
      <c r="H174" s="3" t="s">
        <v>24</v>
      </c>
      <c r="I174" s="3" t="s">
        <v>24</v>
      </c>
      <c r="J174" s="3" t="s">
        <v>24</v>
      </c>
      <c r="K174" s="3" t="s">
        <v>24</v>
      </c>
      <c r="L174" s="3" t="s">
        <v>24</v>
      </c>
      <c r="M174" s="3" t="s">
        <v>24</v>
      </c>
      <c r="N174" s="3" t="s">
        <v>24</v>
      </c>
      <c r="O174" s="4" t="s">
        <v>24</v>
      </c>
      <c r="P174" s="3" t="s">
        <v>24</v>
      </c>
      <c r="Q174" s="3" t="s">
        <v>24</v>
      </c>
      <c r="R174" s="3" t="s">
        <v>24</v>
      </c>
      <c r="S174" s="3" t="s">
        <v>24</v>
      </c>
    </row>
    <row r="175" spans="1:19" ht="16" x14ac:dyDescent="0.2">
      <c r="A175" s="2" t="s">
        <v>176</v>
      </c>
      <c r="B175" s="3" t="s">
        <v>24</v>
      </c>
      <c r="C175" s="3" t="s">
        <v>24</v>
      </c>
      <c r="D175" s="3" t="s">
        <v>24</v>
      </c>
      <c r="E175" s="3" t="s">
        <v>24</v>
      </c>
      <c r="F175" s="3" t="s">
        <v>24</v>
      </c>
      <c r="G175" s="3" t="s">
        <v>24</v>
      </c>
      <c r="H175" s="3" t="s">
        <v>24</v>
      </c>
      <c r="I175" s="3" t="s">
        <v>24</v>
      </c>
      <c r="J175" s="3" t="s">
        <v>24</v>
      </c>
      <c r="K175" s="3" t="s">
        <v>24</v>
      </c>
      <c r="L175" s="3" t="s">
        <v>24</v>
      </c>
      <c r="M175" s="3" t="s">
        <v>24</v>
      </c>
      <c r="N175" s="3" t="s">
        <v>24</v>
      </c>
      <c r="O175" s="4" t="s">
        <v>24</v>
      </c>
      <c r="P175" s="3" t="s">
        <v>24</v>
      </c>
      <c r="Q175" s="3" t="s">
        <v>24</v>
      </c>
      <c r="R175" s="3" t="s">
        <v>24</v>
      </c>
      <c r="S175" s="3" t="s">
        <v>24</v>
      </c>
    </row>
    <row r="176" spans="1:19" ht="16" x14ac:dyDescent="0.2">
      <c r="A176" s="2" t="s">
        <v>177</v>
      </c>
      <c r="B176" s="3">
        <v>-57500000</v>
      </c>
      <c r="C176" s="3">
        <v>-71200000</v>
      </c>
      <c r="D176" s="3">
        <v>25000000</v>
      </c>
      <c r="E176" s="3">
        <v>-948600000</v>
      </c>
      <c r="F176" s="3">
        <v>-716400000</v>
      </c>
      <c r="G176" s="3">
        <v>177400000</v>
      </c>
      <c r="H176" s="3">
        <v>538400000</v>
      </c>
      <c r="I176" s="3">
        <v>-1858500000</v>
      </c>
      <c r="J176" s="3" t="s">
        <v>24</v>
      </c>
      <c r="K176" s="3">
        <v>-269500000</v>
      </c>
      <c r="L176" s="3">
        <v>-134300000</v>
      </c>
      <c r="M176" s="3" t="s">
        <v>24</v>
      </c>
      <c r="N176" s="3">
        <v>-2607400000</v>
      </c>
      <c r="O176" s="4">
        <v>-2350800000</v>
      </c>
      <c r="P176" s="3">
        <v>-1000000000</v>
      </c>
      <c r="Q176" s="3">
        <v>-1000800000</v>
      </c>
      <c r="R176" s="3">
        <v>-350000000</v>
      </c>
      <c r="S176" s="3" t="s">
        <v>24</v>
      </c>
    </row>
    <row r="177" spans="1:19" ht="16" x14ac:dyDescent="0.2">
      <c r="A177" s="2" t="s">
        <v>178</v>
      </c>
      <c r="B177" s="3">
        <v>141100000</v>
      </c>
      <c r="C177" s="3">
        <v>260600000</v>
      </c>
      <c r="D177" s="3">
        <v>263300000</v>
      </c>
      <c r="E177" s="3">
        <v>160600000</v>
      </c>
      <c r="F177" s="3">
        <v>283600000</v>
      </c>
      <c r="G177" s="3">
        <v>361100000</v>
      </c>
      <c r="H177" s="3">
        <v>580900000</v>
      </c>
      <c r="I177" s="3">
        <v>415500000</v>
      </c>
      <c r="J177" s="3" t="s">
        <v>24</v>
      </c>
      <c r="K177" s="3" t="s">
        <v>24</v>
      </c>
      <c r="L177" s="3" t="s">
        <v>24</v>
      </c>
      <c r="M177" s="3" t="s">
        <v>24</v>
      </c>
      <c r="N177" s="3" t="s">
        <v>24</v>
      </c>
      <c r="O177" s="4" t="s">
        <v>24</v>
      </c>
      <c r="P177" s="3" t="s">
        <v>24</v>
      </c>
      <c r="Q177" s="3" t="s">
        <v>24</v>
      </c>
      <c r="R177" s="3" t="s">
        <v>24</v>
      </c>
      <c r="S177" s="3" t="s">
        <v>24</v>
      </c>
    </row>
    <row r="178" spans="1:19" ht="16" x14ac:dyDescent="0.2">
      <c r="A178" s="2" t="s">
        <v>179</v>
      </c>
      <c r="B178" s="3">
        <v>-198600000</v>
      </c>
      <c r="C178" s="3">
        <v>-331800000</v>
      </c>
      <c r="D178" s="3">
        <v>-238300000</v>
      </c>
      <c r="E178" s="3">
        <v>-1109200000</v>
      </c>
      <c r="F178" s="3">
        <v>-1000000000</v>
      </c>
      <c r="G178" s="3">
        <v>-183700000</v>
      </c>
      <c r="H178" s="3">
        <v>-42500000</v>
      </c>
      <c r="I178" s="3">
        <v>-2274000000</v>
      </c>
      <c r="J178" s="3" t="s">
        <v>24</v>
      </c>
      <c r="K178" s="3">
        <v>-269500000</v>
      </c>
      <c r="L178" s="3">
        <v>-134300000</v>
      </c>
      <c r="M178" s="3" t="s">
        <v>24</v>
      </c>
      <c r="N178" s="3">
        <v>-2607400000</v>
      </c>
      <c r="O178" s="4">
        <v>-2350800000</v>
      </c>
      <c r="P178" s="3">
        <v>-1000000000</v>
      </c>
      <c r="Q178" s="3">
        <v>-1000800000</v>
      </c>
      <c r="R178" s="3">
        <v>-350000000</v>
      </c>
      <c r="S178" s="3" t="s">
        <v>24</v>
      </c>
    </row>
    <row r="179" spans="1:19" ht="16" x14ac:dyDescent="0.2">
      <c r="A179" s="2" t="s">
        <v>180</v>
      </c>
      <c r="B179" s="3">
        <v>65200000</v>
      </c>
      <c r="C179" s="3">
        <v>58800000</v>
      </c>
      <c r="D179" s="3">
        <v>94200000</v>
      </c>
      <c r="E179" s="3">
        <v>38000000</v>
      </c>
      <c r="F179" s="3">
        <v>24000000</v>
      </c>
      <c r="G179" s="3">
        <v>16000000</v>
      </c>
      <c r="H179" s="3">
        <v>20100000</v>
      </c>
      <c r="I179" s="3">
        <v>-54600000</v>
      </c>
      <c r="J179" s="3">
        <v>126300000</v>
      </c>
      <c r="K179" s="3">
        <v>101100000</v>
      </c>
      <c r="L179" s="3">
        <v>48600000</v>
      </c>
      <c r="M179" s="3">
        <v>43000000</v>
      </c>
      <c r="N179" s="3">
        <v>35100000</v>
      </c>
      <c r="O179" s="4">
        <v>142600000</v>
      </c>
      <c r="P179" s="3">
        <v>73200000</v>
      </c>
      <c r="Q179" s="3">
        <v>37300000</v>
      </c>
      <c r="R179" s="3">
        <v>-31200000</v>
      </c>
      <c r="S179" s="3">
        <v>63300000</v>
      </c>
    </row>
    <row r="180" spans="1:19" ht="16"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9" ht="16" x14ac:dyDescent="0.2">
      <c r="A181" s="2" t="s">
        <v>181</v>
      </c>
      <c r="B181" s="3">
        <v>7700000</v>
      </c>
      <c r="C181" s="3">
        <v>-12400000</v>
      </c>
      <c r="D181" s="3">
        <v>119200000</v>
      </c>
      <c r="E181" s="3">
        <v>-910600000</v>
      </c>
      <c r="F181" s="3">
        <v>-692400000</v>
      </c>
      <c r="G181" s="3">
        <v>193400000</v>
      </c>
      <c r="H181" s="3">
        <v>558500000</v>
      </c>
      <c r="I181" s="3">
        <v>-1913100000</v>
      </c>
      <c r="J181" s="3">
        <v>126300000</v>
      </c>
      <c r="K181" s="3">
        <v>-168400000</v>
      </c>
      <c r="L181" s="3">
        <v>-85700000</v>
      </c>
      <c r="M181" s="3">
        <v>43000000</v>
      </c>
      <c r="N181" s="3">
        <v>-2572300000</v>
      </c>
      <c r="O181" s="4">
        <v>-2208200000</v>
      </c>
      <c r="P181" s="3">
        <v>-926800000</v>
      </c>
      <c r="Q181" s="3">
        <v>-963500000</v>
      </c>
      <c r="R181" s="3">
        <v>-381200000</v>
      </c>
      <c r="S181" s="3">
        <v>63300000</v>
      </c>
    </row>
    <row r="182" spans="1:19" ht="16" x14ac:dyDescent="0.2">
      <c r="A182" s="2" t="s">
        <v>182</v>
      </c>
      <c r="B182" s="3">
        <v>-800000</v>
      </c>
      <c r="C182" s="3">
        <v>-200000</v>
      </c>
      <c r="D182" s="3">
        <v>200000</v>
      </c>
      <c r="E182" s="3" t="s">
        <v>24</v>
      </c>
      <c r="F182" s="3">
        <v>-600000</v>
      </c>
      <c r="G182" s="3">
        <v>-1500000</v>
      </c>
      <c r="H182" s="3" t="s">
        <v>24</v>
      </c>
      <c r="I182" s="3">
        <v>2100000</v>
      </c>
      <c r="J182" s="3">
        <v>-100000</v>
      </c>
      <c r="K182" s="3">
        <v>-2200000</v>
      </c>
      <c r="L182" s="3">
        <v>-2600000</v>
      </c>
      <c r="M182" s="3">
        <v>-3400000</v>
      </c>
      <c r="N182" s="3">
        <v>5400000</v>
      </c>
      <c r="O182" s="4">
        <v>6400000</v>
      </c>
      <c r="P182" s="3">
        <v>1900000</v>
      </c>
      <c r="Q182" s="3">
        <v>-2500000</v>
      </c>
      <c r="R182" s="3">
        <v>1800000</v>
      </c>
      <c r="S182" s="3">
        <v>5200000</v>
      </c>
    </row>
    <row r="183" spans="1:19" ht="16" x14ac:dyDescent="0.2">
      <c r="A183" s="2" t="s">
        <v>183</v>
      </c>
      <c r="B183" s="3">
        <v>59200000</v>
      </c>
      <c r="C183" s="3">
        <v>186200000</v>
      </c>
      <c r="D183" s="3">
        <v>87700000</v>
      </c>
      <c r="E183" s="3">
        <v>228400000</v>
      </c>
      <c r="F183" s="3">
        <v>-181200000</v>
      </c>
      <c r="G183" s="3">
        <v>115800000</v>
      </c>
      <c r="H183" s="3">
        <v>322000000</v>
      </c>
      <c r="I183" s="3">
        <v>-390500000</v>
      </c>
      <c r="J183" s="3">
        <v>246300000</v>
      </c>
      <c r="K183" s="3">
        <v>275400000</v>
      </c>
      <c r="L183" s="3">
        <v>458500000</v>
      </c>
      <c r="M183" s="3">
        <v>-329100000</v>
      </c>
      <c r="N183" s="3">
        <v>289300000</v>
      </c>
      <c r="O183" s="4">
        <v>1900000000</v>
      </c>
      <c r="P183" s="3">
        <v>900000</v>
      </c>
      <c r="Q183" s="3">
        <v>49200000</v>
      </c>
      <c r="R183" s="3">
        <v>563300000</v>
      </c>
      <c r="S183" s="3">
        <v>1286600000</v>
      </c>
    </row>
    <row r="184" spans="1:19" ht="16" x14ac:dyDescent="0.2">
      <c r="A184" s="2" t="s">
        <v>54</v>
      </c>
      <c r="B184" s="3">
        <v>595600000</v>
      </c>
      <c r="C184" s="3">
        <v>741300000</v>
      </c>
      <c r="D184" s="3">
        <v>935900000</v>
      </c>
      <c r="E184" s="3">
        <v>919800000</v>
      </c>
      <c r="F184" s="3">
        <v>619200000</v>
      </c>
      <c r="G184" s="3">
        <v>829500000</v>
      </c>
      <c r="H184" s="3">
        <v>1037300000</v>
      </c>
      <c r="I184" s="3">
        <v>1153700000</v>
      </c>
      <c r="J184" s="3">
        <v>1322200000</v>
      </c>
      <c r="K184" s="3">
        <v>1577500000</v>
      </c>
      <c r="L184" s="3">
        <v>1326000000</v>
      </c>
      <c r="M184" s="3">
        <v>2131200000</v>
      </c>
      <c r="N184" s="3">
        <v>1942900000</v>
      </c>
      <c r="O184" s="4">
        <v>2008200000</v>
      </c>
      <c r="P184" s="3">
        <v>488700000</v>
      </c>
      <c r="Q184" s="3">
        <v>478700000</v>
      </c>
      <c r="R184" s="3">
        <v>480300000</v>
      </c>
      <c r="S184" s="3">
        <v>560500000</v>
      </c>
    </row>
    <row r="185" spans="1:19" ht="16" x14ac:dyDescent="0.2">
      <c r="A185" s="2" t="s">
        <v>55</v>
      </c>
      <c r="B185" s="5">
        <v>42.15</v>
      </c>
      <c r="C185" s="5">
        <v>42.18</v>
      </c>
      <c r="D185" s="5">
        <v>42.95</v>
      </c>
      <c r="E185" s="5">
        <v>40.61</v>
      </c>
      <c r="F185" s="5">
        <v>29.05</v>
      </c>
      <c r="G185" s="5">
        <v>34.79</v>
      </c>
      <c r="H185" s="5">
        <v>38.36</v>
      </c>
      <c r="I185" s="5">
        <v>36.869999999999997</v>
      </c>
      <c r="J185" s="5">
        <v>35.5</v>
      </c>
      <c r="K185" s="5">
        <v>35.22</v>
      </c>
      <c r="L185" s="5">
        <v>30.42</v>
      </c>
      <c r="M185" s="5">
        <v>37.32</v>
      </c>
      <c r="N185" s="5">
        <v>31.23</v>
      </c>
      <c r="O185" s="6">
        <v>30.13</v>
      </c>
      <c r="P185" s="5">
        <v>32.619999999999997</v>
      </c>
      <c r="Q185" s="5">
        <v>31.23</v>
      </c>
      <c r="R185" s="5">
        <v>30.03</v>
      </c>
      <c r="S185" s="5">
        <v>30.13</v>
      </c>
    </row>
    <row r="186" spans="1:19" ht="16" x14ac:dyDescent="0.2">
      <c r="A186" s="2" t="s">
        <v>184</v>
      </c>
      <c r="B186" s="3" t="s">
        <v>24</v>
      </c>
      <c r="C186" s="3" t="s">
        <v>24</v>
      </c>
      <c r="D186" s="3">
        <v>27600000</v>
      </c>
      <c r="E186" s="3" t="s">
        <v>24</v>
      </c>
      <c r="F186" s="3">
        <v>84300000</v>
      </c>
      <c r="G186" s="3" t="s">
        <v>24</v>
      </c>
      <c r="H186" s="3" t="s">
        <v>24</v>
      </c>
      <c r="I186" s="3" t="s">
        <v>24</v>
      </c>
      <c r="J186" s="3">
        <v>87900000</v>
      </c>
      <c r="K186" s="3">
        <v>59700000</v>
      </c>
      <c r="L186" s="3">
        <v>37700000</v>
      </c>
      <c r="M186" s="3">
        <v>8700000</v>
      </c>
      <c r="N186" s="3">
        <v>12800000</v>
      </c>
      <c r="O186" s="4">
        <v>8300000</v>
      </c>
      <c r="P186" s="3">
        <v>-200000</v>
      </c>
      <c r="Q186" s="3">
        <v>1200000</v>
      </c>
      <c r="R186" s="3" t="s">
        <v>24</v>
      </c>
      <c r="S186" s="3">
        <v>7300000</v>
      </c>
    </row>
    <row r="187" spans="1:19" ht="16" x14ac:dyDescent="0.2">
      <c r="A187" s="2" t="s">
        <v>185</v>
      </c>
      <c r="B187" s="3">
        <v>432000000</v>
      </c>
      <c r="C187" s="3">
        <v>594700000</v>
      </c>
      <c r="D187" s="3">
        <v>672400000</v>
      </c>
      <c r="E187" s="3">
        <v>775400000</v>
      </c>
      <c r="F187" s="3">
        <v>559500000</v>
      </c>
      <c r="G187" s="3">
        <v>690900000</v>
      </c>
      <c r="H187" s="3">
        <v>989000000</v>
      </c>
      <c r="I187" s="3">
        <v>953200000</v>
      </c>
      <c r="J187" s="3">
        <v>982200000</v>
      </c>
      <c r="K187" s="3">
        <v>1172600000</v>
      </c>
      <c r="L187" s="3">
        <v>1143300000</v>
      </c>
      <c r="M187" s="3">
        <v>1735900000</v>
      </c>
      <c r="N187" s="3">
        <v>958400000</v>
      </c>
      <c r="O187" s="4">
        <v>1179000000</v>
      </c>
      <c r="P187" s="3">
        <v>214100000</v>
      </c>
      <c r="Q187" s="3">
        <v>300200000</v>
      </c>
      <c r="R187" s="3">
        <v>177300000</v>
      </c>
      <c r="S187" s="3">
        <v>487400000</v>
      </c>
    </row>
    <row r="188" spans="1:19" ht="16" x14ac:dyDescent="0.2">
      <c r="A188" s="31" t="s">
        <v>186</v>
      </c>
      <c r="B188" s="27">
        <v>432000000</v>
      </c>
      <c r="C188" s="27">
        <v>594700000</v>
      </c>
      <c r="D188" s="27">
        <v>672400000</v>
      </c>
      <c r="E188" s="27">
        <v>775400000</v>
      </c>
      <c r="F188" s="27">
        <v>559500000</v>
      </c>
      <c r="G188" s="27">
        <v>690900000</v>
      </c>
      <c r="H188" s="27">
        <v>989000000</v>
      </c>
      <c r="I188" s="27">
        <v>953200000</v>
      </c>
      <c r="J188" s="27">
        <v>982200000</v>
      </c>
      <c r="K188" s="27">
        <v>1172600000</v>
      </c>
      <c r="L188" s="27">
        <v>1143300000</v>
      </c>
      <c r="M188" s="27">
        <v>1735900000</v>
      </c>
      <c r="N188" s="27">
        <v>958400000</v>
      </c>
      <c r="O188" s="28">
        <v>1179000000</v>
      </c>
      <c r="P188" s="27">
        <v>214100000</v>
      </c>
      <c r="Q188" s="27">
        <v>300200000</v>
      </c>
      <c r="R188" s="27">
        <v>177300000</v>
      </c>
      <c r="S188" s="27">
        <v>487400000</v>
      </c>
    </row>
    <row r="189" spans="1:19" ht="16" x14ac:dyDescent="0.2">
      <c r="A189" s="21" t="s">
        <v>199</v>
      </c>
      <c r="B189" s="22"/>
      <c r="C189" s="23">
        <f>(C188/B188)-1</f>
        <v>0.37662037037037033</v>
      </c>
      <c r="D189" s="23">
        <f>(D188/C188)-1</f>
        <v>0.13065411131663018</v>
      </c>
      <c r="E189" s="23">
        <f>(E188/D188)-1</f>
        <v>0.15318262938726956</v>
      </c>
      <c r="F189" s="23">
        <f t="shared" ref="F189:O189" si="11">(F188/E188)-1</f>
        <v>-0.27843693577508388</v>
      </c>
      <c r="G189" s="23">
        <f t="shared" si="11"/>
        <v>0.23485254691689006</v>
      </c>
      <c r="H189" s="23">
        <f t="shared" si="11"/>
        <v>0.43146620350267773</v>
      </c>
      <c r="I189" s="23">
        <f t="shared" si="11"/>
        <v>-3.6198179979777589E-2</v>
      </c>
      <c r="J189" s="23">
        <f t="shared" si="11"/>
        <v>3.0423835501468766E-2</v>
      </c>
      <c r="K189" s="23">
        <f t="shared" si="11"/>
        <v>0.19385053960496834</v>
      </c>
      <c r="L189" s="23">
        <f t="shared" si="11"/>
        <v>-2.4987207914037191E-2</v>
      </c>
      <c r="M189" s="23">
        <f t="shared" si="11"/>
        <v>0.51832414939211047</v>
      </c>
      <c r="N189" s="23">
        <f t="shared" si="11"/>
        <v>-0.44789446396681831</v>
      </c>
      <c r="O189" s="23">
        <f t="shared" si="11"/>
        <v>0.23017529215358934</v>
      </c>
      <c r="P189" s="23"/>
      <c r="Q189" s="23">
        <f t="shared" ref="Q189:S189" si="12">(Q188/P188)-1</f>
        <v>0.40214852872489493</v>
      </c>
      <c r="R189" s="23">
        <f t="shared" si="12"/>
        <v>-0.40939373750832775</v>
      </c>
      <c r="S189" s="23">
        <f t="shared" si="12"/>
        <v>1.7490129723632259</v>
      </c>
    </row>
    <row r="190" spans="1:19" ht="16" x14ac:dyDescent="0.2">
      <c r="A190" s="24" t="s">
        <v>200</v>
      </c>
      <c r="B190" s="25">
        <f t="shared" ref="B190:S190" si="13">B188/B2</f>
        <v>0.30573248407643311</v>
      </c>
      <c r="C190" s="25">
        <f t="shared" si="13"/>
        <v>0.33841688954646332</v>
      </c>
      <c r="D190" s="25">
        <f t="shared" si="13"/>
        <v>0.30861024417110339</v>
      </c>
      <c r="E190" s="25">
        <f t="shared" si="13"/>
        <v>0.34232484217032361</v>
      </c>
      <c r="F190" s="25">
        <f t="shared" si="13"/>
        <v>0.26246657597222872</v>
      </c>
      <c r="G190" s="25">
        <f t="shared" si="13"/>
        <v>0.28975842979365879</v>
      </c>
      <c r="H190" s="25">
        <f t="shared" si="13"/>
        <v>0.36570034018636294</v>
      </c>
      <c r="I190" s="25">
        <f t="shared" si="13"/>
        <v>0.30464380453194412</v>
      </c>
      <c r="J190" s="25">
        <f t="shared" si="13"/>
        <v>0.26373449331400034</v>
      </c>
      <c r="K190" s="25">
        <f t="shared" si="13"/>
        <v>0.26182873730043543</v>
      </c>
      <c r="L190" s="25">
        <f t="shared" si="13"/>
        <v>0.26232103524229072</v>
      </c>
      <c r="M190" s="25">
        <f t="shared" si="13"/>
        <v>0.30400518379713137</v>
      </c>
      <c r="N190" s="25">
        <f t="shared" si="13"/>
        <v>0.15402912153257689</v>
      </c>
      <c r="O190" s="25">
        <f t="shared" si="13"/>
        <v>0.17690749493585414</v>
      </c>
      <c r="P190" s="25">
        <f t="shared" si="13"/>
        <v>0.13747271092847052</v>
      </c>
      <c r="Q190" s="25">
        <f t="shared" si="13"/>
        <v>0.18138972809667675</v>
      </c>
      <c r="R190" s="25">
        <f t="shared" si="13"/>
        <v>0.10452776795189246</v>
      </c>
      <c r="S190" s="25">
        <f t="shared" si="13"/>
        <v>0.27757844979782448</v>
      </c>
    </row>
    <row r="191" spans="1:19" ht="16" x14ac:dyDescent="0.2">
      <c r="A191" s="2" t="s">
        <v>187</v>
      </c>
      <c r="B191" s="3">
        <v>432000000</v>
      </c>
      <c r="C191" s="3">
        <v>594700000</v>
      </c>
      <c r="D191" s="3">
        <v>672400000</v>
      </c>
      <c r="E191" s="3">
        <v>775400000</v>
      </c>
      <c r="F191" s="3">
        <v>559500000</v>
      </c>
      <c r="G191" s="3">
        <v>690900000</v>
      </c>
      <c r="H191" s="3">
        <v>989000000</v>
      </c>
      <c r="I191" s="3">
        <v>953200000</v>
      </c>
      <c r="J191" s="3">
        <v>982200000</v>
      </c>
      <c r="K191" s="3">
        <v>1172600000</v>
      </c>
      <c r="L191" s="3">
        <v>1143300000</v>
      </c>
      <c r="M191" s="3">
        <v>1735900000</v>
      </c>
      <c r="N191" s="3">
        <v>958400000</v>
      </c>
      <c r="O191" s="4">
        <v>1179000000</v>
      </c>
      <c r="P191" s="3">
        <v>214100000</v>
      </c>
      <c r="Q191" s="3">
        <v>300200000</v>
      </c>
      <c r="R191" s="3">
        <v>177300000</v>
      </c>
      <c r="S191" s="3">
        <v>487400000</v>
      </c>
    </row>
    <row r="192" spans="1:19" ht="16" x14ac:dyDescent="0.2">
      <c r="A192" s="2" t="s">
        <v>188</v>
      </c>
      <c r="B192" s="5">
        <v>1.22</v>
      </c>
      <c r="C192" s="5">
        <v>1.69</v>
      </c>
      <c r="D192" s="5">
        <v>1.88</v>
      </c>
      <c r="E192" s="5">
        <v>2.2000000000000002</v>
      </c>
      <c r="F192" s="5">
        <v>1.68</v>
      </c>
      <c r="G192" s="5">
        <v>2.0699999999999998</v>
      </c>
      <c r="H192" s="5">
        <v>2.87</v>
      </c>
      <c r="I192" s="5">
        <v>2.84</v>
      </c>
      <c r="J192" s="5">
        <v>2.88</v>
      </c>
      <c r="K192" s="5">
        <v>3.39</v>
      </c>
      <c r="L192" s="5">
        <v>3.26</v>
      </c>
      <c r="M192" s="5">
        <v>4.87</v>
      </c>
      <c r="N192" s="5">
        <v>2.69</v>
      </c>
      <c r="O192" s="6">
        <v>3.35</v>
      </c>
      <c r="P192" s="5">
        <v>0.6</v>
      </c>
      <c r="Q192" s="5">
        <v>0.85</v>
      </c>
      <c r="R192" s="5">
        <v>0.51</v>
      </c>
      <c r="S192" s="5">
        <v>1.39</v>
      </c>
    </row>
    <row r="193" spans="1:19" ht="16" x14ac:dyDescent="0.2">
      <c r="A193" s="2" t="s">
        <v>189</v>
      </c>
      <c r="B193" s="5">
        <v>16.649999999999999</v>
      </c>
      <c r="C193" s="5">
        <v>24.47</v>
      </c>
      <c r="D193" s="5">
        <v>21.08</v>
      </c>
      <c r="E193" s="5">
        <v>15.64</v>
      </c>
      <c r="F193" s="5">
        <v>25.87</v>
      </c>
      <c r="G193" s="5">
        <v>24.27</v>
      </c>
      <c r="H193" s="5">
        <v>22.72</v>
      </c>
      <c r="I193" s="5">
        <v>31.8</v>
      </c>
      <c r="J193" s="5">
        <v>41.93</v>
      </c>
      <c r="K193" s="5">
        <v>34.9</v>
      </c>
      <c r="L193" s="5">
        <v>53.9</v>
      </c>
      <c r="M193" s="5">
        <v>53.8</v>
      </c>
      <c r="N193" s="5">
        <v>47.48</v>
      </c>
      <c r="O193" s="6">
        <v>48.2</v>
      </c>
      <c r="P193" s="3" t="s">
        <v>24</v>
      </c>
      <c r="Q193" s="3" t="s">
        <v>24</v>
      </c>
      <c r="R193" s="5">
        <v>42.89</v>
      </c>
      <c r="S193" s="5">
        <v>51.64</v>
      </c>
    </row>
    <row r="194" spans="1:19" ht="16" x14ac:dyDescent="0.2">
      <c r="A194" s="2" t="s">
        <v>190</v>
      </c>
      <c r="B194" s="5">
        <v>1.38</v>
      </c>
      <c r="C194" s="5">
        <v>1.37</v>
      </c>
      <c r="D194" s="5">
        <v>1.24</v>
      </c>
      <c r="E194" s="5">
        <v>1.31</v>
      </c>
      <c r="F194" s="5">
        <v>1.59</v>
      </c>
      <c r="G194" s="5">
        <v>1.31</v>
      </c>
      <c r="H194" s="5">
        <v>1.42</v>
      </c>
      <c r="I194" s="5">
        <v>1.73</v>
      </c>
      <c r="J194" s="5">
        <v>1.04</v>
      </c>
      <c r="K194" s="5">
        <v>1.1599999999999999</v>
      </c>
      <c r="L194" s="5">
        <v>1.4</v>
      </c>
      <c r="M194" s="5">
        <v>1.23</v>
      </c>
      <c r="N194" s="5">
        <v>1.1299999999999999</v>
      </c>
      <c r="O194" s="6">
        <v>1.3</v>
      </c>
      <c r="P194" s="5">
        <v>1.18</v>
      </c>
      <c r="Q194" s="5">
        <v>1.35</v>
      </c>
      <c r="R194" s="5">
        <v>1.05</v>
      </c>
      <c r="S194" s="5">
        <v>1.58</v>
      </c>
    </row>
    <row r="196" spans="1:19" ht="16" x14ac:dyDescent="0.2">
      <c r="A196" s="7"/>
    </row>
  </sheetData>
  <pageMargins left="0.7" right="0.7" top="0.75" bottom="0.75" header="0.3" footer="0.3"/>
  <ignoredErrors>
    <ignoredError sqref="B1:S1 A4:S7 A15:S16 A19:S33 A191:S195 A2:S2 A9:S11 A13:S13 A37:S95 A130:S142 A144:S171 A97:S104 A96 A106:S128 A105 M105 A173:S188 A172:N172 P172:S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FECD1-EA4D-284F-83A4-03739C29024C}">
  <dimension ref="A1:R110"/>
  <sheetViews>
    <sheetView tabSelected="1" workbookViewId="0">
      <selection activeCell="G23" sqref="G23"/>
    </sheetView>
  </sheetViews>
  <sheetFormatPr baseColWidth="10" defaultRowHeight="15" x14ac:dyDescent="0.2"/>
  <cols>
    <col min="1" max="18" width="18.83203125" customWidth="1"/>
  </cols>
  <sheetData>
    <row r="1" spans="1:18" s="115" customFormat="1" ht="22" customHeight="1" x14ac:dyDescent="0.2">
      <c r="A1" s="114" t="e" vm="1">
        <v>#VALUE!</v>
      </c>
      <c r="B1" s="114"/>
      <c r="C1" s="114"/>
      <c r="D1" s="114"/>
      <c r="E1" s="114"/>
      <c r="F1" s="114"/>
      <c r="G1" s="114"/>
      <c r="H1" s="114"/>
      <c r="I1" s="114"/>
      <c r="J1" s="114"/>
      <c r="K1" s="114"/>
      <c r="L1" s="114"/>
      <c r="M1" s="114"/>
      <c r="N1" s="114"/>
      <c r="O1" s="114"/>
      <c r="P1" s="114"/>
      <c r="Q1" s="114"/>
      <c r="R1" s="114"/>
    </row>
    <row r="2" spans="1:18" s="115" customFormat="1" ht="22" customHeight="1" thickBot="1" x14ac:dyDescent="0.25">
      <c r="A2" s="114"/>
      <c r="B2" s="114"/>
      <c r="C2" s="114"/>
      <c r="D2" s="114"/>
      <c r="E2" s="114"/>
      <c r="F2" s="114"/>
      <c r="G2" s="114"/>
      <c r="H2" s="114"/>
      <c r="I2" s="114"/>
      <c r="J2" s="114"/>
      <c r="K2" s="114"/>
      <c r="L2" s="114"/>
      <c r="M2" s="114"/>
      <c r="N2" s="114"/>
      <c r="O2" s="114"/>
      <c r="P2" s="114"/>
      <c r="Q2" s="114"/>
      <c r="R2" s="114"/>
    </row>
    <row r="3" spans="1:18" ht="22" customHeight="1" x14ac:dyDescent="0.2">
      <c r="A3" s="32" cm="1">
        <f t="array" ref="A3">_FV(A1,"Market cap",TRUE)</f>
        <v>109290066072</v>
      </c>
      <c r="B3" s="33" t="s">
        <v>201</v>
      </c>
      <c r="C3" s="94">
        <f>Financials!O8*0.01</f>
        <v>0.66739999999999999</v>
      </c>
      <c r="D3" s="33" t="s">
        <v>202</v>
      </c>
      <c r="E3" s="94">
        <f>SUM(C11:E11)/3</f>
        <v>0.12433430858121493</v>
      </c>
      <c r="F3" s="34" t="s">
        <v>203</v>
      </c>
      <c r="G3" s="35">
        <f>AVERAGE(Financials!J129:O129)</f>
        <v>7.093554982823898E-3</v>
      </c>
      <c r="H3" s="34" t="s">
        <v>204</v>
      </c>
      <c r="I3" s="98">
        <f>J15*(1+I7)/(I6-I7)</f>
        <v>49675697059.171425</v>
      </c>
      <c r="J3" s="36" t="s">
        <v>205</v>
      </c>
      <c r="K3" s="102">
        <f>Financials!O172/Model!A3</f>
        <v>0</v>
      </c>
      <c r="L3" s="37" t="s">
        <v>206</v>
      </c>
      <c r="M3" s="38"/>
      <c r="N3" s="116" t="s">
        <v>207</v>
      </c>
      <c r="O3" s="117"/>
      <c r="P3" s="38"/>
      <c r="Q3" s="38"/>
      <c r="R3" s="38"/>
    </row>
    <row r="4" spans="1:18" ht="22" customHeight="1" x14ac:dyDescent="0.2">
      <c r="A4" s="39">
        <f>Financials!O56-Financials!O96-Financials!O105</f>
        <v>5625200000</v>
      </c>
      <c r="B4" s="40" t="s">
        <v>208</v>
      </c>
      <c r="C4" s="95">
        <f>Financials!O17*0.01</f>
        <v>0.24340000000000001</v>
      </c>
      <c r="D4" s="40" t="s">
        <v>209</v>
      </c>
      <c r="E4" s="95">
        <f>SUM(C13:E13)/3</f>
        <v>5.0622915646291435E-2</v>
      </c>
      <c r="F4" s="41" t="s">
        <v>210</v>
      </c>
      <c r="G4" s="42">
        <f>A5*(1+(5*G3))</f>
        <v>364558796.26245391</v>
      </c>
      <c r="H4" s="41" t="s">
        <v>211</v>
      </c>
      <c r="I4" s="99">
        <f>NPV(I6,F15,G15,H15,I15,(J15+I3))</f>
        <v>40289683904.799637</v>
      </c>
      <c r="J4" s="41" t="s">
        <v>212</v>
      </c>
      <c r="K4" s="100" cm="1">
        <f t="array" ref="K4">_FV(A1,"Change (%)",TRUE)</f>
        <v>-3.6589999999999999E-3</v>
      </c>
      <c r="L4" s="43" t="s">
        <v>213</v>
      </c>
      <c r="M4" s="38"/>
      <c r="N4" s="118" t="s">
        <v>214</v>
      </c>
      <c r="O4" s="119"/>
      <c r="P4" s="38"/>
      <c r="Q4" s="38"/>
      <c r="R4" s="38"/>
    </row>
    <row r="5" spans="1:18" ht="22" customHeight="1" x14ac:dyDescent="0.2">
      <c r="A5" s="39" cm="1">
        <f t="array" ref="A5">_FV(A1,"Shares outstanding",TRUE)</f>
        <v>352071600</v>
      </c>
      <c r="B5" s="40" t="s">
        <v>215</v>
      </c>
      <c r="C5" s="95">
        <f>F14</f>
        <v>0.28280542986425339</v>
      </c>
      <c r="D5" s="44" t="s">
        <v>216</v>
      </c>
      <c r="E5" s="95">
        <f>SUM(C16:E16)/3</f>
        <v>1.5147492503751655E-2</v>
      </c>
      <c r="F5" s="41" t="s">
        <v>217</v>
      </c>
      <c r="G5" s="42">
        <f>Financials!O56</f>
        <v>5799200000</v>
      </c>
      <c r="H5" s="41" t="s">
        <v>218</v>
      </c>
      <c r="I5" s="99">
        <f>I4+G5-G6</f>
        <v>45914883904.799637</v>
      </c>
      <c r="J5" s="41" t="s">
        <v>219</v>
      </c>
      <c r="K5" s="103" cm="1">
        <f t="array" ref="K5">_FV(A1,"Price")</f>
        <v>310.42</v>
      </c>
      <c r="L5" s="45" t="s">
        <v>220</v>
      </c>
      <c r="M5" s="38"/>
      <c r="N5" s="46" t="s">
        <v>221</v>
      </c>
      <c r="O5" s="47">
        <f>Financials!O20</f>
        <v>-62100000</v>
      </c>
      <c r="P5" s="38"/>
      <c r="Q5" s="38"/>
      <c r="R5" s="38"/>
    </row>
    <row r="6" spans="1:18" ht="22" customHeight="1" x14ac:dyDescent="0.2">
      <c r="A6" s="48">
        <f>O20/F10</f>
        <v>15.453912057692309</v>
      </c>
      <c r="B6" s="40" t="s">
        <v>222</v>
      </c>
      <c r="C6" s="95">
        <f>F17</f>
        <v>0.21422511312217193</v>
      </c>
      <c r="D6" s="44" t="s">
        <v>200</v>
      </c>
      <c r="E6" s="95">
        <f>Financials!O33/Financials!O126</f>
        <v>0.1191501459066699</v>
      </c>
      <c r="F6" s="40" t="s">
        <v>223</v>
      </c>
      <c r="G6" s="42">
        <f>Financials!O96+Financials!O105</f>
        <v>174000000</v>
      </c>
      <c r="H6" s="41" t="s">
        <v>224</v>
      </c>
      <c r="I6" s="100">
        <f>N25</f>
        <v>9.7486652692781756E-2</v>
      </c>
      <c r="J6" s="41" t="s">
        <v>225</v>
      </c>
      <c r="K6" s="104">
        <f>I5/G4</f>
        <v>125.94644368900236</v>
      </c>
      <c r="L6" s="49" t="s">
        <v>226</v>
      </c>
      <c r="M6" s="38"/>
      <c r="N6" s="46" t="s">
        <v>227</v>
      </c>
      <c r="O6" s="47">
        <f>Financials!O96</f>
        <v>87000000</v>
      </c>
      <c r="P6" s="38"/>
      <c r="Q6" s="38"/>
      <c r="R6" s="38"/>
    </row>
    <row r="7" spans="1:18" ht="22" customHeight="1" thickBot="1" x14ac:dyDescent="0.25">
      <c r="A7" s="50">
        <f>O20/F12</f>
        <v>54.645033036000001</v>
      </c>
      <c r="B7" s="51" t="s">
        <v>228</v>
      </c>
      <c r="C7" s="96">
        <f>F15/A3</f>
        <v>1.3862193101813317E-2</v>
      </c>
      <c r="D7" s="51" t="s">
        <v>229</v>
      </c>
      <c r="E7" s="97">
        <f>(Financials!O16*(1-0.25))/(Financials!O126+Financials!O105+Financials!O96)</f>
        <v>0.10027032150127331</v>
      </c>
      <c r="F7" s="51" t="s">
        <v>196</v>
      </c>
      <c r="G7" s="52">
        <f>(Financials!O96+Financials!O105)/Financials!O126</f>
        <v>1.4548859921235483E-2</v>
      </c>
      <c r="H7" s="53" t="s">
        <v>230</v>
      </c>
      <c r="I7" s="101">
        <v>2.5000000000000001E-2</v>
      </c>
      <c r="J7" s="54" t="s">
        <v>231</v>
      </c>
      <c r="K7" s="55">
        <f>K6/K5-1</f>
        <v>-0.59427084695250842</v>
      </c>
      <c r="L7" s="105" t="s">
        <v>232</v>
      </c>
      <c r="M7" s="38"/>
      <c r="N7" s="46" t="s">
        <v>233</v>
      </c>
      <c r="O7" s="47">
        <f>Financials!O105</f>
        <v>87000000</v>
      </c>
      <c r="P7" s="38"/>
      <c r="Q7" s="38"/>
      <c r="R7" s="38"/>
    </row>
    <row r="8" spans="1:18" ht="22" customHeight="1" x14ac:dyDescent="0.2">
      <c r="A8" s="56"/>
      <c r="B8" s="38"/>
      <c r="C8" s="38"/>
      <c r="D8" s="38"/>
      <c r="E8" s="38"/>
      <c r="F8" s="106"/>
      <c r="G8" s="106"/>
      <c r="H8" s="106"/>
      <c r="I8" s="106"/>
      <c r="J8" s="107"/>
      <c r="K8" s="57"/>
      <c r="L8" s="57"/>
      <c r="M8" s="38"/>
      <c r="N8" s="58" t="s">
        <v>214</v>
      </c>
      <c r="O8" s="59">
        <f>O5/(O6+O7)</f>
        <v>-0.35689655172413792</v>
      </c>
      <c r="P8" s="38"/>
      <c r="Q8" s="38"/>
      <c r="R8" s="38"/>
    </row>
    <row r="9" spans="1:18" ht="22" customHeight="1" x14ac:dyDescent="0.2">
      <c r="A9" s="60"/>
      <c r="B9" s="61">
        <v>2019</v>
      </c>
      <c r="C9" s="61">
        <v>2020</v>
      </c>
      <c r="D9" s="61">
        <v>2021</v>
      </c>
      <c r="E9" s="62">
        <v>2022</v>
      </c>
      <c r="F9" s="63">
        <v>2023</v>
      </c>
      <c r="G9" s="64">
        <v>2024</v>
      </c>
      <c r="H9" s="64">
        <v>2025</v>
      </c>
      <c r="I9" s="64">
        <v>2026</v>
      </c>
      <c r="J9" s="65">
        <v>2027</v>
      </c>
      <c r="K9" s="108"/>
      <c r="L9" s="57"/>
      <c r="M9" s="57"/>
      <c r="N9" s="46" t="s">
        <v>234</v>
      </c>
      <c r="O9" s="47">
        <f>Financials!O25</f>
        <v>270300000</v>
      </c>
      <c r="P9" s="38"/>
      <c r="Q9" s="38"/>
      <c r="R9" s="38"/>
    </row>
    <row r="10" spans="1:18" ht="22" customHeight="1" x14ac:dyDescent="0.2">
      <c r="A10" s="66" t="s">
        <v>235</v>
      </c>
      <c r="B10" s="67">
        <v>4478500000</v>
      </c>
      <c r="C10" s="67">
        <v>4358400000</v>
      </c>
      <c r="D10" s="67">
        <v>5710100000</v>
      </c>
      <c r="E10" s="68">
        <v>6222200000</v>
      </c>
      <c r="F10" s="67">
        <v>7072000000</v>
      </c>
      <c r="G10" s="67">
        <v>8105000000</v>
      </c>
      <c r="H10" s="67">
        <v>9200000000</v>
      </c>
      <c r="I10" s="67">
        <v>10254000000</v>
      </c>
      <c r="J10" s="68">
        <v>11273000000</v>
      </c>
      <c r="K10" s="69" t="s">
        <v>236</v>
      </c>
      <c r="L10" s="57"/>
      <c r="N10" s="46" t="s">
        <v>237</v>
      </c>
      <c r="O10" s="47">
        <f>Financials!O24</f>
        <v>1718500000</v>
      </c>
      <c r="P10" s="38"/>
      <c r="Q10" s="38"/>
      <c r="R10" s="38"/>
    </row>
    <row r="11" spans="1:18" ht="22" customHeight="1" x14ac:dyDescent="0.2">
      <c r="A11" s="70"/>
      <c r="B11" s="71"/>
      <c r="C11" s="71">
        <f t="shared" ref="C11:J11" si="0">(C10/B10)-1</f>
        <v>-2.6817014625432622E-2</v>
      </c>
      <c r="D11" s="71">
        <f t="shared" si="0"/>
        <v>0.31013674743024966</v>
      </c>
      <c r="E11" s="71">
        <f t="shared" si="0"/>
        <v>8.968319293882776E-2</v>
      </c>
      <c r="F11" s="72">
        <f t="shared" si="0"/>
        <v>0.13657548776959927</v>
      </c>
      <c r="G11" s="71">
        <f t="shared" si="0"/>
        <v>0.14606900452488691</v>
      </c>
      <c r="H11" s="71">
        <f t="shared" si="0"/>
        <v>0.13510178901912395</v>
      </c>
      <c r="I11" s="71">
        <f t="shared" si="0"/>
        <v>0.11456521739130432</v>
      </c>
      <c r="J11" s="73">
        <f t="shared" si="0"/>
        <v>9.937585332553156E-2</v>
      </c>
      <c r="K11" s="73">
        <f>AVERAGE(F11:J11)</f>
        <v>0.1263374704060892</v>
      </c>
      <c r="L11" s="57"/>
      <c r="M11" s="57"/>
      <c r="N11" s="46" t="s">
        <v>238</v>
      </c>
      <c r="O11" s="74">
        <f>O9/O10</f>
        <v>0.15728833284841431</v>
      </c>
      <c r="P11" s="38"/>
      <c r="Q11" s="38"/>
      <c r="R11" s="38"/>
    </row>
    <row r="12" spans="1:18" ht="22" customHeight="1" x14ac:dyDescent="0.2">
      <c r="A12" s="66" t="s">
        <v>142</v>
      </c>
      <c r="B12" s="67">
        <v>1379300000</v>
      </c>
      <c r="C12" s="67">
        <v>1060600000</v>
      </c>
      <c r="D12" s="67">
        <v>1704600000</v>
      </c>
      <c r="E12" s="67">
        <v>1322300000</v>
      </c>
      <c r="F12" s="75">
        <v>2000000000</v>
      </c>
      <c r="G12" s="67">
        <v>2309000000</v>
      </c>
      <c r="H12" s="67">
        <v>2674000000</v>
      </c>
      <c r="I12" s="67">
        <v>3000000000</v>
      </c>
      <c r="J12" s="68">
        <v>3371000000</v>
      </c>
      <c r="K12" s="76" t="s">
        <v>239</v>
      </c>
      <c r="L12" s="57"/>
      <c r="M12" s="57"/>
      <c r="N12" s="46" t="s">
        <v>240</v>
      </c>
      <c r="O12" s="74">
        <f>O8*(1-O11)</f>
        <v>-0.3007608881041004</v>
      </c>
      <c r="P12" s="38"/>
      <c r="Q12" s="38"/>
      <c r="R12" s="38"/>
    </row>
    <row r="13" spans="1:18" ht="22" customHeight="1" x14ac:dyDescent="0.2">
      <c r="A13" s="70"/>
      <c r="B13" s="71"/>
      <c r="C13" s="71">
        <f t="shared" ref="C13:J13" si="1">(C12/B12)-1</f>
        <v>-0.23105923294424713</v>
      </c>
      <c r="D13" s="71">
        <f t="shared" si="1"/>
        <v>0.60720346973411288</v>
      </c>
      <c r="E13" s="71">
        <f t="shared" si="1"/>
        <v>-0.22427548985099144</v>
      </c>
      <c r="F13" s="72">
        <f t="shared" si="1"/>
        <v>0.51251607048324899</v>
      </c>
      <c r="G13" s="71">
        <f t="shared" si="1"/>
        <v>0.15450000000000008</v>
      </c>
      <c r="H13" s="71">
        <f t="shared" si="1"/>
        <v>0.15807708964919875</v>
      </c>
      <c r="I13" s="71">
        <f t="shared" si="1"/>
        <v>0.12191473448017942</v>
      </c>
      <c r="J13" s="73">
        <f t="shared" si="1"/>
        <v>0.12366666666666659</v>
      </c>
      <c r="K13" s="73">
        <f>AVERAGE(G13:J13)</f>
        <v>0.13953962269901121</v>
      </c>
      <c r="L13" s="57"/>
      <c r="M13" s="57"/>
      <c r="N13" s="118" t="s">
        <v>241</v>
      </c>
      <c r="O13" s="119"/>
      <c r="P13" s="38"/>
      <c r="Q13" s="38"/>
      <c r="R13" s="38"/>
    </row>
    <row r="14" spans="1:18" ht="22" customHeight="1" x14ac:dyDescent="0.2">
      <c r="A14" s="77" t="s">
        <v>242</v>
      </c>
      <c r="B14" s="78">
        <f>B12/B10</f>
        <v>0.30798258345428159</v>
      </c>
      <c r="C14" s="78">
        <f t="shared" ref="C14:J14" si="2">C12/C10</f>
        <v>0.24334618208516887</v>
      </c>
      <c r="D14" s="78">
        <f t="shared" si="2"/>
        <v>0.29852366858724017</v>
      </c>
      <c r="E14" s="78">
        <f t="shared" si="2"/>
        <v>0.21251325897592491</v>
      </c>
      <c r="F14" s="79">
        <f t="shared" si="2"/>
        <v>0.28280542986425339</v>
      </c>
      <c r="G14" s="78">
        <f t="shared" si="2"/>
        <v>0.28488587291795187</v>
      </c>
      <c r="H14" s="78">
        <f t="shared" si="2"/>
        <v>0.29065217391304349</v>
      </c>
      <c r="I14" s="78">
        <f t="shared" si="2"/>
        <v>0.29256875365710944</v>
      </c>
      <c r="J14" s="80">
        <f t="shared" si="2"/>
        <v>0.2990330879091635</v>
      </c>
      <c r="K14" s="80"/>
      <c r="L14" s="57"/>
      <c r="M14" s="57"/>
      <c r="N14" s="46" t="s">
        <v>243</v>
      </c>
      <c r="O14" s="74">
        <f>'[1]US Treasury Bonds'!$C$8</f>
        <v>4.1210000000000004E-2</v>
      </c>
      <c r="P14" s="38"/>
      <c r="Q14" s="38"/>
      <c r="R14" s="38"/>
    </row>
    <row r="15" spans="1:18" ht="22" customHeight="1" x14ac:dyDescent="0.2">
      <c r="A15" s="66" t="s">
        <v>185</v>
      </c>
      <c r="B15" s="67">
        <v>1172600000</v>
      </c>
      <c r="C15" s="67">
        <v>1143300000</v>
      </c>
      <c r="D15" s="67">
        <v>1735900000</v>
      </c>
      <c r="E15" s="67">
        <v>958400000</v>
      </c>
      <c r="F15" s="75">
        <v>1515000000</v>
      </c>
      <c r="G15" s="67">
        <v>2010000000</v>
      </c>
      <c r="H15" s="67">
        <v>2473000000</v>
      </c>
      <c r="I15" s="67">
        <v>2849000000</v>
      </c>
      <c r="J15" s="68">
        <v>3513000000</v>
      </c>
      <c r="K15" s="76" t="s">
        <v>244</v>
      </c>
      <c r="L15" s="57"/>
      <c r="M15" s="57"/>
      <c r="N15" s="46" t="s">
        <v>245</v>
      </c>
      <c r="O15" s="81">
        <f>1.33</f>
        <v>1.33</v>
      </c>
      <c r="P15" s="38"/>
      <c r="Q15" s="38"/>
      <c r="R15" s="38"/>
    </row>
    <row r="16" spans="1:18" ht="22" customHeight="1" x14ac:dyDescent="0.2">
      <c r="A16" s="82"/>
      <c r="B16" s="71"/>
      <c r="C16" s="71">
        <f t="shared" ref="C16:J16" si="3">(C15/B15)-1</f>
        <v>-2.4987207914037191E-2</v>
      </c>
      <c r="D16" s="71">
        <f t="shared" si="3"/>
        <v>0.51832414939211047</v>
      </c>
      <c r="E16" s="71">
        <f t="shared" si="3"/>
        <v>-0.44789446396681831</v>
      </c>
      <c r="F16" s="72">
        <f t="shared" si="3"/>
        <v>0.58075959933222032</v>
      </c>
      <c r="G16" s="71">
        <f t="shared" si="3"/>
        <v>0.3267326732673268</v>
      </c>
      <c r="H16" s="71">
        <f t="shared" si="3"/>
        <v>0.23034825870646758</v>
      </c>
      <c r="I16" s="71">
        <f t="shared" si="3"/>
        <v>0.15204205418520012</v>
      </c>
      <c r="J16" s="73">
        <f t="shared" si="3"/>
        <v>0.23306423306423296</v>
      </c>
      <c r="K16" s="73">
        <f>AVERAGE(F16:J16)</f>
        <v>0.30458936371108958</v>
      </c>
      <c r="L16" s="57"/>
      <c r="M16" s="57"/>
      <c r="N16" s="46" t="s">
        <v>246</v>
      </c>
      <c r="O16" s="74">
        <v>8.4000000000000005E-2</v>
      </c>
      <c r="P16" s="38"/>
      <c r="Q16" s="38"/>
      <c r="R16" s="38"/>
    </row>
    <row r="17" spans="1:18" ht="22" customHeight="1" x14ac:dyDescent="0.2">
      <c r="A17" s="77" t="s">
        <v>200</v>
      </c>
      <c r="B17" s="78">
        <f>B15/B10</f>
        <v>0.26182873730043543</v>
      </c>
      <c r="C17" s="78">
        <f t="shared" ref="C17:J17" si="4">C15/C10</f>
        <v>0.26232103524229072</v>
      </c>
      <c r="D17" s="78">
        <f t="shared" si="4"/>
        <v>0.30400518379713137</v>
      </c>
      <c r="E17" s="80">
        <f t="shared" si="4"/>
        <v>0.15402912153257689</v>
      </c>
      <c r="F17" s="78">
        <f t="shared" si="4"/>
        <v>0.21422511312217193</v>
      </c>
      <c r="G17" s="78">
        <f t="shared" si="4"/>
        <v>0.24799506477483035</v>
      </c>
      <c r="H17" s="78">
        <f t="shared" si="4"/>
        <v>0.26880434782608698</v>
      </c>
      <c r="I17" s="78">
        <f t="shared" si="4"/>
        <v>0.27784279305636822</v>
      </c>
      <c r="J17" s="80">
        <f t="shared" si="4"/>
        <v>0.31162955734941894</v>
      </c>
      <c r="K17" s="80"/>
      <c r="L17" s="57"/>
      <c r="M17" s="57"/>
      <c r="N17" s="83" t="s">
        <v>241</v>
      </c>
      <c r="O17" s="84">
        <f>(O14)+((O15)*(O16-O14))</f>
        <v>9.8120700000000005E-2</v>
      </c>
      <c r="P17" s="38"/>
      <c r="Q17" s="38"/>
      <c r="R17" s="38"/>
    </row>
    <row r="18" spans="1:18" ht="22" customHeight="1" x14ac:dyDescent="0.2">
      <c r="A18" s="85" t="s">
        <v>196</v>
      </c>
      <c r="B18" s="86">
        <v>0.12443118036863134</v>
      </c>
      <c r="C18" s="86">
        <v>8.0678546177413907E-2</v>
      </c>
      <c r="D18" s="86">
        <v>0.11344851933380405</v>
      </c>
      <c r="E18" s="86">
        <v>0.10643998704173641</v>
      </c>
      <c r="F18" s="87"/>
      <c r="G18" s="86"/>
      <c r="H18" s="86"/>
      <c r="I18" s="86"/>
      <c r="J18" s="88"/>
      <c r="K18" s="89"/>
      <c r="L18" s="57"/>
      <c r="M18" s="57"/>
      <c r="N18" s="118" t="s">
        <v>247</v>
      </c>
      <c r="O18" s="119"/>
      <c r="P18" s="38"/>
      <c r="Q18" s="38"/>
      <c r="R18" s="38"/>
    </row>
    <row r="19" spans="1:18" ht="22" customHeight="1" x14ac:dyDescent="0.2">
      <c r="A19" s="57"/>
      <c r="B19" s="57"/>
      <c r="C19" s="57"/>
      <c r="D19" s="57"/>
      <c r="E19" s="57"/>
      <c r="F19" s="57" t="s">
        <v>248</v>
      </c>
      <c r="G19" s="57"/>
      <c r="H19" s="57"/>
      <c r="I19" s="57"/>
      <c r="J19" s="57"/>
      <c r="K19" s="57"/>
      <c r="L19" s="57"/>
      <c r="M19" s="57"/>
      <c r="N19" s="46" t="s">
        <v>224</v>
      </c>
      <c r="O19" s="90">
        <f>O6+O7</f>
        <v>174000000</v>
      </c>
      <c r="P19" s="38"/>
      <c r="Q19" s="38"/>
      <c r="R19" s="38"/>
    </row>
    <row r="20" spans="1:18" ht="22" customHeight="1" x14ac:dyDescent="0.2">
      <c r="B20" s="91"/>
      <c r="C20" s="91"/>
      <c r="D20" s="91"/>
      <c r="E20" s="91"/>
      <c r="F20" s="57"/>
      <c r="G20" s="57"/>
      <c r="H20" s="57"/>
      <c r="I20" s="57"/>
      <c r="J20" s="57"/>
      <c r="K20" s="57"/>
      <c r="L20" s="57"/>
      <c r="M20" s="57"/>
      <c r="N20" s="46" t="s">
        <v>201</v>
      </c>
      <c r="O20" s="90">
        <f>A3</f>
        <v>109290066072</v>
      </c>
      <c r="P20" s="38"/>
      <c r="Q20" s="38"/>
      <c r="R20" s="38"/>
    </row>
    <row r="21" spans="1:18" ht="22" customHeight="1" x14ac:dyDescent="0.2">
      <c r="A21" s="120" t="str" cm="1">
        <f t="array" ref="A21">_FV(A1,"Industry")</f>
        <v>Healthcare Equipment &amp; Supplies</v>
      </c>
      <c r="B21" s="120"/>
      <c r="C21" s="120"/>
      <c r="D21" s="121" cm="1">
        <f t="array" ref="D21">_FV(A1,"Year incorporated",TRUE)</f>
        <v>1995</v>
      </c>
      <c r="E21" s="121"/>
      <c r="F21" s="57"/>
      <c r="G21" s="57"/>
      <c r="H21" s="57"/>
      <c r="I21" s="57"/>
      <c r="J21" s="57"/>
      <c r="K21" s="57"/>
      <c r="M21" s="57"/>
      <c r="N21" s="46" t="s">
        <v>249</v>
      </c>
      <c r="O21" s="90">
        <f>O19+O20</f>
        <v>109464066072</v>
      </c>
      <c r="P21" s="38"/>
      <c r="Q21" s="38"/>
      <c r="R21" s="38"/>
    </row>
    <row r="22" spans="1:18" ht="22" customHeight="1" x14ac:dyDescent="0.2">
      <c r="A22" s="109" t="str" cm="1">
        <f t="array" ref="A22">_FV(A1,"Description")</f>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c>
      <c r="B22" s="109"/>
      <c r="C22" s="109"/>
      <c r="D22" s="109"/>
      <c r="E22" s="109"/>
      <c r="F22" s="57"/>
      <c r="G22" s="57"/>
      <c r="H22" s="57"/>
      <c r="I22" s="57"/>
      <c r="J22" s="57"/>
      <c r="K22" s="57"/>
      <c r="L22" s="57"/>
      <c r="M22" s="57"/>
      <c r="N22" s="58" t="s">
        <v>250</v>
      </c>
      <c r="O22" s="92">
        <f>(O19/O21)</f>
        <v>1.5895627327195344E-3</v>
      </c>
      <c r="P22" s="38"/>
      <c r="Q22" s="38"/>
      <c r="R22" s="38"/>
    </row>
    <row r="23" spans="1:18" ht="22" customHeight="1" x14ac:dyDescent="0.2">
      <c r="A23" s="109"/>
      <c r="B23" s="109"/>
      <c r="C23" s="109"/>
      <c r="D23" s="109"/>
      <c r="E23" s="109"/>
      <c r="F23" s="57"/>
      <c r="G23" s="57"/>
      <c r="H23" s="57"/>
      <c r="I23" s="57"/>
      <c r="J23" s="57"/>
      <c r="K23" s="57"/>
      <c r="L23" s="57"/>
      <c r="M23" s="57"/>
      <c r="N23" s="83" t="s">
        <v>251</v>
      </c>
      <c r="O23" s="93">
        <f>O20/O21</f>
        <v>0.99841043726728051</v>
      </c>
      <c r="P23" s="38"/>
      <c r="Q23" s="38"/>
      <c r="R23" s="38"/>
    </row>
    <row r="24" spans="1:18" ht="22" customHeight="1" x14ac:dyDescent="0.2">
      <c r="A24" s="109"/>
      <c r="B24" s="109"/>
      <c r="C24" s="109"/>
      <c r="D24" s="109"/>
      <c r="E24" s="109"/>
      <c r="F24" s="57"/>
      <c r="G24" s="57"/>
      <c r="H24" s="57"/>
      <c r="I24" s="57"/>
      <c r="J24" s="57"/>
      <c r="K24" s="57"/>
      <c r="L24" s="57"/>
      <c r="M24" s="57"/>
      <c r="N24" s="110" t="s">
        <v>252</v>
      </c>
      <c r="O24" s="111"/>
      <c r="P24" s="38"/>
      <c r="Q24" s="38"/>
      <c r="R24" s="38"/>
    </row>
    <row r="25" spans="1:18" ht="22" customHeight="1" x14ac:dyDescent="0.2">
      <c r="A25" s="109"/>
      <c r="B25" s="109"/>
      <c r="C25" s="109"/>
      <c r="D25" s="109"/>
      <c r="E25" s="109"/>
      <c r="F25" s="57"/>
      <c r="G25" s="57"/>
      <c r="H25" s="57"/>
      <c r="I25" s="57"/>
      <c r="J25" s="57"/>
      <c r="K25" s="57"/>
      <c r="L25" s="57"/>
      <c r="M25" s="57"/>
      <c r="N25" s="112">
        <f>(O22*O12)+(O23*O17)</f>
        <v>9.7486652692781756E-2</v>
      </c>
      <c r="O25" s="113"/>
      <c r="P25" s="38"/>
      <c r="Q25" s="38"/>
      <c r="R25" s="38"/>
    </row>
    <row r="26" spans="1:18" ht="22" customHeight="1" x14ac:dyDescent="0.2">
      <c r="A26" s="109"/>
      <c r="B26" s="109"/>
      <c r="C26" s="109"/>
      <c r="D26" s="109"/>
      <c r="E26" s="109"/>
      <c r="F26" s="57"/>
      <c r="G26" s="57"/>
      <c r="H26" s="57"/>
      <c r="I26" s="57"/>
      <c r="J26" s="57"/>
      <c r="K26" s="57"/>
      <c r="L26" s="57"/>
      <c r="M26" s="57"/>
      <c r="N26" s="57"/>
      <c r="O26" s="38"/>
      <c r="P26" s="38"/>
      <c r="Q26" s="38"/>
      <c r="R26" s="38"/>
    </row>
    <row r="27" spans="1:18" ht="22" customHeight="1" x14ac:dyDescent="0.2">
      <c r="A27" s="109"/>
      <c r="B27" s="109"/>
      <c r="C27" s="109"/>
      <c r="D27" s="109"/>
      <c r="E27" s="109"/>
      <c r="F27" s="57"/>
      <c r="G27" s="57"/>
      <c r="H27" s="57"/>
      <c r="I27" s="57"/>
      <c r="J27" s="57"/>
      <c r="K27" s="57"/>
      <c r="L27" s="57"/>
      <c r="M27" s="57"/>
      <c r="N27" s="57"/>
      <c r="O27" s="38"/>
      <c r="P27" s="38"/>
      <c r="Q27" s="38"/>
      <c r="R27" s="38"/>
    </row>
    <row r="28" spans="1:18" ht="22" customHeight="1" x14ac:dyDescent="0.2">
      <c r="A28" s="109"/>
      <c r="B28" s="109"/>
      <c r="C28" s="109"/>
      <c r="D28" s="109"/>
      <c r="E28" s="109"/>
      <c r="F28" s="57"/>
      <c r="G28" s="57"/>
      <c r="H28" s="57"/>
      <c r="I28" s="57"/>
      <c r="J28" s="57"/>
      <c r="K28" s="57"/>
      <c r="L28" s="57"/>
      <c r="M28" s="57"/>
      <c r="N28" s="57"/>
      <c r="O28" s="38"/>
      <c r="P28" s="38"/>
      <c r="Q28" s="38"/>
      <c r="R28" s="38"/>
    </row>
    <row r="29" spans="1:18" ht="22" customHeight="1" x14ac:dyDescent="0.2">
      <c r="A29" s="109"/>
      <c r="B29" s="109"/>
      <c r="C29" s="109"/>
      <c r="D29" s="109"/>
      <c r="E29" s="109"/>
      <c r="F29" s="57"/>
      <c r="G29" s="57"/>
      <c r="H29" s="57"/>
      <c r="I29" s="57"/>
      <c r="J29" s="57"/>
      <c r="K29" s="57"/>
      <c r="L29" s="57"/>
      <c r="M29" s="57"/>
      <c r="N29" s="57"/>
      <c r="O29" s="38"/>
      <c r="P29" s="38"/>
      <c r="Q29" s="38"/>
      <c r="R29" s="38"/>
    </row>
    <row r="30" spans="1:18" ht="22" customHeight="1" x14ac:dyDescent="0.2">
      <c r="A30" s="109"/>
      <c r="B30" s="109"/>
      <c r="C30" s="109"/>
      <c r="D30" s="109"/>
      <c r="E30" s="109"/>
      <c r="F30" s="57"/>
      <c r="G30" s="57"/>
      <c r="H30" s="57"/>
      <c r="I30" s="57"/>
      <c r="J30" s="57"/>
      <c r="K30" s="57"/>
      <c r="L30" s="57"/>
      <c r="M30" s="57"/>
      <c r="N30" s="57"/>
      <c r="O30" s="38"/>
      <c r="P30" s="38"/>
      <c r="Q30" s="38"/>
      <c r="R30" s="38"/>
    </row>
    <row r="31" spans="1:18" x14ac:dyDescent="0.2">
      <c r="A31" s="38"/>
      <c r="B31" s="38"/>
      <c r="C31" s="38"/>
      <c r="D31" s="38"/>
      <c r="E31" s="38"/>
      <c r="F31" s="38"/>
      <c r="G31" s="38"/>
      <c r="H31" s="38"/>
      <c r="I31" s="38"/>
      <c r="J31" s="38"/>
      <c r="K31" s="38"/>
      <c r="L31" s="38"/>
      <c r="M31" s="38"/>
      <c r="N31" s="38"/>
      <c r="O31" s="38"/>
      <c r="P31" s="38"/>
      <c r="Q31" s="38"/>
      <c r="R31" s="38"/>
    </row>
    <row r="32" spans="1:18" x14ac:dyDescent="0.2">
      <c r="A32" s="38"/>
      <c r="B32" s="38"/>
      <c r="C32" s="38"/>
      <c r="D32" s="38"/>
      <c r="E32" s="38"/>
      <c r="F32" s="38"/>
      <c r="G32" s="38"/>
      <c r="H32" s="38"/>
      <c r="I32" s="38"/>
      <c r="J32" s="38"/>
      <c r="K32" s="38"/>
      <c r="L32" s="38"/>
      <c r="M32" s="38"/>
      <c r="N32" s="38"/>
      <c r="O32" s="38"/>
      <c r="P32" s="38"/>
      <c r="Q32" s="38"/>
      <c r="R32" s="38"/>
    </row>
    <row r="33" spans="1:18" x14ac:dyDescent="0.2">
      <c r="A33" s="57"/>
      <c r="B33" s="57"/>
      <c r="C33" s="57"/>
      <c r="D33" s="57"/>
      <c r="E33" s="57"/>
      <c r="F33" s="57"/>
      <c r="G33" s="57"/>
      <c r="H33" s="57"/>
      <c r="I33" s="57"/>
      <c r="J33" s="57"/>
      <c r="K33" s="57"/>
      <c r="L33" s="57"/>
      <c r="M33" s="57"/>
      <c r="N33" s="57"/>
      <c r="O33" s="57"/>
      <c r="P33" s="57"/>
      <c r="Q33" s="38"/>
      <c r="R33" s="38"/>
    </row>
    <row r="34" spans="1:18" x14ac:dyDescent="0.2">
      <c r="A34" s="57"/>
      <c r="B34" s="57"/>
      <c r="C34" s="57"/>
      <c r="D34" s="57"/>
      <c r="E34" s="57"/>
      <c r="F34" s="57"/>
      <c r="G34" s="57"/>
      <c r="H34" s="57"/>
      <c r="I34" s="57"/>
      <c r="J34" s="57"/>
      <c r="K34" s="57"/>
      <c r="L34" s="57"/>
      <c r="M34" s="57"/>
      <c r="N34" s="57"/>
      <c r="O34" s="57"/>
      <c r="P34" s="57"/>
      <c r="Q34" s="38"/>
      <c r="R34" s="38"/>
    </row>
    <row r="35" spans="1:18" x14ac:dyDescent="0.2">
      <c r="A35" s="57"/>
      <c r="B35" s="57"/>
      <c r="C35" s="57"/>
      <c r="D35" s="57"/>
      <c r="E35" s="57"/>
      <c r="F35" s="57"/>
      <c r="G35" s="57"/>
      <c r="H35" s="57"/>
      <c r="I35" s="57"/>
      <c r="J35" s="57"/>
      <c r="K35" s="57"/>
      <c r="L35" s="57"/>
      <c r="M35" s="57"/>
      <c r="N35" s="57"/>
      <c r="O35" s="57"/>
      <c r="P35" s="57"/>
      <c r="Q35" s="38"/>
      <c r="R35" s="38"/>
    </row>
    <row r="36" spans="1:18" x14ac:dyDescent="0.2">
      <c r="A36" s="57"/>
      <c r="B36" s="57"/>
      <c r="C36" s="57"/>
      <c r="D36" s="57"/>
      <c r="E36" s="57"/>
      <c r="F36" s="57"/>
      <c r="G36" s="57"/>
      <c r="H36" s="57"/>
      <c r="I36" s="57"/>
      <c r="J36" s="57"/>
      <c r="K36" s="57"/>
      <c r="L36" s="57"/>
      <c r="M36" s="57"/>
      <c r="N36" s="57"/>
      <c r="O36" s="57"/>
      <c r="P36" s="57"/>
      <c r="Q36" s="38"/>
      <c r="R36" s="38"/>
    </row>
    <row r="37" spans="1:18" x14ac:dyDescent="0.2">
      <c r="A37" s="57"/>
      <c r="B37" s="57"/>
      <c r="C37" s="57"/>
      <c r="D37" s="57"/>
      <c r="E37" s="57"/>
      <c r="F37" s="57"/>
      <c r="G37" s="57"/>
      <c r="H37" s="57"/>
      <c r="I37" s="57"/>
      <c r="J37" s="57"/>
      <c r="K37" s="57"/>
      <c r="L37" s="57"/>
      <c r="M37" s="57"/>
      <c r="N37" s="57"/>
      <c r="O37" s="57"/>
      <c r="P37" s="57"/>
      <c r="Q37" s="38"/>
      <c r="R37" s="38"/>
    </row>
    <row r="38" spans="1:18" x14ac:dyDescent="0.2">
      <c r="A38" s="57"/>
      <c r="B38" s="57"/>
      <c r="C38" s="57"/>
      <c r="D38" s="57"/>
      <c r="E38" s="57"/>
      <c r="F38" s="57"/>
      <c r="G38" s="57"/>
      <c r="H38" s="57"/>
      <c r="I38" s="57"/>
      <c r="J38" s="57"/>
      <c r="K38" s="57"/>
      <c r="L38" s="57"/>
      <c r="M38" s="57"/>
      <c r="N38" s="57"/>
      <c r="O38" s="57"/>
      <c r="P38" s="57"/>
      <c r="Q38" s="38"/>
      <c r="R38" s="38"/>
    </row>
    <row r="39" spans="1:18" x14ac:dyDescent="0.2">
      <c r="A39" s="57"/>
      <c r="B39" s="57"/>
      <c r="C39" s="57"/>
      <c r="D39" s="57"/>
      <c r="E39" s="57"/>
      <c r="F39" s="57"/>
      <c r="G39" s="57"/>
      <c r="H39" s="57"/>
      <c r="I39" s="57"/>
      <c r="J39" s="57"/>
      <c r="K39" s="57"/>
      <c r="L39" s="57"/>
      <c r="M39" s="57"/>
      <c r="N39" s="57"/>
      <c r="O39" s="57"/>
      <c r="P39" s="57"/>
      <c r="Q39" s="38"/>
      <c r="R39" s="38"/>
    </row>
    <row r="40" spans="1:18" x14ac:dyDescent="0.2">
      <c r="A40" s="57"/>
      <c r="B40" s="57"/>
      <c r="C40" s="57"/>
      <c r="D40" s="57"/>
      <c r="E40" s="57"/>
      <c r="F40" s="57"/>
      <c r="G40" s="57"/>
      <c r="H40" s="57"/>
      <c r="I40" s="57"/>
      <c r="J40" s="57"/>
      <c r="K40" s="57"/>
      <c r="L40" s="57"/>
      <c r="M40" s="57"/>
      <c r="N40" s="57"/>
      <c r="O40" s="57"/>
      <c r="P40" s="57"/>
      <c r="Q40" s="38"/>
      <c r="R40" s="38"/>
    </row>
    <row r="41" spans="1:18" x14ac:dyDescent="0.2">
      <c r="A41" s="57"/>
      <c r="B41" s="57"/>
      <c r="C41" s="57"/>
      <c r="D41" s="57"/>
      <c r="E41" s="57"/>
      <c r="F41" s="57"/>
      <c r="G41" s="57"/>
      <c r="H41" s="57"/>
      <c r="I41" s="57"/>
      <c r="J41" s="57"/>
      <c r="K41" s="57"/>
      <c r="L41" s="57"/>
      <c r="M41" s="57"/>
      <c r="N41" s="57"/>
      <c r="O41" s="57"/>
      <c r="P41" s="57"/>
      <c r="Q41" s="38"/>
      <c r="R41" s="38"/>
    </row>
    <row r="42" spans="1:18" x14ac:dyDescent="0.2">
      <c r="A42" s="57"/>
      <c r="B42" s="57"/>
      <c r="C42" s="57"/>
      <c r="D42" s="57"/>
      <c r="E42" s="57"/>
      <c r="F42" s="57"/>
      <c r="G42" s="57"/>
      <c r="H42" s="57"/>
      <c r="I42" s="57"/>
      <c r="J42" s="57"/>
      <c r="K42" s="57"/>
      <c r="L42" s="57"/>
      <c r="M42" s="57"/>
      <c r="N42" s="57"/>
      <c r="O42" s="57"/>
      <c r="P42" s="57"/>
      <c r="Q42" s="38"/>
      <c r="R42" s="38"/>
    </row>
    <row r="43" spans="1:18" x14ac:dyDescent="0.2">
      <c r="A43" s="57"/>
      <c r="B43" s="57"/>
      <c r="C43" s="57"/>
      <c r="D43" s="57"/>
      <c r="E43" s="57"/>
      <c r="F43" s="57"/>
      <c r="G43" s="57"/>
      <c r="H43" s="57"/>
      <c r="I43" s="57"/>
      <c r="J43" s="57"/>
      <c r="K43" s="57"/>
      <c r="L43" s="57"/>
      <c r="M43" s="57"/>
      <c r="N43" s="57"/>
      <c r="O43" s="57"/>
      <c r="P43" s="57"/>
      <c r="Q43" s="38"/>
      <c r="R43" s="38"/>
    </row>
    <row r="44" spans="1:18" x14ac:dyDescent="0.2">
      <c r="A44" s="57"/>
      <c r="B44" s="57"/>
      <c r="C44" s="57"/>
      <c r="D44" s="57"/>
      <c r="E44" s="57"/>
      <c r="F44" s="57"/>
      <c r="G44" s="57"/>
      <c r="H44" s="57"/>
      <c r="I44" s="57"/>
      <c r="J44" s="57"/>
      <c r="K44" s="57"/>
      <c r="L44" s="57"/>
      <c r="M44" s="57"/>
      <c r="N44" s="57"/>
      <c r="O44" s="57"/>
      <c r="P44" s="57"/>
      <c r="Q44" s="38"/>
      <c r="R44" s="38"/>
    </row>
    <row r="45" spans="1:18" x14ac:dyDescent="0.2">
      <c r="A45" s="57"/>
      <c r="B45" s="57"/>
      <c r="C45" s="57"/>
      <c r="D45" s="57"/>
      <c r="E45" s="57"/>
      <c r="F45" s="57"/>
      <c r="G45" s="57"/>
      <c r="H45" s="57"/>
      <c r="I45" s="57"/>
      <c r="J45" s="57"/>
      <c r="K45" s="57"/>
      <c r="L45" s="57"/>
      <c r="M45" s="57"/>
      <c r="N45" s="57"/>
      <c r="O45" s="57"/>
      <c r="P45" s="57"/>
      <c r="Q45" s="38"/>
      <c r="R45" s="38"/>
    </row>
    <row r="46" spans="1:18" x14ac:dyDescent="0.2">
      <c r="A46" s="57"/>
      <c r="B46" s="57"/>
      <c r="C46" s="57"/>
      <c r="D46" s="57"/>
      <c r="E46" s="57"/>
      <c r="F46" s="57"/>
      <c r="G46" s="57"/>
      <c r="H46" s="57"/>
      <c r="I46" s="57"/>
      <c r="J46" s="57"/>
      <c r="K46" s="57"/>
      <c r="L46" s="57"/>
      <c r="M46" s="57"/>
      <c r="N46" s="57"/>
      <c r="O46" s="57"/>
      <c r="P46" s="57"/>
      <c r="Q46" s="38"/>
      <c r="R46" s="38"/>
    </row>
    <row r="47" spans="1:18" x14ac:dyDescent="0.2">
      <c r="A47" s="57"/>
      <c r="B47" s="57"/>
      <c r="C47" s="57"/>
      <c r="D47" s="57"/>
      <c r="E47" s="57"/>
      <c r="F47" s="57"/>
      <c r="G47" s="57"/>
      <c r="H47" s="57"/>
      <c r="I47" s="57"/>
      <c r="J47" s="57"/>
      <c r="K47" s="57"/>
      <c r="L47" s="57"/>
      <c r="M47" s="57"/>
      <c r="N47" s="57"/>
      <c r="O47" s="57"/>
      <c r="P47" s="57"/>
      <c r="Q47" s="38"/>
      <c r="R47" s="38"/>
    </row>
    <row r="48" spans="1:18" x14ac:dyDescent="0.2">
      <c r="A48" s="57"/>
      <c r="B48" s="57"/>
      <c r="C48" s="57"/>
      <c r="D48" s="57"/>
      <c r="E48" s="57"/>
      <c r="F48" s="57"/>
      <c r="G48" s="57"/>
      <c r="H48" s="57"/>
      <c r="I48" s="57"/>
      <c r="J48" s="57"/>
      <c r="K48" s="57"/>
      <c r="L48" s="57"/>
      <c r="M48" s="57"/>
      <c r="N48" s="57"/>
      <c r="O48" s="57"/>
      <c r="P48" s="57"/>
      <c r="Q48" s="38"/>
      <c r="R48" s="38"/>
    </row>
    <row r="49" spans="1:18" x14ac:dyDescent="0.2">
      <c r="A49" s="57"/>
      <c r="B49" s="57"/>
      <c r="C49" s="57"/>
      <c r="D49" s="57"/>
      <c r="E49" s="57"/>
      <c r="F49" s="57"/>
      <c r="G49" s="57"/>
      <c r="H49" s="57"/>
      <c r="I49" s="57"/>
      <c r="J49" s="57"/>
      <c r="K49" s="57"/>
      <c r="L49" s="57"/>
      <c r="M49" s="57"/>
      <c r="N49" s="57"/>
      <c r="O49" s="57"/>
      <c r="P49" s="57"/>
      <c r="Q49" s="38"/>
      <c r="R49" s="38"/>
    </row>
    <row r="50" spans="1:18" x14ac:dyDescent="0.2">
      <c r="A50" s="57"/>
      <c r="B50" s="57"/>
      <c r="C50" s="57"/>
      <c r="D50" s="57"/>
      <c r="E50" s="57"/>
      <c r="F50" s="57"/>
      <c r="G50" s="57"/>
      <c r="H50" s="57"/>
      <c r="I50" s="57"/>
      <c r="J50" s="57"/>
      <c r="K50" s="57"/>
      <c r="L50" s="57"/>
      <c r="M50" s="57"/>
      <c r="N50" s="57"/>
      <c r="O50" s="57"/>
      <c r="P50" s="57"/>
      <c r="Q50" s="38"/>
      <c r="R50" s="38"/>
    </row>
    <row r="51" spans="1:18" x14ac:dyDescent="0.2">
      <c r="A51" s="57"/>
      <c r="B51" s="57"/>
      <c r="C51" s="57"/>
      <c r="D51" s="57"/>
      <c r="E51" s="57"/>
      <c r="F51" s="57"/>
      <c r="G51" s="57"/>
      <c r="H51" s="57"/>
      <c r="I51" s="57"/>
      <c r="J51" s="57"/>
      <c r="K51" s="57"/>
      <c r="L51" s="57"/>
      <c r="M51" s="57"/>
      <c r="N51" s="57"/>
      <c r="O51" s="57"/>
      <c r="P51" s="57"/>
      <c r="Q51" s="38"/>
      <c r="R51" s="38"/>
    </row>
    <row r="52" spans="1:18" x14ac:dyDescent="0.2">
      <c r="A52" s="57"/>
      <c r="B52" s="57"/>
      <c r="C52" s="57"/>
      <c r="D52" s="57"/>
      <c r="E52" s="57"/>
      <c r="F52" s="57"/>
      <c r="G52" s="57"/>
      <c r="H52" s="57"/>
      <c r="I52" s="57"/>
      <c r="J52" s="57"/>
      <c r="K52" s="57"/>
      <c r="L52" s="57"/>
      <c r="M52" s="57"/>
      <c r="N52" s="57"/>
      <c r="O52" s="57"/>
      <c r="P52" s="57"/>
      <c r="Q52" s="38"/>
      <c r="R52" s="38"/>
    </row>
    <row r="53" spans="1:18" x14ac:dyDescent="0.2">
      <c r="A53" s="57"/>
      <c r="B53" s="57"/>
      <c r="C53" s="57"/>
      <c r="D53" s="57"/>
      <c r="E53" s="57"/>
      <c r="F53" s="57"/>
      <c r="G53" s="57"/>
      <c r="H53" s="57"/>
      <c r="I53" s="57"/>
      <c r="J53" s="57"/>
      <c r="K53" s="57"/>
      <c r="L53" s="57"/>
      <c r="M53" s="57"/>
      <c r="N53" s="57"/>
      <c r="O53" s="57"/>
      <c r="P53" s="57"/>
      <c r="Q53" s="38"/>
      <c r="R53" s="38"/>
    </row>
    <row r="54" spans="1:18" x14ac:dyDescent="0.2">
      <c r="A54" s="57"/>
      <c r="B54" s="57"/>
      <c r="C54" s="57"/>
      <c r="D54" s="57"/>
      <c r="E54" s="57"/>
      <c r="F54" s="57"/>
      <c r="G54" s="57"/>
      <c r="H54" s="57"/>
      <c r="I54" s="57"/>
      <c r="J54" s="57"/>
      <c r="K54" s="57"/>
      <c r="L54" s="57"/>
      <c r="M54" s="57"/>
      <c r="N54" s="57"/>
      <c r="O54" s="57"/>
      <c r="P54" s="57"/>
      <c r="Q54" s="38"/>
      <c r="R54" s="38"/>
    </row>
    <row r="55" spans="1:18" x14ac:dyDescent="0.2">
      <c r="A55" s="57"/>
      <c r="B55" s="57"/>
      <c r="C55" s="57"/>
      <c r="D55" s="57"/>
      <c r="E55" s="57"/>
      <c r="F55" s="57"/>
      <c r="G55" s="57"/>
      <c r="H55" s="57"/>
      <c r="I55" s="57"/>
      <c r="J55" s="57"/>
      <c r="K55" s="57"/>
      <c r="L55" s="57"/>
      <c r="M55" s="57"/>
      <c r="N55" s="57"/>
      <c r="O55" s="57"/>
      <c r="P55" s="57"/>
      <c r="Q55" s="38"/>
      <c r="R55" s="38"/>
    </row>
    <row r="56" spans="1:18" x14ac:dyDescent="0.2">
      <c r="A56" s="57"/>
      <c r="B56" s="57"/>
      <c r="C56" s="57"/>
      <c r="D56" s="57"/>
      <c r="E56" s="57"/>
      <c r="F56" s="57"/>
      <c r="G56" s="57"/>
      <c r="H56" s="57"/>
      <c r="I56" s="57"/>
      <c r="J56" s="57"/>
      <c r="K56" s="57"/>
      <c r="L56" s="57"/>
      <c r="M56" s="57"/>
      <c r="N56" s="57"/>
      <c r="O56" s="57"/>
      <c r="P56" s="57"/>
      <c r="Q56" s="38"/>
      <c r="R56" s="38"/>
    </row>
    <row r="57" spans="1:18" x14ac:dyDescent="0.2">
      <c r="A57" s="57"/>
      <c r="B57" s="57"/>
      <c r="C57" s="57"/>
      <c r="D57" s="57"/>
      <c r="E57" s="57"/>
      <c r="F57" s="57"/>
      <c r="G57" s="57"/>
      <c r="H57" s="57"/>
      <c r="I57" s="57"/>
      <c r="J57" s="57"/>
      <c r="K57" s="57"/>
      <c r="L57" s="57"/>
      <c r="M57" s="57"/>
      <c r="N57" s="57"/>
      <c r="O57" s="57"/>
      <c r="P57" s="57"/>
      <c r="Q57" s="38"/>
      <c r="R57" s="38"/>
    </row>
    <row r="58" spans="1:18" x14ac:dyDescent="0.2">
      <c r="A58" s="57"/>
      <c r="B58" s="57"/>
      <c r="C58" s="57"/>
      <c r="D58" s="57"/>
      <c r="E58" s="57"/>
      <c r="F58" s="57"/>
      <c r="G58" s="57"/>
      <c r="H58" s="57"/>
      <c r="I58" s="57"/>
      <c r="J58" s="57"/>
      <c r="K58" s="57"/>
      <c r="L58" s="57"/>
      <c r="M58" s="57"/>
      <c r="N58" s="57"/>
      <c r="O58" s="57"/>
      <c r="P58" s="57"/>
      <c r="Q58" s="38"/>
      <c r="R58" s="38"/>
    </row>
    <row r="59" spans="1:18" x14ac:dyDescent="0.2">
      <c r="A59" s="57"/>
      <c r="B59" s="57"/>
      <c r="C59" s="57"/>
      <c r="D59" s="57"/>
      <c r="E59" s="57"/>
      <c r="F59" s="57"/>
      <c r="G59" s="57"/>
      <c r="H59" s="57"/>
      <c r="I59" s="57"/>
      <c r="J59" s="57"/>
      <c r="K59" s="57"/>
      <c r="L59" s="57"/>
      <c r="M59" s="57"/>
      <c r="N59" s="57"/>
      <c r="O59" s="57"/>
      <c r="P59" s="57"/>
      <c r="Q59" s="38"/>
      <c r="R59" s="38"/>
    </row>
    <row r="60" spans="1:18" x14ac:dyDescent="0.2">
      <c r="A60" s="57"/>
      <c r="B60" s="57"/>
      <c r="C60" s="57"/>
      <c r="D60" s="57"/>
      <c r="E60" s="57"/>
      <c r="F60" s="57"/>
      <c r="G60" s="57"/>
      <c r="H60" s="57"/>
      <c r="I60" s="57"/>
      <c r="J60" s="57"/>
      <c r="K60" s="57"/>
      <c r="L60" s="57"/>
      <c r="M60" s="57"/>
      <c r="N60" s="57"/>
      <c r="O60" s="57"/>
      <c r="P60" s="57"/>
      <c r="Q60" s="38"/>
      <c r="R60" s="38"/>
    </row>
    <row r="61" spans="1:18" x14ac:dyDescent="0.2">
      <c r="A61" s="57"/>
      <c r="B61" s="57"/>
      <c r="C61" s="57"/>
      <c r="D61" s="57"/>
      <c r="E61" s="57"/>
      <c r="F61" s="57"/>
      <c r="G61" s="57"/>
      <c r="H61" s="57"/>
      <c r="I61" s="57"/>
      <c r="J61" s="57"/>
      <c r="K61" s="57"/>
      <c r="L61" s="57"/>
      <c r="M61" s="57"/>
      <c r="N61" s="57"/>
      <c r="O61" s="57"/>
      <c r="P61" s="57"/>
      <c r="Q61" s="38"/>
      <c r="R61" s="38"/>
    </row>
    <row r="62" spans="1:18" x14ac:dyDescent="0.2">
      <c r="O62" s="38"/>
      <c r="P62" s="38"/>
      <c r="Q62" s="38"/>
      <c r="R62" s="38"/>
    </row>
    <row r="63" spans="1:18" x14ac:dyDescent="0.2">
      <c r="O63" s="38"/>
      <c r="P63" s="38"/>
    </row>
    <row r="64" spans="1:18" x14ac:dyDescent="0.2">
      <c r="O64" s="38"/>
      <c r="P64" s="38"/>
    </row>
    <row r="65" spans="15:16" x14ac:dyDescent="0.2">
      <c r="O65" s="38"/>
      <c r="P65" s="38"/>
    </row>
    <row r="66" spans="15:16" x14ac:dyDescent="0.2">
      <c r="O66" s="38"/>
      <c r="P66" s="38"/>
    </row>
    <row r="67" spans="15:16" x14ac:dyDescent="0.2">
      <c r="O67" s="38"/>
      <c r="P67" s="38"/>
    </row>
    <row r="68" spans="15:16" x14ac:dyDescent="0.2">
      <c r="O68" s="38"/>
      <c r="P68" s="38"/>
    </row>
    <row r="69" spans="15:16" x14ac:dyDescent="0.2">
      <c r="O69" s="38"/>
      <c r="P69" s="38"/>
    </row>
    <row r="70" spans="15:16" x14ac:dyDescent="0.2">
      <c r="O70" s="38"/>
      <c r="P70" s="38"/>
    </row>
    <row r="71" spans="15:16" x14ac:dyDescent="0.2">
      <c r="O71" s="38"/>
      <c r="P71" s="38"/>
    </row>
    <row r="72" spans="15:16" x14ac:dyDescent="0.2">
      <c r="O72" s="38"/>
      <c r="P72" s="38"/>
    </row>
    <row r="73" spans="15:16" x14ac:dyDescent="0.2">
      <c r="O73" s="38"/>
      <c r="P73" s="38"/>
    </row>
    <row r="74" spans="15:16" x14ac:dyDescent="0.2">
      <c r="O74" s="38"/>
      <c r="P74" s="38"/>
    </row>
    <row r="75" spans="15:16" x14ac:dyDescent="0.2">
      <c r="O75" s="38"/>
      <c r="P75" s="38"/>
    </row>
    <row r="76" spans="15:16" x14ac:dyDescent="0.2">
      <c r="O76" s="38"/>
      <c r="P76" s="38"/>
    </row>
    <row r="77" spans="15:16" x14ac:dyDescent="0.2">
      <c r="O77" s="38"/>
      <c r="P77" s="38"/>
    </row>
    <row r="78" spans="15:16" x14ac:dyDescent="0.2">
      <c r="O78" s="38"/>
      <c r="P78" s="38"/>
    </row>
    <row r="79" spans="15:16" x14ac:dyDescent="0.2">
      <c r="O79" s="38"/>
      <c r="P79" s="38"/>
    </row>
    <row r="80" spans="15:16" x14ac:dyDescent="0.2">
      <c r="O80" s="38"/>
      <c r="P80" s="38"/>
    </row>
    <row r="81" spans="15:16" x14ac:dyDescent="0.2">
      <c r="O81" s="38"/>
      <c r="P81" s="38"/>
    </row>
    <row r="82" spans="15:16" x14ac:dyDescent="0.2">
      <c r="O82" s="38"/>
      <c r="P82" s="38"/>
    </row>
    <row r="83" spans="15:16" x14ac:dyDescent="0.2">
      <c r="O83" s="38"/>
      <c r="P83" s="38"/>
    </row>
    <row r="84" spans="15:16" x14ac:dyDescent="0.2">
      <c r="O84" s="38"/>
      <c r="P84" s="38"/>
    </row>
    <row r="85" spans="15:16" x14ac:dyDescent="0.2">
      <c r="O85" s="38"/>
      <c r="P85" s="38"/>
    </row>
    <row r="86" spans="15:16" x14ac:dyDescent="0.2">
      <c r="O86" s="38"/>
      <c r="P86" s="38"/>
    </row>
    <row r="87" spans="15:16" x14ac:dyDescent="0.2">
      <c r="O87" s="38"/>
      <c r="P87" s="38"/>
    </row>
    <row r="88" spans="15:16" x14ac:dyDescent="0.2">
      <c r="O88" s="38"/>
      <c r="P88" s="38"/>
    </row>
    <row r="89" spans="15:16" x14ac:dyDescent="0.2">
      <c r="O89" s="38"/>
      <c r="P89" s="38"/>
    </row>
    <row r="90" spans="15:16" x14ac:dyDescent="0.2">
      <c r="O90" s="38"/>
      <c r="P90" s="38"/>
    </row>
    <row r="91" spans="15:16" x14ac:dyDescent="0.2">
      <c r="O91" s="38"/>
      <c r="P91" s="38"/>
    </row>
    <row r="92" spans="15:16" x14ac:dyDescent="0.2">
      <c r="O92" s="38"/>
      <c r="P92" s="38"/>
    </row>
    <row r="93" spans="15:16" x14ac:dyDescent="0.2">
      <c r="O93" s="38"/>
      <c r="P93" s="38"/>
    </row>
    <row r="94" spans="15:16" x14ac:dyDescent="0.2">
      <c r="O94" s="38"/>
      <c r="P94" s="38"/>
    </row>
    <row r="95" spans="15:16" x14ac:dyDescent="0.2">
      <c r="O95" s="38"/>
      <c r="P95" s="38"/>
    </row>
    <row r="96" spans="15:16" x14ac:dyDescent="0.2">
      <c r="O96" s="38"/>
      <c r="P96" s="38"/>
    </row>
    <row r="97" spans="15:16" x14ac:dyDescent="0.2">
      <c r="O97" s="38"/>
      <c r="P97" s="38"/>
    </row>
    <row r="98" spans="15:16" x14ac:dyDescent="0.2">
      <c r="O98" s="38"/>
      <c r="P98" s="38"/>
    </row>
    <row r="99" spans="15:16" x14ac:dyDescent="0.2">
      <c r="O99" s="38"/>
      <c r="P99" s="38"/>
    </row>
    <row r="100" spans="15:16" x14ac:dyDescent="0.2">
      <c r="O100" s="38"/>
      <c r="P100" s="38"/>
    </row>
    <row r="101" spans="15:16" x14ac:dyDescent="0.2">
      <c r="O101" s="38"/>
      <c r="P101" s="38"/>
    </row>
    <row r="102" spans="15:16" x14ac:dyDescent="0.2">
      <c r="O102" s="38"/>
      <c r="P102" s="38"/>
    </row>
    <row r="103" spans="15:16" x14ac:dyDescent="0.2">
      <c r="O103" s="38"/>
      <c r="P103" s="38"/>
    </row>
    <row r="104" spans="15:16" x14ac:dyDescent="0.2">
      <c r="O104" s="38"/>
      <c r="P104" s="38"/>
    </row>
    <row r="105" spans="15:16" x14ac:dyDescent="0.2">
      <c r="O105" s="38"/>
      <c r="P105" s="38"/>
    </row>
    <row r="106" spans="15:16" x14ac:dyDescent="0.2">
      <c r="O106" s="38"/>
      <c r="P106" s="38"/>
    </row>
    <row r="107" spans="15:16" x14ac:dyDescent="0.2">
      <c r="O107" s="38"/>
      <c r="P107" s="38"/>
    </row>
    <row r="108" spans="15:16" x14ac:dyDescent="0.2">
      <c r="O108" s="38"/>
      <c r="P108" s="38"/>
    </row>
    <row r="109" spans="15:16" x14ac:dyDescent="0.2">
      <c r="O109" s="38"/>
      <c r="P109" s="38"/>
    </row>
    <row r="110" spans="15:16" x14ac:dyDescent="0.2">
      <c r="O110" s="38"/>
      <c r="P110" s="38"/>
    </row>
  </sheetData>
  <mergeCells count="10">
    <mergeCell ref="A22:E30"/>
    <mergeCell ref="N24:O24"/>
    <mergeCell ref="N25:O25"/>
    <mergeCell ref="A1:XFD2"/>
    <mergeCell ref="N3:O3"/>
    <mergeCell ref="N4:O4"/>
    <mergeCell ref="N13:O13"/>
    <mergeCell ref="N18:O18"/>
    <mergeCell ref="A21:C21"/>
    <mergeCell ref="D21:E21"/>
  </mergeCells>
  <hyperlinks>
    <hyperlink ref="F9" r:id="rId1" display="https://finbox.com/NASDAQGS:ISRG/explorer/revenue_proj" xr:uid="{CFE3D3D0-DEE4-5B47-BBC3-E0D37E8E42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2023-12-09T12:23:19Z</dcterms:modified>
</cp:coreProperties>
</file>