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7989645D-EE26-3841-A610-9A4D20EE58B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11" i="2" s="1"/>
  <c r="O9" i="2"/>
  <c r="O7" i="2"/>
  <c r="G7" i="2"/>
  <c r="E7" i="2"/>
  <c r="O6" i="2"/>
  <c r="G6" i="2"/>
  <c r="E6" i="2"/>
  <c r="O5" i="2"/>
  <c r="G5" i="2"/>
  <c r="C4" i="2"/>
  <c r="A4" i="2"/>
  <c r="C3" i="2"/>
  <c r="O8"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9" i="2"/>
  <c r="K5" i="2" a="1"/>
  <c r="K5" i="2" s="1"/>
  <c r="A5" i="2" a="1"/>
  <c r="A5" i="2" s="1"/>
  <c r="K4" i="2" a="1"/>
  <c r="K4" i="2" s="1"/>
  <c r="A3" i="2" a="1"/>
  <c r="A3" i="2" s="1"/>
  <c r="K3" i="2" s="1"/>
  <c r="P190" i="1"/>
  <c r="O190" i="1"/>
  <c r="N190" i="1"/>
  <c r="M190" i="1"/>
  <c r="L190" i="1"/>
  <c r="K190" i="1"/>
  <c r="J190" i="1"/>
  <c r="I190" i="1"/>
  <c r="H190" i="1"/>
  <c r="G190" i="1"/>
  <c r="F190" i="1"/>
  <c r="E190" i="1"/>
  <c r="D190" i="1"/>
  <c r="C190" i="1"/>
  <c r="B190" i="1"/>
  <c r="P189" i="1"/>
  <c r="O189" i="1"/>
  <c r="N189" i="1"/>
  <c r="M189" i="1"/>
  <c r="L189" i="1"/>
  <c r="K189" i="1"/>
  <c r="J189" i="1"/>
  <c r="I189" i="1"/>
  <c r="H189" i="1"/>
  <c r="G189" i="1"/>
  <c r="F189" i="1"/>
  <c r="E189" i="1"/>
  <c r="D189" i="1"/>
  <c r="C189" i="1"/>
  <c r="P143" i="1"/>
  <c r="O143" i="1"/>
  <c r="N143" i="1"/>
  <c r="M143" i="1"/>
  <c r="L143" i="1"/>
  <c r="K143" i="1"/>
  <c r="J143" i="1"/>
  <c r="I143" i="1"/>
  <c r="H143" i="1"/>
  <c r="G143" i="1"/>
  <c r="F143" i="1"/>
  <c r="E143" i="1"/>
  <c r="D143" i="1"/>
  <c r="C143" i="1"/>
  <c r="B143" i="1"/>
  <c r="P129" i="1"/>
  <c r="O129" i="1"/>
  <c r="N129" i="1"/>
  <c r="M129" i="1"/>
  <c r="L129" i="1"/>
  <c r="K129" i="1"/>
  <c r="J129" i="1"/>
  <c r="I129" i="1"/>
  <c r="H129" i="1"/>
  <c r="G129" i="1"/>
  <c r="F129" i="1"/>
  <c r="E129" i="1"/>
  <c r="D129" i="1"/>
  <c r="C129" i="1"/>
  <c r="P36" i="1"/>
  <c r="O36" i="1"/>
  <c r="N36" i="1"/>
  <c r="M36" i="1"/>
  <c r="L36" i="1"/>
  <c r="K36" i="1"/>
  <c r="J36" i="1"/>
  <c r="I36" i="1"/>
  <c r="H36" i="1"/>
  <c r="G36" i="1"/>
  <c r="F36" i="1"/>
  <c r="E36" i="1"/>
  <c r="D36" i="1"/>
  <c r="C36" i="1"/>
  <c r="B36" i="1"/>
  <c r="P35" i="1"/>
  <c r="O35" i="1"/>
  <c r="N35" i="1"/>
  <c r="M35" i="1"/>
  <c r="L35" i="1"/>
  <c r="K35" i="1"/>
  <c r="J35" i="1"/>
  <c r="I35" i="1"/>
  <c r="H35" i="1"/>
  <c r="G35" i="1"/>
  <c r="F35" i="1"/>
  <c r="E35" i="1"/>
  <c r="D35" i="1"/>
  <c r="C35" i="1"/>
  <c r="P18" i="1"/>
  <c r="O18" i="1"/>
  <c r="N18" i="1"/>
  <c r="M18" i="1"/>
  <c r="L18" i="1"/>
  <c r="K18" i="1"/>
  <c r="J18" i="1"/>
  <c r="I18" i="1"/>
  <c r="H18" i="1"/>
  <c r="G18" i="1"/>
  <c r="F18" i="1"/>
  <c r="E18" i="1"/>
  <c r="D18" i="1"/>
  <c r="C18" i="1"/>
  <c r="P14" i="1"/>
  <c r="O14" i="1"/>
  <c r="N14" i="1"/>
  <c r="M14" i="1"/>
  <c r="L14" i="1"/>
  <c r="K14" i="1"/>
  <c r="P12" i="1"/>
  <c r="O12" i="1"/>
  <c r="N12" i="1"/>
  <c r="M12" i="1"/>
  <c r="L12" i="1"/>
  <c r="K12" i="1"/>
  <c r="J12" i="1"/>
  <c r="I12" i="1"/>
  <c r="H12" i="1"/>
  <c r="G12" i="1"/>
  <c r="F12" i="1"/>
  <c r="E12" i="1"/>
  <c r="D12" i="1"/>
  <c r="C12" i="1"/>
  <c r="B12" i="1"/>
  <c r="P3" i="1"/>
  <c r="O3" i="1"/>
  <c r="N3" i="1"/>
  <c r="M3" i="1"/>
  <c r="L3" i="1"/>
  <c r="K3" i="1"/>
  <c r="J3" i="1"/>
  <c r="I3" i="1"/>
  <c r="H3" i="1"/>
  <c r="G3" i="1"/>
  <c r="F3" i="1"/>
  <c r="E3" i="1"/>
  <c r="D3" i="1"/>
  <c r="C3" i="1"/>
  <c r="K16" i="2" l="1"/>
  <c r="K13" i="2"/>
  <c r="K11" i="2"/>
  <c r="E4" i="2"/>
  <c r="O12" i="2"/>
  <c r="G4" i="2"/>
  <c r="O20" i="2"/>
  <c r="O21" i="2" s="1"/>
  <c r="O22" i="2" s="1"/>
  <c r="C7" i="2"/>
  <c r="O23" i="2" l="1"/>
  <c r="A6" i="2"/>
  <c r="A7"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<sst xmlns="http://schemas.openxmlformats.org/spreadsheetml/2006/main" count="1378" uniqueCount="250">
  <si>
    <t>2013 Y</t>
  </si>
  <si>
    <t>2014 Y</t>
  </si>
  <si>
    <t>2015 Y</t>
  </si>
  <si>
    <t>2016 Y</t>
  </si>
  <si>
    <t>2017 Y</t>
  </si>
  <si>
    <t>2018 Y</t>
  </si>
  <si>
    <t>2019 Y</t>
  </si>
  <si>
    <t>2020 Y</t>
  </si>
  <si>
    <t>2021 Y</t>
  </si>
  <si>
    <t>2022 Y</t>
  </si>
  <si>
    <t>TTM</t>
  </si>
  <si>
    <t>2022 Q4</t>
  </si>
  <si>
    <t>2023 Q1</t>
  </si>
  <si>
    <t>2023 Q2</t>
  </si>
  <si>
    <t>2023 Q3</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</si>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</sst>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vertical="center"/>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https://www.bing.com/financeapi/forcetrigger?t=a1xgw7&amp;q=XNAS%3aMEDP&amp;form=skydnc</v>
    <v>Learn more on Bing</v>
  </rv>
  <rv s="1">
    <v>0</v>
    <v>MEDPACE HOLDINGS, INC. (XNAS:MEDP)</v>
    <v>2</v>
    <v>3</v>
    <v>Finance</v>
    <v>4</v>
    <v>en-US</v>
    <v>a1xgw7</v>
    <v>268435456</v>
    <v>1</v>
    <v>Powered by Refinitiv</v>
    <v>289.13990000000001</v>
    <v>167</v>
    <v>1.3228</v>
    <v>1.74</v>
    <v>6.182E-3</v>
    <v>-0.19</v>
    <v>-6.7089999999999999E-4</v>
    <v>USD</v>
    <v>Medpace Holdings, Inc. is a global provider of clinical research-based drug and medical device development services. The Company is focused on providing scientifically driven outsourced clinical development services to the biotechnology, pharmaceutical and medical device industries. The Company partners with pharmaceutical, biotechnology, and medical device companies in the development and execution of clinical trials. The Company's drug development services focuses on full-service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It also provides bio-analytical laboratory services, clinical human pharmacology, imaging services, and electrocardiography reading support for clinical trials. Its operations are based in North America, Europe, and Asia.</v>
    <v>5800</v>
    <v>Nasdaq Stock Market</v>
    <v>XNAS</v>
    <v>XNAS</v>
    <v>5375 Medpace Way, CINCINNATI, OH, 45227-1543 US</v>
    <v>289.13990000000001</v>
    <v>Biotechnology &amp; Medical Research</v>
    <v>Stock</v>
    <v>45268.949934953125</v>
    <v>0</v>
    <v>279.16000000000003</v>
    <v>8689243373</v>
    <v>MEDPACE HOLDINGS, INC.</v>
    <v>MEDPACE HOLDINGS, INC.</v>
    <v>281.13</v>
    <v>32.969799999999999</v>
    <v>281.45</v>
    <v>283.19</v>
    <v>283</v>
    <v>30683440</v>
    <v>MEDP</v>
    <v>MEDPACE HOLDINGS, INC. (XNAS:MEDP)</v>
    <v>168768</v>
    <v>208349</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EDP%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MED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6"/>
  <sheetViews>
    <sheetView topLeftCell="A163" workbookViewId="0">
      <pane xSplit="1" topLeftCell="G1" activePane="topRight" state="frozen"/>
      <selection pane="topRight" activeCell="H188" sqref="H188:K188"/>
    </sheetView>
  </sheetViews>
  <sheetFormatPr baseColWidth="10" defaultRowHeight="15" x14ac:dyDescent="0.2"/>
  <cols>
    <col min="1" max="1" width="40.83203125" customWidth="1"/>
    <col min="2" max="17" width="14.83203125" customWidth="1"/>
  </cols>
  <sheetData>
    <row r="1" spans="1:16"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6" x14ac:dyDescent="0.2">
      <c r="A2" s="31" t="s">
        <v>15</v>
      </c>
      <c r="B2" s="27">
        <v>272890000</v>
      </c>
      <c r="C2" s="27" t="s">
        <v>16</v>
      </c>
      <c r="D2" s="27">
        <v>359059000</v>
      </c>
      <c r="E2" s="27">
        <v>421582000</v>
      </c>
      <c r="F2" s="27">
        <v>436152000</v>
      </c>
      <c r="G2" s="27">
        <v>704589000</v>
      </c>
      <c r="H2" s="27">
        <v>860969000</v>
      </c>
      <c r="I2" s="27">
        <v>925925000</v>
      </c>
      <c r="J2" s="27">
        <v>1142377000</v>
      </c>
      <c r="K2" s="27">
        <v>1459996000</v>
      </c>
      <c r="L2" s="28">
        <v>1781539000</v>
      </c>
      <c r="M2" s="27">
        <v>394098000</v>
      </c>
      <c r="N2" s="27">
        <v>434074000</v>
      </c>
      <c r="O2" s="27">
        <v>460868000</v>
      </c>
      <c r="P2" s="27">
        <v>492499000</v>
      </c>
    </row>
    <row r="3" spans="1:16" ht="16" x14ac:dyDescent="0.2">
      <c r="A3" s="9" t="s">
        <v>188</v>
      </c>
      <c r="B3" s="10"/>
      <c r="C3" s="11" t="e">
        <f t="shared" ref="C3:P3" si="0">(C2/B2)-1</f>
        <v>#VALUE!</v>
      </c>
      <c r="D3" s="11" t="e">
        <f t="shared" si="0"/>
        <v>#VALUE!</v>
      </c>
      <c r="E3" s="11">
        <f t="shared" si="0"/>
        <v>0.17413015688229505</v>
      </c>
      <c r="F3" s="11">
        <f t="shared" si="0"/>
        <v>3.4560299064001709E-2</v>
      </c>
      <c r="G3" s="11">
        <f t="shared" si="0"/>
        <v>0.61546662631376226</v>
      </c>
      <c r="H3" s="11">
        <f t="shared" si="0"/>
        <v>0.22194499204500784</v>
      </c>
      <c r="I3" s="11">
        <f t="shared" si="0"/>
        <v>7.5445225089405099E-2</v>
      </c>
      <c r="J3" s="11">
        <f t="shared" si="0"/>
        <v>0.23376839376839387</v>
      </c>
      <c r="K3" s="11">
        <f t="shared" si="0"/>
        <v>0.27803343379637369</v>
      </c>
      <c r="L3" s="11">
        <f t="shared" si="0"/>
        <v>0.22023553489187631</v>
      </c>
      <c r="M3" s="11">
        <f t="shared" si="0"/>
        <v>-0.77878789069450627</v>
      </c>
      <c r="N3" s="11">
        <f t="shared" si="0"/>
        <v>0.10143669848616343</v>
      </c>
      <c r="O3" s="11">
        <f t="shared" si="0"/>
        <v>6.1726802342457754E-2</v>
      </c>
      <c r="P3" s="11">
        <f t="shared" si="0"/>
        <v>6.8633534981817013E-2</v>
      </c>
    </row>
    <row r="4" spans="1:16" ht="16" x14ac:dyDescent="0.2">
      <c r="A4" s="2" t="s">
        <v>17</v>
      </c>
      <c r="B4" s="3">
        <v>272890000</v>
      </c>
      <c r="C4" s="3" t="s">
        <v>16</v>
      </c>
      <c r="D4" s="3">
        <v>359059000</v>
      </c>
      <c r="E4" s="3">
        <v>421582000</v>
      </c>
      <c r="F4" s="3">
        <v>436152000</v>
      </c>
      <c r="G4" s="3">
        <v>704589000</v>
      </c>
      <c r="H4" s="3">
        <v>860969000</v>
      </c>
      <c r="I4" s="3">
        <v>925925000</v>
      </c>
      <c r="J4" s="3">
        <v>1142377000</v>
      </c>
      <c r="K4" s="3">
        <v>1459996000</v>
      </c>
      <c r="L4" s="4">
        <v>1781539000</v>
      </c>
      <c r="M4" s="3">
        <v>394098000</v>
      </c>
      <c r="N4" s="3">
        <v>434074000</v>
      </c>
      <c r="O4" s="3">
        <v>460868000</v>
      </c>
      <c r="P4" s="3">
        <v>492499000</v>
      </c>
    </row>
    <row r="5" spans="1:16" ht="16" x14ac:dyDescent="0.2">
      <c r="A5" s="2" t="s">
        <v>18</v>
      </c>
      <c r="B5" s="3">
        <v>148399000</v>
      </c>
      <c r="C5" s="3" t="s">
        <v>16</v>
      </c>
      <c r="D5" s="3">
        <v>202665000</v>
      </c>
      <c r="E5" s="3">
        <v>249471000</v>
      </c>
      <c r="F5" s="3">
        <v>261463000</v>
      </c>
      <c r="G5" s="3">
        <v>489059000</v>
      </c>
      <c r="H5" s="3">
        <v>615272000</v>
      </c>
      <c r="I5" s="3">
        <v>647199000</v>
      </c>
      <c r="J5" s="3">
        <v>814222000</v>
      </c>
      <c r="K5" s="3">
        <v>1027558000</v>
      </c>
      <c r="L5" s="4">
        <v>1278109000</v>
      </c>
      <c r="M5" s="3">
        <v>278367000</v>
      </c>
      <c r="N5" s="3">
        <v>303885000</v>
      </c>
      <c r="O5" s="3">
        <v>336551000</v>
      </c>
      <c r="P5" s="3">
        <v>359306000</v>
      </c>
    </row>
    <row r="6" spans="1:16" ht="16" x14ac:dyDescent="0.2">
      <c r="A6" s="2" t="s">
        <v>19</v>
      </c>
      <c r="B6" s="3">
        <v>148399000</v>
      </c>
      <c r="C6" s="3" t="s">
        <v>16</v>
      </c>
      <c r="D6" s="3">
        <v>202665000</v>
      </c>
      <c r="E6" s="3">
        <v>249471000</v>
      </c>
      <c r="F6" s="3">
        <v>261463000</v>
      </c>
      <c r="G6" s="3">
        <v>489059000</v>
      </c>
      <c r="H6" s="3">
        <v>615272000</v>
      </c>
      <c r="I6" s="3">
        <v>647199000</v>
      </c>
      <c r="J6" s="3">
        <v>814222000</v>
      </c>
      <c r="K6" s="3">
        <v>1027558000</v>
      </c>
      <c r="L6" s="4">
        <v>1278109000</v>
      </c>
      <c r="M6" s="3">
        <v>278367000</v>
      </c>
      <c r="N6" s="3">
        <v>303885000</v>
      </c>
      <c r="O6" s="3">
        <v>336551000</v>
      </c>
      <c r="P6" s="3">
        <v>359306000</v>
      </c>
    </row>
    <row r="7" spans="1:16" ht="16" x14ac:dyDescent="0.2">
      <c r="A7" s="31" t="s">
        <v>20</v>
      </c>
      <c r="B7" s="27">
        <v>124491000</v>
      </c>
      <c r="C7" s="27" t="s">
        <v>16</v>
      </c>
      <c r="D7" s="27">
        <v>156394000</v>
      </c>
      <c r="E7" s="27">
        <v>172111000</v>
      </c>
      <c r="F7" s="27">
        <v>174689000</v>
      </c>
      <c r="G7" s="27">
        <v>215530000</v>
      </c>
      <c r="H7" s="27">
        <v>245697000</v>
      </c>
      <c r="I7" s="27">
        <v>278726000</v>
      </c>
      <c r="J7" s="27">
        <v>328155000</v>
      </c>
      <c r="K7" s="27">
        <v>432438000</v>
      </c>
      <c r="L7" s="28">
        <v>503430000</v>
      </c>
      <c r="M7" s="27">
        <v>115731000</v>
      </c>
      <c r="N7" s="27">
        <v>130189000</v>
      </c>
      <c r="O7" s="27">
        <v>124317000</v>
      </c>
      <c r="P7" s="27">
        <v>133193000</v>
      </c>
    </row>
    <row r="8" spans="1:16" ht="16" x14ac:dyDescent="0.2">
      <c r="A8" s="26" t="s">
        <v>55</v>
      </c>
      <c r="B8" s="29">
        <v>45.62</v>
      </c>
      <c r="C8" s="27" t="s">
        <v>16</v>
      </c>
      <c r="D8" s="29">
        <v>43.56</v>
      </c>
      <c r="E8" s="29">
        <v>40.83</v>
      </c>
      <c r="F8" s="29">
        <v>40.049999999999997</v>
      </c>
      <c r="G8" s="29">
        <v>30.59</v>
      </c>
      <c r="H8" s="29">
        <v>28.54</v>
      </c>
      <c r="I8" s="29">
        <v>30.1</v>
      </c>
      <c r="J8" s="29">
        <v>28.73</v>
      </c>
      <c r="K8" s="29">
        <v>29.62</v>
      </c>
      <c r="L8" s="30">
        <v>28.26</v>
      </c>
      <c r="M8" s="29">
        <v>29.37</v>
      </c>
      <c r="N8" s="29">
        <v>29.99</v>
      </c>
      <c r="O8" s="29">
        <v>26.97</v>
      </c>
      <c r="P8" s="29">
        <v>27.04</v>
      </c>
    </row>
    <row r="9" spans="1:16" ht="16" x14ac:dyDescent="0.2">
      <c r="A9" s="2" t="s">
        <v>21</v>
      </c>
      <c r="B9" s="3" t="s">
        <v>16</v>
      </c>
      <c r="C9" s="3" t="s">
        <v>16</v>
      </c>
      <c r="D9" s="3" t="s">
        <v>16</v>
      </c>
      <c r="E9" s="3" t="s">
        <v>16</v>
      </c>
      <c r="F9" s="3" t="s">
        <v>16</v>
      </c>
      <c r="G9" s="3" t="s">
        <v>16</v>
      </c>
      <c r="H9" s="3" t="s">
        <v>16</v>
      </c>
      <c r="I9" s="3" t="s">
        <v>16</v>
      </c>
      <c r="J9" s="3" t="s">
        <v>16</v>
      </c>
      <c r="K9" s="3" t="s">
        <v>16</v>
      </c>
      <c r="L9" s="4" t="s">
        <v>16</v>
      </c>
      <c r="M9" s="3" t="s">
        <v>16</v>
      </c>
      <c r="N9" s="3" t="s">
        <v>16</v>
      </c>
      <c r="O9" s="3" t="s">
        <v>16</v>
      </c>
      <c r="P9" s="3" t="s">
        <v>16</v>
      </c>
    </row>
    <row r="10" spans="1:16" ht="16" x14ac:dyDescent="0.2">
      <c r="A10" s="2" t="s">
        <v>22</v>
      </c>
      <c r="B10" s="3">
        <v>65628000</v>
      </c>
      <c r="C10" s="3" t="s">
        <v>16</v>
      </c>
      <c r="D10" s="3">
        <v>126519000</v>
      </c>
      <c r="E10" s="3">
        <v>119621000</v>
      </c>
      <c r="F10" s="3">
        <v>109831000</v>
      </c>
      <c r="G10" s="3">
        <v>114482000</v>
      </c>
      <c r="H10" s="3">
        <v>118434000</v>
      </c>
      <c r="I10" s="3">
        <v>111684000</v>
      </c>
      <c r="J10" s="3">
        <v>129540000</v>
      </c>
      <c r="K10" s="3">
        <v>153741000</v>
      </c>
      <c r="L10" s="4">
        <v>177494000</v>
      </c>
      <c r="M10" s="3">
        <v>39300000</v>
      </c>
      <c r="N10" s="3">
        <v>43985000</v>
      </c>
      <c r="O10" s="3">
        <v>45924000</v>
      </c>
      <c r="P10" s="3">
        <v>48285000</v>
      </c>
    </row>
    <row r="11" spans="1:16" ht="16" x14ac:dyDescent="0.2">
      <c r="A11" s="26" t="s">
        <v>23</v>
      </c>
      <c r="B11" s="27">
        <v>35109000</v>
      </c>
      <c r="C11" s="27" t="s">
        <v>16</v>
      </c>
      <c r="D11" s="27">
        <v>56998000</v>
      </c>
      <c r="E11" s="27">
        <v>61507000</v>
      </c>
      <c r="F11" s="27">
        <v>63357000</v>
      </c>
      <c r="G11" s="27">
        <v>75681000</v>
      </c>
      <c r="H11" s="27">
        <v>95245000</v>
      </c>
      <c r="I11" s="27">
        <v>92156000</v>
      </c>
      <c r="J11" s="27">
        <v>108421000</v>
      </c>
      <c r="K11" s="27">
        <v>131400000</v>
      </c>
      <c r="L11" s="28">
        <v>152239000</v>
      </c>
      <c r="M11" s="27">
        <v>33401000</v>
      </c>
      <c r="N11" s="27">
        <v>38027000</v>
      </c>
      <c r="O11" s="27">
        <v>39404000</v>
      </c>
      <c r="P11" s="27">
        <v>41407000</v>
      </c>
    </row>
    <row r="12" spans="1:16" ht="16" x14ac:dyDescent="0.2">
      <c r="A12" s="12" t="s">
        <v>189</v>
      </c>
      <c r="B12" s="11">
        <f t="shared" ref="B12:P12" si="1">B11/B2</f>
        <v>0.12865623511304922</v>
      </c>
      <c r="C12" s="11" t="e">
        <f t="shared" si="1"/>
        <v>#VALUE!</v>
      </c>
      <c r="D12" s="11">
        <f t="shared" si="1"/>
        <v>0.15874271359303066</v>
      </c>
      <c r="E12" s="11">
        <f t="shared" si="1"/>
        <v>0.14589569763414947</v>
      </c>
      <c r="F12" s="11">
        <f t="shared" si="1"/>
        <v>0.1452635778352501</v>
      </c>
      <c r="G12" s="11">
        <f t="shared" si="1"/>
        <v>0.10741155482132136</v>
      </c>
      <c r="H12" s="11">
        <f t="shared" si="1"/>
        <v>0.11062535352608514</v>
      </c>
      <c r="I12" s="11">
        <f t="shared" si="1"/>
        <v>9.9528579528579533E-2</v>
      </c>
      <c r="J12" s="11">
        <f t="shared" si="1"/>
        <v>9.4908248327828723E-2</v>
      </c>
      <c r="K12" s="11">
        <f t="shared" si="1"/>
        <v>9.0000246576018017E-2</v>
      </c>
      <c r="L12" s="11">
        <f t="shared" si="1"/>
        <v>8.5453644292939987E-2</v>
      </c>
      <c r="M12" s="11">
        <f t="shared" si="1"/>
        <v>8.4753030971991744E-2</v>
      </c>
      <c r="N12" s="11">
        <f t="shared" si="1"/>
        <v>8.7604878430866631E-2</v>
      </c>
      <c r="O12" s="11">
        <f t="shared" si="1"/>
        <v>8.5499535658800349E-2</v>
      </c>
      <c r="P12" s="11">
        <f t="shared" si="1"/>
        <v>8.4075297614817496E-2</v>
      </c>
    </row>
    <row r="13" spans="1:16" ht="16" x14ac:dyDescent="0.2">
      <c r="A13" s="2" t="s">
        <v>24</v>
      </c>
      <c r="B13" s="3">
        <v>0</v>
      </c>
      <c r="C13" s="3">
        <v>0</v>
      </c>
      <c r="D13" s="3">
        <v>0</v>
      </c>
      <c r="E13" s="3">
        <v>0</v>
      </c>
      <c r="F13" s="3">
        <v>0</v>
      </c>
      <c r="G13" s="3">
        <v>0</v>
      </c>
      <c r="H13" s="3">
        <v>0</v>
      </c>
      <c r="I13" s="3">
        <v>0</v>
      </c>
      <c r="J13" s="3">
        <v>0</v>
      </c>
      <c r="K13" s="3">
        <v>0</v>
      </c>
      <c r="L13" s="4">
        <v>0</v>
      </c>
      <c r="M13" s="3">
        <v>0</v>
      </c>
      <c r="N13" s="3">
        <v>0</v>
      </c>
      <c r="O13" s="3">
        <v>0</v>
      </c>
      <c r="P13" s="3">
        <v>0</v>
      </c>
    </row>
    <row r="14" spans="1:16" ht="16" x14ac:dyDescent="0.2">
      <c r="A14" s="13" t="s">
        <v>190</v>
      </c>
      <c r="B14" s="14">
        <v>0</v>
      </c>
      <c r="C14" s="14">
        <v>0</v>
      </c>
      <c r="D14" s="14">
        <v>0</v>
      </c>
      <c r="E14" s="14">
        <v>0</v>
      </c>
      <c r="F14" s="14">
        <v>0</v>
      </c>
      <c r="G14" s="14">
        <v>0</v>
      </c>
      <c r="H14" s="14">
        <v>0</v>
      </c>
      <c r="I14" s="14">
        <v>0</v>
      </c>
      <c r="J14" s="14">
        <v>0</v>
      </c>
      <c r="K14" s="14">
        <f t="shared" ref="K14:P14" si="2">K13/K2</f>
        <v>0</v>
      </c>
      <c r="L14" s="14">
        <f t="shared" si="2"/>
        <v>0</v>
      </c>
      <c r="M14" s="14">
        <f t="shared" si="2"/>
        <v>0</v>
      </c>
      <c r="N14" s="14">
        <f t="shared" si="2"/>
        <v>0</v>
      </c>
      <c r="O14" s="14">
        <f t="shared" si="2"/>
        <v>0</v>
      </c>
      <c r="P14" s="14">
        <f t="shared" si="2"/>
        <v>0</v>
      </c>
    </row>
    <row r="15" spans="1:16" ht="16" x14ac:dyDescent="0.2">
      <c r="A15" s="2" t="s">
        <v>25</v>
      </c>
      <c r="B15" s="3">
        <v>30519000</v>
      </c>
      <c r="C15" s="3" t="s">
        <v>16</v>
      </c>
      <c r="D15" s="3">
        <v>69521000</v>
      </c>
      <c r="E15" s="3">
        <v>58114000</v>
      </c>
      <c r="F15" s="3">
        <v>46474000</v>
      </c>
      <c r="G15" s="3">
        <v>38801000</v>
      </c>
      <c r="H15" s="3">
        <v>23189000</v>
      </c>
      <c r="I15" s="3">
        <v>19528000</v>
      </c>
      <c r="J15" s="3">
        <v>21119000</v>
      </c>
      <c r="K15" s="3">
        <v>22341000</v>
      </c>
      <c r="L15" s="4">
        <v>25255000</v>
      </c>
      <c r="M15" s="3">
        <v>5899000</v>
      </c>
      <c r="N15" s="3">
        <v>5958000</v>
      </c>
      <c r="O15" s="3">
        <v>6520000</v>
      </c>
      <c r="P15" s="3">
        <v>6878000</v>
      </c>
    </row>
    <row r="16" spans="1:16" ht="16" x14ac:dyDescent="0.2">
      <c r="A16" s="31" t="s">
        <v>26</v>
      </c>
      <c r="B16" s="27">
        <v>58863000</v>
      </c>
      <c r="C16" s="27" t="s">
        <v>16</v>
      </c>
      <c r="D16" s="27">
        <v>29875000</v>
      </c>
      <c r="E16" s="27">
        <v>52490000</v>
      </c>
      <c r="F16" s="27">
        <v>64858000</v>
      </c>
      <c r="G16" s="27">
        <v>101048000</v>
      </c>
      <c r="H16" s="27">
        <v>127263000</v>
      </c>
      <c r="I16" s="27">
        <v>167042000</v>
      </c>
      <c r="J16" s="27">
        <v>198615000</v>
      </c>
      <c r="K16" s="27">
        <v>278697000</v>
      </c>
      <c r="L16" s="28">
        <v>325936000</v>
      </c>
      <c r="M16" s="27">
        <v>76431000</v>
      </c>
      <c r="N16" s="27">
        <v>86204000</v>
      </c>
      <c r="O16" s="27">
        <v>78393000</v>
      </c>
      <c r="P16" s="27">
        <v>84908000</v>
      </c>
    </row>
    <row r="17" spans="1:16" ht="16" x14ac:dyDescent="0.2">
      <c r="A17" s="26" t="s">
        <v>56</v>
      </c>
      <c r="B17" s="29">
        <v>21.57</v>
      </c>
      <c r="C17" s="27" t="s">
        <v>16</v>
      </c>
      <c r="D17" s="29">
        <v>8.32</v>
      </c>
      <c r="E17" s="29">
        <v>12.45</v>
      </c>
      <c r="F17" s="29">
        <v>14.87</v>
      </c>
      <c r="G17" s="29">
        <v>14.34</v>
      </c>
      <c r="H17" s="29">
        <v>14.78</v>
      </c>
      <c r="I17" s="29">
        <v>18.04</v>
      </c>
      <c r="J17" s="29">
        <v>17.39</v>
      </c>
      <c r="K17" s="29">
        <v>19.09</v>
      </c>
      <c r="L17" s="30">
        <v>18.3</v>
      </c>
      <c r="M17" s="29">
        <v>19.39</v>
      </c>
      <c r="N17" s="29">
        <v>19.86</v>
      </c>
      <c r="O17" s="29">
        <v>17.010000000000002</v>
      </c>
      <c r="P17" s="29">
        <v>17.239999999999998</v>
      </c>
    </row>
    <row r="18" spans="1:16" ht="16" x14ac:dyDescent="0.2">
      <c r="A18" s="15" t="s">
        <v>191</v>
      </c>
      <c r="B18" s="10"/>
      <c r="C18" s="11" t="e">
        <f>(C16/B16)-1</f>
        <v>#VALUE!</v>
      </c>
      <c r="D18" s="11" t="e">
        <f>(D16/C16)-1</f>
        <v>#VALUE!</v>
      </c>
      <c r="E18" s="11">
        <f>(E16/D16)-1</f>
        <v>0.75698744769874482</v>
      </c>
      <c r="F18" s="11">
        <f t="shared" ref="F18:P18" si="3">(F16/E16)-1</f>
        <v>0.23562583349209376</v>
      </c>
      <c r="G18" s="11">
        <f t="shared" si="3"/>
        <v>0.55798822041999441</v>
      </c>
      <c r="H18" s="11">
        <f t="shared" si="3"/>
        <v>0.25943116142823208</v>
      </c>
      <c r="I18" s="11">
        <f t="shared" si="3"/>
        <v>0.31257317523553585</v>
      </c>
      <c r="J18" s="11">
        <f t="shared" si="3"/>
        <v>0.18901234420085977</v>
      </c>
      <c r="K18" s="11">
        <f t="shared" si="3"/>
        <v>0.40320217506230649</v>
      </c>
      <c r="L18" s="11">
        <f t="shared" si="3"/>
        <v>0.16949949228014649</v>
      </c>
      <c r="M18" s="11">
        <f t="shared" si="3"/>
        <v>-0.76550304354229048</v>
      </c>
      <c r="N18" s="11">
        <f t="shared" si="3"/>
        <v>0.12786696497494465</v>
      </c>
      <c r="O18" s="11">
        <f t="shared" si="3"/>
        <v>-9.061064451765577E-2</v>
      </c>
      <c r="P18" s="11">
        <f t="shared" si="3"/>
        <v>8.3106910055744665E-2</v>
      </c>
    </row>
    <row r="19" spans="1:16" ht="16" x14ac:dyDescent="0.2">
      <c r="A19" s="2" t="s">
        <v>27</v>
      </c>
      <c r="B19" s="3">
        <v>19718000</v>
      </c>
      <c r="C19" s="3" t="s">
        <v>16</v>
      </c>
      <c r="D19" s="3">
        <v>37705000</v>
      </c>
      <c r="E19" s="3">
        <v>30533000</v>
      </c>
      <c r="F19" s="3">
        <v>7913000</v>
      </c>
      <c r="G19" s="3">
        <v>7097000</v>
      </c>
      <c r="H19" s="3">
        <v>2431000</v>
      </c>
      <c r="I19" s="3">
        <v>-1490000</v>
      </c>
      <c r="J19" s="3">
        <v>-3237000</v>
      </c>
      <c r="K19" s="3">
        <v>-4163000</v>
      </c>
      <c r="L19" s="4">
        <v>7316000</v>
      </c>
      <c r="M19" s="3">
        <v>2786000</v>
      </c>
      <c r="N19" s="3">
        <v>174000</v>
      </c>
      <c r="O19" s="3">
        <v>2649000</v>
      </c>
      <c r="P19" s="3">
        <v>1707000</v>
      </c>
    </row>
    <row r="20" spans="1:16" ht="16" x14ac:dyDescent="0.2">
      <c r="A20" s="2" t="s">
        <v>28</v>
      </c>
      <c r="B20" s="3">
        <v>18000000</v>
      </c>
      <c r="C20" s="3" t="s">
        <v>16</v>
      </c>
      <c r="D20" s="3">
        <v>27259000</v>
      </c>
      <c r="E20" s="3">
        <v>19384000</v>
      </c>
      <c r="F20" s="3">
        <v>7559000</v>
      </c>
      <c r="G20" s="3">
        <v>8157000</v>
      </c>
      <c r="H20" s="3">
        <v>1568000</v>
      </c>
      <c r="I20" s="3" t="s">
        <v>16</v>
      </c>
      <c r="J20" s="3">
        <v>-105000</v>
      </c>
      <c r="K20" s="3">
        <v>-2905000</v>
      </c>
      <c r="L20" s="4">
        <v>-217000</v>
      </c>
      <c r="M20" s="3">
        <v>-827000</v>
      </c>
      <c r="N20" s="3">
        <v>-861000</v>
      </c>
      <c r="O20" s="3">
        <v>1366000</v>
      </c>
      <c r="P20" s="3">
        <v>105000</v>
      </c>
    </row>
    <row r="21" spans="1:16" ht="16" x14ac:dyDescent="0.2">
      <c r="A21" s="2" t="s">
        <v>29</v>
      </c>
      <c r="B21" s="3">
        <v>18000000</v>
      </c>
      <c r="C21" s="3" t="s">
        <v>16</v>
      </c>
      <c r="D21" s="3">
        <v>27259000</v>
      </c>
      <c r="E21" s="3">
        <v>19384000</v>
      </c>
      <c r="F21" s="3">
        <v>7559000</v>
      </c>
      <c r="G21" s="3">
        <v>8157000</v>
      </c>
      <c r="H21" s="3">
        <v>1568000</v>
      </c>
      <c r="I21" s="3" t="s">
        <v>16</v>
      </c>
      <c r="J21" s="3">
        <v>-105000</v>
      </c>
      <c r="K21" s="3">
        <v>-2905000</v>
      </c>
      <c r="L21" s="4">
        <v>-217000</v>
      </c>
      <c r="M21" s="3">
        <v>-827000</v>
      </c>
      <c r="N21" s="3">
        <v>-861000</v>
      </c>
      <c r="O21" s="3">
        <v>1366000</v>
      </c>
      <c r="P21" s="3">
        <v>105000</v>
      </c>
    </row>
    <row r="22" spans="1:16" ht="16" x14ac:dyDescent="0.2">
      <c r="A22" s="2" t="s">
        <v>30</v>
      </c>
      <c r="B22" s="3" t="s">
        <v>16</v>
      </c>
      <c r="C22" s="3" t="s">
        <v>16</v>
      </c>
      <c r="D22" s="3" t="s">
        <v>16</v>
      </c>
      <c r="E22" s="3" t="s">
        <v>16</v>
      </c>
      <c r="F22" s="3" t="s">
        <v>16</v>
      </c>
      <c r="G22" s="3" t="s">
        <v>16</v>
      </c>
      <c r="H22" s="3" t="s">
        <v>16</v>
      </c>
      <c r="I22" s="3" t="s">
        <v>16</v>
      </c>
      <c r="J22" s="3" t="s">
        <v>16</v>
      </c>
      <c r="K22" s="3" t="s">
        <v>16</v>
      </c>
      <c r="L22" s="4" t="s">
        <v>16</v>
      </c>
      <c r="M22" s="3" t="s">
        <v>16</v>
      </c>
      <c r="N22" s="3" t="s">
        <v>16</v>
      </c>
      <c r="O22" s="3" t="s">
        <v>16</v>
      </c>
      <c r="P22" s="3" t="s">
        <v>16</v>
      </c>
    </row>
    <row r="23" spans="1:16" ht="16" x14ac:dyDescent="0.2">
      <c r="A23" s="2" t="s">
        <v>31</v>
      </c>
      <c r="B23" s="3">
        <v>1718000</v>
      </c>
      <c r="C23" s="3" t="s">
        <v>16</v>
      </c>
      <c r="D23" s="3">
        <v>10446000</v>
      </c>
      <c r="E23" s="3">
        <v>11149000</v>
      </c>
      <c r="F23" s="3">
        <v>354000</v>
      </c>
      <c r="G23" s="3">
        <v>-1060000</v>
      </c>
      <c r="H23" s="3">
        <v>863000</v>
      </c>
      <c r="I23" s="3">
        <v>-1490000</v>
      </c>
      <c r="J23" s="3">
        <v>-3132000</v>
      </c>
      <c r="K23" s="3">
        <v>-1258000</v>
      </c>
      <c r="L23" s="4">
        <v>7533000</v>
      </c>
      <c r="M23" s="3">
        <v>3613000</v>
      </c>
      <c r="N23" s="3">
        <v>1035000</v>
      </c>
      <c r="O23" s="3">
        <v>1283000</v>
      </c>
      <c r="P23" s="3">
        <v>1602000</v>
      </c>
    </row>
    <row r="24" spans="1:16" ht="16" x14ac:dyDescent="0.2">
      <c r="A24" s="2" t="s">
        <v>32</v>
      </c>
      <c r="B24" s="3">
        <v>39145000</v>
      </c>
      <c r="C24" s="3" t="s">
        <v>16</v>
      </c>
      <c r="D24" s="3">
        <v>-7830000</v>
      </c>
      <c r="E24" s="3">
        <v>21957000</v>
      </c>
      <c r="F24" s="3">
        <v>56945000</v>
      </c>
      <c r="G24" s="3">
        <v>93951000</v>
      </c>
      <c r="H24" s="3">
        <v>124832000</v>
      </c>
      <c r="I24" s="3">
        <v>168532000</v>
      </c>
      <c r="J24" s="3">
        <v>201852000</v>
      </c>
      <c r="K24" s="3">
        <v>282860000</v>
      </c>
      <c r="L24" s="4">
        <v>318620000</v>
      </c>
      <c r="M24" s="3">
        <v>73645000</v>
      </c>
      <c r="N24" s="3">
        <v>86030000</v>
      </c>
      <c r="O24" s="3">
        <v>75744000</v>
      </c>
      <c r="P24" s="3">
        <v>83201000</v>
      </c>
    </row>
    <row r="25" spans="1:16" ht="16" x14ac:dyDescent="0.2">
      <c r="A25" s="2" t="s">
        <v>33</v>
      </c>
      <c r="B25" s="3">
        <v>14301000</v>
      </c>
      <c r="C25" s="3" t="s">
        <v>16</v>
      </c>
      <c r="D25" s="3">
        <v>843000</v>
      </c>
      <c r="E25" s="3">
        <v>8532000</v>
      </c>
      <c r="F25" s="3">
        <v>17823000</v>
      </c>
      <c r="G25" s="3">
        <v>20766000</v>
      </c>
      <c r="H25" s="3">
        <v>24389000</v>
      </c>
      <c r="I25" s="3">
        <v>23148000</v>
      </c>
      <c r="J25" s="3">
        <v>20004000</v>
      </c>
      <c r="K25" s="3">
        <v>37492000</v>
      </c>
      <c r="L25" s="4">
        <v>45438000</v>
      </c>
      <c r="M25" s="3">
        <v>4975000</v>
      </c>
      <c r="N25" s="3">
        <v>13136000</v>
      </c>
      <c r="O25" s="3">
        <v>14676000</v>
      </c>
      <c r="P25" s="3">
        <v>12651000</v>
      </c>
    </row>
    <row r="26" spans="1:16" ht="16" x14ac:dyDescent="0.2">
      <c r="A26" s="2" t="s">
        <v>34</v>
      </c>
      <c r="B26" s="3" t="s">
        <v>16</v>
      </c>
      <c r="C26" s="3" t="s">
        <v>16</v>
      </c>
      <c r="D26" s="3" t="s">
        <v>16</v>
      </c>
      <c r="E26" s="3" t="s">
        <v>16</v>
      </c>
      <c r="F26" s="3" t="s">
        <v>16</v>
      </c>
      <c r="G26" s="3" t="s">
        <v>16</v>
      </c>
      <c r="H26" s="3" t="s">
        <v>16</v>
      </c>
      <c r="I26" s="3" t="s">
        <v>16</v>
      </c>
      <c r="J26" s="3" t="s">
        <v>16</v>
      </c>
      <c r="K26" s="3" t="s">
        <v>16</v>
      </c>
      <c r="L26" s="4" t="s">
        <v>16</v>
      </c>
      <c r="M26" s="3" t="s">
        <v>16</v>
      </c>
      <c r="N26" s="3" t="s">
        <v>16</v>
      </c>
      <c r="O26" s="3" t="s">
        <v>16</v>
      </c>
      <c r="P26" s="3" t="s">
        <v>16</v>
      </c>
    </row>
    <row r="27" spans="1:16" ht="16" x14ac:dyDescent="0.2">
      <c r="A27" s="2" t="s">
        <v>35</v>
      </c>
      <c r="B27" s="3">
        <v>24844000</v>
      </c>
      <c r="C27" s="3" t="s">
        <v>16</v>
      </c>
      <c r="D27" s="3">
        <v>-8673000</v>
      </c>
      <c r="E27" s="3">
        <v>13425000</v>
      </c>
      <c r="F27" s="3">
        <v>39122000</v>
      </c>
      <c r="G27" s="3">
        <v>73185000</v>
      </c>
      <c r="H27" s="3">
        <v>100443000</v>
      </c>
      <c r="I27" s="3">
        <v>145384000</v>
      </c>
      <c r="J27" s="3">
        <v>181848000</v>
      </c>
      <c r="K27" s="3">
        <v>245368000</v>
      </c>
      <c r="L27" s="4">
        <v>273182000</v>
      </c>
      <c r="M27" s="3">
        <v>68670000</v>
      </c>
      <c r="N27" s="3">
        <v>72894000</v>
      </c>
      <c r="O27" s="3">
        <v>61068000</v>
      </c>
      <c r="P27" s="3">
        <v>70550000</v>
      </c>
    </row>
    <row r="28" spans="1:16" ht="16" x14ac:dyDescent="0.2">
      <c r="A28" s="2" t="s">
        <v>36</v>
      </c>
      <c r="B28" s="3" t="s">
        <v>16</v>
      </c>
      <c r="C28" s="3" t="s">
        <v>16</v>
      </c>
      <c r="D28" s="3" t="s">
        <v>16</v>
      </c>
      <c r="E28" s="3" t="s">
        <v>16</v>
      </c>
      <c r="F28" s="3" t="s">
        <v>16</v>
      </c>
      <c r="G28" s="3" t="s">
        <v>16</v>
      </c>
      <c r="H28" s="3" t="s">
        <v>16</v>
      </c>
      <c r="I28" s="3" t="s">
        <v>16</v>
      </c>
      <c r="J28" s="3" t="s">
        <v>16</v>
      </c>
      <c r="K28" s="3" t="s">
        <v>16</v>
      </c>
      <c r="L28" s="4" t="s">
        <v>16</v>
      </c>
      <c r="M28" s="3" t="s">
        <v>16</v>
      </c>
      <c r="N28" s="3" t="s">
        <v>16</v>
      </c>
      <c r="O28" s="3" t="s">
        <v>16</v>
      </c>
      <c r="P28" s="3" t="s">
        <v>16</v>
      </c>
    </row>
    <row r="29" spans="1:16" ht="16" x14ac:dyDescent="0.2">
      <c r="A29" s="2" t="s">
        <v>37</v>
      </c>
      <c r="B29" s="3" t="s">
        <v>16</v>
      </c>
      <c r="C29" s="3" t="s">
        <v>16</v>
      </c>
      <c r="D29" s="3" t="s">
        <v>16</v>
      </c>
      <c r="E29" s="3" t="s">
        <v>16</v>
      </c>
      <c r="F29" s="3" t="s">
        <v>16</v>
      </c>
      <c r="G29" s="3" t="s">
        <v>16</v>
      </c>
      <c r="H29" s="3" t="s">
        <v>16</v>
      </c>
      <c r="I29" s="3" t="s">
        <v>16</v>
      </c>
      <c r="J29" s="3" t="s">
        <v>16</v>
      </c>
      <c r="K29" s="3" t="s">
        <v>16</v>
      </c>
      <c r="L29" s="4" t="s">
        <v>16</v>
      </c>
      <c r="M29" s="3" t="s">
        <v>16</v>
      </c>
      <c r="N29" s="3" t="s">
        <v>16</v>
      </c>
      <c r="O29" s="3" t="s">
        <v>16</v>
      </c>
      <c r="P29" s="3" t="s">
        <v>16</v>
      </c>
    </row>
    <row r="30" spans="1:16" ht="16" x14ac:dyDescent="0.2">
      <c r="A30" s="2" t="s">
        <v>38</v>
      </c>
      <c r="B30" s="3" t="s">
        <v>16</v>
      </c>
      <c r="C30" s="3" t="s">
        <v>16</v>
      </c>
      <c r="D30" s="3" t="s">
        <v>16</v>
      </c>
      <c r="E30" s="3" t="s">
        <v>16</v>
      </c>
      <c r="F30" s="3" t="s">
        <v>16</v>
      </c>
      <c r="G30" s="3" t="s">
        <v>16</v>
      </c>
      <c r="H30" s="3" t="s">
        <v>16</v>
      </c>
      <c r="I30" s="3" t="s">
        <v>16</v>
      </c>
      <c r="J30" s="3" t="s">
        <v>16</v>
      </c>
      <c r="K30" s="3" t="s">
        <v>16</v>
      </c>
      <c r="L30" s="4" t="s">
        <v>16</v>
      </c>
      <c r="M30" s="3" t="s">
        <v>16</v>
      </c>
      <c r="N30" s="3" t="s">
        <v>16</v>
      </c>
      <c r="O30" s="3" t="s">
        <v>16</v>
      </c>
      <c r="P30" s="3" t="s">
        <v>16</v>
      </c>
    </row>
    <row r="31" spans="1:16" ht="16" x14ac:dyDescent="0.2">
      <c r="A31" s="2" t="s">
        <v>39</v>
      </c>
      <c r="B31" s="3">
        <v>24844000</v>
      </c>
      <c r="C31" s="3" t="s">
        <v>16</v>
      </c>
      <c r="D31" s="3">
        <v>-8673000</v>
      </c>
      <c r="E31" s="3">
        <v>13425000</v>
      </c>
      <c r="F31" s="3">
        <v>39122000</v>
      </c>
      <c r="G31" s="3">
        <v>73185000</v>
      </c>
      <c r="H31" s="3">
        <v>100443000</v>
      </c>
      <c r="I31" s="3">
        <v>145384000</v>
      </c>
      <c r="J31" s="3">
        <v>181848000</v>
      </c>
      <c r="K31" s="3">
        <v>245368000</v>
      </c>
      <c r="L31" s="4">
        <v>273182000</v>
      </c>
      <c r="M31" s="3">
        <v>68670000</v>
      </c>
      <c r="N31" s="3">
        <v>72894000</v>
      </c>
      <c r="O31" s="3">
        <v>61068000</v>
      </c>
      <c r="P31" s="3">
        <v>70550000</v>
      </c>
    </row>
    <row r="32" spans="1:16" ht="16" x14ac:dyDescent="0.2">
      <c r="A32" s="2" t="s">
        <v>40</v>
      </c>
      <c r="B32" s="3" t="s">
        <v>16</v>
      </c>
      <c r="C32" s="3" t="s">
        <v>16</v>
      </c>
      <c r="D32" s="3" t="s">
        <v>16</v>
      </c>
      <c r="E32" s="3" t="s">
        <v>16</v>
      </c>
      <c r="F32" s="3" t="s">
        <v>16</v>
      </c>
      <c r="G32" s="3" t="s">
        <v>16</v>
      </c>
      <c r="H32" s="3" t="s">
        <v>16</v>
      </c>
      <c r="I32" s="3" t="s">
        <v>16</v>
      </c>
      <c r="J32" s="3" t="s">
        <v>16</v>
      </c>
      <c r="K32" s="3" t="s">
        <v>16</v>
      </c>
      <c r="L32" s="4" t="s">
        <v>16</v>
      </c>
      <c r="M32" s="3" t="s">
        <v>16</v>
      </c>
      <c r="N32" s="3" t="s">
        <v>16</v>
      </c>
      <c r="O32" s="3" t="s">
        <v>16</v>
      </c>
      <c r="P32" s="3" t="s">
        <v>16</v>
      </c>
    </row>
    <row r="33" spans="1:16" ht="16" x14ac:dyDescent="0.2">
      <c r="A33" s="31" t="s">
        <v>41</v>
      </c>
      <c r="B33" s="27">
        <v>24844000</v>
      </c>
      <c r="C33" s="27" t="s">
        <v>16</v>
      </c>
      <c r="D33" s="27">
        <v>-8673000</v>
      </c>
      <c r="E33" s="27">
        <v>13425000</v>
      </c>
      <c r="F33" s="27">
        <v>39122000</v>
      </c>
      <c r="G33" s="27">
        <v>73185000</v>
      </c>
      <c r="H33" s="27">
        <v>100443000</v>
      </c>
      <c r="I33" s="27">
        <v>145384000</v>
      </c>
      <c r="J33" s="27">
        <v>181848000</v>
      </c>
      <c r="K33" s="27">
        <v>245368000</v>
      </c>
      <c r="L33" s="28">
        <v>273182000</v>
      </c>
      <c r="M33" s="27">
        <v>68670000</v>
      </c>
      <c r="N33" s="27">
        <v>72894000</v>
      </c>
      <c r="O33" s="27">
        <v>61068000</v>
      </c>
      <c r="P33" s="27">
        <v>70550000</v>
      </c>
    </row>
    <row r="34" spans="1:16" ht="16" x14ac:dyDescent="0.2">
      <c r="A34" s="26" t="s">
        <v>57</v>
      </c>
      <c r="B34" s="29">
        <v>9.1</v>
      </c>
      <c r="C34" s="27" t="s">
        <v>16</v>
      </c>
      <c r="D34" s="29">
        <v>-2.42</v>
      </c>
      <c r="E34" s="29">
        <v>3.18</v>
      </c>
      <c r="F34" s="29">
        <v>8.9700000000000006</v>
      </c>
      <c r="G34" s="29">
        <v>10.39</v>
      </c>
      <c r="H34" s="29">
        <v>11.67</v>
      </c>
      <c r="I34" s="29">
        <v>15.7</v>
      </c>
      <c r="J34" s="29">
        <v>15.92</v>
      </c>
      <c r="K34" s="29">
        <v>16.809999999999999</v>
      </c>
      <c r="L34" s="30">
        <v>15.33</v>
      </c>
      <c r="M34" s="29">
        <v>17.420000000000002</v>
      </c>
      <c r="N34" s="29">
        <v>16.79</v>
      </c>
      <c r="O34" s="29">
        <v>13.25</v>
      </c>
      <c r="P34" s="29">
        <v>14.32</v>
      </c>
    </row>
    <row r="35" spans="1:16" ht="16" x14ac:dyDescent="0.2">
      <c r="A35" s="16" t="s">
        <v>192</v>
      </c>
      <c r="B35" s="17"/>
      <c r="C35" s="14" t="e">
        <f>(C33/B33)-1</f>
        <v>#VALUE!</v>
      </c>
      <c r="D35" s="14" t="e">
        <f>(D33/C33)-1</f>
        <v>#VALUE!</v>
      </c>
      <c r="E35" s="14">
        <f>(E33/D33)-1</f>
        <v>-2.5479072985126257</v>
      </c>
      <c r="F35" s="14">
        <f t="shared" ref="F35:P35" si="4">(F33/E33)-1</f>
        <v>1.9141154562383611</v>
      </c>
      <c r="G35" s="14">
        <f t="shared" si="4"/>
        <v>0.87068657021624651</v>
      </c>
      <c r="H35" s="14">
        <f t="shared" si="4"/>
        <v>0.37245337159253955</v>
      </c>
      <c r="I35" s="14">
        <f t="shared" si="4"/>
        <v>0.44742789442768527</v>
      </c>
      <c r="J35" s="14">
        <f t="shared" si="4"/>
        <v>0.25081164364716879</v>
      </c>
      <c r="K35" s="14">
        <f t="shared" si="4"/>
        <v>0.34930271435484572</v>
      </c>
      <c r="L35" s="14">
        <f t="shared" si="4"/>
        <v>0.11335626487561545</v>
      </c>
      <c r="M35" s="14">
        <f t="shared" si="4"/>
        <v>-0.74862911904883922</v>
      </c>
      <c r="N35" s="14">
        <f t="shared" si="4"/>
        <v>6.1511577107907334E-2</v>
      </c>
      <c r="O35" s="14">
        <f t="shared" si="4"/>
        <v>-0.16223557494443985</v>
      </c>
      <c r="P35" s="14">
        <f t="shared" si="4"/>
        <v>0.15526953559965939</v>
      </c>
    </row>
    <row r="36" spans="1:16" ht="16" x14ac:dyDescent="0.2">
      <c r="A36" s="18" t="s">
        <v>193</v>
      </c>
      <c r="B36" s="19" t="e">
        <f t="shared" ref="B36:P36" si="5">(B16*(1-0.25))/(B126+B105+B96)</f>
        <v>#VALUE!</v>
      </c>
      <c r="C36" s="19" t="e">
        <f t="shared" si="5"/>
        <v>#VALUE!</v>
      </c>
      <c r="D36" s="19">
        <f t="shared" si="5"/>
        <v>2.8311631697655465E-2</v>
      </c>
      <c r="E36" s="19">
        <f t="shared" si="5"/>
        <v>5.0839282393536786E-2</v>
      </c>
      <c r="F36" s="19">
        <f t="shared" si="5"/>
        <v>6.7081436575783193E-2</v>
      </c>
      <c r="G36" s="19">
        <f t="shared" si="5"/>
        <v>0.11321076029541816</v>
      </c>
      <c r="H36" s="19">
        <f t="shared" si="5"/>
        <v>0.12371726323566581</v>
      </c>
      <c r="I36" s="19">
        <f t="shared" si="5"/>
        <v>0.13603920853231871</v>
      </c>
      <c r="J36" s="19">
        <f t="shared" si="5"/>
        <v>0.13743169298076471</v>
      </c>
      <c r="K36" s="19">
        <f t="shared" si="5"/>
        <v>0.36335731694173357</v>
      </c>
      <c r="L36" s="19">
        <f t="shared" si="5"/>
        <v>0.39816206830838291</v>
      </c>
      <c r="M36" s="19">
        <f t="shared" si="5"/>
        <v>9.9648590014150273E-2</v>
      </c>
      <c r="N36" s="19">
        <f t="shared" si="5"/>
        <v>0.10687311864927904</v>
      </c>
      <c r="O36" s="19">
        <f t="shared" si="5"/>
        <v>0.10042659492697925</v>
      </c>
      <c r="P36" s="19">
        <f t="shared" si="5"/>
        <v>0.1037232613026121</v>
      </c>
    </row>
    <row r="37" spans="1:16" ht="16" x14ac:dyDescent="0.2">
      <c r="A37" s="2" t="s">
        <v>42</v>
      </c>
      <c r="B37" s="3" t="s">
        <v>16</v>
      </c>
      <c r="C37" s="3" t="s">
        <v>16</v>
      </c>
      <c r="D37" s="3" t="s">
        <v>16</v>
      </c>
      <c r="E37" s="3" t="s">
        <v>16</v>
      </c>
      <c r="F37" s="3" t="s">
        <v>16</v>
      </c>
      <c r="G37" s="3" t="s">
        <v>16</v>
      </c>
      <c r="H37" s="3" t="s">
        <v>16</v>
      </c>
      <c r="I37" s="3" t="s">
        <v>16</v>
      </c>
      <c r="J37" s="3" t="s">
        <v>16</v>
      </c>
      <c r="K37" s="3" t="s">
        <v>16</v>
      </c>
      <c r="L37" s="4" t="s">
        <v>16</v>
      </c>
      <c r="M37" s="3" t="s">
        <v>16</v>
      </c>
      <c r="N37" s="3" t="s">
        <v>16</v>
      </c>
      <c r="O37" s="3" t="s">
        <v>16</v>
      </c>
      <c r="P37" s="3" t="s">
        <v>16</v>
      </c>
    </row>
    <row r="38" spans="1:16" ht="16" x14ac:dyDescent="0.2">
      <c r="A38" s="2" t="s">
        <v>43</v>
      </c>
      <c r="B38" s="3" t="s">
        <v>16</v>
      </c>
      <c r="C38" s="3" t="s">
        <v>16</v>
      </c>
      <c r="D38" s="3" t="s">
        <v>16</v>
      </c>
      <c r="E38" s="3" t="s">
        <v>16</v>
      </c>
      <c r="F38" s="3" t="s">
        <v>16</v>
      </c>
      <c r="G38" s="3" t="s">
        <v>16</v>
      </c>
      <c r="H38" s="3" t="s">
        <v>16</v>
      </c>
      <c r="I38" s="3" t="s">
        <v>16</v>
      </c>
      <c r="J38" s="3" t="s">
        <v>16</v>
      </c>
      <c r="K38" s="3" t="s">
        <v>16</v>
      </c>
      <c r="L38" s="4" t="s">
        <v>16</v>
      </c>
      <c r="M38" s="3" t="s">
        <v>16</v>
      </c>
      <c r="N38" s="3" t="s">
        <v>16</v>
      </c>
      <c r="O38" s="3" t="s">
        <v>16</v>
      </c>
      <c r="P38" s="3" t="s">
        <v>16</v>
      </c>
    </row>
    <row r="39" spans="1:16" ht="16" x14ac:dyDescent="0.2">
      <c r="A39" s="2" t="s">
        <v>44</v>
      </c>
      <c r="B39" s="3">
        <v>24844000</v>
      </c>
      <c r="C39" s="3" t="s">
        <v>16</v>
      </c>
      <c r="D39" s="3">
        <v>-8673000</v>
      </c>
      <c r="E39" s="3">
        <v>13425000</v>
      </c>
      <c r="F39" s="3">
        <v>39122000</v>
      </c>
      <c r="G39" s="3">
        <v>73185000</v>
      </c>
      <c r="H39" s="3">
        <v>100443000</v>
      </c>
      <c r="I39" s="3">
        <v>145384000</v>
      </c>
      <c r="J39" s="3">
        <v>181848000</v>
      </c>
      <c r="K39" s="3">
        <v>245368000</v>
      </c>
      <c r="L39" s="4">
        <v>273182000</v>
      </c>
      <c r="M39" s="3">
        <v>68670000</v>
      </c>
      <c r="N39" s="3">
        <v>72894000</v>
      </c>
      <c r="O39" s="3">
        <v>61068000</v>
      </c>
      <c r="P39" s="3">
        <v>70550000</v>
      </c>
    </row>
    <row r="40" spans="1:16" ht="16" x14ac:dyDescent="0.2">
      <c r="A40" s="2" t="s">
        <v>45</v>
      </c>
      <c r="B40" s="3">
        <v>38346000</v>
      </c>
      <c r="C40" s="3" t="s">
        <v>16</v>
      </c>
      <c r="D40" s="3">
        <v>39631000</v>
      </c>
      <c r="E40" s="3">
        <v>35690000</v>
      </c>
      <c r="F40" s="3">
        <v>39056000</v>
      </c>
      <c r="G40" s="3">
        <v>35547000</v>
      </c>
      <c r="H40" s="3">
        <v>35881000</v>
      </c>
      <c r="I40" s="3">
        <v>35635000</v>
      </c>
      <c r="J40" s="3">
        <v>35862000</v>
      </c>
      <c r="K40" s="3">
        <v>32388000</v>
      </c>
      <c r="L40" s="4">
        <v>30838250</v>
      </c>
      <c r="M40" s="3">
        <v>22104000</v>
      </c>
      <c r="N40" s="3">
        <v>31008000</v>
      </c>
      <c r="O40" s="3">
        <v>30537000</v>
      </c>
      <c r="P40" s="3">
        <v>30629000</v>
      </c>
    </row>
    <row r="41" spans="1:16" ht="16" x14ac:dyDescent="0.2">
      <c r="A41" s="2" t="s">
        <v>46</v>
      </c>
      <c r="B41" s="5">
        <v>0.65</v>
      </c>
      <c r="C41" s="3" t="s">
        <v>16</v>
      </c>
      <c r="D41" s="5">
        <v>-0.22</v>
      </c>
      <c r="E41" s="5">
        <v>0.38</v>
      </c>
      <c r="F41" s="3">
        <v>1</v>
      </c>
      <c r="G41" s="5">
        <v>2.06</v>
      </c>
      <c r="H41" s="5">
        <v>2.8</v>
      </c>
      <c r="I41" s="5">
        <v>4.08</v>
      </c>
      <c r="J41" s="5">
        <v>5.07</v>
      </c>
      <c r="K41" s="5">
        <v>7.58</v>
      </c>
      <c r="L41" s="6">
        <v>8.86</v>
      </c>
      <c r="M41" s="5">
        <v>3.11</v>
      </c>
      <c r="N41" s="5">
        <v>2.35</v>
      </c>
      <c r="O41" s="3">
        <v>2</v>
      </c>
      <c r="P41" s="5">
        <v>2.2999999999999998</v>
      </c>
    </row>
    <row r="42" spans="1:16" ht="16" x14ac:dyDescent="0.2">
      <c r="A42" s="2" t="s">
        <v>47</v>
      </c>
      <c r="B42" s="5">
        <v>0.65</v>
      </c>
      <c r="C42" s="3" t="s">
        <v>16</v>
      </c>
      <c r="D42" s="5">
        <v>-0.22</v>
      </c>
      <c r="E42" s="5">
        <v>0.38</v>
      </c>
      <c r="F42" s="3">
        <v>1</v>
      </c>
      <c r="G42" s="5">
        <v>2.06</v>
      </c>
      <c r="H42" s="5">
        <v>2.8</v>
      </c>
      <c r="I42" s="5">
        <v>4.08</v>
      </c>
      <c r="J42" s="5">
        <v>5.07</v>
      </c>
      <c r="K42" s="5">
        <v>7.58</v>
      </c>
      <c r="L42" s="6">
        <v>8.86</v>
      </c>
      <c r="M42" s="5">
        <v>3.11</v>
      </c>
      <c r="N42" s="5">
        <v>2.35</v>
      </c>
      <c r="O42" s="3">
        <v>2</v>
      </c>
      <c r="P42" s="5">
        <v>2.2999999999999998</v>
      </c>
    </row>
    <row r="43" spans="1:16" ht="16" x14ac:dyDescent="0.2">
      <c r="A43" s="2" t="s">
        <v>48</v>
      </c>
      <c r="B43" s="3">
        <v>38346000</v>
      </c>
      <c r="C43" s="3">
        <v>38346000</v>
      </c>
      <c r="D43" s="3">
        <v>39631000</v>
      </c>
      <c r="E43" s="3">
        <v>36329000</v>
      </c>
      <c r="F43" s="3">
        <v>39839000</v>
      </c>
      <c r="G43" s="3">
        <v>36912000</v>
      </c>
      <c r="H43" s="3">
        <v>37576000</v>
      </c>
      <c r="I43" s="3">
        <v>37708000</v>
      </c>
      <c r="J43" s="3">
        <v>37697000</v>
      </c>
      <c r="K43" s="3">
        <v>33671000</v>
      </c>
      <c r="L43" s="4">
        <v>31970500</v>
      </c>
      <c r="M43" s="3">
        <v>31092000</v>
      </c>
      <c r="N43" s="3">
        <v>32155000</v>
      </c>
      <c r="O43" s="3">
        <v>31575000</v>
      </c>
      <c r="P43" s="3">
        <v>31762000</v>
      </c>
    </row>
    <row r="44" spans="1:16" ht="16" x14ac:dyDescent="0.2">
      <c r="A44" s="2" t="s">
        <v>49</v>
      </c>
      <c r="B44" s="5">
        <v>0.65</v>
      </c>
      <c r="C44" s="3" t="s">
        <v>16</v>
      </c>
      <c r="D44" s="5">
        <v>-0.22</v>
      </c>
      <c r="E44" s="5">
        <v>0.37</v>
      </c>
      <c r="F44" s="5">
        <v>0.98</v>
      </c>
      <c r="G44" s="5">
        <v>1.98</v>
      </c>
      <c r="H44" s="5">
        <v>2.67</v>
      </c>
      <c r="I44" s="5">
        <v>3.86</v>
      </c>
      <c r="J44" s="5">
        <v>4.82</v>
      </c>
      <c r="K44" s="5">
        <v>7.29</v>
      </c>
      <c r="L44" s="6">
        <v>8.5399999999999991</v>
      </c>
      <c r="M44" s="5">
        <v>2.21</v>
      </c>
      <c r="N44" s="5">
        <v>2.27</v>
      </c>
      <c r="O44" s="5">
        <v>1.93</v>
      </c>
      <c r="P44" s="5">
        <v>2.2200000000000002</v>
      </c>
    </row>
    <row r="45" spans="1:16" ht="16" x14ac:dyDescent="0.2">
      <c r="A45" s="2" t="s">
        <v>50</v>
      </c>
      <c r="B45" s="5">
        <v>0.65</v>
      </c>
      <c r="C45" s="3" t="s">
        <v>16</v>
      </c>
      <c r="D45" s="5">
        <v>-0.22</v>
      </c>
      <c r="E45" s="5">
        <v>0.37</v>
      </c>
      <c r="F45" s="5">
        <v>0.98</v>
      </c>
      <c r="G45" s="5">
        <v>1.98</v>
      </c>
      <c r="H45" s="5">
        <v>2.67</v>
      </c>
      <c r="I45" s="5">
        <v>3.86</v>
      </c>
      <c r="J45" s="5">
        <v>4.82</v>
      </c>
      <c r="K45" s="5">
        <v>7.29</v>
      </c>
      <c r="L45" s="6">
        <v>8.5399999999999991</v>
      </c>
      <c r="M45" s="5">
        <v>2.21</v>
      </c>
      <c r="N45" s="5">
        <v>2.27</v>
      </c>
      <c r="O45" s="5">
        <v>1.93</v>
      </c>
      <c r="P45" s="5">
        <v>2.2200000000000002</v>
      </c>
    </row>
    <row r="46" spans="1:16" ht="16" x14ac:dyDescent="0.2">
      <c r="A46" s="2" t="s">
        <v>51</v>
      </c>
      <c r="B46" s="3">
        <v>89382000</v>
      </c>
      <c r="C46" s="3" t="s">
        <v>16</v>
      </c>
      <c r="D46" s="3">
        <v>99396000</v>
      </c>
      <c r="E46" s="3">
        <v>110604000</v>
      </c>
      <c r="F46" s="3">
        <v>111332000</v>
      </c>
      <c r="G46" s="3">
        <v>139849000</v>
      </c>
      <c r="H46" s="3">
        <v>150452000</v>
      </c>
      <c r="I46" s="3">
        <v>186570000</v>
      </c>
      <c r="J46" s="3">
        <v>219734000</v>
      </c>
      <c r="K46" s="3">
        <v>301038000</v>
      </c>
      <c r="L46" s="4">
        <v>351191000</v>
      </c>
      <c r="M46" s="3">
        <v>82330000</v>
      </c>
      <c r="N46" s="3">
        <v>92162000</v>
      </c>
      <c r="O46" s="3">
        <v>84913000</v>
      </c>
      <c r="P46" s="3">
        <v>91786000</v>
      </c>
    </row>
    <row r="47" spans="1:16" ht="16" x14ac:dyDescent="0.2">
      <c r="A47" s="2" t="s">
        <v>52</v>
      </c>
      <c r="B47" s="5">
        <v>32.75</v>
      </c>
      <c r="C47" s="3" t="s">
        <v>16</v>
      </c>
      <c r="D47" s="5">
        <v>27.68</v>
      </c>
      <c r="E47" s="5">
        <v>26.24</v>
      </c>
      <c r="F47" s="5">
        <v>25.53</v>
      </c>
      <c r="G47" s="5">
        <v>19.850000000000001</v>
      </c>
      <c r="H47" s="5">
        <v>17.47</v>
      </c>
      <c r="I47" s="5">
        <v>20.149999999999999</v>
      </c>
      <c r="J47" s="5">
        <v>19.23</v>
      </c>
      <c r="K47" s="5">
        <v>20.62</v>
      </c>
      <c r="L47" s="6">
        <v>19.71</v>
      </c>
      <c r="M47" s="5">
        <v>20.62</v>
      </c>
      <c r="N47" s="5">
        <v>20.72</v>
      </c>
      <c r="O47" s="5">
        <v>20.51</v>
      </c>
      <c r="P47" s="5">
        <v>19.71</v>
      </c>
    </row>
    <row r="48" spans="1:16" ht="16" x14ac:dyDescent="0.2">
      <c r="A48" s="2" t="s">
        <v>53</v>
      </c>
      <c r="B48" s="3">
        <v>58863000</v>
      </c>
      <c r="C48" s="3" t="s">
        <v>16</v>
      </c>
      <c r="D48" s="3">
        <v>29875000</v>
      </c>
      <c r="E48" s="3">
        <v>52490000</v>
      </c>
      <c r="F48" s="3">
        <v>64858000</v>
      </c>
      <c r="G48" s="3">
        <v>101048000</v>
      </c>
      <c r="H48" s="3">
        <v>127263000</v>
      </c>
      <c r="I48" s="3">
        <v>167042000</v>
      </c>
      <c r="J48" s="3">
        <v>198615000</v>
      </c>
      <c r="K48" s="3">
        <v>278697000</v>
      </c>
      <c r="L48" s="4">
        <v>325936000</v>
      </c>
      <c r="M48" s="3">
        <v>76431000</v>
      </c>
      <c r="N48" s="3">
        <v>86204000</v>
      </c>
      <c r="O48" s="3">
        <v>78393000</v>
      </c>
      <c r="P48" s="3">
        <v>84908000</v>
      </c>
    </row>
    <row r="49" spans="1:16" ht="16" x14ac:dyDescent="0.2">
      <c r="A49" s="2" t="s">
        <v>54</v>
      </c>
      <c r="B49" s="3">
        <v>58863000</v>
      </c>
      <c r="C49" s="3" t="s">
        <v>16</v>
      </c>
      <c r="D49" s="3">
        <v>29875000</v>
      </c>
      <c r="E49" s="3">
        <v>52490000</v>
      </c>
      <c r="F49" s="3">
        <v>64858000</v>
      </c>
      <c r="G49" s="3">
        <v>101048000</v>
      </c>
      <c r="H49" s="3">
        <v>127263000</v>
      </c>
      <c r="I49" s="3">
        <v>167042000</v>
      </c>
      <c r="J49" s="3">
        <v>198615000</v>
      </c>
      <c r="K49" s="3">
        <v>278697000</v>
      </c>
      <c r="L49" s="4">
        <v>325936000</v>
      </c>
      <c r="M49" s="3">
        <v>76431000</v>
      </c>
      <c r="N49" s="3">
        <v>86204000</v>
      </c>
      <c r="O49" s="3">
        <v>78393000</v>
      </c>
      <c r="P49" s="3">
        <v>84908000</v>
      </c>
    </row>
    <row r="50" spans="1:16" ht="16" x14ac:dyDescent="0.2">
      <c r="A50" s="2" t="s">
        <v>58</v>
      </c>
      <c r="B50" s="3" t="s">
        <v>16</v>
      </c>
      <c r="C50" s="3" t="s">
        <v>16</v>
      </c>
      <c r="D50" s="3">
        <v>179530</v>
      </c>
      <c r="E50" s="3">
        <v>168633</v>
      </c>
      <c r="F50" s="3">
        <v>174461</v>
      </c>
      <c r="G50" s="3">
        <v>242962</v>
      </c>
      <c r="H50" s="3">
        <v>245991</v>
      </c>
      <c r="I50" s="3">
        <v>257201</v>
      </c>
      <c r="J50" s="3">
        <v>253862</v>
      </c>
      <c r="K50" s="3">
        <v>280768</v>
      </c>
      <c r="L50" s="4">
        <v>342604</v>
      </c>
      <c r="M50" s="3">
        <v>75788</v>
      </c>
      <c r="N50" s="3">
        <v>83476</v>
      </c>
      <c r="O50" s="3">
        <v>88628</v>
      </c>
      <c r="P50" s="3">
        <v>94711</v>
      </c>
    </row>
    <row r="51" spans="1:16" ht="16" x14ac:dyDescent="0.2">
      <c r="A51" s="2" t="s">
        <v>59</v>
      </c>
      <c r="B51" s="3" t="s">
        <v>16</v>
      </c>
      <c r="C51" s="3" t="s">
        <v>16</v>
      </c>
      <c r="D51" s="3" t="s">
        <v>16</v>
      </c>
      <c r="E51" s="3" t="s">
        <v>16</v>
      </c>
      <c r="F51" s="3" t="s">
        <v>16</v>
      </c>
      <c r="G51" s="3" t="s">
        <v>16</v>
      </c>
      <c r="H51" s="3" t="s">
        <v>16</v>
      </c>
      <c r="I51" s="3" t="s">
        <v>16</v>
      </c>
      <c r="J51" s="3" t="s">
        <v>16</v>
      </c>
      <c r="K51" s="3" t="s">
        <v>16</v>
      </c>
      <c r="L51" s="4" t="s">
        <v>16</v>
      </c>
      <c r="M51" s="3" t="s">
        <v>16</v>
      </c>
      <c r="N51" s="3" t="s">
        <v>16</v>
      </c>
      <c r="O51" s="3" t="s">
        <v>16</v>
      </c>
      <c r="P51" s="3" t="s">
        <v>16</v>
      </c>
    </row>
    <row r="52" spans="1:16" ht="16" x14ac:dyDescent="0.2">
      <c r="A52" s="2" t="s">
        <v>60</v>
      </c>
      <c r="B52" s="3">
        <v>30519000</v>
      </c>
      <c r="C52" s="3" t="s">
        <v>16</v>
      </c>
      <c r="D52" s="3">
        <v>69521000</v>
      </c>
      <c r="E52" s="3">
        <v>58114000</v>
      </c>
      <c r="F52" s="3">
        <v>46474000</v>
      </c>
      <c r="G52" s="3">
        <v>38801000</v>
      </c>
      <c r="H52" s="3">
        <v>23189000</v>
      </c>
      <c r="I52" s="3">
        <v>19528000</v>
      </c>
      <c r="J52" s="3">
        <v>21119000</v>
      </c>
      <c r="K52" s="3">
        <v>22341000</v>
      </c>
      <c r="L52" s="4">
        <v>25255000</v>
      </c>
      <c r="M52" s="3">
        <v>5899000</v>
      </c>
      <c r="N52" s="3">
        <v>5958000</v>
      </c>
      <c r="O52" s="3">
        <v>6520000</v>
      </c>
      <c r="P52" s="3">
        <v>6878000</v>
      </c>
    </row>
    <row r="54" spans="1:16" ht="16" x14ac:dyDescent="0.2">
      <c r="A54" s="1" t="s">
        <v>16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row>
    <row r="55" spans="1:16" ht="16" x14ac:dyDescent="0.2">
      <c r="A55" s="2" t="s">
        <v>61</v>
      </c>
      <c r="B55" s="3" t="s">
        <v>16</v>
      </c>
      <c r="C55" s="3">
        <v>133321000</v>
      </c>
      <c r="D55" s="3">
        <v>94721000</v>
      </c>
      <c r="E55" s="3">
        <v>133248000</v>
      </c>
      <c r="F55" s="3">
        <v>129971000</v>
      </c>
      <c r="G55" s="3">
        <v>178114000</v>
      </c>
      <c r="H55" s="3">
        <v>317028000</v>
      </c>
      <c r="I55" s="3">
        <v>473651000</v>
      </c>
      <c r="J55" s="3">
        <v>690912000</v>
      </c>
      <c r="K55" s="3">
        <v>333962000</v>
      </c>
      <c r="L55" s="4">
        <v>448881000</v>
      </c>
      <c r="M55" s="3">
        <v>333962000</v>
      </c>
      <c r="N55" s="3">
        <v>367622000</v>
      </c>
      <c r="O55" s="3">
        <v>378927000</v>
      </c>
      <c r="P55" s="3">
        <v>448881000</v>
      </c>
    </row>
    <row r="56" spans="1:16" ht="16" x14ac:dyDescent="0.2">
      <c r="A56" s="2" t="s">
        <v>62</v>
      </c>
      <c r="B56" s="3" t="s">
        <v>16</v>
      </c>
      <c r="C56" s="3">
        <v>54285000</v>
      </c>
      <c r="D56" s="3">
        <v>14880000</v>
      </c>
      <c r="E56" s="3">
        <v>37099000</v>
      </c>
      <c r="F56" s="3">
        <v>26485000</v>
      </c>
      <c r="G56" s="3">
        <v>23275000</v>
      </c>
      <c r="H56" s="3">
        <v>131920000</v>
      </c>
      <c r="I56" s="3">
        <v>277766000</v>
      </c>
      <c r="J56" s="3">
        <v>461304000</v>
      </c>
      <c r="K56" s="3">
        <v>28265000</v>
      </c>
      <c r="L56" s="4">
        <v>95207000</v>
      </c>
      <c r="M56" s="3">
        <v>28265000</v>
      </c>
      <c r="N56" s="3">
        <v>46922000</v>
      </c>
      <c r="O56" s="3">
        <v>39138000</v>
      </c>
      <c r="P56" s="3">
        <v>95207000</v>
      </c>
    </row>
    <row r="57" spans="1:16" ht="16" x14ac:dyDescent="0.2">
      <c r="A57" s="2" t="s">
        <v>63</v>
      </c>
      <c r="B57" s="3" t="s">
        <v>16</v>
      </c>
      <c r="C57" s="3">
        <v>54285000</v>
      </c>
      <c r="D57" s="3">
        <v>14880000</v>
      </c>
      <c r="E57" s="3">
        <v>37099000</v>
      </c>
      <c r="F57" s="3">
        <v>26485000</v>
      </c>
      <c r="G57" s="3">
        <v>23275000</v>
      </c>
      <c r="H57" s="3">
        <v>131920000</v>
      </c>
      <c r="I57" s="3">
        <v>277766000</v>
      </c>
      <c r="J57" s="3">
        <v>461304000</v>
      </c>
      <c r="K57" s="3">
        <v>28265000</v>
      </c>
      <c r="L57" s="4">
        <v>95207000</v>
      </c>
      <c r="M57" s="3">
        <v>28265000</v>
      </c>
      <c r="N57" s="3">
        <v>46922000</v>
      </c>
      <c r="O57" s="3">
        <v>39138000</v>
      </c>
      <c r="P57" s="3">
        <v>95207000</v>
      </c>
    </row>
    <row r="58" spans="1:16" ht="16" x14ac:dyDescent="0.2">
      <c r="A58" s="2" t="s">
        <v>64</v>
      </c>
      <c r="B58" s="3" t="s">
        <v>16</v>
      </c>
      <c r="C58" s="3" t="s">
        <v>16</v>
      </c>
      <c r="D58" s="3" t="s">
        <v>16</v>
      </c>
      <c r="E58" s="3" t="s">
        <v>16</v>
      </c>
      <c r="F58" s="3" t="s">
        <v>16</v>
      </c>
      <c r="G58" s="3" t="s">
        <v>16</v>
      </c>
      <c r="H58" s="3" t="s">
        <v>16</v>
      </c>
      <c r="I58" s="3" t="s">
        <v>16</v>
      </c>
      <c r="J58" s="3" t="s">
        <v>16</v>
      </c>
      <c r="K58" s="3" t="s">
        <v>16</v>
      </c>
      <c r="L58" s="4" t="s">
        <v>16</v>
      </c>
      <c r="M58" s="3" t="s">
        <v>16</v>
      </c>
      <c r="N58" s="3" t="s">
        <v>16</v>
      </c>
      <c r="O58" s="3" t="s">
        <v>16</v>
      </c>
      <c r="P58" s="3" t="s">
        <v>16</v>
      </c>
    </row>
    <row r="59" spans="1:16" ht="16" x14ac:dyDescent="0.2">
      <c r="A59" s="2" t="s">
        <v>65</v>
      </c>
      <c r="B59" s="3" t="s">
        <v>16</v>
      </c>
      <c r="C59" s="3">
        <v>65248000</v>
      </c>
      <c r="D59" s="3">
        <v>65088000</v>
      </c>
      <c r="E59" s="3">
        <v>79767000</v>
      </c>
      <c r="F59" s="3">
        <v>83079000</v>
      </c>
      <c r="G59" s="3">
        <v>133449000</v>
      </c>
      <c r="H59" s="3">
        <v>155662000</v>
      </c>
      <c r="I59" s="3">
        <v>160962000</v>
      </c>
      <c r="J59" s="3">
        <v>186432000</v>
      </c>
      <c r="K59" s="3">
        <v>253404000</v>
      </c>
      <c r="L59" s="4">
        <v>292773000</v>
      </c>
      <c r="M59" s="3">
        <v>253404000</v>
      </c>
      <c r="N59" s="3">
        <v>257746000</v>
      </c>
      <c r="O59" s="3">
        <v>275058000</v>
      </c>
      <c r="P59" s="3">
        <v>292773000</v>
      </c>
    </row>
    <row r="60" spans="1:16" ht="16" x14ac:dyDescent="0.2">
      <c r="A60" s="2" t="s">
        <v>66</v>
      </c>
      <c r="B60" s="3" t="s">
        <v>16</v>
      </c>
      <c r="C60" s="3">
        <v>52468000</v>
      </c>
      <c r="D60" s="3">
        <v>46352000</v>
      </c>
      <c r="E60" s="3">
        <v>79767000</v>
      </c>
      <c r="F60" s="3">
        <v>83079000</v>
      </c>
      <c r="G60" s="3">
        <v>133449000</v>
      </c>
      <c r="H60" s="3">
        <v>155662000</v>
      </c>
      <c r="I60" s="3">
        <v>160962000</v>
      </c>
      <c r="J60" s="3">
        <v>186432000</v>
      </c>
      <c r="K60" s="3">
        <v>253404000</v>
      </c>
      <c r="L60" s="4">
        <v>292773000</v>
      </c>
      <c r="M60" s="3">
        <v>253404000</v>
      </c>
      <c r="N60" s="3">
        <v>257746000</v>
      </c>
      <c r="O60" s="3">
        <v>275058000</v>
      </c>
      <c r="P60" s="3">
        <v>292773000</v>
      </c>
    </row>
    <row r="61" spans="1:16" ht="16" x14ac:dyDescent="0.2">
      <c r="A61" s="2" t="s">
        <v>67</v>
      </c>
      <c r="B61" s="3" t="s">
        <v>16</v>
      </c>
      <c r="C61" s="3" t="s">
        <v>16</v>
      </c>
      <c r="D61" s="3" t="s">
        <v>16</v>
      </c>
      <c r="E61" s="3" t="s">
        <v>16</v>
      </c>
      <c r="F61" s="3" t="s">
        <v>16</v>
      </c>
      <c r="G61" s="3" t="s">
        <v>16</v>
      </c>
      <c r="H61" s="3" t="s">
        <v>16</v>
      </c>
      <c r="I61" s="3" t="s">
        <v>16</v>
      </c>
      <c r="J61" s="3" t="s">
        <v>16</v>
      </c>
      <c r="K61" s="3" t="s">
        <v>16</v>
      </c>
      <c r="L61" s="4" t="s">
        <v>16</v>
      </c>
      <c r="M61" s="3" t="s">
        <v>16</v>
      </c>
      <c r="N61" s="3" t="s">
        <v>16</v>
      </c>
      <c r="O61" s="3" t="s">
        <v>16</v>
      </c>
      <c r="P61" s="3" t="s">
        <v>16</v>
      </c>
    </row>
    <row r="62" spans="1:16" ht="16" x14ac:dyDescent="0.2">
      <c r="A62" s="2" t="s">
        <v>68</v>
      </c>
      <c r="B62" s="3" t="s">
        <v>16</v>
      </c>
      <c r="C62" s="3" t="s">
        <v>16</v>
      </c>
      <c r="D62" s="3" t="s">
        <v>16</v>
      </c>
      <c r="E62" s="3" t="s">
        <v>16</v>
      </c>
      <c r="F62" s="3" t="s">
        <v>16</v>
      </c>
      <c r="G62" s="3" t="s">
        <v>16</v>
      </c>
      <c r="H62" s="3" t="s">
        <v>16</v>
      </c>
      <c r="I62" s="3" t="s">
        <v>16</v>
      </c>
      <c r="J62" s="3" t="s">
        <v>16</v>
      </c>
      <c r="K62" s="3" t="s">
        <v>16</v>
      </c>
      <c r="L62" s="4" t="s">
        <v>16</v>
      </c>
      <c r="M62" s="3" t="s">
        <v>16</v>
      </c>
      <c r="N62" s="3" t="s">
        <v>16</v>
      </c>
      <c r="O62" s="3" t="s">
        <v>16</v>
      </c>
      <c r="P62" s="3" t="s">
        <v>16</v>
      </c>
    </row>
    <row r="63" spans="1:16" ht="16" x14ac:dyDescent="0.2">
      <c r="A63" s="2" t="s">
        <v>69</v>
      </c>
      <c r="B63" s="3" t="s">
        <v>16</v>
      </c>
      <c r="C63" s="3">
        <v>12780000</v>
      </c>
      <c r="D63" s="3">
        <v>18736000</v>
      </c>
      <c r="E63" s="3" t="s">
        <v>16</v>
      </c>
      <c r="F63" s="3" t="s">
        <v>16</v>
      </c>
      <c r="G63" s="3" t="s">
        <v>16</v>
      </c>
      <c r="H63" s="3" t="s">
        <v>16</v>
      </c>
      <c r="I63" s="3" t="s">
        <v>16</v>
      </c>
      <c r="J63" s="3" t="s">
        <v>16</v>
      </c>
      <c r="K63" s="3" t="s">
        <v>16</v>
      </c>
      <c r="L63" s="4" t="s">
        <v>16</v>
      </c>
      <c r="M63" s="3" t="s">
        <v>16</v>
      </c>
      <c r="N63" s="3" t="s">
        <v>16</v>
      </c>
      <c r="O63" s="3" t="s">
        <v>16</v>
      </c>
      <c r="P63" s="3" t="s">
        <v>16</v>
      </c>
    </row>
    <row r="64" spans="1:16" ht="16" x14ac:dyDescent="0.2">
      <c r="A64" s="2" t="s">
        <v>70</v>
      </c>
      <c r="B64" s="3" t="s">
        <v>16</v>
      </c>
      <c r="C64" s="3" t="s">
        <v>16</v>
      </c>
      <c r="D64" s="3" t="s">
        <v>16</v>
      </c>
      <c r="E64" s="3" t="s">
        <v>16</v>
      </c>
      <c r="F64" s="3" t="s">
        <v>16</v>
      </c>
      <c r="G64" s="3" t="s">
        <v>16</v>
      </c>
      <c r="H64" s="3" t="s">
        <v>16</v>
      </c>
      <c r="I64" s="3" t="s">
        <v>16</v>
      </c>
      <c r="J64" s="3" t="s">
        <v>16</v>
      </c>
      <c r="K64" s="3" t="s">
        <v>16</v>
      </c>
      <c r="L64" s="4" t="s">
        <v>16</v>
      </c>
      <c r="M64" s="3" t="s">
        <v>16</v>
      </c>
      <c r="N64" s="3" t="s">
        <v>16</v>
      </c>
      <c r="O64" s="3" t="s">
        <v>16</v>
      </c>
      <c r="P64" s="3" t="s">
        <v>16</v>
      </c>
    </row>
    <row r="65" spans="1:16" ht="16" x14ac:dyDescent="0.2">
      <c r="A65" s="2" t="s">
        <v>71</v>
      </c>
      <c r="B65" s="3" t="s">
        <v>16</v>
      </c>
      <c r="C65" s="3" t="s">
        <v>16</v>
      </c>
      <c r="D65" s="3" t="s">
        <v>16</v>
      </c>
      <c r="E65" s="3" t="s">
        <v>16</v>
      </c>
      <c r="F65" s="3" t="s">
        <v>16</v>
      </c>
      <c r="G65" s="3" t="s">
        <v>16</v>
      </c>
      <c r="H65" s="3" t="s">
        <v>16</v>
      </c>
      <c r="I65" s="3" t="s">
        <v>16</v>
      </c>
      <c r="J65" s="3" t="s">
        <v>16</v>
      </c>
      <c r="K65" s="3" t="s">
        <v>16</v>
      </c>
      <c r="L65" s="4" t="s">
        <v>16</v>
      </c>
      <c r="M65" s="3" t="s">
        <v>16</v>
      </c>
      <c r="N65" s="3" t="s">
        <v>16</v>
      </c>
      <c r="O65" s="3" t="s">
        <v>16</v>
      </c>
      <c r="P65" s="3" t="s">
        <v>16</v>
      </c>
    </row>
    <row r="66" spans="1:16" ht="16" x14ac:dyDescent="0.2">
      <c r="A66" s="2" t="s">
        <v>72</v>
      </c>
      <c r="B66" s="3" t="s">
        <v>16</v>
      </c>
      <c r="C66" s="3" t="s">
        <v>16</v>
      </c>
      <c r="D66" s="3" t="s">
        <v>16</v>
      </c>
      <c r="E66" s="3" t="s">
        <v>16</v>
      </c>
      <c r="F66" s="3" t="s">
        <v>16</v>
      </c>
      <c r="G66" s="3" t="s">
        <v>16</v>
      </c>
      <c r="H66" s="3" t="s">
        <v>16</v>
      </c>
      <c r="I66" s="3" t="s">
        <v>16</v>
      </c>
      <c r="J66" s="3" t="s">
        <v>16</v>
      </c>
      <c r="K66" s="3" t="s">
        <v>16</v>
      </c>
      <c r="L66" s="4" t="s">
        <v>16</v>
      </c>
      <c r="M66" s="3" t="s">
        <v>16</v>
      </c>
      <c r="N66" s="3" t="s">
        <v>16</v>
      </c>
      <c r="O66" s="3" t="s">
        <v>16</v>
      </c>
      <c r="P66" s="3" t="s">
        <v>16</v>
      </c>
    </row>
    <row r="67" spans="1:16" ht="16" x14ac:dyDescent="0.2">
      <c r="A67" s="2" t="s">
        <v>73</v>
      </c>
      <c r="B67" s="3" t="s">
        <v>16</v>
      </c>
      <c r="C67" s="3" t="s">
        <v>16</v>
      </c>
      <c r="D67" s="3" t="s">
        <v>16</v>
      </c>
      <c r="E67" s="3" t="s">
        <v>16</v>
      </c>
      <c r="F67" s="3" t="s">
        <v>16</v>
      </c>
      <c r="G67" s="3" t="s">
        <v>16</v>
      </c>
      <c r="H67" s="3" t="s">
        <v>16</v>
      </c>
      <c r="I67" s="3" t="s">
        <v>16</v>
      </c>
      <c r="J67" s="3" t="s">
        <v>16</v>
      </c>
      <c r="K67" s="3" t="s">
        <v>16</v>
      </c>
      <c r="L67" s="4" t="s">
        <v>16</v>
      </c>
      <c r="M67" s="3" t="s">
        <v>16</v>
      </c>
      <c r="N67" s="3" t="s">
        <v>16</v>
      </c>
      <c r="O67" s="3" t="s">
        <v>16</v>
      </c>
      <c r="P67" s="3" t="s">
        <v>16</v>
      </c>
    </row>
    <row r="68" spans="1:16" ht="16" x14ac:dyDescent="0.2">
      <c r="A68" s="2" t="s">
        <v>74</v>
      </c>
      <c r="B68" s="3" t="s">
        <v>16</v>
      </c>
      <c r="C68" s="3" t="s">
        <v>16</v>
      </c>
      <c r="D68" s="3" t="s">
        <v>16</v>
      </c>
      <c r="E68" s="3" t="s">
        <v>16</v>
      </c>
      <c r="F68" s="3" t="s">
        <v>16</v>
      </c>
      <c r="G68" s="3" t="s">
        <v>16</v>
      </c>
      <c r="H68" s="3" t="s">
        <v>16</v>
      </c>
      <c r="I68" s="3" t="s">
        <v>16</v>
      </c>
      <c r="J68" s="3" t="s">
        <v>16</v>
      </c>
      <c r="K68" s="3" t="s">
        <v>16</v>
      </c>
      <c r="L68" s="4" t="s">
        <v>16</v>
      </c>
      <c r="M68" s="3" t="s">
        <v>16</v>
      </c>
      <c r="N68" s="3" t="s">
        <v>16</v>
      </c>
      <c r="O68" s="3" t="s">
        <v>16</v>
      </c>
      <c r="P68" s="3" t="s">
        <v>16</v>
      </c>
    </row>
    <row r="69" spans="1:16" ht="16" x14ac:dyDescent="0.2">
      <c r="A69" s="2" t="s">
        <v>75</v>
      </c>
      <c r="B69" s="3" t="s">
        <v>16</v>
      </c>
      <c r="C69" s="3" t="s">
        <v>16</v>
      </c>
      <c r="D69" s="3" t="s">
        <v>16</v>
      </c>
      <c r="E69" s="3" t="s">
        <v>16</v>
      </c>
      <c r="F69" s="3" t="s">
        <v>16</v>
      </c>
      <c r="G69" s="3" t="s">
        <v>16</v>
      </c>
      <c r="H69" s="3" t="s">
        <v>16</v>
      </c>
      <c r="I69" s="3" t="s">
        <v>16</v>
      </c>
      <c r="J69" s="3" t="s">
        <v>16</v>
      </c>
      <c r="K69" s="3" t="s">
        <v>16</v>
      </c>
      <c r="L69" s="4" t="s">
        <v>16</v>
      </c>
      <c r="M69" s="3" t="s">
        <v>16</v>
      </c>
      <c r="N69" s="3" t="s">
        <v>16</v>
      </c>
      <c r="O69" s="3" t="s">
        <v>16</v>
      </c>
      <c r="P69" s="3" t="s">
        <v>16</v>
      </c>
    </row>
    <row r="70" spans="1:16" ht="16" x14ac:dyDescent="0.2">
      <c r="A70" s="2" t="s">
        <v>76</v>
      </c>
      <c r="B70" s="3" t="s">
        <v>16</v>
      </c>
      <c r="C70" s="3">
        <v>13788000</v>
      </c>
      <c r="D70" s="3">
        <v>14753000</v>
      </c>
      <c r="E70" s="3">
        <v>16382000</v>
      </c>
      <c r="F70" s="3">
        <v>20407000</v>
      </c>
      <c r="G70" s="3">
        <v>21390000</v>
      </c>
      <c r="H70" s="3">
        <v>29446000</v>
      </c>
      <c r="I70" s="3">
        <v>34923000</v>
      </c>
      <c r="J70" s="3">
        <v>43176000</v>
      </c>
      <c r="K70" s="3">
        <v>52293000</v>
      </c>
      <c r="L70" s="4">
        <v>60901000</v>
      </c>
      <c r="M70" s="3">
        <v>52293000</v>
      </c>
      <c r="N70" s="3">
        <v>62954000</v>
      </c>
      <c r="O70" s="3">
        <v>64731000</v>
      </c>
      <c r="P70" s="3">
        <v>60901000</v>
      </c>
    </row>
    <row r="71" spans="1:16" ht="16" x14ac:dyDescent="0.2">
      <c r="A71" s="2" t="s">
        <v>77</v>
      </c>
      <c r="B71" s="3" t="s">
        <v>16</v>
      </c>
      <c r="C71" s="3" t="s">
        <v>16</v>
      </c>
      <c r="D71" s="3" t="s">
        <v>16</v>
      </c>
      <c r="E71" s="3" t="s">
        <v>16</v>
      </c>
      <c r="F71" s="3" t="s">
        <v>16</v>
      </c>
      <c r="G71" s="3" t="s">
        <v>16</v>
      </c>
      <c r="H71" s="3" t="s">
        <v>16</v>
      </c>
      <c r="I71" s="3" t="s">
        <v>16</v>
      </c>
      <c r="J71" s="3" t="s">
        <v>16</v>
      </c>
      <c r="K71" s="3" t="s">
        <v>16</v>
      </c>
      <c r="L71" s="4" t="s">
        <v>16</v>
      </c>
      <c r="M71" s="3" t="s">
        <v>16</v>
      </c>
      <c r="N71" s="3" t="s">
        <v>16</v>
      </c>
      <c r="O71" s="3" t="s">
        <v>16</v>
      </c>
      <c r="P71" s="3" t="s">
        <v>16</v>
      </c>
    </row>
    <row r="72" spans="1:16" ht="16" x14ac:dyDescent="0.2">
      <c r="A72" s="2" t="s">
        <v>78</v>
      </c>
      <c r="B72" s="3" t="s">
        <v>16</v>
      </c>
      <c r="C72" s="3" t="s">
        <v>16</v>
      </c>
      <c r="D72" s="3" t="s">
        <v>16</v>
      </c>
      <c r="E72" s="3" t="s">
        <v>16</v>
      </c>
      <c r="F72" s="3" t="s">
        <v>16</v>
      </c>
      <c r="G72" s="3" t="s">
        <v>16</v>
      </c>
      <c r="H72" s="3" t="s">
        <v>16</v>
      </c>
      <c r="I72" s="3" t="s">
        <v>16</v>
      </c>
      <c r="J72" s="3" t="s">
        <v>16</v>
      </c>
      <c r="K72" s="3" t="s">
        <v>16</v>
      </c>
      <c r="L72" s="4" t="s">
        <v>16</v>
      </c>
      <c r="M72" s="3" t="s">
        <v>16</v>
      </c>
      <c r="N72" s="3" t="s">
        <v>16</v>
      </c>
      <c r="O72" s="3" t="s">
        <v>16</v>
      </c>
      <c r="P72" s="3" t="s">
        <v>16</v>
      </c>
    </row>
    <row r="73" spans="1:16" ht="16" x14ac:dyDescent="0.2">
      <c r="A73" s="2" t="s">
        <v>79</v>
      </c>
      <c r="B73" s="3" t="s">
        <v>16</v>
      </c>
      <c r="C73" s="3" t="s">
        <v>16</v>
      </c>
      <c r="D73" s="3" t="s">
        <v>16</v>
      </c>
      <c r="E73" s="3" t="s">
        <v>16</v>
      </c>
      <c r="F73" s="3" t="s">
        <v>16</v>
      </c>
      <c r="G73" s="3" t="s">
        <v>16</v>
      </c>
      <c r="H73" s="3" t="s">
        <v>16</v>
      </c>
      <c r="I73" s="3" t="s">
        <v>16</v>
      </c>
      <c r="J73" s="3" t="s">
        <v>16</v>
      </c>
      <c r="K73" s="3" t="s">
        <v>16</v>
      </c>
      <c r="L73" s="4" t="s">
        <v>16</v>
      </c>
      <c r="M73" s="3" t="s">
        <v>16</v>
      </c>
      <c r="N73" s="3" t="s">
        <v>16</v>
      </c>
      <c r="O73" s="3" t="s">
        <v>16</v>
      </c>
      <c r="P73" s="3" t="s">
        <v>16</v>
      </c>
    </row>
    <row r="74" spans="1:16" ht="16" x14ac:dyDescent="0.2">
      <c r="A74" s="2" t="s">
        <v>80</v>
      </c>
      <c r="B74" s="3" t="s">
        <v>16</v>
      </c>
      <c r="C74" s="3" t="s">
        <v>16</v>
      </c>
      <c r="D74" s="3" t="s">
        <v>16</v>
      </c>
      <c r="E74" s="3" t="s">
        <v>16</v>
      </c>
      <c r="F74" s="3" t="s">
        <v>16</v>
      </c>
      <c r="G74" s="3" t="s">
        <v>16</v>
      </c>
      <c r="H74" s="3" t="s">
        <v>16</v>
      </c>
      <c r="I74" s="3" t="s">
        <v>16</v>
      </c>
      <c r="J74" s="3" t="s">
        <v>16</v>
      </c>
      <c r="K74" s="3" t="s">
        <v>16</v>
      </c>
      <c r="L74" s="4" t="s">
        <v>16</v>
      </c>
      <c r="M74" s="3" t="s">
        <v>16</v>
      </c>
      <c r="N74" s="3" t="s">
        <v>16</v>
      </c>
      <c r="O74" s="3" t="s">
        <v>16</v>
      </c>
      <c r="P74" s="3" t="s">
        <v>16</v>
      </c>
    </row>
    <row r="75" spans="1:16" ht="16" x14ac:dyDescent="0.2">
      <c r="A75" s="2" t="s">
        <v>81</v>
      </c>
      <c r="B75" s="3" t="s">
        <v>16</v>
      </c>
      <c r="C75" s="3" t="s">
        <v>16</v>
      </c>
      <c r="D75" s="3" t="s">
        <v>16</v>
      </c>
      <c r="E75" s="3" t="s">
        <v>16</v>
      </c>
      <c r="F75" s="3" t="s">
        <v>16</v>
      </c>
      <c r="G75" s="3" t="s">
        <v>16</v>
      </c>
      <c r="H75" s="3" t="s">
        <v>16</v>
      </c>
      <c r="I75" s="3" t="s">
        <v>16</v>
      </c>
      <c r="J75" s="3" t="s">
        <v>16</v>
      </c>
      <c r="K75" s="3" t="s">
        <v>16</v>
      </c>
      <c r="L75" s="4" t="s">
        <v>16</v>
      </c>
      <c r="M75" s="3" t="s">
        <v>16</v>
      </c>
      <c r="N75" s="3" t="s">
        <v>16</v>
      </c>
      <c r="O75" s="3" t="s">
        <v>16</v>
      </c>
      <c r="P75" s="3" t="s">
        <v>16</v>
      </c>
    </row>
    <row r="76" spans="1:16" ht="16" x14ac:dyDescent="0.2">
      <c r="A76" s="2" t="s">
        <v>82</v>
      </c>
      <c r="B76" s="3" t="s">
        <v>16</v>
      </c>
      <c r="C76" s="3">
        <v>963591000</v>
      </c>
      <c r="D76" s="3">
        <v>889320000</v>
      </c>
      <c r="E76" s="3">
        <v>845857000</v>
      </c>
      <c r="F76" s="3">
        <v>820746000</v>
      </c>
      <c r="G76" s="3">
        <v>789819000</v>
      </c>
      <c r="H76" s="3">
        <v>826043000</v>
      </c>
      <c r="I76" s="3">
        <v>917026000</v>
      </c>
      <c r="J76" s="3">
        <v>969023000</v>
      </c>
      <c r="K76" s="3">
        <v>1018533000</v>
      </c>
      <c r="L76" s="4">
        <v>1037840000</v>
      </c>
      <c r="M76" s="3">
        <v>1018533000</v>
      </c>
      <c r="N76" s="3">
        <v>1028101000</v>
      </c>
      <c r="O76" s="3">
        <v>1028011000</v>
      </c>
      <c r="P76" s="3">
        <v>1037840000</v>
      </c>
    </row>
    <row r="77" spans="1:16" ht="16" x14ac:dyDescent="0.2">
      <c r="A77" s="2" t="s">
        <v>83</v>
      </c>
      <c r="B77" s="3" t="s">
        <v>16</v>
      </c>
      <c r="C77" s="3">
        <v>38084000</v>
      </c>
      <c r="D77" s="3">
        <v>37512000</v>
      </c>
      <c r="E77" s="3">
        <v>43805000</v>
      </c>
      <c r="F77" s="3">
        <v>48739000</v>
      </c>
      <c r="G77" s="3">
        <v>52255000</v>
      </c>
      <c r="H77" s="3">
        <v>67815000</v>
      </c>
      <c r="I77" s="3">
        <v>159718000</v>
      </c>
      <c r="J77" s="3">
        <v>171610000</v>
      </c>
      <c r="K77" s="3">
        <v>186801000</v>
      </c>
      <c r="L77" s="4">
        <v>258911000</v>
      </c>
      <c r="M77" s="3">
        <v>186801000</v>
      </c>
      <c r="N77" s="3">
        <v>257064000</v>
      </c>
      <c r="O77" s="3">
        <v>254680000</v>
      </c>
      <c r="P77" s="3">
        <v>258911000</v>
      </c>
    </row>
    <row r="78" spans="1:16" ht="16" x14ac:dyDescent="0.2">
      <c r="A78" s="2" t="s">
        <v>84</v>
      </c>
      <c r="B78" s="3" t="s">
        <v>16</v>
      </c>
      <c r="C78" s="3">
        <v>42605000</v>
      </c>
      <c r="D78" s="3">
        <v>48185000</v>
      </c>
      <c r="E78" s="3">
        <v>61432000</v>
      </c>
      <c r="F78" s="3">
        <v>74859000</v>
      </c>
      <c r="G78" s="3">
        <v>85366000</v>
      </c>
      <c r="H78" s="3">
        <v>99444000</v>
      </c>
      <c r="I78" s="3">
        <v>198826000</v>
      </c>
      <c r="J78" s="3">
        <v>222711000</v>
      </c>
      <c r="K78" s="3">
        <v>248917000</v>
      </c>
      <c r="L78" s="4">
        <v>258911000</v>
      </c>
      <c r="M78" s="3">
        <v>248917000</v>
      </c>
      <c r="N78" s="3">
        <v>257064000</v>
      </c>
      <c r="O78" s="3">
        <v>254680000</v>
      </c>
      <c r="P78" s="3">
        <v>258911000</v>
      </c>
    </row>
    <row r="79" spans="1:16" ht="16" x14ac:dyDescent="0.2">
      <c r="A79" s="2" t="s">
        <v>85</v>
      </c>
      <c r="B79" s="3" t="s">
        <v>16</v>
      </c>
      <c r="C79" s="3">
        <v>4521000</v>
      </c>
      <c r="D79" s="3">
        <v>10673000</v>
      </c>
      <c r="E79" s="3">
        <v>17627000</v>
      </c>
      <c r="F79" s="3">
        <v>26120000</v>
      </c>
      <c r="G79" s="3">
        <v>33111000</v>
      </c>
      <c r="H79" s="3">
        <v>31629000</v>
      </c>
      <c r="I79" s="3">
        <v>39108000</v>
      </c>
      <c r="J79" s="3">
        <v>51101000</v>
      </c>
      <c r="K79" s="3">
        <v>62116000</v>
      </c>
      <c r="L79" s="4" t="s">
        <v>16</v>
      </c>
      <c r="M79" s="3">
        <v>62116000</v>
      </c>
      <c r="N79" s="3" t="s">
        <v>16</v>
      </c>
      <c r="O79" s="3" t="s">
        <v>16</v>
      </c>
      <c r="P79" s="3" t="s">
        <v>16</v>
      </c>
    </row>
    <row r="80" spans="1:16" ht="16" x14ac:dyDescent="0.2">
      <c r="A80" s="2" t="s">
        <v>86</v>
      </c>
      <c r="B80" s="3" t="s">
        <v>16</v>
      </c>
      <c r="C80" s="3" t="s">
        <v>16</v>
      </c>
      <c r="D80" s="3" t="s">
        <v>16</v>
      </c>
      <c r="E80" s="3" t="s">
        <v>16</v>
      </c>
      <c r="F80" s="3" t="s">
        <v>16</v>
      </c>
      <c r="G80" s="3" t="s">
        <v>16</v>
      </c>
      <c r="H80" s="3" t="s">
        <v>16</v>
      </c>
      <c r="I80" s="3" t="s">
        <v>16</v>
      </c>
      <c r="J80" s="3" t="s">
        <v>16</v>
      </c>
      <c r="K80" s="3" t="s">
        <v>16</v>
      </c>
      <c r="L80" s="4" t="s">
        <v>16</v>
      </c>
      <c r="M80" s="3" t="s">
        <v>16</v>
      </c>
      <c r="N80" s="3" t="s">
        <v>16</v>
      </c>
      <c r="O80" s="3" t="s">
        <v>16</v>
      </c>
      <c r="P80" s="3" t="s">
        <v>16</v>
      </c>
    </row>
    <row r="81" spans="1:16" ht="16" x14ac:dyDescent="0.2">
      <c r="A81" s="2" t="s">
        <v>87</v>
      </c>
      <c r="B81" s="3" t="s">
        <v>16</v>
      </c>
      <c r="C81" s="3" t="s">
        <v>16</v>
      </c>
      <c r="D81" s="3" t="s">
        <v>16</v>
      </c>
      <c r="E81" s="3" t="s">
        <v>16</v>
      </c>
      <c r="F81" s="3" t="s">
        <v>16</v>
      </c>
      <c r="G81" s="3" t="s">
        <v>16</v>
      </c>
      <c r="H81" s="3" t="s">
        <v>16</v>
      </c>
      <c r="I81" s="3" t="s">
        <v>16</v>
      </c>
      <c r="J81" s="3" t="s">
        <v>16</v>
      </c>
      <c r="K81" s="3" t="s">
        <v>16</v>
      </c>
      <c r="L81" s="4" t="s">
        <v>16</v>
      </c>
      <c r="M81" s="3" t="s">
        <v>16</v>
      </c>
      <c r="N81" s="3" t="s">
        <v>16</v>
      </c>
      <c r="O81" s="3" t="s">
        <v>16</v>
      </c>
      <c r="P81" s="3" t="s">
        <v>16</v>
      </c>
    </row>
    <row r="82" spans="1:16" ht="16" x14ac:dyDescent="0.2">
      <c r="A82" s="2" t="s">
        <v>88</v>
      </c>
      <c r="B82" s="3" t="s">
        <v>16</v>
      </c>
      <c r="C82" s="3" t="s">
        <v>16</v>
      </c>
      <c r="D82" s="3" t="s">
        <v>16</v>
      </c>
      <c r="E82" s="3" t="s">
        <v>16</v>
      </c>
      <c r="F82" s="3" t="s">
        <v>16</v>
      </c>
      <c r="G82" s="3" t="s">
        <v>16</v>
      </c>
      <c r="H82" s="3" t="s">
        <v>16</v>
      </c>
      <c r="I82" s="3" t="s">
        <v>16</v>
      </c>
      <c r="J82" s="3" t="s">
        <v>16</v>
      </c>
      <c r="K82" s="3" t="s">
        <v>16</v>
      </c>
      <c r="L82" s="4" t="s">
        <v>16</v>
      </c>
      <c r="M82" s="3" t="s">
        <v>16</v>
      </c>
      <c r="N82" s="3" t="s">
        <v>16</v>
      </c>
      <c r="O82" s="3" t="s">
        <v>16</v>
      </c>
      <c r="P82" s="3" t="s">
        <v>16</v>
      </c>
    </row>
    <row r="83" spans="1:16" ht="16" x14ac:dyDescent="0.2">
      <c r="A83" s="2" t="s">
        <v>89</v>
      </c>
      <c r="B83" s="3" t="s">
        <v>16</v>
      </c>
      <c r="C83" s="3">
        <v>925507000</v>
      </c>
      <c r="D83" s="3">
        <v>851808000</v>
      </c>
      <c r="E83" s="3">
        <v>802052000</v>
      </c>
      <c r="F83" s="3">
        <v>772007000</v>
      </c>
      <c r="G83" s="3">
        <v>737564000</v>
      </c>
      <c r="H83" s="3">
        <v>758228000</v>
      </c>
      <c r="I83" s="3">
        <v>757308000</v>
      </c>
      <c r="J83" s="3">
        <v>797413000</v>
      </c>
      <c r="K83" s="3">
        <v>831732000</v>
      </c>
      <c r="L83" s="4">
        <v>778929000</v>
      </c>
      <c r="M83" s="3">
        <v>831732000</v>
      </c>
      <c r="N83" s="3">
        <v>771037000</v>
      </c>
      <c r="O83" s="3">
        <v>773331000</v>
      </c>
      <c r="P83" s="3">
        <v>778929000</v>
      </c>
    </row>
    <row r="84" spans="1:16" ht="16" x14ac:dyDescent="0.2">
      <c r="A84" s="2" t="s">
        <v>90</v>
      </c>
      <c r="B84" s="3" t="s">
        <v>16</v>
      </c>
      <c r="C84" s="3">
        <v>920179000</v>
      </c>
      <c r="D84" s="3">
        <v>847724000</v>
      </c>
      <c r="E84" s="3">
        <v>797052000</v>
      </c>
      <c r="F84" s="3">
        <v>759721000</v>
      </c>
      <c r="G84" s="3">
        <v>730160000</v>
      </c>
      <c r="H84" s="3">
        <v>716746000</v>
      </c>
      <c r="I84" s="3">
        <v>708870000</v>
      </c>
      <c r="J84" s="3">
        <v>703756000</v>
      </c>
      <c r="K84" s="3">
        <v>700404000</v>
      </c>
      <c r="L84" s="4">
        <v>698755000</v>
      </c>
      <c r="M84" s="3">
        <v>700404000</v>
      </c>
      <c r="N84" s="3">
        <v>699854000</v>
      </c>
      <c r="O84" s="3">
        <v>699304000</v>
      </c>
      <c r="P84" s="3">
        <v>698755000</v>
      </c>
    </row>
    <row r="85" spans="1:16" ht="16" x14ac:dyDescent="0.2">
      <c r="A85" s="2" t="s">
        <v>91</v>
      </c>
      <c r="B85" s="3" t="s">
        <v>16</v>
      </c>
      <c r="C85" s="3">
        <v>670294000</v>
      </c>
      <c r="D85" s="3">
        <v>660981000</v>
      </c>
      <c r="E85" s="3">
        <v>660981000</v>
      </c>
      <c r="F85" s="3">
        <v>660981000</v>
      </c>
      <c r="G85" s="3">
        <v>660981000</v>
      </c>
      <c r="H85" s="3">
        <v>662396000</v>
      </c>
      <c r="I85" s="3">
        <v>662396000</v>
      </c>
      <c r="J85" s="3">
        <v>662396000</v>
      </c>
      <c r="K85" s="3">
        <v>662396000</v>
      </c>
      <c r="L85" s="4">
        <v>662396000</v>
      </c>
      <c r="M85" s="3">
        <v>662396000</v>
      </c>
      <c r="N85" s="3">
        <v>662396000</v>
      </c>
      <c r="O85" s="3">
        <v>662396000</v>
      </c>
      <c r="P85" s="3">
        <v>662396000</v>
      </c>
    </row>
    <row r="86" spans="1:16" ht="16" x14ac:dyDescent="0.2">
      <c r="A86" s="2" t="s">
        <v>92</v>
      </c>
      <c r="B86" s="3" t="s">
        <v>16</v>
      </c>
      <c r="C86" s="3">
        <v>249885000</v>
      </c>
      <c r="D86" s="3">
        <v>186743000</v>
      </c>
      <c r="E86" s="3">
        <v>136071000</v>
      </c>
      <c r="F86" s="3">
        <v>98740000</v>
      </c>
      <c r="G86" s="3">
        <v>69179000</v>
      </c>
      <c r="H86" s="3">
        <v>54350000</v>
      </c>
      <c r="I86" s="3">
        <v>46474000</v>
      </c>
      <c r="J86" s="3">
        <v>41360000</v>
      </c>
      <c r="K86" s="3">
        <v>38008000</v>
      </c>
      <c r="L86" s="4">
        <v>36359000</v>
      </c>
      <c r="M86" s="3">
        <v>38008000</v>
      </c>
      <c r="N86" s="3">
        <v>37458000</v>
      </c>
      <c r="O86" s="3">
        <v>36908000</v>
      </c>
      <c r="P86" s="3">
        <v>36359000</v>
      </c>
    </row>
    <row r="87" spans="1:16" ht="16" x14ac:dyDescent="0.2">
      <c r="A87" s="2" t="s">
        <v>93</v>
      </c>
      <c r="B87" s="3" t="s">
        <v>16</v>
      </c>
      <c r="C87" s="3" t="s">
        <v>16</v>
      </c>
      <c r="D87" s="3" t="s">
        <v>16</v>
      </c>
      <c r="E87" s="3" t="s">
        <v>16</v>
      </c>
      <c r="F87" s="3" t="s">
        <v>16</v>
      </c>
      <c r="G87" s="3" t="s">
        <v>16</v>
      </c>
      <c r="H87" s="3" t="s">
        <v>16</v>
      </c>
      <c r="I87" s="3" t="s">
        <v>16</v>
      </c>
      <c r="J87" s="3" t="s">
        <v>16</v>
      </c>
      <c r="K87" s="3" t="s">
        <v>16</v>
      </c>
      <c r="L87" s="4" t="s">
        <v>16</v>
      </c>
      <c r="M87" s="3" t="s">
        <v>16</v>
      </c>
      <c r="N87" s="3" t="s">
        <v>16</v>
      </c>
      <c r="O87" s="3" t="s">
        <v>16</v>
      </c>
      <c r="P87" s="3" t="s">
        <v>16</v>
      </c>
    </row>
    <row r="88" spans="1:16" ht="16" x14ac:dyDescent="0.2">
      <c r="A88" s="2" t="s">
        <v>94</v>
      </c>
      <c r="B88" s="3" t="s">
        <v>16</v>
      </c>
      <c r="C88" s="3" t="s">
        <v>16</v>
      </c>
      <c r="D88" s="3" t="s">
        <v>16</v>
      </c>
      <c r="E88" s="3" t="s">
        <v>16</v>
      </c>
      <c r="F88" s="3" t="s">
        <v>16</v>
      </c>
      <c r="G88" s="3" t="s">
        <v>16</v>
      </c>
      <c r="H88" s="3" t="s">
        <v>16</v>
      </c>
      <c r="I88" s="3" t="s">
        <v>16</v>
      </c>
      <c r="J88" s="3" t="s">
        <v>16</v>
      </c>
      <c r="K88" s="3" t="s">
        <v>16</v>
      </c>
      <c r="L88" s="4" t="s">
        <v>16</v>
      </c>
      <c r="M88" s="3" t="s">
        <v>16</v>
      </c>
      <c r="N88" s="3" t="s">
        <v>16</v>
      </c>
      <c r="O88" s="3" t="s">
        <v>16</v>
      </c>
      <c r="P88" s="3" t="s">
        <v>16</v>
      </c>
    </row>
    <row r="89" spans="1:16" ht="16" x14ac:dyDescent="0.2">
      <c r="A89" s="2" t="s">
        <v>95</v>
      </c>
      <c r="B89" s="3" t="s">
        <v>16</v>
      </c>
      <c r="C89" s="3">
        <v>5328000</v>
      </c>
      <c r="D89" s="3">
        <v>4084000</v>
      </c>
      <c r="E89" s="3">
        <v>5000000</v>
      </c>
      <c r="F89" s="3">
        <v>12286000</v>
      </c>
      <c r="G89" s="3">
        <v>7404000</v>
      </c>
      <c r="H89" s="3">
        <v>41482000</v>
      </c>
      <c r="I89" s="3">
        <v>48438000</v>
      </c>
      <c r="J89" s="3">
        <v>93657000</v>
      </c>
      <c r="K89" s="3">
        <v>131328000</v>
      </c>
      <c r="L89" s="4">
        <v>80174000</v>
      </c>
      <c r="M89" s="3">
        <v>131328000</v>
      </c>
      <c r="N89" s="3">
        <v>71183000</v>
      </c>
      <c r="O89" s="3">
        <v>74027000</v>
      </c>
      <c r="P89" s="3">
        <v>80174000</v>
      </c>
    </row>
    <row r="90" spans="1:16" ht="16" x14ac:dyDescent="0.2">
      <c r="A90" s="2" t="s">
        <v>96</v>
      </c>
      <c r="B90" s="3" t="s">
        <v>16</v>
      </c>
      <c r="C90" s="3">
        <v>1096912000</v>
      </c>
      <c r="D90" s="3">
        <v>984041000</v>
      </c>
      <c r="E90" s="3">
        <v>979105000</v>
      </c>
      <c r="F90" s="3">
        <v>950717000</v>
      </c>
      <c r="G90" s="3">
        <v>967933000</v>
      </c>
      <c r="H90" s="3">
        <v>1143071000</v>
      </c>
      <c r="I90" s="3">
        <v>1390677000</v>
      </c>
      <c r="J90" s="3">
        <v>1659935000</v>
      </c>
      <c r="K90" s="3">
        <v>1352495000</v>
      </c>
      <c r="L90" s="4">
        <v>1486721000</v>
      </c>
      <c r="M90" s="3">
        <v>1352495000</v>
      </c>
      <c r="N90" s="3">
        <v>1395723000</v>
      </c>
      <c r="O90" s="3">
        <v>1406938000</v>
      </c>
      <c r="P90" s="3">
        <v>1486721000</v>
      </c>
    </row>
    <row r="91" spans="1:16" ht="16" x14ac:dyDescent="0.2">
      <c r="A91" s="2" t="s">
        <v>97</v>
      </c>
      <c r="B91" s="3" t="s">
        <v>16</v>
      </c>
      <c r="C91" s="3">
        <v>8343000</v>
      </c>
      <c r="D91" s="3">
        <v>11644000</v>
      </c>
      <c r="E91" s="3">
        <v>35328000</v>
      </c>
      <c r="F91" s="3">
        <v>40347000</v>
      </c>
      <c r="G91" s="3">
        <v>104230000</v>
      </c>
      <c r="H91" s="3">
        <v>131656000</v>
      </c>
      <c r="I91" s="3">
        <v>160919000</v>
      </c>
      <c r="J91" s="3">
        <v>184964000</v>
      </c>
      <c r="K91" s="3">
        <v>243194000</v>
      </c>
      <c r="L91" s="4">
        <v>293808000</v>
      </c>
      <c r="M91" s="3">
        <v>243194000</v>
      </c>
      <c r="N91" s="3">
        <v>238311000</v>
      </c>
      <c r="O91" s="3">
        <v>265533000</v>
      </c>
      <c r="P91" s="3">
        <v>293808000</v>
      </c>
    </row>
    <row r="92" spans="1:16" ht="16" x14ac:dyDescent="0.2">
      <c r="A92" s="2" t="s">
        <v>98</v>
      </c>
      <c r="B92" s="3" t="s">
        <v>16</v>
      </c>
      <c r="C92" s="3">
        <v>6252000</v>
      </c>
      <c r="D92" s="3">
        <v>8728000</v>
      </c>
      <c r="E92" s="3">
        <v>10911000</v>
      </c>
      <c r="F92" s="3">
        <v>16674000</v>
      </c>
      <c r="G92" s="3">
        <v>16737000</v>
      </c>
      <c r="H92" s="3">
        <v>22404000</v>
      </c>
      <c r="I92" s="3">
        <v>26552000</v>
      </c>
      <c r="J92" s="3">
        <v>25678000</v>
      </c>
      <c r="K92" s="3">
        <v>33069000</v>
      </c>
      <c r="L92" s="4">
        <v>29023000</v>
      </c>
      <c r="M92" s="3">
        <v>33069000</v>
      </c>
      <c r="N92" s="3">
        <v>37110000</v>
      </c>
      <c r="O92" s="3">
        <v>33608000</v>
      </c>
      <c r="P92" s="3">
        <v>29023000</v>
      </c>
    </row>
    <row r="93" spans="1:16" ht="16" x14ac:dyDescent="0.2">
      <c r="A93" s="2" t="s">
        <v>99</v>
      </c>
      <c r="B93" s="3" t="s">
        <v>16</v>
      </c>
      <c r="C93" s="3" t="s">
        <v>16</v>
      </c>
      <c r="D93" s="3" t="s">
        <v>16</v>
      </c>
      <c r="E93" s="3" t="s">
        <v>16</v>
      </c>
      <c r="F93" s="3" t="s">
        <v>16</v>
      </c>
      <c r="G93" s="3" t="s">
        <v>16</v>
      </c>
      <c r="H93" s="3" t="s">
        <v>16</v>
      </c>
      <c r="I93" s="3" t="s">
        <v>16</v>
      </c>
      <c r="J93" s="3" t="s">
        <v>16</v>
      </c>
      <c r="K93" s="3" t="s">
        <v>16</v>
      </c>
      <c r="L93" s="4" t="s">
        <v>16</v>
      </c>
      <c r="M93" s="3" t="s">
        <v>16</v>
      </c>
      <c r="N93" s="3" t="s">
        <v>16</v>
      </c>
      <c r="O93" s="3" t="s">
        <v>16</v>
      </c>
      <c r="P93" s="3" t="s">
        <v>16</v>
      </c>
    </row>
    <row r="94" spans="1:16" ht="16" x14ac:dyDescent="0.2">
      <c r="A94" s="2" t="s">
        <v>100</v>
      </c>
      <c r="B94" s="3" t="s">
        <v>16</v>
      </c>
      <c r="C94" s="3" t="s">
        <v>16</v>
      </c>
      <c r="D94" s="3" t="s">
        <v>16</v>
      </c>
      <c r="E94" s="3" t="s">
        <v>16</v>
      </c>
      <c r="F94" s="3" t="s">
        <v>16</v>
      </c>
      <c r="G94" s="3" t="s">
        <v>16</v>
      </c>
      <c r="H94" s="3" t="s">
        <v>16</v>
      </c>
      <c r="I94" s="3" t="s">
        <v>16</v>
      </c>
      <c r="J94" s="3" t="s">
        <v>16</v>
      </c>
      <c r="K94" s="3" t="s">
        <v>16</v>
      </c>
      <c r="L94" s="4" t="s">
        <v>16</v>
      </c>
      <c r="M94" s="3" t="s">
        <v>16</v>
      </c>
      <c r="N94" s="3" t="s">
        <v>16</v>
      </c>
      <c r="O94" s="3" t="s">
        <v>16</v>
      </c>
      <c r="P94" s="3" t="s">
        <v>16</v>
      </c>
    </row>
    <row r="95" spans="1:16" ht="16" x14ac:dyDescent="0.2">
      <c r="A95" s="2" t="s">
        <v>101</v>
      </c>
      <c r="B95" s="3" t="s">
        <v>16</v>
      </c>
      <c r="C95" s="3">
        <v>2091000</v>
      </c>
      <c r="D95" s="3">
        <v>2916000</v>
      </c>
      <c r="E95" s="3">
        <v>24417000</v>
      </c>
      <c r="F95" s="3">
        <v>23673000</v>
      </c>
      <c r="G95" s="3">
        <v>87493000</v>
      </c>
      <c r="H95" s="3">
        <v>109252000</v>
      </c>
      <c r="I95" s="3">
        <v>134367000</v>
      </c>
      <c r="J95" s="3">
        <v>159286000</v>
      </c>
      <c r="K95" s="3">
        <v>210125000</v>
      </c>
      <c r="L95" s="4">
        <v>264785000</v>
      </c>
      <c r="M95" s="3">
        <v>210125000</v>
      </c>
      <c r="N95" s="3">
        <v>201201000</v>
      </c>
      <c r="O95" s="3">
        <v>231925000</v>
      </c>
      <c r="P95" s="3">
        <v>264785000</v>
      </c>
    </row>
    <row r="96" spans="1:16" ht="16" x14ac:dyDescent="0.2">
      <c r="A96" s="2" t="s">
        <v>102</v>
      </c>
      <c r="B96" s="3" t="s">
        <v>16</v>
      </c>
      <c r="C96" s="3">
        <v>0</v>
      </c>
      <c r="D96" s="3">
        <v>59000</v>
      </c>
      <c r="E96" s="3">
        <v>12375000</v>
      </c>
      <c r="F96" s="3">
        <v>16500000</v>
      </c>
      <c r="G96" s="3">
        <v>0</v>
      </c>
      <c r="H96" s="3">
        <v>0</v>
      </c>
      <c r="I96" s="3">
        <v>0</v>
      </c>
      <c r="J96" s="3">
        <v>0</v>
      </c>
      <c r="K96" s="3">
        <v>50000000</v>
      </c>
      <c r="L96" s="4">
        <v>0</v>
      </c>
      <c r="M96" s="3">
        <v>50000000</v>
      </c>
      <c r="N96" s="3">
        <v>115000000</v>
      </c>
      <c r="O96" s="3">
        <v>55000000</v>
      </c>
      <c r="P96" s="3">
        <v>0</v>
      </c>
    </row>
    <row r="97" spans="1:16" ht="16" x14ac:dyDescent="0.2">
      <c r="A97" s="2" t="s">
        <v>103</v>
      </c>
      <c r="B97" s="3" t="s">
        <v>16</v>
      </c>
      <c r="C97" s="3" t="s">
        <v>16</v>
      </c>
      <c r="D97" s="3">
        <v>59000</v>
      </c>
      <c r="E97" s="3">
        <v>12375000</v>
      </c>
      <c r="F97" s="3">
        <v>16500000</v>
      </c>
      <c r="G97" s="3" t="s">
        <v>16</v>
      </c>
      <c r="H97" s="3" t="s">
        <v>16</v>
      </c>
      <c r="I97" s="3" t="s">
        <v>16</v>
      </c>
      <c r="J97" s="3" t="s">
        <v>16</v>
      </c>
      <c r="K97" s="3">
        <v>50000000</v>
      </c>
      <c r="L97" s="4" t="s">
        <v>16</v>
      </c>
      <c r="M97" s="3">
        <v>50000000</v>
      </c>
      <c r="N97" s="3">
        <v>115000000</v>
      </c>
      <c r="O97" s="3">
        <v>55000000</v>
      </c>
      <c r="P97" s="3" t="s">
        <v>16</v>
      </c>
    </row>
    <row r="98" spans="1:16" ht="16" x14ac:dyDescent="0.2">
      <c r="A98" s="2" t="s">
        <v>104</v>
      </c>
      <c r="B98" s="3" t="s">
        <v>16</v>
      </c>
      <c r="C98" s="3" t="s">
        <v>16</v>
      </c>
      <c r="D98" s="3" t="s">
        <v>16</v>
      </c>
      <c r="E98" s="3" t="s">
        <v>16</v>
      </c>
      <c r="F98" s="3" t="s">
        <v>16</v>
      </c>
      <c r="G98" s="3" t="s">
        <v>16</v>
      </c>
      <c r="H98" s="3" t="s">
        <v>16</v>
      </c>
      <c r="I98" s="3" t="s">
        <v>16</v>
      </c>
      <c r="J98" s="3" t="s">
        <v>16</v>
      </c>
      <c r="K98" s="3" t="s">
        <v>16</v>
      </c>
      <c r="L98" s="4" t="s">
        <v>16</v>
      </c>
      <c r="M98" s="3" t="s">
        <v>16</v>
      </c>
      <c r="N98" s="3" t="s">
        <v>16</v>
      </c>
      <c r="O98" s="3" t="s">
        <v>16</v>
      </c>
      <c r="P98" s="3" t="s">
        <v>16</v>
      </c>
    </row>
    <row r="99" spans="1:16" ht="16" x14ac:dyDescent="0.2">
      <c r="A99" s="2" t="s">
        <v>105</v>
      </c>
      <c r="B99" s="3" t="s">
        <v>16</v>
      </c>
      <c r="C99" s="3">
        <v>125297000</v>
      </c>
      <c r="D99" s="3">
        <v>122314000</v>
      </c>
      <c r="E99" s="3">
        <v>120900000</v>
      </c>
      <c r="F99" s="3">
        <v>135859000</v>
      </c>
      <c r="G99" s="3">
        <v>152796000</v>
      </c>
      <c r="H99" s="3">
        <v>211346000</v>
      </c>
      <c r="I99" s="3">
        <v>279191000</v>
      </c>
      <c r="J99" s="3">
        <v>372253000</v>
      </c>
      <c r="K99" s="3">
        <v>510276000</v>
      </c>
      <c r="L99" s="4">
        <v>554710000</v>
      </c>
      <c r="M99" s="3">
        <v>510276000</v>
      </c>
      <c r="N99" s="3">
        <v>528578000</v>
      </c>
      <c r="O99" s="3">
        <v>531904000</v>
      </c>
      <c r="P99" s="3">
        <v>554710000</v>
      </c>
    </row>
    <row r="100" spans="1:16" ht="16" x14ac:dyDescent="0.2">
      <c r="A100" s="2" t="s">
        <v>106</v>
      </c>
      <c r="B100" s="3" t="s">
        <v>16</v>
      </c>
      <c r="C100" s="3">
        <v>58139000</v>
      </c>
      <c r="D100" s="3">
        <v>51051000</v>
      </c>
      <c r="E100" s="3">
        <v>65668000</v>
      </c>
      <c r="F100" s="3">
        <v>73756000</v>
      </c>
      <c r="G100" s="3">
        <v>147935000</v>
      </c>
      <c r="H100" s="3">
        <v>192359000</v>
      </c>
      <c r="I100" s="3">
        <v>255664000</v>
      </c>
      <c r="J100" s="3">
        <v>344641000</v>
      </c>
      <c r="K100" s="3">
        <v>462729000</v>
      </c>
      <c r="L100" s="4">
        <v>518755000</v>
      </c>
      <c r="M100" s="3">
        <v>462729000</v>
      </c>
      <c r="N100" s="3">
        <v>466040000</v>
      </c>
      <c r="O100" s="3">
        <v>490557000</v>
      </c>
      <c r="P100" s="3">
        <v>518755000</v>
      </c>
    </row>
    <row r="101" spans="1:16" ht="16" x14ac:dyDescent="0.2">
      <c r="A101" s="2" t="s">
        <v>107</v>
      </c>
      <c r="B101" s="3" t="s">
        <v>16</v>
      </c>
      <c r="C101" s="3" t="s">
        <v>16</v>
      </c>
      <c r="D101" s="3" t="s">
        <v>16</v>
      </c>
      <c r="E101" s="3" t="s">
        <v>16</v>
      </c>
      <c r="F101" s="3" t="s">
        <v>16</v>
      </c>
      <c r="G101" s="3" t="s">
        <v>16</v>
      </c>
      <c r="H101" s="3" t="s">
        <v>16</v>
      </c>
      <c r="I101" s="3" t="s">
        <v>16</v>
      </c>
      <c r="J101" s="3" t="s">
        <v>16</v>
      </c>
      <c r="K101" s="3" t="s">
        <v>16</v>
      </c>
      <c r="L101" s="4" t="s">
        <v>16</v>
      </c>
      <c r="M101" s="3" t="s">
        <v>16</v>
      </c>
      <c r="N101" s="3" t="s">
        <v>16</v>
      </c>
      <c r="O101" s="3" t="s">
        <v>16</v>
      </c>
      <c r="P101" s="3" t="s">
        <v>16</v>
      </c>
    </row>
    <row r="102" spans="1:16" ht="16" x14ac:dyDescent="0.2">
      <c r="A102" s="2" t="s">
        <v>108</v>
      </c>
      <c r="B102" s="3" t="s">
        <v>16</v>
      </c>
      <c r="C102" s="3" t="s">
        <v>16</v>
      </c>
      <c r="D102" s="3" t="s">
        <v>16</v>
      </c>
      <c r="E102" s="3" t="s">
        <v>16</v>
      </c>
      <c r="F102" s="3" t="s">
        <v>16</v>
      </c>
      <c r="G102" s="3" t="s">
        <v>16</v>
      </c>
      <c r="H102" s="3" t="s">
        <v>16</v>
      </c>
      <c r="I102" s="3" t="s">
        <v>16</v>
      </c>
      <c r="J102" s="3" t="s">
        <v>16</v>
      </c>
      <c r="K102" s="3" t="s">
        <v>16</v>
      </c>
      <c r="L102" s="4" t="s">
        <v>16</v>
      </c>
      <c r="M102" s="3" t="s">
        <v>16</v>
      </c>
      <c r="N102" s="3" t="s">
        <v>16</v>
      </c>
      <c r="O102" s="3" t="s">
        <v>16</v>
      </c>
      <c r="P102" s="3" t="s">
        <v>16</v>
      </c>
    </row>
    <row r="103" spans="1:16" ht="16" x14ac:dyDescent="0.2">
      <c r="A103" s="2" t="s">
        <v>109</v>
      </c>
      <c r="B103" s="3" t="s">
        <v>16</v>
      </c>
      <c r="C103" s="3">
        <v>67158000</v>
      </c>
      <c r="D103" s="3">
        <v>71263000</v>
      </c>
      <c r="E103" s="3">
        <v>55232000</v>
      </c>
      <c r="F103" s="3">
        <v>62103000</v>
      </c>
      <c r="G103" s="3">
        <v>4861000</v>
      </c>
      <c r="H103" s="3">
        <v>18987000</v>
      </c>
      <c r="I103" s="3">
        <v>23527000</v>
      </c>
      <c r="J103" s="3">
        <v>27612000</v>
      </c>
      <c r="K103" s="3">
        <v>47547000</v>
      </c>
      <c r="L103" s="4">
        <v>35955000</v>
      </c>
      <c r="M103" s="3">
        <v>47547000</v>
      </c>
      <c r="N103" s="3">
        <v>62538000</v>
      </c>
      <c r="O103" s="3">
        <v>41347000</v>
      </c>
      <c r="P103" s="3">
        <v>35955000</v>
      </c>
    </row>
    <row r="104" spans="1:16" ht="16" x14ac:dyDescent="0.2">
      <c r="A104" s="2" t="s">
        <v>110</v>
      </c>
      <c r="B104" s="3" t="s">
        <v>16</v>
      </c>
      <c r="C104" s="3">
        <v>133640000</v>
      </c>
      <c r="D104" s="3">
        <v>134017000</v>
      </c>
      <c r="E104" s="3">
        <v>168603000</v>
      </c>
      <c r="F104" s="3">
        <v>192706000</v>
      </c>
      <c r="G104" s="3">
        <v>257026000</v>
      </c>
      <c r="H104" s="3">
        <v>343002000</v>
      </c>
      <c r="I104" s="3">
        <v>440110000</v>
      </c>
      <c r="J104" s="3">
        <v>557217000</v>
      </c>
      <c r="K104" s="3">
        <v>803470000</v>
      </c>
      <c r="L104" s="4">
        <v>848518000</v>
      </c>
      <c r="M104" s="3">
        <v>803470000</v>
      </c>
      <c r="N104" s="3">
        <v>881889000</v>
      </c>
      <c r="O104" s="3">
        <v>852437000</v>
      </c>
      <c r="P104" s="3">
        <v>848518000</v>
      </c>
    </row>
    <row r="105" spans="1:16" ht="16" x14ac:dyDescent="0.2">
      <c r="A105" s="2" t="s">
        <v>111</v>
      </c>
      <c r="B105" s="3" t="s">
        <v>16</v>
      </c>
      <c r="C105" s="3">
        <v>491518000</v>
      </c>
      <c r="D105" s="3">
        <v>377882000</v>
      </c>
      <c r="E105" s="3">
        <v>151267000</v>
      </c>
      <c r="F105" s="3">
        <v>205111000</v>
      </c>
      <c r="G105" s="3">
        <v>79721000</v>
      </c>
      <c r="H105" s="3">
        <v>45212000</v>
      </c>
      <c r="I105" s="3">
        <v>115143000</v>
      </c>
      <c r="J105" s="3">
        <v>130965000</v>
      </c>
      <c r="K105" s="3">
        <v>138867000</v>
      </c>
      <c r="L105" s="4">
        <v>143039000</v>
      </c>
      <c r="M105" s="3">
        <v>138867000</v>
      </c>
      <c r="N105" s="3">
        <v>142689000</v>
      </c>
      <c r="O105" s="3">
        <v>139390000</v>
      </c>
      <c r="P105" s="3">
        <v>143039000</v>
      </c>
    </row>
    <row r="106" spans="1:16" ht="16" x14ac:dyDescent="0.2">
      <c r="A106" s="2" t="s">
        <v>112</v>
      </c>
      <c r="B106" s="3" t="s">
        <v>16</v>
      </c>
      <c r="C106" s="3">
        <v>491518000</v>
      </c>
      <c r="D106" s="3">
        <v>377882000</v>
      </c>
      <c r="E106" s="3">
        <v>151267000</v>
      </c>
      <c r="F106" s="3">
        <v>205111000</v>
      </c>
      <c r="G106" s="3">
        <v>79721000</v>
      </c>
      <c r="H106" s="3"/>
      <c r="I106" s="3"/>
      <c r="J106" s="3"/>
      <c r="K106" s="3"/>
      <c r="L106" s="4" t="s">
        <v>16</v>
      </c>
      <c r="M106" s="3" t="s">
        <v>16</v>
      </c>
      <c r="N106" s="3" t="s">
        <v>16</v>
      </c>
      <c r="O106" s="3" t="s">
        <v>16</v>
      </c>
      <c r="P106" s="3" t="s">
        <v>16</v>
      </c>
    </row>
    <row r="107" spans="1:16" ht="16" x14ac:dyDescent="0.2">
      <c r="A107" s="2" t="s">
        <v>113</v>
      </c>
      <c r="B107" s="3" t="s">
        <v>16</v>
      </c>
      <c r="C107" s="3" t="s">
        <v>16</v>
      </c>
      <c r="D107" s="3" t="s">
        <v>16</v>
      </c>
      <c r="E107" s="3" t="s">
        <v>16</v>
      </c>
      <c r="F107" s="3" t="s">
        <v>16</v>
      </c>
      <c r="G107" s="3" t="s">
        <v>16</v>
      </c>
      <c r="H107" s="3">
        <v>45212000</v>
      </c>
      <c r="I107" s="3">
        <v>115143000</v>
      </c>
      <c r="J107" s="3">
        <v>130965000</v>
      </c>
      <c r="K107" s="3">
        <v>138867000</v>
      </c>
      <c r="L107" s="4">
        <v>143039000</v>
      </c>
      <c r="M107" s="3">
        <v>138867000</v>
      </c>
      <c r="N107" s="3">
        <v>142689000</v>
      </c>
      <c r="O107" s="3">
        <v>139390000</v>
      </c>
      <c r="P107" s="3">
        <v>143039000</v>
      </c>
    </row>
    <row r="108" spans="1:16" ht="16" x14ac:dyDescent="0.2">
      <c r="A108" s="2" t="s">
        <v>114</v>
      </c>
      <c r="B108" s="3" t="s">
        <v>16</v>
      </c>
      <c r="C108" s="3">
        <v>69784000</v>
      </c>
      <c r="D108" s="3">
        <v>58668000</v>
      </c>
      <c r="E108" s="3">
        <v>48525000</v>
      </c>
      <c r="F108" s="3">
        <v>49370000</v>
      </c>
      <c r="G108" s="3">
        <v>41483000</v>
      </c>
      <c r="H108" s="3">
        <v>28574000</v>
      </c>
      <c r="I108" s="3">
        <v>29645000</v>
      </c>
      <c r="J108" s="3">
        <v>18825000</v>
      </c>
      <c r="K108" s="3">
        <v>23771000</v>
      </c>
      <c r="L108" s="4">
        <v>24252000</v>
      </c>
      <c r="M108" s="3">
        <v>23771000</v>
      </c>
      <c r="N108" s="3">
        <v>23883000</v>
      </c>
      <c r="O108" s="3">
        <v>24051000</v>
      </c>
      <c r="P108" s="3">
        <v>24252000</v>
      </c>
    </row>
    <row r="109" spans="1:16" ht="16" x14ac:dyDescent="0.2">
      <c r="A109" s="2" t="s">
        <v>115</v>
      </c>
      <c r="B109" s="3" t="s">
        <v>16</v>
      </c>
      <c r="C109" s="3">
        <v>33768000</v>
      </c>
      <c r="D109" s="3">
        <v>21104000</v>
      </c>
      <c r="E109" s="3">
        <v>12030000</v>
      </c>
      <c r="F109" s="3">
        <v>12028000</v>
      </c>
      <c r="G109" s="3">
        <v>4195000</v>
      </c>
      <c r="H109" s="3">
        <v>12849000</v>
      </c>
      <c r="I109" s="3">
        <v>13551000</v>
      </c>
      <c r="J109" s="3">
        <v>1080000</v>
      </c>
      <c r="K109" s="3">
        <v>1070000</v>
      </c>
      <c r="L109" s="4">
        <v>1128000</v>
      </c>
      <c r="M109" s="3">
        <v>1070000</v>
      </c>
      <c r="N109" s="3">
        <v>1090000</v>
      </c>
      <c r="O109" s="3">
        <v>1098000</v>
      </c>
      <c r="P109" s="3">
        <v>1128000</v>
      </c>
    </row>
    <row r="110" spans="1:16" ht="16" x14ac:dyDescent="0.2">
      <c r="A110" s="2" t="s">
        <v>116</v>
      </c>
      <c r="B110" s="3" t="s">
        <v>16</v>
      </c>
      <c r="C110" s="3" t="s">
        <v>16</v>
      </c>
      <c r="D110" s="3" t="s">
        <v>16</v>
      </c>
      <c r="E110" s="3" t="s">
        <v>16</v>
      </c>
      <c r="F110" s="3" t="s">
        <v>16</v>
      </c>
      <c r="G110" s="3" t="s">
        <v>16</v>
      </c>
      <c r="H110" s="3" t="s">
        <v>16</v>
      </c>
      <c r="I110" s="3" t="s">
        <v>16</v>
      </c>
      <c r="J110" s="3" t="s">
        <v>16</v>
      </c>
      <c r="K110" s="3" t="s">
        <v>16</v>
      </c>
      <c r="L110" s="4" t="s">
        <v>16</v>
      </c>
      <c r="M110" s="3" t="s">
        <v>16</v>
      </c>
      <c r="N110" s="3" t="s">
        <v>16</v>
      </c>
      <c r="O110" s="3" t="s">
        <v>16</v>
      </c>
      <c r="P110" s="3" t="s">
        <v>16</v>
      </c>
    </row>
    <row r="111" spans="1:16" ht="16" x14ac:dyDescent="0.2">
      <c r="A111" s="2" t="s">
        <v>106</v>
      </c>
      <c r="B111" s="3" t="s">
        <v>16</v>
      </c>
      <c r="C111" s="3" t="s">
        <v>16</v>
      </c>
      <c r="D111" s="3" t="s">
        <v>16</v>
      </c>
      <c r="E111" s="3" t="s">
        <v>16</v>
      </c>
      <c r="F111" s="3" t="s">
        <v>16</v>
      </c>
      <c r="G111" s="3" t="s">
        <v>16</v>
      </c>
      <c r="H111" s="3" t="s">
        <v>16</v>
      </c>
      <c r="I111" s="3" t="s">
        <v>16</v>
      </c>
      <c r="J111" s="3" t="s">
        <v>16</v>
      </c>
      <c r="K111" s="3" t="s">
        <v>16</v>
      </c>
      <c r="L111" s="4" t="s">
        <v>16</v>
      </c>
      <c r="M111" s="3" t="s">
        <v>16</v>
      </c>
      <c r="N111" s="3" t="s">
        <v>16</v>
      </c>
      <c r="O111" s="3" t="s">
        <v>16</v>
      </c>
      <c r="P111" s="3" t="s">
        <v>16</v>
      </c>
    </row>
    <row r="112" spans="1:16" ht="16" x14ac:dyDescent="0.2">
      <c r="A112" s="2" t="s">
        <v>108</v>
      </c>
      <c r="B112" s="3" t="s">
        <v>16</v>
      </c>
      <c r="C112" s="3" t="s">
        <v>16</v>
      </c>
      <c r="D112" s="3" t="s">
        <v>16</v>
      </c>
      <c r="E112" s="3" t="s">
        <v>16</v>
      </c>
      <c r="F112" s="3" t="s">
        <v>16</v>
      </c>
      <c r="G112" s="3" t="s">
        <v>16</v>
      </c>
      <c r="H112" s="3" t="s">
        <v>16</v>
      </c>
      <c r="I112" s="3" t="s">
        <v>16</v>
      </c>
      <c r="J112" s="3" t="s">
        <v>16</v>
      </c>
      <c r="K112" s="3" t="s">
        <v>16</v>
      </c>
      <c r="L112" s="4" t="s">
        <v>16</v>
      </c>
      <c r="M112" s="3" t="s">
        <v>16</v>
      </c>
      <c r="N112" s="3" t="s">
        <v>16</v>
      </c>
      <c r="O112" s="3" t="s">
        <v>16</v>
      </c>
      <c r="P112" s="3" t="s">
        <v>16</v>
      </c>
    </row>
    <row r="113" spans="1:16" ht="16" x14ac:dyDescent="0.2">
      <c r="A113" s="2" t="s">
        <v>107</v>
      </c>
      <c r="B113" s="3" t="s">
        <v>16</v>
      </c>
      <c r="C113" s="3" t="s">
        <v>16</v>
      </c>
      <c r="D113" s="3" t="s">
        <v>16</v>
      </c>
      <c r="E113" s="3" t="s">
        <v>16</v>
      </c>
      <c r="F113" s="3" t="s">
        <v>16</v>
      </c>
      <c r="G113" s="3" t="s">
        <v>16</v>
      </c>
      <c r="H113" s="3" t="s">
        <v>16</v>
      </c>
      <c r="I113" s="3" t="s">
        <v>16</v>
      </c>
      <c r="J113" s="3" t="s">
        <v>16</v>
      </c>
      <c r="K113" s="3" t="s">
        <v>16</v>
      </c>
      <c r="L113" s="4" t="s">
        <v>16</v>
      </c>
      <c r="M113" s="3" t="s">
        <v>16</v>
      </c>
      <c r="N113" s="3" t="s">
        <v>16</v>
      </c>
      <c r="O113" s="3" t="s">
        <v>16</v>
      </c>
      <c r="P113" s="3" t="s">
        <v>16</v>
      </c>
    </row>
    <row r="114" spans="1:16" ht="16" x14ac:dyDescent="0.2">
      <c r="A114" s="2" t="s">
        <v>117</v>
      </c>
      <c r="B114" s="3" t="s">
        <v>16</v>
      </c>
      <c r="C114" s="3">
        <v>36016000</v>
      </c>
      <c r="D114" s="3">
        <v>37564000</v>
      </c>
      <c r="E114" s="3">
        <v>36495000</v>
      </c>
      <c r="F114" s="3">
        <v>37342000</v>
      </c>
      <c r="G114" s="3">
        <v>37288000</v>
      </c>
      <c r="H114" s="3">
        <v>15725000</v>
      </c>
      <c r="I114" s="3">
        <v>16094000</v>
      </c>
      <c r="J114" s="3">
        <v>17745000</v>
      </c>
      <c r="K114" s="3">
        <v>22701000</v>
      </c>
      <c r="L114" s="4">
        <v>23124000</v>
      </c>
      <c r="M114" s="3">
        <v>22701000</v>
      </c>
      <c r="N114" s="3">
        <v>22793000</v>
      </c>
      <c r="O114" s="3">
        <v>22953000</v>
      </c>
      <c r="P114" s="3">
        <v>23124000</v>
      </c>
    </row>
    <row r="115" spans="1:16" ht="16" x14ac:dyDescent="0.2">
      <c r="A115" s="2" t="s">
        <v>118</v>
      </c>
      <c r="B115" s="3" t="s">
        <v>16</v>
      </c>
      <c r="C115" s="3">
        <v>561302000</v>
      </c>
      <c r="D115" s="3">
        <v>436550000</v>
      </c>
      <c r="E115" s="3">
        <v>199792000</v>
      </c>
      <c r="F115" s="3">
        <v>254481000</v>
      </c>
      <c r="G115" s="3">
        <v>121204000</v>
      </c>
      <c r="H115" s="3">
        <v>73786000</v>
      </c>
      <c r="I115" s="3">
        <v>144788000</v>
      </c>
      <c r="J115" s="3">
        <v>149790000</v>
      </c>
      <c r="K115" s="3">
        <v>162638000</v>
      </c>
      <c r="L115" s="4">
        <v>167291000</v>
      </c>
      <c r="M115" s="3">
        <v>162638000</v>
      </c>
      <c r="N115" s="3">
        <v>166572000</v>
      </c>
      <c r="O115" s="3">
        <v>163441000</v>
      </c>
      <c r="P115" s="3">
        <v>167291000</v>
      </c>
    </row>
    <row r="116" spans="1:16" ht="16" x14ac:dyDescent="0.2">
      <c r="A116" s="2" t="s">
        <v>119</v>
      </c>
      <c r="B116" s="3" t="s">
        <v>16</v>
      </c>
      <c r="C116" s="3">
        <v>694942000</v>
      </c>
      <c r="D116" s="3">
        <v>570567000</v>
      </c>
      <c r="E116" s="3">
        <v>368395000</v>
      </c>
      <c r="F116" s="3">
        <v>447187000</v>
      </c>
      <c r="G116" s="3">
        <v>378230000</v>
      </c>
      <c r="H116" s="3">
        <v>416788000</v>
      </c>
      <c r="I116" s="3">
        <v>584898000</v>
      </c>
      <c r="J116" s="3">
        <v>707007000</v>
      </c>
      <c r="K116" s="3">
        <v>966108000</v>
      </c>
      <c r="L116" s="4">
        <v>1015809000</v>
      </c>
      <c r="M116" s="3">
        <v>966108000</v>
      </c>
      <c r="N116" s="3">
        <v>1048461000</v>
      </c>
      <c r="O116" s="3">
        <v>1015878000</v>
      </c>
      <c r="P116" s="3">
        <v>1015809000</v>
      </c>
    </row>
    <row r="117" spans="1:16" ht="16" x14ac:dyDescent="0.2">
      <c r="A117" s="2" t="s">
        <v>120</v>
      </c>
      <c r="B117" s="3" t="s">
        <v>16</v>
      </c>
      <c r="C117" s="3" t="s">
        <v>16</v>
      </c>
      <c r="D117" s="3" t="s">
        <v>16</v>
      </c>
      <c r="E117" s="3" t="s">
        <v>16</v>
      </c>
      <c r="F117" s="3" t="s">
        <v>16</v>
      </c>
      <c r="G117" s="3" t="s">
        <v>16</v>
      </c>
      <c r="H117" s="3" t="s">
        <v>16</v>
      </c>
      <c r="I117" s="3" t="s">
        <v>16</v>
      </c>
      <c r="J117" s="3" t="s">
        <v>16</v>
      </c>
      <c r="K117" s="3" t="s">
        <v>16</v>
      </c>
      <c r="L117" s="4" t="s">
        <v>16</v>
      </c>
      <c r="M117" s="3" t="s">
        <v>16</v>
      </c>
      <c r="N117" s="3" t="s">
        <v>16</v>
      </c>
      <c r="O117" s="3" t="s">
        <v>16</v>
      </c>
      <c r="P117" s="3" t="s">
        <v>16</v>
      </c>
    </row>
    <row r="118" spans="1:16" ht="16" x14ac:dyDescent="0.2">
      <c r="A118" s="2" t="s">
        <v>121</v>
      </c>
      <c r="B118" s="3" t="s">
        <v>16</v>
      </c>
      <c r="C118" s="3">
        <v>417866000</v>
      </c>
      <c r="D118" s="3">
        <v>439042000</v>
      </c>
      <c r="E118" s="3">
        <v>624036000</v>
      </c>
      <c r="F118" s="3">
        <v>630696000</v>
      </c>
      <c r="G118" s="3">
        <v>639737000</v>
      </c>
      <c r="H118" s="3">
        <v>666945000</v>
      </c>
      <c r="I118" s="3">
        <v>696259000</v>
      </c>
      <c r="J118" s="3">
        <v>728217000</v>
      </c>
      <c r="K118" s="3">
        <v>771103000</v>
      </c>
      <c r="L118" s="4">
        <v>796301000</v>
      </c>
      <c r="M118" s="3">
        <v>771103000</v>
      </c>
      <c r="N118" s="3">
        <v>778997000</v>
      </c>
      <c r="O118" s="3">
        <v>785598000</v>
      </c>
      <c r="P118" s="3">
        <v>796301000</v>
      </c>
    </row>
    <row r="119" spans="1:16" ht="16" x14ac:dyDescent="0.2">
      <c r="A119" s="2" t="s">
        <v>122</v>
      </c>
      <c r="B119" s="3" t="s">
        <v>16</v>
      </c>
      <c r="C119" s="3">
        <v>313000</v>
      </c>
      <c r="D119" s="3">
        <v>326000</v>
      </c>
      <c r="E119" s="3">
        <v>407000</v>
      </c>
      <c r="F119" s="3">
        <v>355000</v>
      </c>
      <c r="G119" s="3">
        <v>356000</v>
      </c>
      <c r="H119" s="3">
        <v>360000</v>
      </c>
      <c r="I119" s="3">
        <v>355000</v>
      </c>
      <c r="J119" s="3">
        <v>360000</v>
      </c>
      <c r="K119" s="3">
        <v>309000</v>
      </c>
      <c r="L119" s="4">
        <v>307000</v>
      </c>
      <c r="M119" s="3">
        <v>309000</v>
      </c>
      <c r="N119" s="3">
        <v>306000</v>
      </c>
      <c r="O119" s="3">
        <v>306000</v>
      </c>
      <c r="P119" s="3">
        <v>307000</v>
      </c>
    </row>
    <row r="120" spans="1:16" ht="16" x14ac:dyDescent="0.2">
      <c r="A120" s="2" t="s">
        <v>123</v>
      </c>
      <c r="B120" s="3" t="s">
        <v>16</v>
      </c>
      <c r="C120" s="3">
        <v>417553000</v>
      </c>
      <c r="D120" s="3">
        <v>438716000</v>
      </c>
      <c r="E120" s="3">
        <v>623629000</v>
      </c>
      <c r="F120" s="3">
        <v>630341000</v>
      </c>
      <c r="G120" s="3">
        <v>639381000</v>
      </c>
      <c r="H120" s="3">
        <v>666585000</v>
      </c>
      <c r="I120" s="3">
        <v>695904000</v>
      </c>
      <c r="J120" s="3">
        <v>727857000</v>
      </c>
      <c r="K120" s="3">
        <v>770794000</v>
      </c>
      <c r="L120" s="4">
        <v>795994000</v>
      </c>
      <c r="M120" s="3">
        <v>770794000</v>
      </c>
      <c r="N120" s="3">
        <v>778691000</v>
      </c>
      <c r="O120" s="3">
        <v>785292000</v>
      </c>
      <c r="P120" s="3">
        <v>795994000</v>
      </c>
    </row>
    <row r="121" spans="1:16" ht="16" x14ac:dyDescent="0.2">
      <c r="A121" s="2" t="s">
        <v>124</v>
      </c>
      <c r="B121" s="3" t="s">
        <v>16</v>
      </c>
      <c r="C121" s="3" t="s">
        <v>16</v>
      </c>
      <c r="D121" s="3" t="s">
        <v>16</v>
      </c>
      <c r="E121" s="3" t="s">
        <v>16</v>
      </c>
      <c r="F121" s="3">
        <v>6030000</v>
      </c>
      <c r="G121" s="3">
        <v>6030000</v>
      </c>
      <c r="H121" s="3">
        <v>6030000</v>
      </c>
      <c r="I121" s="3">
        <v>5578000</v>
      </c>
      <c r="J121" s="3">
        <v>5427000</v>
      </c>
      <c r="K121" s="3">
        <v>12497000</v>
      </c>
      <c r="L121" s="4">
        <v>12322000</v>
      </c>
      <c r="M121" s="3">
        <v>12497000</v>
      </c>
      <c r="N121" s="3">
        <v>12322000</v>
      </c>
      <c r="O121" s="3">
        <v>12322000</v>
      </c>
      <c r="P121" s="3">
        <v>12322000</v>
      </c>
    </row>
    <row r="122" spans="1:16" ht="16" x14ac:dyDescent="0.2">
      <c r="A122" s="2" t="s">
        <v>125</v>
      </c>
      <c r="B122" s="3" t="s">
        <v>16</v>
      </c>
      <c r="C122" s="3">
        <v>-14336000</v>
      </c>
      <c r="D122" s="3">
        <v>-23009000</v>
      </c>
      <c r="E122" s="3">
        <v>-9584000</v>
      </c>
      <c r="F122" s="3">
        <v>-120402000</v>
      </c>
      <c r="G122" s="3">
        <v>-41487000</v>
      </c>
      <c r="H122" s="3">
        <v>68109000</v>
      </c>
      <c r="I122" s="3">
        <v>115229000</v>
      </c>
      <c r="J122" s="3">
        <v>234984000</v>
      </c>
      <c r="K122" s="3">
        <v>-359827000</v>
      </c>
      <c r="L122" s="4">
        <v>-300197000</v>
      </c>
      <c r="M122" s="3">
        <v>-359827000</v>
      </c>
      <c r="N122" s="3">
        <v>-408099000</v>
      </c>
      <c r="O122" s="3">
        <v>-371022000</v>
      </c>
      <c r="P122" s="3">
        <v>-300197000</v>
      </c>
    </row>
    <row r="123" spans="1:16" ht="16" x14ac:dyDescent="0.2">
      <c r="A123" s="2" t="s">
        <v>126</v>
      </c>
      <c r="B123" s="3" t="s">
        <v>16</v>
      </c>
      <c r="C123" s="3">
        <v>-1560000</v>
      </c>
      <c r="D123" s="3">
        <v>-2559000</v>
      </c>
      <c r="E123" s="3">
        <v>-3742000</v>
      </c>
      <c r="F123" s="3">
        <v>-734000</v>
      </c>
      <c r="G123" s="3">
        <v>-2517000</v>
      </c>
      <c r="H123" s="3">
        <v>-2741000</v>
      </c>
      <c r="I123" s="3">
        <v>-131000</v>
      </c>
      <c r="J123" s="3">
        <v>-4846000</v>
      </c>
      <c r="K123" s="3">
        <v>-12392000</v>
      </c>
      <c r="L123" s="4">
        <v>-12870000</v>
      </c>
      <c r="M123" s="3">
        <v>-12392000</v>
      </c>
      <c r="N123" s="3">
        <v>-11314000</v>
      </c>
      <c r="O123" s="3">
        <v>-11194000</v>
      </c>
      <c r="P123" s="3">
        <v>-12870000</v>
      </c>
    </row>
    <row r="124" spans="1:16" ht="16" x14ac:dyDescent="0.2">
      <c r="A124" s="2" t="s">
        <v>127</v>
      </c>
      <c r="B124" s="3" t="s">
        <v>16</v>
      </c>
      <c r="C124" s="3">
        <v>401970000</v>
      </c>
      <c r="D124" s="3">
        <v>413474000</v>
      </c>
      <c r="E124" s="3">
        <v>610710000</v>
      </c>
      <c r="F124" s="3">
        <v>503530000</v>
      </c>
      <c r="G124" s="3">
        <v>589703000</v>
      </c>
      <c r="H124" s="3">
        <v>726283000</v>
      </c>
      <c r="I124" s="3">
        <v>805779000</v>
      </c>
      <c r="J124" s="3">
        <v>952928000</v>
      </c>
      <c r="K124" s="3">
        <v>386387000</v>
      </c>
      <c r="L124" s="4">
        <v>470912000</v>
      </c>
      <c r="M124" s="3">
        <v>386387000</v>
      </c>
      <c r="N124" s="3">
        <v>347262000</v>
      </c>
      <c r="O124" s="3">
        <v>391060000</v>
      </c>
      <c r="P124" s="3">
        <v>470912000</v>
      </c>
    </row>
    <row r="125" spans="1:16" ht="16" x14ac:dyDescent="0.2">
      <c r="A125" s="2" t="s">
        <v>128</v>
      </c>
      <c r="B125" s="3" t="s">
        <v>16</v>
      </c>
      <c r="C125" s="3" t="s">
        <v>16</v>
      </c>
      <c r="D125" s="3" t="s">
        <v>16</v>
      </c>
      <c r="E125" s="3" t="s">
        <v>16</v>
      </c>
      <c r="F125" s="3" t="s">
        <v>16</v>
      </c>
      <c r="G125" s="3" t="s">
        <v>16</v>
      </c>
      <c r="H125" s="3" t="s">
        <v>16</v>
      </c>
      <c r="I125" s="3" t="s">
        <v>16</v>
      </c>
      <c r="J125" s="3" t="s">
        <v>16</v>
      </c>
      <c r="K125" s="3" t="s">
        <v>16</v>
      </c>
      <c r="L125" s="4" t="s">
        <v>16</v>
      </c>
      <c r="M125" s="3" t="s">
        <v>16</v>
      </c>
      <c r="N125" s="3" t="s">
        <v>16</v>
      </c>
      <c r="O125" s="3" t="s">
        <v>16</v>
      </c>
      <c r="P125" s="3" t="s">
        <v>16</v>
      </c>
    </row>
    <row r="126" spans="1:16" ht="16" x14ac:dyDescent="0.2">
      <c r="A126" s="2" t="s">
        <v>129</v>
      </c>
      <c r="B126" s="3" t="s">
        <v>16</v>
      </c>
      <c r="C126" s="3">
        <v>401970000</v>
      </c>
      <c r="D126" s="3">
        <v>413474000</v>
      </c>
      <c r="E126" s="3">
        <v>610710000</v>
      </c>
      <c r="F126" s="3">
        <v>503530000</v>
      </c>
      <c r="G126" s="3">
        <v>589703000</v>
      </c>
      <c r="H126" s="3">
        <v>726283000</v>
      </c>
      <c r="I126" s="3">
        <v>805779000</v>
      </c>
      <c r="J126" s="3">
        <v>952928000</v>
      </c>
      <c r="K126" s="3">
        <v>386387000</v>
      </c>
      <c r="L126" s="4">
        <v>470912000</v>
      </c>
      <c r="M126" s="3">
        <v>386387000</v>
      </c>
      <c r="N126" s="3">
        <v>347262000</v>
      </c>
      <c r="O126" s="3">
        <v>391060000</v>
      </c>
      <c r="P126" s="3">
        <v>470912000</v>
      </c>
    </row>
    <row r="127" spans="1:16" ht="16" x14ac:dyDescent="0.2">
      <c r="A127" s="2" t="s">
        <v>130</v>
      </c>
      <c r="B127" s="3" t="s">
        <v>16</v>
      </c>
      <c r="C127" s="3">
        <v>1096912000</v>
      </c>
      <c r="D127" s="3">
        <v>984041000</v>
      </c>
      <c r="E127" s="3">
        <v>979105000</v>
      </c>
      <c r="F127" s="3">
        <v>950717000</v>
      </c>
      <c r="G127" s="3">
        <v>967933000</v>
      </c>
      <c r="H127" s="3">
        <v>1143071000</v>
      </c>
      <c r="I127" s="3">
        <v>1390677000</v>
      </c>
      <c r="J127" s="3">
        <v>1659935000</v>
      </c>
      <c r="K127" s="3">
        <v>1352495000</v>
      </c>
      <c r="L127" s="4">
        <v>1486721000</v>
      </c>
      <c r="M127" s="3">
        <v>1352495000</v>
      </c>
      <c r="N127" s="3">
        <v>1395723000</v>
      </c>
      <c r="O127" s="3">
        <v>1406938000</v>
      </c>
      <c r="P127" s="3">
        <v>1486721000</v>
      </c>
    </row>
    <row r="128" spans="1:16" ht="16" x14ac:dyDescent="0.2">
      <c r="A128" s="31" t="s">
        <v>131</v>
      </c>
      <c r="B128" s="27">
        <v>38346000</v>
      </c>
      <c r="C128" s="27">
        <v>38346000</v>
      </c>
      <c r="D128" s="27">
        <v>39631000</v>
      </c>
      <c r="E128" s="27">
        <v>40663000</v>
      </c>
      <c r="F128" s="27">
        <v>35467000</v>
      </c>
      <c r="G128" s="27">
        <v>35666000</v>
      </c>
      <c r="H128" s="27">
        <v>36065000</v>
      </c>
      <c r="I128" s="27">
        <v>35520000</v>
      </c>
      <c r="J128" s="27">
        <v>36007000</v>
      </c>
      <c r="K128" s="27">
        <v>31092000</v>
      </c>
      <c r="L128" s="28">
        <v>30682000</v>
      </c>
      <c r="M128" s="27">
        <v>31092000</v>
      </c>
      <c r="N128" s="27">
        <v>30624000</v>
      </c>
      <c r="O128" s="27">
        <v>30563000</v>
      </c>
      <c r="P128" s="27">
        <v>30682000</v>
      </c>
    </row>
    <row r="129" spans="1:16" ht="16" x14ac:dyDescent="0.2">
      <c r="A129" s="15" t="s">
        <v>194</v>
      </c>
      <c r="B129" s="10"/>
      <c r="C129" s="20">
        <f>(C128/B128)-1</f>
        <v>0</v>
      </c>
      <c r="D129" s="20">
        <f>(D128/C128)-1</f>
        <v>3.3510666040786452E-2</v>
      </c>
      <c r="E129" s="20">
        <f>(E128/D128)-1</f>
        <v>2.6040221039085543E-2</v>
      </c>
      <c r="F129" s="20">
        <f t="shared" ref="F129:P129" si="6">(F128/E128)-1</f>
        <v>-0.12778201313233162</v>
      </c>
      <c r="G129" s="20">
        <f t="shared" si="6"/>
        <v>5.6108495220910104E-3</v>
      </c>
      <c r="H129" s="20">
        <f t="shared" si="6"/>
        <v>1.118712499299046E-2</v>
      </c>
      <c r="I129" s="20">
        <f t="shared" si="6"/>
        <v>-1.5111604048246186E-2</v>
      </c>
      <c r="J129" s="20">
        <f t="shared" si="6"/>
        <v>1.3710585585585688E-2</v>
      </c>
      <c r="K129" s="20">
        <f t="shared" si="6"/>
        <v>-0.13650123587080287</v>
      </c>
      <c r="L129" s="20">
        <f t="shared" si="6"/>
        <v>-1.3186671812684958E-2</v>
      </c>
      <c r="M129" s="20">
        <f t="shared" si="6"/>
        <v>1.3362883775503542E-2</v>
      </c>
      <c r="N129" s="20">
        <f t="shared" si="6"/>
        <v>-1.5052103434967212E-2</v>
      </c>
      <c r="O129" s="20">
        <f t="shared" si="6"/>
        <v>-1.9919017763845304E-3</v>
      </c>
      <c r="P129" s="20">
        <f t="shared" si="6"/>
        <v>3.8935968327715731E-3</v>
      </c>
    </row>
    <row r="130" spans="1:16" ht="16" x14ac:dyDescent="0.2">
      <c r="A130" s="2" t="s">
        <v>132</v>
      </c>
      <c r="B130" s="3" t="s">
        <v>16</v>
      </c>
      <c r="C130" s="3" t="s">
        <v>16</v>
      </c>
      <c r="D130" s="3" t="s">
        <v>16</v>
      </c>
      <c r="E130" s="3" t="s">
        <v>16</v>
      </c>
      <c r="F130" s="3" t="s">
        <v>16</v>
      </c>
      <c r="G130" s="3" t="s">
        <v>16</v>
      </c>
      <c r="H130" s="3">
        <v>45212000</v>
      </c>
      <c r="I130" s="3">
        <v>115143000</v>
      </c>
      <c r="J130" s="3">
        <v>130965000</v>
      </c>
      <c r="K130" s="3">
        <v>138867000</v>
      </c>
      <c r="L130" s="4">
        <v>143039000</v>
      </c>
      <c r="M130" s="3">
        <v>138867000</v>
      </c>
      <c r="N130" s="3">
        <v>142689000</v>
      </c>
      <c r="O130" s="3">
        <v>139390000</v>
      </c>
      <c r="P130" s="3">
        <v>143039000</v>
      </c>
    </row>
    <row r="131" spans="1:16" ht="16" x14ac:dyDescent="0.2">
      <c r="A131" s="2" t="s">
        <v>133</v>
      </c>
      <c r="B131" s="3" t="s">
        <v>16</v>
      </c>
      <c r="C131" s="3">
        <v>437233000</v>
      </c>
      <c r="D131" s="3">
        <v>363061000</v>
      </c>
      <c r="E131" s="3">
        <v>126543000</v>
      </c>
      <c r="F131" s="3">
        <v>195126000</v>
      </c>
      <c r="G131" s="3">
        <v>56446000</v>
      </c>
      <c r="H131" s="3">
        <v>-131920000</v>
      </c>
      <c r="I131" s="3">
        <v>-277766000</v>
      </c>
      <c r="J131" s="3">
        <v>-461304000</v>
      </c>
      <c r="K131" s="3">
        <v>21735000</v>
      </c>
      <c r="L131" s="4">
        <v>-95207000</v>
      </c>
      <c r="M131" s="3">
        <v>21735000</v>
      </c>
      <c r="N131" s="3">
        <v>68078000</v>
      </c>
      <c r="O131" s="3">
        <v>15862000</v>
      </c>
      <c r="P131" s="3">
        <v>-95207000</v>
      </c>
    </row>
    <row r="132" spans="1:16" ht="16" x14ac:dyDescent="0.2">
      <c r="A132" s="2" t="s">
        <v>134</v>
      </c>
      <c r="B132" s="3" t="s">
        <v>16</v>
      </c>
      <c r="C132" s="5">
        <v>108.77</v>
      </c>
      <c r="D132" s="5">
        <v>87.81</v>
      </c>
      <c r="E132" s="5">
        <v>20.72</v>
      </c>
      <c r="F132" s="5">
        <v>38.75</v>
      </c>
      <c r="G132" s="5">
        <v>9.57</v>
      </c>
      <c r="H132" s="5">
        <v>-18.16</v>
      </c>
      <c r="I132" s="5">
        <v>-34.47</v>
      </c>
      <c r="J132" s="5">
        <v>-48.41</v>
      </c>
      <c r="K132" s="5">
        <v>5.63</v>
      </c>
      <c r="L132" s="6">
        <v>-20.22</v>
      </c>
      <c r="M132" s="5">
        <v>5.63</v>
      </c>
      <c r="N132" s="5">
        <v>19.600000000000001</v>
      </c>
      <c r="O132" s="5">
        <v>4.0599999999999996</v>
      </c>
      <c r="P132" s="5">
        <v>-20.22</v>
      </c>
    </row>
    <row r="133" spans="1:16" ht="16" x14ac:dyDescent="0.2">
      <c r="A133" s="2" t="s">
        <v>135</v>
      </c>
      <c r="B133" s="3" t="s">
        <v>16</v>
      </c>
      <c r="C133" s="5">
        <v>-293.22000000000003</v>
      </c>
      <c r="D133" s="5">
        <v>-318.56</v>
      </c>
      <c r="E133" s="5">
        <v>-102.36</v>
      </c>
      <c r="F133" s="5">
        <v>-134.13</v>
      </c>
      <c r="G133" s="5">
        <v>-59.07</v>
      </c>
      <c r="H133" s="5">
        <v>2.2400000000000002</v>
      </c>
      <c r="I133" s="5">
        <v>14.21</v>
      </c>
      <c r="J133" s="5">
        <v>26.06</v>
      </c>
      <c r="K133" s="5">
        <v>-48.16</v>
      </c>
      <c r="L133" s="6">
        <v>-28.92</v>
      </c>
      <c r="M133" s="5">
        <v>-48.16</v>
      </c>
      <c r="N133" s="5">
        <v>-50.67</v>
      </c>
      <c r="O133" s="5">
        <v>-43.56</v>
      </c>
      <c r="P133" s="5">
        <v>-28.92</v>
      </c>
    </row>
    <row r="134" spans="1:16" ht="16" x14ac:dyDescent="0.2">
      <c r="A134" s="2" t="s">
        <v>136</v>
      </c>
      <c r="B134" s="3" t="s">
        <v>16</v>
      </c>
      <c r="C134" s="3">
        <v>1</v>
      </c>
      <c r="D134" s="5">
        <v>0.71</v>
      </c>
      <c r="E134" s="5">
        <v>0.79</v>
      </c>
      <c r="F134" s="5">
        <v>0.67</v>
      </c>
      <c r="G134" s="5">
        <v>0.69</v>
      </c>
      <c r="H134" s="5">
        <v>0.92</v>
      </c>
      <c r="I134" s="5">
        <v>1.08</v>
      </c>
      <c r="J134" s="5">
        <v>1.24</v>
      </c>
      <c r="K134" s="5">
        <v>0.42</v>
      </c>
      <c r="L134" s="6">
        <v>0.53</v>
      </c>
      <c r="M134" s="5">
        <v>0.42</v>
      </c>
      <c r="N134" s="5">
        <v>0.42</v>
      </c>
      <c r="O134" s="5">
        <v>0.44</v>
      </c>
      <c r="P134" s="5">
        <v>0.53</v>
      </c>
    </row>
    <row r="135" spans="1:16" ht="16" x14ac:dyDescent="0.2">
      <c r="A135" s="2" t="s">
        <v>137</v>
      </c>
      <c r="B135" s="3" t="s">
        <v>16</v>
      </c>
      <c r="C135" s="3" t="s">
        <v>16</v>
      </c>
      <c r="D135" s="5">
        <v>36.74</v>
      </c>
      <c r="E135" s="5">
        <v>40.229999999999997</v>
      </c>
      <c r="F135" s="5">
        <v>48.89</v>
      </c>
      <c r="G135" s="5">
        <v>43.62</v>
      </c>
      <c r="H135" s="5">
        <v>49.67</v>
      </c>
      <c r="I135" s="5">
        <v>48.6</v>
      </c>
      <c r="J135" s="5">
        <v>43.79</v>
      </c>
      <c r="K135" s="5">
        <v>44.55</v>
      </c>
      <c r="L135" s="6">
        <v>47.33</v>
      </c>
      <c r="M135" s="5">
        <v>44.55</v>
      </c>
      <c r="N135" s="5">
        <v>45.95</v>
      </c>
      <c r="O135" s="5">
        <v>45.01</v>
      </c>
      <c r="P135" s="5">
        <v>47.33</v>
      </c>
    </row>
    <row r="136" spans="1:16" ht="16" x14ac:dyDescent="0.2">
      <c r="A136" s="2" t="s">
        <v>138</v>
      </c>
      <c r="B136" s="3" t="s">
        <v>16</v>
      </c>
      <c r="C136" s="3" t="s">
        <v>16</v>
      </c>
      <c r="D136" s="3">
        <v>2000</v>
      </c>
      <c r="E136" s="3">
        <v>2500</v>
      </c>
      <c r="F136" s="3">
        <v>2500</v>
      </c>
      <c r="G136" s="3">
        <v>2900</v>
      </c>
      <c r="H136" s="3">
        <v>3500</v>
      </c>
      <c r="I136" s="3">
        <v>3600</v>
      </c>
      <c r="J136" s="3">
        <v>4500</v>
      </c>
      <c r="K136" s="3">
        <v>5200</v>
      </c>
      <c r="L136" s="4">
        <v>5200</v>
      </c>
      <c r="M136" s="3">
        <v>5200</v>
      </c>
      <c r="N136" s="3">
        <v>5200</v>
      </c>
      <c r="O136" s="3">
        <v>5200</v>
      </c>
      <c r="P136" s="3">
        <v>5200</v>
      </c>
    </row>
    <row r="138" spans="1:16" ht="16" x14ac:dyDescent="0.2">
      <c r="A138" s="1" t="s">
        <v>16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row>
    <row r="139" spans="1:16" ht="16" x14ac:dyDescent="0.2">
      <c r="A139" s="2" t="s">
        <v>139</v>
      </c>
      <c r="B139" s="3">
        <v>24844000</v>
      </c>
      <c r="C139" s="3" t="s">
        <v>16</v>
      </c>
      <c r="D139" s="3">
        <v>-8673000</v>
      </c>
      <c r="E139" s="3">
        <v>13425000</v>
      </c>
      <c r="F139" s="3">
        <v>39122000</v>
      </c>
      <c r="G139" s="3">
        <v>73185000</v>
      </c>
      <c r="H139" s="3">
        <v>100443000</v>
      </c>
      <c r="I139" s="3">
        <v>145384000</v>
      </c>
      <c r="J139" s="3">
        <v>181848000</v>
      </c>
      <c r="K139" s="3">
        <v>245368000</v>
      </c>
      <c r="L139" s="4">
        <v>273182000</v>
      </c>
      <c r="M139" s="3">
        <v>68670000</v>
      </c>
      <c r="N139" s="3">
        <v>72894000</v>
      </c>
      <c r="O139" s="3">
        <v>61068000</v>
      </c>
      <c r="P139" s="3">
        <v>70550000</v>
      </c>
    </row>
    <row r="140" spans="1:16" ht="16" x14ac:dyDescent="0.2">
      <c r="A140" s="2" t="s">
        <v>140</v>
      </c>
      <c r="B140" s="3">
        <v>30519000</v>
      </c>
      <c r="C140" s="3" t="s">
        <v>16</v>
      </c>
      <c r="D140" s="3">
        <v>69521000</v>
      </c>
      <c r="E140" s="3">
        <v>58114000</v>
      </c>
      <c r="F140" s="3">
        <v>46474000</v>
      </c>
      <c r="G140" s="3">
        <v>38801000</v>
      </c>
      <c r="H140" s="3">
        <v>23189000</v>
      </c>
      <c r="I140" s="3">
        <v>19528000</v>
      </c>
      <c r="J140" s="3">
        <v>21119000</v>
      </c>
      <c r="K140" s="3">
        <v>22341000</v>
      </c>
      <c r="L140" s="4">
        <v>25255000</v>
      </c>
      <c r="M140" s="3">
        <v>5899000</v>
      </c>
      <c r="N140" s="3">
        <v>5958000</v>
      </c>
      <c r="O140" s="3">
        <v>6520000</v>
      </c>
      <c r="P140" s="3">
        <v>6878000</v>
      </c>
    </row>
    <row r="141" spans="1:16" ht="16" x14ac:dyDescent="0.2">
      <c r="A141" s="2" t="s">
        <v>141</v>
      </c>
      <c r="B141" s="3">
        <v>13840000</v>
      </c>
      <c r="C141" s="3" t="s">
        <v>16</v>
      </c>
      <c r="D141" s="3">
        <v>21392000</v>
      </c>
      <c r="E141" s="3">
        <v>13092000</v>
      </c>
      <c r="F141" s="3">
        <v>-1092000</v>
      </c>
      <c r="G141" s="3">
        <v>4997000</v>
      </c>
      <c r="H141" s="3">
        <v>42647000</v>
      </c>
      <c r="I141" s="3">
        <v>27507000</v>
      </c>
      <c r="J141" s="3">
        <v>-6347000</v>
      </c>
      <c r="K141" s="3">
        <v>14286000</v>
      </c>
      <c r="L141" s="4">
        <v>6926000</v>
      </c>
      <c r="M141" s="3">
        <v>-12517000</v>
      </c>
      <c r="N141" s="3">
        <v>7677000</v>
      </c>
      <c r="O141" s="3">
        <v>7718000</v>
      </c>
      <c r="P141" s="3">
        <v>4048000</v>
      </c>
    </row>
    <row r="142" spans="1:16" ht="16" x14ac:dyDescent="0.2">
      <c r="A142" s="31" t="s">
        <v>142</v>
      </c>
      <c r="B142" s="27">
        <v>1958000</v>
      </c>
      <c r="C142" s="27" t="s">
        <v>16</v>
      </c>
      <c r="D142" s="27">
        <v>22324000</v>
      </c>
      <c r="E142" s="27">
        <v>9815000</v>
      </c>
      <c r="F142" s="27">
        <v>4463000</v>
      </c>
      <c r="G142" s="27">
        <v>6499000</v>
      </c>
      <c r="H142" s="27">
        <v>20741000</v>
      </c>
      <c r="I142" s="27">
        <v>13784000</v>
      </c>
      <c r="J142" s="27">
        <v>14469000</v>
      </c>
      <c r="K142" s="27">
        <v>21412000</v>
      </c>
      <c r="L142" s="28">
        <v>20944000</v>
      </c>
      <c r="M142" s="27">
        <v>5593000</v>
      </c>
      <c r="N142" s="27">
        <v>5438000</v>
      </c>
      <c r="O142" s="27">
        <v>4906000</v>
      </c>
      <c r="P142" s="27">
        <v>5007000</v>
      </c>
    </row>
    <row r="143" spans="1:16" ht="16" x14ac:dyDescent="0.2">
      <c r="A143" s="12" t="s">
        <v>195</v>
      </c>
      <c r="B143" s="20">
        <f t="shared" ref="B143:P143" si="7">B142/B2</f>
        <v>7.1750522188427568E-3</v>
      </c>
      <c r="C143" s="20" t="e">
        <f t="shared" si="7"/>
        <v>#VALUE!</v>
      </c>
      <c r="D143" s="20">
        <f t="shared" si="7"/>
        <v>6.217362606145508E-2</v>
      </c>
      <c r="E143" s="20">
        <f t="shared" si="7"/>
        <v>2.3281354517033458E-2</v>
      </c>
      <c r="F143" s="20">
        <f t="shared" si="7"/>
        <v>1.0232671178855079E-2</v>
      </c>
      <c r="G143" s="20">
        <f t="shared" si="7"/>
        <v>9.2238170053747653E-3</v>
      </c>
      <c r="H143" s="20">
        <f t="shared" si="7"/>
        <v>2.4090298256963957E-2</v>
      </c>
      <c r="I143" s="20">
        <f t="shared" si="7"/>
        <v>1.4886734886734887E-2</v>
      </c>
      <c r="J143" s="20">
        <f t="shared" si="7"/>
        <v>1.2665696175605777E-2</v>
      </c>
      <c r="K143" s="20">
        <f t="shared" si="7"/>
        <v>1.4665793604913987E-2</v>
      </c>
      <c r="L143" s="20">
        <f t="shared" si="7"/>
        <v>1.175612770756071E-2</v>
      </c>
      <c r="M143" s="20">
        <f t="shared" si="7"/>
        <v>1.4191901506731828E-2</v>
      </c>
      <c r="N143" s="20">
        <f t="shared" si="7"/>
        <v>1.2527817837511576E-2</v>
      </c>
      <c r="O143" s="20">
        <f t="shared" si="7"/>
        <v>1.0645130492896013E-2</v>
      </c>
      <c r="P143" s="20">
        <f t="shared" si="7"/>
        <v>1.0166518104605289E-2</v>
      </c>
    </row>
    <row r="144" spans="1:16" ht="16" x14ac:dyDescent="0.2">
      <c r="A144" s="2" t="s">
        <v>143</v>
      </c>
      <c r="B144" s="3">
        <v>5982000</v>
      </c>
      <c r="C144" s="3" t="s">
        <v>16</v>
      </c>
      <c r="D144" s="3">
        <v>-12690000</v>
      </c>
      <c r="E144" s="3">
        <v>-9006000</v>
      </c>
      <c r="F144" s="3">
        <v>3237000</v>
      </c>
      <c r="G144" s="3">
        <v>3942000</v>
      </c>
      <c r="H144" s="3">
        <v>10050000</v>
      </c>
      <c r="I144" s="3">
        <v>527000</v>
      </c>
      <c r="J144" s="3">
        <v>-37112000</v>
      </c>
      <c r="K144" s="3">
        <v>-23014000</v>
      </c>
      <c r="L144" s="4">
        <v>-32196000</v>
      </c>
      <c r="M144" s="3">
        <v>-20888000</v>
      </c>
      <c r="N144" s="3">
        <v>-1063000</v>
      </c>
      <c r="O144" s="3">
        <v>-2646000</v>
      </c>
      <c r="P144" s="3">
        <v>-7599000</v>
      </c>
    </row>
    <row r="145" spans="1:16" ht="16" x14ac:dyDescent="0.2">
      <c r="A145" s="2" t="s">
        <v>144</v>
      </c>
      <c r="B145" s="3" t="s">
        <v>16</v>
      </c>
      <c r="C145" s="3" t="s">
        <v>16</v>
      </c>
      <c r="D145" s="3">
        <v>9313000</v>
      </c>
      <c r="E145" s="3" t="s">
        <v>16</v>
      </c>
      <c r="F145" s="3" t="s">
        <v>16</v>
      </c>
      <c r="G145" s="3" t="s">
        <v>16</v>
      </c>
      <c r="H145" s="3" t="s">
        <v>16</v>
      </c>
      <c r="I145" s="3" t="s">
        <v>16</v>
      </c>
      <c r="J145" s="3" t="s">
        <v>16</v>
      </c>
      <c r="K145" s="3" t="s">
        <v>16</v>
      </c>
      <c r="L145" s="4" t="s">
        <v>16</v>
      </c>
      <c r="M145" s="3" t="s">
        <v>16</v>
      </c>
      <c r="N145" s="3" t="s">
        <v>16</v>
      </c>
      <c r="O145" s="3" t="s">
        <v>16</v>
      </c>
      <c r="P145" s="3" t="s">
        <v>16</v>
      </c>
    </row>
    <row r="146" spans="1:16" ht="16" x14ac:dyDescent="0.2">
      <c r="A146" s="2" t="s">
        <v>145</v>
      </c>
      <c r="B146" s="3">
        <v>5900000</v>
      </c>
      <c r="C146" s="3" t="s">
        <v>16</v>
      </c>
      <c r="D146" s="3">
        <v>2445000</v>
      </c>
      <c r="E146" s="3">
        <v>12283000</v>
      </c>
      <c r="F146" s="3">
        <v>-8792000</v>
      </c>
      <c r="G146" s="3">
        <v>-5444000</v>
      </c>
      <c r="H146" s="3">
        <v>11856000</v>
      </c>
      <c r="I146" s="3">
        <v>13196000</v>
      </c>
      <c r="J146" s="3">
        <v>16296000</v>
      </c>
      <c r="K146" s="3">
        <v>15888000</v>
      </c>
      <c r="L146" s="4">
        <v>18178000</v>
      </c>
      <c r="M146" s="3">
        <v>2778000</v>
      </c>
      <c r="N146" s="3">
        <v>3302000</v>
      </c>
      <c r="O146" s="3">
        <v>5458000</v>
      </c>
      <c r="P146" s="3">
        <v>6640000</v>
      </c>
    </row>
    <row r="147" spans="1:16" ht="16" x14ac:dyDescent="0.2">
      <c r="A147" s="2" t="s">
        <v>146</v>
      </c>
      <c r="B147" s="3">
        <v>28939000</v>
      </c>
      <c r="C147" s="3" t="s">
        <v>16</v>
      </c>
      <c r="D147" s="3">
        <v>1877000</v>
      </c>
      <c r="E147" s="3">
        <v>7101000</v>
      </c>
      <c r="F147" s="3">
        <v>12881000</v>
      </c>
      <c r="G147" s="3">
        <v>39601000</v>
      </c>
      <c r="H147" s="3">
        <v>35588000</v>
      </c>
      <c r="I147" s="3">
        <v>66257000</v>
      </c>
      <c r="J147" s="3">
        <v>66707000</v>
      </c>
      <c r="K147" s="3">
        <v>106055000</v>
      </c>
      <c r="L147" s="4">
        <v>108300000</v>
      </c>
      <c r="M147" s="3">
        <v>74632000</v>
      </c>
      <c r="N147" s="3">
        <v>-6453000</v>
      </c>
      <c r="O147" s="3">
        <v>7212000</v>
      </c>
      <c r="P147" s="3">
        <v>32909000</v>
      </c>
    </row>
    <row r="148" spans="1:16" ht="16" x14ac:dyDescent="0.2">
      <c r="A148" s="2" t="s">
        <v>147</v>
      </c>
      <c r="B148" s="3">
        <v>1604000</v>
      </c>
      <c r="C148" s="3" t="s">
        <v>16</v>
      </c>
      <c r="D148" s="3">
        <v>337000</v>
      </c>
      <c r="E148" s="3">
        <v>-13727000</v>
      </c>
      <c r="F148" s="3">
        <v>-2898000</v>
      </c>
      <c r="G148" s="3">
        <v>-27047000</v>
      </c>
      <c r="H148" s="3">
        <v>-21256000</v>
      </c>
      <c r="I148" s="3">
        <v>-5530000</v>
      </c>
      <c r="J148" s="3">
        <v>-24982000</v>
      </c>
      <c r="K148" s="3">
        <v>-66920000</v>
      </c>
      <c r="L148" s="4">
        <v>-43796000</v>
      </c>
      <c r="M148" s="3">
        <v>-4482000</v>
      </c>
      <c r="N148" s="3">
        <v>-4344000</v>
      </c>
      <c r="O148" s="3">
        <v>-17390000</v>
      </c>
      <c r="P148" s="3">
        <v>-17580000</v>
      </c>
    </row>
    <row r="149" spans="1:16" ht="16" x14ac:dyDescent="0.2">
      <c r="A149" s="2" t="s">
        <v>148</v>
      </c>
      <c r="B149" s="3" t="s">
        <v>16</v>
      </c>
      <c r="C149" s="3" t="s">
        <v>16</v>
      </c>
      <c r="D149" s="3" t="s">
        <v>16</v>
      </c>
      <c r="E149" s="3" t="s">
        <v>16</v>
      </c>
      <c r="F149" s="3" t="s">
        <v>16</v>
      </c>
      <c r="G149" s="3" t="s">
        <v>16</v>
      </c>
      <c r="H149" s="3" t="s">
        <v>16</v>
      </c>
      <c r="I149" s="3" t="s">
        <v>16</v>
      </c>
      <c r="J149" s="3" t="s">
        <v>16</v>
      </c>
      <c r="K149" s="3" t="s">
        <v>16</v>
      </c>
      <c r="L149" s="4" t="s">
        <v>16</v>
      </c>
      <c r="M149" s="3" t="s">
        <v>16</v>
      </c>
      <c r="N149" s="3" t="s">
        <v>16</v>
      </c>
      <c r="O149" s="3" t="s">
        <v>16</v>
      </c>
      <c r="P149" s="3" t="s">
        <v>16</v>
      </c>
    </row>
    <row r="150" spans="1:16" ht="16" x14ac:dyDescent="0.2">
      <c r="A150" s="2" t="s">
        <v>149</v>
      </c>
      <c r="B150" s="3">
        <v>4760000</v>
      </c>
      <c r="C150" s="3" t="s">
        <v>16</v>
      </c>
      <c r="D150" s="3">
        <v>-181000</v>
      </c>
      <c r="E150" s="3">
        <v>-3661000</v>
      </c>
      <c r="F150" s="3">
        <v>-3533000</v>
      </c>
      <c r="G150" s="3">
        <v>-1241000</v>
      </c>
      <c r="H150" s="3">
        <v>-7381000</v>
      </c>
      <c r="I150" s="3">
        <v>-3724000</v>
      </c>
      <c r="J150" s="3">
        <v>-9134000</v>
      </c>
      <c r="K150" s="3">
        <v>-10175000</v>
      </c>
      <c r="L150" s="4">
        <v>-1732000</v>
      </c>
      <c r="M150" s="3">
        <v>7222000</v>
      </c>
      <c r="N150" s="3">
        <v>-10205000</v>
      </c>
      <c r="O150" s="3">
        <v>-1626000</v>
      </c>
      <c r="P150" s="3">
        <v>2877000</v>
      </c>
    </row>
    <row r="151" spans="1:16" ht="16" x14ac:dyDescent="0.2">
      <c r="A151" s="2" t="s">
        <v>150</v>
      </c>
      <c r="B151" s="3">
        <v>8963000</v>
      </c>
      <c r="C151" s="3" t="s">
        <v>16</v>
      </c>
      <c r="D151" s="3">
        <v>2801000</v>
      </c>
      <c r="E151" s="3">
        <v>5207000</v>
      </c>
      <c r="F151" s="3">
        <v>3503000</v>
      </c>
      <c r="G151" s="3">
        <v>30371000</v>
      </c>
      <c r="H151" s="3">
        <v>26554000</v>
      </c>
      <c r="I151" s="3">
        <v>21634000</v>
      </c>
      <c r="J151" s="3">
        <v>28022000</v>
      </c>
      <c r="K151" s="3">
        <v>58907000</v>
      </c>
      <c r="L151" s="4">
        <v>64291000</v>
      </c>
      <c r="M151" s="3">
        <v>10289000</v>
      </c>
      <c r="N151" s="3">
        <v>-4907000</v>
      </c>
      <c r="O151" s="3">
        <v>28507000</v>
      </c>
      <c r="P151" s="3">
        <v>30402000</v>
      </c>
    </row>
    <row r="152" spans="1:16" ht="16" x14ac:dyDescent="0.2">
      <c r="A152" s="2" t="s">
        <v>151</v>
      </c>
      <c r="B152" s="3">
        <v>13612000</v>
      </c>
      <c r="C152" s="3" t="s">
        <v>16</v>
      </c>
      <c r="D152" s="3">
        <v>-1080000</v>
      </c>
      <c r="E152" s="3">
        <v>19282000</v>
      </c>
      <c r="F152" s="3">
        <v>15809000</v>
      </c>
      <c r="G152" s="3">
        <v>37518000</v>
      </c>
      <c r="H152" s="3">
        <v>37671000</v>
      </c>
      <c r="I152" s="3">
        <v>53877000</v>
      </c>
      <c r="J152" s="3">
        <v>72801000</v>
      </c>
      <c r="K152" s="3">
        <v>124243000</v>
      </c>
      <c r="L152" s="4">
        <v>89537000</v>
      </c>
      <c r="M152" s="3">
        <v>61603000</v>
      </c>
      <c r="N152" s="3">
        <v>13003000</v>
      </c>
      <c r="O152" s="3">
        <v>-2279000</v>
      </c>
      <c r="P152" s="3">
        <v>17210000</v>
      </c>
    </row>
    <row r="153" spans="1:16" ht="16" x14ac:dyDescent="0.2">
      <c r="A153" s="2" t="s">
        <v>152</v>
      </c>
      <c r="B153" s="3" t="s">
        <v>16</v>
      </c>
      <c r="C153" s="3" t="s">
        <v>16</v>
      </c>
      <c r="D153" s="3" t="s">
        <v>16</v>
      </c>
      <c r="E153" s="3" t="s">
        <v>16</v>
      </c>
      <c r="F153" s="3" t="s">
        <v>16</v>
      </c>
      <c r="G153" s="3" t="s">
        <v>16</v>
      </c>
      <c r="H153" s="3" t="s">
        <v>16</v>
      </c>
      <c r="I153" s="3" t="s">
        <v>16</v>
      </c>
      <c r="J153" s="3" t="s">
        <v>16</v>
      </c>
      <c r="K153" s="3" t="s">
        <v>16</v>
      </c>
      <c r="L153" s="4" t="s">
        <v>16</v>
      </c>
      <c r="M153" s="3" t="s">
        <v>16</v>
      </c>
      <c r="N153" s="3" t="s">
        <v>16</v>
      </c>
      <c r="O153" s="3" t="s">
        <v>16</v>
      </c>
      <c r="P153" s="3" t="s">
        <v>16</v>
      </c>
    </row>
    <row r="154" spans="1:16" ht="16" x14ac:dyDescent="0.2">
      <c r="A154" s="2" t="s">
        <v>153</v>
      </c>
      <c r="B154" s="3">
        <v>98142000</v>
      </c>
      <c r="C154" s="3" t="s">
        <v>16</v>
      </c>
      <c r="D154" s="3">
        <v>84117000</v>
      </c>
      <c r="E154" s="3">
        <v>91732000</v>
      </c>
      <c r="F154" s="3">
        <v>97385000</v>
      </c>
      <c r="G154" s="3">
        <v>156584000</v>
      </c>
      <c r="H154" s="3">
        <v>201867000</v>
      </c>
      <c r="I154" s="3">
        <v>258676000</v>
      </c>
      <c r="J154" s="3">
        <v>263327000</v>
      </c>
      <c r="K154" s="3">
        <v>388050000</v>
      </c>
      <c r="L154" s="4">
        <v>413663000</v>
      </c>
      <c r="M154" s="3">
        <v>136684000</v>
      </c>
      <c r="N154" s="3">
        <v>80076000</v>
      </c>
      <c r="O154" s="3">
        <v>82518000</v>
      </c>
      <c r="P154" s="3">
        <v>114385000</v>
      </c>
    </row>
    <row r="155" spans="1:16" ht="16" x14ac:dyDescent="0.2">
      <c r="A155" s="2" t="s">
        <v>154</v>
      </c>
      <c r="B155" s="3" t="s">
        <v>16</v>
      </c>
      <c r="C155" s="3" t="s">
        <v>16</v>
      </c>
      <c r="D155" s="3" t="s">
        <v>16</v>
      </c>
      <c r="E155" s="3" t="s">
        <v>16</v>
      </c>
      <c r="F155" s="3" t="s">
        <v>16</v>
      </c>
      <c r="G155" s="3" t="s">
        <v>16</v>
      </c>
      <c r="H155" s="3" t="s">
        <v>16</v>
      </c>
      <c r="I155" s="3" t="s">
        <v>16</v>
      </c>
      <c r="J155" s="3" t="s">
        <v>16</v>
      </c>
      <c r="K155" s="3" t="s">
        <v>16</v>
      </c>
      <c r="L155" s="4" t="s">
        <v>16</v>
      </c>
      <c r="M155" s="3" t="s">
        <v>16</v>
      </c>
      <c r="N155" s="3" t="s">
        <v>16</v>
      </c>
      <c r="O155" s="3" t="s">
        <v>16</v>
      </c>
      <c r="P155" s="3" t="s">
        <v>16</v>
      </c>
    </row>
    <row r="156" spans="1:16" ht="16" x14ac:dyDescent="0.2">
      <c r="A156" s="2" t="s">
        <v>155</v>
      </c>
      <c r="B156" s="3" t="s">
        <v>16</v>
      </c>
      <c r="C156" s="3" t="s">
        <v>16</v>
      </c>
      <c r="D156" s="3" t="s">
        <v>16</v>
      </c>
      <c r="E156" s="3" t="s">
        <v>16</v>
      </c>
      <c r="F156" s="3" t="s">
        <v>16</v>
      </c>
      <c r="G156" s="3" t="s">
        <v>16</v>
      </c>
      <c r="H156" s="3" t="s">
        <v>16</v>
      </c>
      <c r="I156" s="3" t="s">
        <v>16</v>
      </c>
      <c r="J156" s="3" t="s">
        <v>16</v>
      </c>
      <c r="K156" s="3" t="s">
        <v>16</v>
      </c>
      <c r="L156" s="4" t="s">
        <v>16</v>
      </c>
      <c r="M156" s="3" t="s">
        <v>16</v>
      </c>
      <c r="N156" s="3" t="s">
        <v>16</v>
      </c>
      <c r="O156" s="3" t="s">
        <v>16</v>
      </c>
      <c r="P156" s="3" t="s">
        <v>16</v>
      </c>
    </row>
    <row r="157" spans="1:16" ht="16" x14ac:dyDescent="0.2">
      <c r="A157" s="2" t="s">
        <v>156</v>
      </c>
      <c r="B157" s="3" t="s">
        <v>16</v>
      </c>
      <c r="C157" s="3" t="s">
        <v>16</v>
      </c>
      <c r="D157" s="3" t="s">
        <v>16</v>
      </c>
      <c r="E157" s="3" t="s">
        <v>16</v>
      </c>
      <c r="F157" s="3" t="s">
        <v>16</v>
      </c>
      <c r="G157" s="3" t="s">
        <v>16</v>
      </c>
      <c r="H157" s="3" t="s">
        <v>16</v>
      </c>
      <c r="I157" s="3" t="s">
        <v>16</v>
      </c>
      <c r="J157" s="3" t="s">
        <v>16</v>
      </c>
      <c r="K157" s="3" t="s">
        <v>16</v>
      </c>
      <c r="L157" s="4" t="s">
        <v>16</v>
      </c>
      <c r="M157" s="3" t="s">
        <v>16</v>
      </c>
      <c r="N157" s="3" t="s">
        <v>16</v>
      </c>
      <c r="O157" s="3" t="s">
        <v>16</v>
      </c>
      <c r="P157" s="3" t="s">
        <v>16</v>
      </c>
    </row>
    <row r="158" spans="1:16" ht="16" x14ac:dyDescent="0.2">
      <c r="A158" s="2" t="s">
        <v>157</v>
      </c>
      <c r="B158" s="3" t="s">
        <v>16</v>
      </c>
      <c r="C158" s="3" t="s">
        <v>16</v>
      </c>
      <c r="D158" s="3" t="s">
        <v>16</v>
      </c>
      <c r="E158" s="3" t="s">
        <v>16</v>
      </c>
      <c r="F158" s="3" t="s">
        <v>16</v>
      </c>
      <c r="G158" s="3" t="s">
        <v>16</v>
      </c>
      <c r="H158" s="3" t="s">
        <v>16</v>
      </c>
      <c r="I158" s="3" t="s">
        <v>16</v>
      </c>
      <c r="J158" s="3" t="s">
        <v>16</v>
      </c>
      <c r="K158" s="3" t="s">
        <v>16</v>
      </c>
      <c r="L158" s="4" t="s">
        <v>16</v>
      </c>
      <c r="M158" s="3" t="s">
        <v>16</v>
      </c>
      <c r="N158" s="3" t="s">
        <v>16</v>
      </c>
      <c r="O158" s="3" t="s">
        <v>16</v>
      </c>
      <c r="P158" s="3" t="s">
        <v>16</v>
      </c>
    </row>
    <row r="159" spans="1:16" ht="16" x14ac:dyDescent="0.2">
      <c r="A159" s="2" t="s">
        <v>158</v>
      </c>
      <c r="B159" s="3">
        <v>-4561000</v>
      </c>
      <c r="C159" s="3" t="s">
        <v>16</v>
      </c>
      <c r="D159" s="3">
        <v>-6465000</v>
      </c>
      <c r="E159" s="3">
        <v>-13537000</v>
      </c>
      <c r="F159" s="3">
        <v>-12293000</v>
      </c>
      <c r="G159" s="3">
        <v>-16024000</v>
      </c>
      <c r="H159" s="3">
        <v>-17912000</v>
      </c>
      <c r="I159" s="3">
        <v>-31340000</v>
      </c>
      <c r="J159" s="3">
        <v>-28271000</v>
      </c>
      <c r="K159" s="3">
        <v>-36879000</v>
      </c>
      <c r="L159" s="4">
        <v>-35905000</v>
      </c>
      <c r="M159" s="3">
        <v>-9243000</v>
      </c>
      <c r="N159" s="3">
        <v>-9513000</v>
      </c>
      <c r="O159" s="3">
        <v>-8446000</v>
      </c>
      <c r="P159" s="3">
        <v>-8703000</v>
      </c>
    </row>
    <row r="160" spans="1:16" ht="16" x14ac:dyDescent="0.2">
      <c r="A160" s="2" t="s">
        <v>159</v>
      </c>
      <c r="B160" s="3">
        <v>-4561000</v>
      </c>
      <c r="C160" s="3" t="s">
        <v>16</v>
      </c>
      <c r="D160" s="3">
        <v>-6465000</v>
      </c>
      <c r="E160" s="3">
        <v>-13537000</v>
      </c>
      <c r="F160" s="3">
        <v>-11724000</v>
      </c>
      <c r="G160" s="3">
        <v>-16024000</v>
      </c>
      <c r="H160" s="3">
        <v>-17912000</v>
      </c>
      <c r="I160" s="3">
        <v>-31340000</v>
      </c>
      <c r="J160" s="3">
        <v>-28271000</v>
      </c>
      <c r="K160" s="3">
        <v>-36879000</v>
      </c>
      <c r="L160" s="4">
        <v>-35905000</v>
      </c>
      <c r="M160" s="3">
        <v>-9243000</v>
      </c>
      <c r="N160" s="3">
        <v>-9513000</v>
      </c>
      <c r="O160" s="3">
        <v>-8446000</v>
      </c>
      <c r="P160" s="3">
        <v>-8703000</v>
      </c>
    </row>
    <row r="161" spans="1:16" ht="16" x14ac:dyDescent="0.2">
      <c r="A161" s="2" t="s">
        <v>160</v>
      </c>
      <c r="B161" s="3" t="s">
        <v>16</v>
      </c>
      <c r="C161" s="3" t="s">
        <v>16</v>
      </c>
      <c r="D161" s="3" t="s">
        <v>16</v>
      </c>
      <c r="E161" s="3" t="s">
        <v>16</v>
      </c>
      <c r="F161" s="3">
        <v>-569000</v>
      </c>
      <c r="G161" s="3" t="s">
        <v>16</v>
      </c>
      <c r="H161" s="3" t="s">
        <v>16</v>
      </c>
      <c r="I161" s="3" t="s">
        <v>16</v>
      </c>
      <c r="J161" s="3" t="s">
        <v>16</v>
      </c>
      <c r="K161" s="3" t="s">
        <v>16</v>
      </c>
      <c r="L161" s="4" t="s">
        <v>16</v>
      </c>
      <c r="M161" s="3" t="s">
        <v>16</v>
      </c>
      <c r="N161" s="3" t="s">
        <v>16</v>
      </c>
      <c r="O161" s="3" t="s">
        <v>16</v>
      </c>
      <c r="P161" s="3" t="s">
        <v>16</v>
      </c>
    </row>
    <row r="162" spans="1:16" ht="16" x14ac:dyDescent="0.2">
      <c r="A162" s="2" t="s">
        <v>161</v>
      </c>
      <c r="B162" s="3" t="s">
        <v>16</v>
      </c>
      <c r="C162" s="3" t="s">
        <v>16</v>
      </c>
      <c r="D162" s="3" t="s">
        <v>16</v>
      </c>
      <c r="E162" s="3" t="s">
        <v>16</v>
      </c>
      <c r="F162" s="3" t="s">
        <v>16</v>
      </c>
      <c r="G162" s="3" t="s">
        <v>16</v>
      </c>
      <c r="H162" s="3" t="s">
        <v>16</v>
      </c>
      <c r="I162" s="3" t="s">
        <v>16</v>
      </c>
      <c r="J162" s="3" t="s">
        <v>16</v>
      </c>
      <c r="K162" s="3" t="s">
        <v>16</v>
      </c>
      <c r="L162" s="4" t="s">
        <v>16</v>
      </c>
      <c r="M162" s="3" t="s">
        <v>16</v>
      </c>
      <c r="N162" s="3" t="s">
        <v>16</v>
      </c>
      <c r="O162" s="3" t="s">
        <v>16</v>
      </c>
      <c r="P162" s="3" t="s">
        <v>16</v>
      </c>
    </row>
    <row r="163" spans="1:16" ht="16" x14ac:dyDescent="0.2">
      <c r="A163" s="2" t="s">
        <v>162</v>
      </c>
      <c r="B163" s="3" t="s">
        <v>16</v>
      </c>
      <c r="C163" s="3" t="s">
        <v>16</v>
      </c>
      <c r="D163" s="3" t="s">
        <v>16</v>
      </c>
      <c r="E163" s="3" t="s">
        <v>16</v>
      </c>
      <c r="F163" s="3" t="s">
        <v>16</v>
      </c>
      <c r="G163" s="3" t="s">
        <v>16</v>
      </c>
      <c r="H163" s="3" t="s">
        <v>16</v>
      </c>
      <c r="I163" s="3" t="s">
        <v>16</v>
      </c>
      <c r="J163" s="3" t="s">
        <v>16</v>
      </c>
      <c r="K163" s="3" t="s">
        <v>16</v>
      </c>
      <c r="L163" s="4" t="s">
        <v>16</v>
      </c>
      <c r="M163" s="3" t="s">
        <v>16</v>
      </c>
      <c r="N163" s="3" t="s">
        <v>16</v>
      </c>
      <c r="O163" s="3" t="s">
        <v>16</v>
      </c>
      <c r="P163" s="3" t="s">
        <v>16</v>
      </c>
    </row>
    <row r="164" spans="1:16" ht="16" x14ac:dyDescent="0.2">
      <c r="A164" s="2" t="s">
        <v>163</v>
      </c>
      <c r="B164" s="3" t="s">
        <v>16</v>
      </c>
      <c r="C164" s="3" t="s">
        <v>16</v>
      </c>
      <c r="D164" s="3" t="s">
        <v>16</v>
      </c>
      <c r="E164" s="3" t="s">
        <v>16</v>
      </c>
      <c r="F164" s="3" t="s">
        <v>16</v>
      </c>
      <c r="G164" s="3" t="s">
        <v>16</v>
      </c>
      <c r="H164" s="3" t="s">
        <v>16</v>
      </c>
      <c r="I164" s="3" t="s">
        <v>16</v>
      </c>
      <c r="J164" s="3" t="s">
        <v>16</v>
      </c>
      <c r="K164" s="3" t="s">
        <v>16</v>
      </c>
      <c r="L164" s="4" t="s">
        <v>16</v>
      </c>
      <c r="M164" s="3" t="s">
        <v>16</v>
      </c>
      <c r="N164" s="3" t="s">
        <v>16</v>
      </c>
      <c r="O164" s="3" t="s">
        <v>16</v>
      </c>
      <c r="P164" s="3" t="s">
        <v>16</v>
      </c>
    </row>
    <row r="165" spans="1:16" ht="16" x14ac:dyDescent="0.2">
      <c r="A165" s="2" t="s">
        <v>164</v>
      </c>
      <c r="B165" s="3" t="s">
        <v>16</v>
      </c>
      <c r="C165" s="3" t="s">
        <v>16</v>
      </c>
      <c r="D165" s="3" t="s">
        <v>16</v>
      </c>
      <c r="E165" s="3" t="s">
        <v>16</v>
      </c>
      <c r="F165" s="3" t="s">
        <v>16</v>
      </c>
      <c r="G165" s="3" t="s">
        <v>16</v>
      </c>
      <c r="H165" s="3" t="s">
        <v>16</v>
      </c>
      <c r="I165" s="3" t="s">
        <v>16</v>
      </c>
      <c r="J165" s="3" t="s">
        <v>16</v>
      </c>
      <c r="K165" s="3" t="s">
        <v>16</v>
      </c>
      <c r="L165" s="4" t="s">
        <v>16</v>
      </c>
      <c r="M165" s="3" t="s">
        <v>16</v>
      </c>
      <c r="N165" s="3" t="s">
        <v>16</v>
      </c>
      <c r="O165" s="3" t="s">
        <v>16</v>
      </c>
      <c r="P165" s="3" t="s">
        <v>16</v>
      </c>
    </row>
    <row r="166" spans="1:16" ht="16" x14ac:dyDescent="0.2">
      <c r="A166" s="2" t="s">
        <v>165</v>
      </c>
      <c r="B166" s="3" t="s">
        <v>16</v>
      </c>
      <c r="C166" s="3" t="s">
        <v>16</v>
      </c>
      <c r="D166" s="3" t="s">
        <v>16</v>
      </c>
      <c r="E166" s="3" t="s">
        <v>16</v>
      </c>
      <c r="F166" s="3" t="s">
        <v>16</v>
      </c>
      <c r="G166" s="3" t="s">
        <v>16</v>
      </c>
      <c r="H166" s="3" t="s">
        <v>16</v>
      </c>
      <c r="I166" s="3" t="s">
        <v>16</v>
      </c>
      <c r="J166" s="3" t="s">
        <v>16</v>
      </c>
      <c r="K166" s="3" t="s">
        <v>16</v>
      </c>
      <c r="L166" s="4" t="s">
        <v>16</v>
      </c>
      <c r="M166" s="3" t="s">
        <v>16</v>
      </c>
      <c r="N166" s="3" t="s">
        <v>16</v>
      </c>
      <c r="O166" s="3" t="s">
        <v>16</v>
      </c>
      <c r="P166" s="3" t="s">
        <v>16</v>
      </c>
    </row>
    <row r="167" spans="1:16" ht="16" x14ac:dyDescent="0.2">
      <c r="A167" s="2" t="s">
        <v>166</v>
      </c>
      <c r="B167" s="3" t="s">
        <v>16</v>
      </c>
      <c r="C167" s="3" t="s">
        <v>16</v>
      </c>
      <c r="D167" s="3" t="s">
        <v>16</v>
      </c>
      <c r="E167" s="3" t="s">
        <v>16</v>
      </c>
      <c r="F167" s="3" t="s">
        <v>16</v>
      </c>
      <c r="G167" s="3" t="s">
        <v>16</v>
      </c>
      <c r="H167" s="3" t="s">
        <v>16</v>
      </c>
      <c r="I167" s="3" t="s">
        <v>16</v>
      </c>
      <c r="J167" s="3" t="s">
        <v>16</v>
      </c>
      <c r="K167" s="3" t="s">
        <v>16</v>
      </c>
      <c r="L167" s="4" t="s">
        <v>16</v>
      </c>
      <c r="M167" s="3" t="s">
        <v>16</v>
      </c>
      <c r="N167" s="3" t="s">
        <v>16</v>
      </c>
      <c r="O167" s="3" t="s">
        <v>16</v>
      </c>
      <c r="P167" s="3" t="s">
        <v>16</v>
      </c>
    </row>
    <row r="168" spans="1:16" ht="16" x14ac:dyDescent="0.2">
      <c r="A168" s="2" t="s">
        <v>167</v>
      </c>
      <c r="B168" s="3" t="s">
        <v>16</v>
      </c>
      <c r="C168" s="3" t="s">
        <v>16</v>
      </c>
      <c r="D168" s="3" t="s">
        <v>16</v>
      </c>
      <c r="E168" s="3" t="s">
        <v>16</v>
      </c>
      <c r="F168" s="3" t="s">
        <v>16</v>
      </c>
      <c r="G168" s="3" t="s">
        <v>16</v>
      </c>
      <c r="H168" s="3" t="s">
        <v>16</v>
      </c>
      <c r="I168" s="3" t="s">
        <v>16</v>
      </c>
      <c r="J168" s="3" t="s">
        <v>16</v>
      </c>
      <c r="K168" s="3" t="s">
        <v>16</v>
      </c>
      <c r="L168" s="4" t="s">
        <v>16</v>
      </c>
      <c r="M168" s="3" t="s">
        <v>16</v>
      </c>
      <c r="N168" s="3" t="s">
        <v>16</v>
      </c>
      <c r="O168" s="3" t="s">
        <v>16</v>
      </c>
      <c r="P168" s="3" t="s">
        <v>16</v>
      </c>
    </row>
    <row r="169" spans="1:16" ht="16" x14ac:dyDescent="0.2">
      <c r="A169" s="2" t="s">
        <v>168</v>
      </c>
      <c r="B169" s="3">
        <v>89000</v>
      </c>
      <c r="C169" s="3" t="s">
        <v>16</v>
      </c>
      <c r="D169" s="3">
        <v>33000</v>
      </c>
      <c r="E169" s="3">
        <v>115000</v>
      </c>
      <c r="F169" s="3">
        <v>56000</v>
      </c>
      <c r="G169" s="3">
        <v>-949000</v>
      </c>
      <c r="H169" s="3">
        <v>-1232000</v>
      </c>
      <c r="I169" s="3">
        <v>126000</v>
      </c>
      <c r="J169" s="3">
        <v>-3093000</v>
      </c>
      <c r="K169" s="3">
        <v>-1863000</v>
      </c>
      <c r="L169" s="4">
        <v>53000</v>
      </c>
      <c r="M169" s="3">
        <v>23000</v>
      </c>
      <c r="N169" s="3">
        <v>10000</v>
      </c>
      <c r="O169" s="3">
        <v>-21000</v>
      </c>
      <c r="P169" s="3">
        <v>41000</v>
      </c>
    </row>
    <row r="170" spans="1:16" ht="16" x14ac:dyDescent="0.2">
      <c r="A170" s="2" t="s">
        <v>152</v>
      </c>
      <c r="B170" s="3" t="s">
        <v>16</v>
      </c>
      <c r="C170" s="3" t="s">
        <v>16</v>
      </c>
      <c r="D170" s="3" t="s">
        <v>16</v>
      </c>
      <c r="E170" s="3" t="s">
        <v>16</v>
      </c>
      <c r="F170" s="3" t="s">
        <v>16</v>
      </c>
      <c r="G170" s="3" t="s">
        <v>16</v>
      </c>
      <c r="H170" s="3" t="s">
        <v>16</v>
      </c>
      <c r="I170" s="3" t="s">
        <v>16</v>
      </c>
      <c r="J170" s="3" t="s">
        <v>16</v>
      </c>
      <c r="K170" s="3" t="s">
        <v>16</v>
      </c>
      <c r="L170" s="4" t="s">
        <v>16</v>
      </c>
      <c r="M170" s="3" t="s">
        <v>16</v>
      </c>
      <c r="N170" s="3" t="s">
        <v>16</v>
      </c>
      <c r="O170" s="3" t="s">
        <v>16</v>
      </c>
      <c r="P170" s="3" t="s">
        <v>16</v>
      </c>
    </row>
    <row r="171" spans="1:16" ht="16" x14ac:dyDescent="0.2">
      <c r="A171" s="2" t="s">
        <v>169</v>
      </c>
      <c r="B171" s="3">
        <v>-4472000</v>
      </c>
      <c r="C171" s="3" t="s">
        <v>16</v>
      </c>
      <c r="D171" s="3">
        <v>-6432000</v>
      </c>
      <c r="E171" s="3">
        <v>-13422000</v>
      </c>
      <c r="F171" s="3">
        <v>-12237000</v>
      </c>
      <c r="G171" s="3">
        <v>-16973000</v>
      </c>
      <c r="H171" s="3">
        <v>-19144000</v>
      </c>
      <c r="I171" s="3">
        <v>-31214000</v>
      </c>
      <c r="J171" s="3">
        <v>-31364000</v>
      </c>
      <c r="K171" s="3">
        <v>-38742000</v>
      </c>
      <c r="L171" s="4">
        <v>-35852000</v>
      </c>
      <c r="M171" s="3">
        <v>-9220000</v>
      </c>
      <c r="N171" s="3">
        <v>-9503000</v>
      </c>
      <c r="O171" s="3">
        <v>-8467000</v>
      </c>
      <c r="P171" s="3">
        <v>-8662000</v>
      </c>
    </row>
    <row r="172" spans="1:16" ht="16" x14ac:dyDescent="0.2">
      <c r="A172" s="2" t="s">
        <v>170</v>
      </c>
      <c r="B172" s="3" t="s">
        <v>16</v>
      </c>
      <c r="C172" s="3" t="s">
        <v>16</v>
      </c>
      <c r="D172" s="3" t="s">
        <v>16</v>
      </c>
      <c r="E172" s="3" t="s">
        <v>16</v>
      </c>
      <c r="F172" s="3" t="s">
        <v>16</v>
      </c>
      <c r="G172" s="3" t="s">
        <v>16</v>
      </c>
      <c r="H172" s="3" t="s">
        <v>16</v>
      </c>
      <c r="I172" s="3" t="s">
        <v>16</v>
      </c>
      <c r="J172" s="3" t="s">
        <v>16</v>
      </c>
      <c r="K172" s="3" t="s">
        <v>16</v>
      </c>
      <c r="L172" s="4">
        <v>0</v>
      </c>
      <c r="M172" s="3" t="s">
        <v>16</v>
      </c>
      <c r="N172" s="3" t="s">
        <v>16</v>
      </c>
      <c r="O172" s="3" t="s">
        <v>16</v>
      </c>
      <c r="P172" s="3" t="s">
        <v>16</v>
      </c>
    </row>
    <row r="173" spans="1:16" ht="16" x14ac:dyDescent="0.2">
      <c r="A173" s="2" t="s">
        <v>171</v>
      </c>
      <c r="B173" s="3">
        <v>-96431000</v>
      </c>
      <c r="C173" s="3" t="s">
        <v>16</v>
      </c>
      <c r="D173" s="3">
        <v>-116055000</v>
      </c>
      <c r="E173" s="3">
        <v>-226102000</v>
      </c>
      <c r="F173" s="3">
        <v>57625000</v>
      </c>
      <c r="G173" s="3">
        <v>-142188000</v>
      </c>
      <c r="H173" s="3">
        <v>-80438000</v>
      </c>
      <c r="I173" s="3" t="s">
        <v>16</v>
      </c>
      <c r="J173" s="3" t="s">
        <v>16</v>
      </c>
      <c r="K173" s="3">
        <v>50000000</v>
      </c>
      <c r="L173" s="4">
        <v>-139700000</v>
      </c>
      <c r="M173" s="3">
        <v>-89700000</v>
      </c>
      <c r="N173" s="3">
        <v>65000000</v>
      </c>
      <c r="O173" s="3">
        <v>-60000000</v>
      </c>
      <c r="P173" s="3">
        <v>-55000000</v>
      </c>
    </row>
    <row r="174" spans="1:16" ht="16" x14ac:dyDescent="0.2">
      <c r="A174" s="2" t="s">
        <v>172</v>
      </c>
      <c r="B174" s="3" t="s">
        <v>16</v>
      </c>
      <c r="C174" s="3" t="s">
        <v>16</v>
      </c>
      <c r="D174" s="3" t="s">
        <v>16</v>
      </c>
      <c r="E174" s="3">
        <v>164506000</v>
      </c>
      <c r="F174" s="3">
        <v>100000000</v>
      </c>
      <c r="G174" s="3" t="s">
        <v>16</v>
      </c>
      <c r="H174" s="3" t="s">
        <v>16</v>
      </c>
      <c r="I174" s="3" t="s">
        <v>16</v>
      </c>
      <c r="J174" s="3" t="s">
        <v>16</v>
      </c>
      <c r="K174" s="3">
        <v>324200000</v>
      </c>
      <c r="L174" s="4">
        <v>130000000</v>
      </c>
      <c r="M174" s="3">
        <v>25000000</v>
      </c>
      <c r="N174" s="3">
        <v>90000000</v>
      </c>
      <c r="O174" s="3">
        <v>15000000</v>
      </c>
      <c r="P174" s="3" t="s">
        <v>16</v>
      </c>
    </row>
    <row r="175" spans="1:16" ht="16" x14ac:dyDescent="0.2">
      <c r="A175" s="2" t="s">
        <v>173</v>
      </c>
      <c r="B175" s="3">
        <v>-96431000</v>
      </c>
      <c r="C175" s="3" t="s">
        <v>16</v>
      </c>
      <c r="D175" s="3">
        <v>-116055000</v>
      </c>
      <c r="E175" s="3">
        <v>-390608000</v>
      </c>
      <c r="F175" s="3">
        <v>-42375000</v>
      </c>
      <c r="G175" s="3">
        <v>-142188000</v>
      </c>
      <c r="H175" s="3">
        <v>-80438000</v>
      </c>
      <c r="I175" s="3" t="s">
        <v>16</v>
      </c>
      <c r="J175" s="3" t="s">
        <v>16</v>
      </c>
      <c r="K175" s="3">
        <v>-274200000</v>
      </c>
      <c r="L175" s="4">
        <v>-269700000</v>
      </c>
      <c r="M175" s="3">
        <v>-114700000</v>
      </c>
      <c r="N175" s="3">
        <v>-25000000</v>
      </c>
      <c r="O175" s="3">
        <v>-75000000</v>
      </c>
      <c r="P175" s="3">
        <v>-55000000</v>
      </c>
    </row>
    <row r="176" spans="1:16" ht="16" x14ac:dyDescent="0.2">
      <c r="A176" s="2" t="s">
        <v>174</v>
      </c>
      <c r="B176" s="3">
        <v>1177000</v>
      </c>
      <c r="C176" s="3" t="s">
        <v>16</v>
      </c>
      <c r="D176" s="3">
        <v>608000</v>
      </c>
      <c r="E176" s="3">
        <v>173578000</v>
      </c>
      <c r="F176" s="3">
        <v>-155583000</v>
      </c>
      <c r="G176" s="3" t="s">
        <v>16</v>
      </c>
      <c r="H176" s="3" t="s">
        <v>16</v>
      </c>
      <c r="I176" s="3">
        <v>-98274000</v>
      </c>
      <c r="J176" s="3">
        <v>-62096000</v>
      </c>
      <c r="K176" s="3">
        <v>-847849000</v>
      </c>
      <c r="L176" s="4">
        <v>-191202000</v>
      </c>
      <c r="M176" s="3">
        <v>-47182000</v>
      </c>
      <c r="N176" s="3">
        <v>-120146000</v>
      </c>
      <c r="O176" s="3">
        <v>-23874000</v>
      </c>
      <c r="P176" s="3" t="s">
        <v>16</v>
      </c>
    </row>
    <row r="177" spans="1:16" ht="16" x14ac:dyDescent="0.2">
      <c r="A177" s="2" t="s">
        <v>175</v>
      </c>
      <c r="B177" s="3">
        <v>1177000</v>
      </c>
      <c r="C177" s="3" t="s">
        <v>16</v>
      </c>
      <c r="D177" s="3">
        <v>608000</v>
      </c>
      <c r="E177" s="3">
        <v>173578000</v>
      </c>
      <c r="F177" s="3" t="s">
        <v>16</v>
      </c>
      <c r="G177" s="3" t="s">
        <v>16</v>
      </c>
      <c r="H177" s="3" t="s">
        <v>16</v>
      </c>
      <c r="I177" s="3" t="s">
        <v>16</v>
      </c>
      <c r="J177" s="3" t="s">
        <v>16</v>
      </c>
      <c r="K177" s="3" t="s">
        <v>16</v>
      </c>
      <c r="L177" s="4" t="s">
        <v>16</v>
      </c>
      <c r="M177" s="3" t="s">
        <v>16</v>
      </c>
      <c r="N177" s="3" t="s">
        <v>16</v>
      </c>
      <c r="O177" s="3" t="s">
        <v>16</v>
      </c>
      <c r="P177" s="3" t="s">
        <v>16</v>
      </c>
    </row>
    <row r="178" spans="1:16" ht="16" x14ac:dyDescent="0.2">
      <c r="A178" s="2" t="s">
        <v>176</v>
      </c>
      <c r="B178" s="3" t="s">
        <v>16</v>
      </c>
      <c r="C178" s="3" t="s">
        <v>16</v>
      </c>
      <c r="D178" s="3" t="s">
        <v>16</v>
      </c>
      <c r="E178" s="3" t="s">
        <v>16</v>
      </c>
      <c r="F178" s="3">
        <v>-155583000</v>
      </c>
      <c r="G178" s="3" t="s">
        <v>16</v>
      </c>
      <c r="H178" s="3" t="s">
        <v>16</v>
      </c>
      <c r="I178" s="3">
        <v>-98274000</v>
      </c>
      <c r="J178" s="3">
        <v>-62096000</v>
      </c>
      <c r="K178" s="3">
        <v>-847849000</v>
      </c>
      <c r="L178" s="4">
        <v>-191202000</v>
      </c>
      <c r="M178" s="3">
        <v>-47182000</v>
      </c>
      <c r="N178" s="3">
        <v>-120146000</v>
      </c>
      <c r="O178" s="3">
        <v>-23874000</v>
      </c>
      <c r="P178" s="3" t="s">
        <v>16</v>
      </c>
    </row>
    <row r="179" spans="1:16" ht="16" x14ac:dyDescent="0.2">
      <c r="A179" s="2" t="s">
        <v>177</v>
      </c>
      <c r="B179" s="3">
        <v>-597000</v>
      </c>
      <c r="C179" s="3" t="s">
        <v>16</v>
      </c>
      <c r="D179" s="3">
        <v>-1042000</v>
      </c>
      <c r="E179" s="3">
        <v>-5484000</v>
      </c>
      <c r="F179" s="3">
        <v>130000</v>
      </c>
      <c r="G179" s="3">
        <v>608000</v>
      </c>
      <c r="H179" s="3">
        <v>6520000</v>
      </c>
      <c r="I179" s="3">
        <v>15992000</v>
      </c>
      <c r="J179" s="3">
        <v>17643000</v>
      </c>
      <c r="K179" s="3">
        <v>22074000</v>
      </c>
      <c r="L179" s="4">
        <v>15616000</v>
      </c>
      <c r="M179" s="3">
        <v>5761000</v>
      </c>
      <c r="N179" s="3">
        <v>2463000</v>
      </c>
      <c r="O179" s="3">
        <v>1664000</v>
      </c>
      <c r="P179" s="3">
        <v>5728000</v>
      </c>
    </row>
    <row r="180" spans="1:16" ht="16" x14ac:dyDescent="0.2">
      <c r="A180" s="2" t="s">
        <v>152</v>
      </c>
      <c r="B180" s="3" t="s">
        <v>16</v>
      </c>
      <c r="C180" s="3" t="s">
        <v>16</v>
      </c>
      <c r="D180" s="3" t="s">
        <v>16</v>
      </c>
      <c r="E180" s="3" t="s">
        <v>16</v>
      </c>
      <c r="F180" s="3" t="s">
        <v>16</v>
      </c>
      <c r="G180" s="3" t="s">
        <v>16</v>
      </c>
      <c r="H180" s="3" t="s">
        <v>16</v>
      </c>
      <c r="I180" s="3" t="s">
        <v>16</v>
      </c>
      <c r="J180" s="3" t="s">
        <v>16</v>
      </c>
      <c r="K180" s="3" t="s">
        <v>16</v>
      </c>
      <c r="L180" s="4" t="s">
        <v>16</v>
      </c>
      <c r="M180" s="3" t="s">
        <v>16</v>
      </c>
      <c r="N180" s="3" t="s">
        <v>16</v>
      </c>
      <c r="O180" s="3" t="s">
        <v>16</v>
      </c>
      <c r="P180" s="3" t="s">
        <v>16</v>
      </c>
    </row>
    <row r="181" spans="1:16" ht="16" x14ac:dyDescent="0.2">
      <c r="A181" s="2" t="s">
        <v>178</v>
      </c>
      <c r="B181" s="3">
        <v>-95851000</v>
      </c>
      <c r="C181" s="3" t="s">
        <v>16</v>
      </c>
      <c r="D181" s="3">
        <v>-116489000</v>
      </c>
      <c r="E181" s="3">
        <v>-58008000</v>
      </c>
      <c r="F181" s="3">
        <v>-97828000</v>
      </c>
      <c r="G181" s="3">
        <v>-141580000</v>
      </c>
      <c r="H181" s="3">
        <v>-73918000</v>
      </c>
      <c r="I181" s="3">
        <v>-82282000</v>
      </c>
      <c r="J181" s="3">
        <v>-44453000</v>
      </c>
      <c r="K181" s="3">
        <v>-775775000</v>
      </c>
      <c r="L181" s="4">
        <v>-315286000</v>
      </c>
      <c r="M181" s="3">
        <v>-131121000</v>
      </c>
      <c r="N181" s="3">
        <v>-52683000</v>
      </c>
      <c r="O181" s="3">
        <v>-82210000</v>
      </c>
      <c r="P181" s="3">
        <v>-49272000</v>
      </c>
    </row>
    <row r="182" spans="1:16" ht="16" x14ac:dyDescent="0.2">
      <c r="A182" s="2" t="s">
        <v>179</v>
      </c>
      <c r="B182" s="3">
        <v>159000</v>
      </c>
      <c r="C182" s="3" t="s">
        <v>16</v>
      </c>
      <c r="D182" s="3">
        <v>-601000</v>
      </c>
      <c r="E182" s="3">
        <v>-632000</v>
      </c>
      <c r="F182" s="3">
        <v>1765000</v>
      </c>
      <c r="G182" s="3">
        <v>-1241000</v>
      </c>
      <c r="H182" s="3">
        <v>-167000</v>
      </c>
      <c r="I182" s="3">
        <v>666000</v>
      </c>
      <c r="J182" s="3">
        <v>-3972000</v>
      </c>
      <c r="K182" s="3">
        <v>-6572000</v>
      </c>
      <c r="L182" s="4">
        <v>1675000</v>
      </c>
      <c r="M182" s="3">
        <v>915000</v>
      </c>
      <c r="N182" s="3">
        <v>767000</v>
      </c>
      <c r="O182" s="3">
        <v>375000</v>
      </c>
      <c r="P182" s="3">
        <v>-382000</v>
      </c>
    </row>
    <row r="183" spans="1:16" ht="16" x14ac:dyDescent="0.2">
      <c r="A183" s="2" t="s">
        <v>180</v>
      </c>
      <c r="B183" s="3">
        <v>-2181000</v>
      </c>
      <c r="C183" s="3" t="s">
        <v>16</v>
      </c>
      <c r="D183" s="3">
        <v>-38804000</v>
      </c>
      <c r="E183" s="3">
        <v>20302000</v>
      </c>
      <c r="F183" s="3">
        <v>-12680000</v>
      </c>
      <c r="G183" s="3">
        <v>-1969000</v>
      </c>
      <c r="H183" s="3">
        <v>108805000</v>
      </c>
      <c r="I183" s="3">
        <v>145180000</v>
      </c>
      <c r="J183" s="3">
        <v>187510000</v>
      </c>
      <c r="K183" s="3">
        <v>-426467000</v>
      </c>
      <c r="L183" s="4">
        <v>62525000</v>
      </c>
      <c r="M183" s="3">
        <v>-3657000</v>
      </c>
      <c r="N183" s="3">
        <v>17890000</v>
      </c>
      <c r="O183" s="3">
        <v>-8159000</v>
      </c>
      <c r="P183" s="3">
        <v>56451000</v>
      </c>
    </row>
    <row r="184" spans="1:16" ht="16" x14ac:dyDescent="0.2">
      <c r="A184" s="2" t="s">
        <v>51</v>
      </c>
      <c r="B184" s="3">
        <v>89382000</v>
      </c>
      <c r="C184" s="3" t="s">
        <v>16</v>
      </c>
      <c r="D184" s="3">
        <v>99396000</v>
      </c>
      <c r="E184" s="3">
        <v>110604000</v>
      </c>
      <c r="F184" s="3">
        <v>111332000</v>
      </c>
      <c r="G184" s="3">
        <v>139849000</v>
      </c>
      <c r="H184" s="3">
        <v>150452000</v>
      </c>
      <c r="I184" s="3">
        <v>186570000</v>
      </c>
      <c r="J184" s="3">
        <v>219734000</v>
      </c>
      <c r="K184" s="3">
        <v>301038000</v>
      </c>
      <c r="L184" s="4">
        <v>351191000</v>
      </c>
      <c r="M184" s="3">
        <v>82330000</v>
      </c>
      <c r="N184" s="3">
        <v>92162000</v>
      </c>
      <c r="O184" s="3">
        <v>84913000</v>
      </c>
      <c r="P184" s="3">
        <v>91786000</v>
      </c>
    </row>
    <row r="185" spans="1:16" ht="16" x14ac:dyDescent="0.2">
      <c r="A185" s="2" t="s">
        <v>52</v>
      </c>
      <c r="B185" s="5">
        <v>32.75</v>
      </c>
      <c r="C185" s="3" t="s">
        <v>16</v>
      </c>
      <c r="D185" s="5">
        <v>27.68</v>
      </c>
      <c r="E185" s="5">
        <v>26.24</v>
      </c>
      <c r="F185" s="5">
        <v>25.53</v>
      </c>
      <c r="G185" s="5">
        <v>19.850000000000001</v>
      </c>
      <c r="H185" s="5">
        <v>17.47</v>
      </c>
      <c r="I185" s="5">
        <v>20.149999999999999</v>
      </c>
      <c r="J185" s="5">
        <v>19.23</v>
      </c>
      <c r="K185" s="5">
        <v>20.62</v>
      </c>
      <c r="L185" s="6">
        <v>19.71</v>
      </c>
      <c r="M185" s="5">
        <v>20.62</v>
      </c>
      <c r="N185" s="5">
        <v>20.72</v>
      </c>
      <c r="O185" s="5">
        <v>20.51</v>
      </c>
      <c r="P185" s="5">
        <v>19.71</v>
      </c>
    </row>
    <row r="186" spans="1:16" ht="16" x14ac:dyDescent="0.2">
      <c r="A186" s="2" t="s">
        <v>181</v>
      </c>
      <c r="B186" s="3" t="s">
        <v>16</v>
      </c>
      <c r="C186" s="3" t="s">
        <v>16</v>
      </c>
      <c r="D186" s="3" t="s">
        <v>16</v>
      </c>
      <c r="E186" s="3" t="s">
        <v>16</v>
      </c>
      <c r="F186" s="3" t="s">
        <v>16</v>
      </c>
      <c r="G186" s="3" t="s">
        <v>16</v>
      </c>
      <c r="H186" s="3" t="s">
        <v>16</v>
      </c>
      <c r="I186" s="3" t="s">
        <v>16</v>
      </c>
      <c r="J186" s="3" t="s">
        <v>16</v>
      </c>
      <c r="K186" s="3" t="s">
        <v>16</v>
      </c>
      <c r="L186" s="4" t="s">
        <v>16</v>
      </c>
      <c r="M186" s="3" t="s">
        <v>16</v>
      </c>
      <c r="N186" s="3" t="s">
        <v>16</v>
      </c>
      <c r="O186" s="3" t="s">
        <v>16</v>
      </c>
      <c r="P186" s="3" t="s">
        <v>16</v>
      </c>
    </row>
    <row r="187" spans="1:16" ht="16" x14ac:dyDescent="0.2">
      <c r="A187" s="2" t="s">
        <v>182</v>
      </c>
      <c r="B187" s="3">
        <v>93581000</v>
      </c>
      <c r="C187" s="3" t="s">
        <v>16</v>
      </c>
      <c r="D187" s="3">
        <v>77652000</v>
      </c>
      <c r="E187" s="3">
        <v>78195000</v>
      </c>
      <c r="F187" s="3">
        <v>85092000</v>
      </c>
      <c r="G187" s="3">
        <v>140560000</v>
      </c>
      <c r="H187" s="3">
        <v>183955000</v>
      </c>
      <c r="I187" s="3">
        <v>227336000</v>
      </c>
      <c r="J187" s="3">
        <v>235056000</v>
      </c>
      <c r="K187" s="3">
        <v>351171000</v>
      </c>
      <c r="L187" s="4">
        <v>377758000</v>
      </c>
      <c r="M187" s="3">
        <v>127441000</v>
      </c>
      <c r="N187" s="3">
        <v>70563000</v>
      </c>
      <c r="O187" s="3">
        <v>74072000</v>
      </c>
      <c r="P187" s="3">
        <v>105682000</v>
      </c>
    </row>
    <row r="188" spans="1:16" ht="16" x14ac:dyDescent="0.2">
      <c r="A188" s="31" t="s">
        <v>183</v>
      </c>
      <c r="B188" s="27">
        <v>105004988</v>
      </c>
      <c r="C188" s="27" t="s">
        <v>16</v>
      </c>
      <c r="D188" s="27" t="s">
        <v>16</v>
      </c>
      <c r="E188" s="27">
        <v>90046810</v>
      </c>
      <c r="F188" s="27">
        <v>90285137</v>
      </c>
      <c r="G188" s="27">
        <v>146914057</v>
      </c>
      <c r="H188" s="27">
        <v>185216653</v>
      </c>
      <c r="I188" s="27">
        <v>227336000</v>
      </c>
      <c r="J188" s="27">
        <v>234961406</v>
      </c>
      <c r="K188" s="27">
        <v>348651047</v>
      </c>
      <c r="L188" s="28">
        <v>377571946</v>
      </c>
      <c r="M188" s="27">
        <v>126669867</v>
      </c>
      <c r="N188" s="27">
        <v>69833467</v>
      </c>
      <c r="O188" s="27">
        <v>75173327</v>
      </c>
      <c r="P188" s="27">
        <v>105771034</v>
      </c>
    </row>
    <row r="189" spans="1:16" ht="16" x14ac:dyDescent="0.2">
      <c r="A189" s="21" t="s">
        <v>196</v>
      </c>
      <c r="B189" s="22"/>
      <c r="C189" s="23" t="e">
        <f>(C188/B188)-1</f>
        <v>#VALUE!</v>
      </c>
      <c r="D189" s="23" t="e">
        <f>(D188/C188)-1</f>
        <v>#VALUE!</v>
      </c>
      <c r="E189" s="23" t="e">
        <f>(E188/D188)-1</f>
        <v>#VALUE!</v>
      </c>
      <c r="F189" s="23">
        <f t="shared" ref="F189:P189" si="8">(F188/E188)-1</f>
        <v>2.6467011990762845E-3</v>
      </c>
      <c r="G189" s="23">
        <f t="shared" si="8"/>
        <v>0.62722306108922443</v>
      </c>
      <c r="H189" s="23">
        <f t="shared" si="8"/>
        <v>0.26071430319292044</v>
      </c>
      <c r="I189" s="23">
        <f t="shared" si="8"/>
        <v>0.22740583159117977</v>
      </c>
      <c r="J189" s="23">
        <f t="shared" si="8"/>
        <v>3.3542448182426021E-2</v>
      </c>
      <c r="K189" s="23">
        <f t="shared" si="8"/>
        <v>0.48386517145713714</v>
      </c>
      <c r="L189" s="23">
        <f t="shared" si="8"/>
        <v>8.295084511821349E-2</v>
      </c>
      <c r="M189" s="23">
        <f t="shared" si="8"/>
        <v>-0.66451462206887579</v>
      </c>
      <c r="N189" s="23">
        <f t="shared" si="8"/>
        <v>-0.44869708436656053</v>
      </c>
      <c r="O189" s="23">
        <f t="shared" si="8"/>
        <v>7.6465629294905302E-2</v>
      </c>
      <c r="P189" s="23">
        <f t="shared" si="8"/>
        <v>0.40702877231973522</v>
      </c>
    </row>
    <row r="190" spans="1:16" ht="16" x14ac:dyDescent="0.2">
      <c r="A190" s="24" t="s">
        <v>197</v>
      </c>
      <c r="B190" s="25">
        <f t="shared" ref="B190:P190" si="9">B188/B2</f>
        <v>0.3847886987430833</v>
      </c>
      <c r="C190" s="25" t="e">
        <f t="shared" si="9"/>
        <v>#VALUE!</v>
      </c>
      <c r="D190" s="25" t="e">
        <f t="shared" si="9"/>
        <v>#VALUE!</v>
      </c>
      <c r="E190" s="25">
        <f t="shared" si="9"/>
        <v>0.21359263441038753</v>
      </c>
      <c r="F190" s="25">
        <f t="shared" si="9"/>
        <v>0.20700383581870541</v>
      </c>
      <c r="G190" s="25">
        <f t="shared" si="9"/>
        <v>0.20851029039624519</v>
      </c>
      <c r="H190" s="25">
        <f t="shared" si="9"/>
        <v>0.21512580940777193</v>
      </c>
      <c r="I190" s="25">
        <f t="shared" si="9"/>
        <v>0.24552312552312552</v>
      </c>
      <c r="J190" s="25">
        <f t="shared" si="9"/>
        <v>0.20567764056874394</v>
      </c>
      <c r="K190" s="25">
        <f t="shared" si="9"/>
        <v>0.23880274124038697</v>
      </c>
      <c r="L190" s="25">
        <f t="shared" si="9"/>
        <v>0.21193582963942972</v>
      </c>
      <c r="M190" s="25">
        <f t="shared" si="9"/>
        <v>0.32141717796081176</v>
      </c>
      <c r="N190" s="25">
        <f t="shared" si="9"/>
        <v>0.1608791749793814</v>
      </c>
      <c r="O190" s="25">
        <f t="shared" si="9"/>
        <v>0.16311248991034308</v>
      </c>
      <c r="P190" s="25">
        <f t="shared" si="9"/>
        <v>0.21476395688113073</v>
      </c>
    </row>
    <row r="191" spans="1:16" ht="16" x14ac:dyDescent="0.2">
      <c r="A191" s="2" t="s">
        <v>184</v>
      </c>
      <c r="B191" s="3" t="s">
        <v>16</v>
      </c>
      <c r="C191" s="3" t="s">
        <v>16</v>
      </c>
      <c r="D191" s="3">
        <v>-38403000</v>
      </c>
      <c r="E191" s="3">
        <v>-147907000</v>
      </c>
      <c r="F191" s="3">
        <v>143286000</v>
      </c>
      <c r="G191" s="3">
        <v>-1628000</v>
      </c>
      <c r="H191" s="3">
        <v>103517000</v>
      </c>
      <c r="I191" s="3">
        <v>227336000</v>
      </c>
      <c r="J191" s="3">
        <v>235056000</v>
      </c>
      <c r="K191" s="3">
        <v>401171000</v>
      </c>
      <c r="L191" s="4">
        <v>238058000</v>
      </c>
      <c r="M191" s="3">
        <v>37741000</v>
      </c>
      <c r="N191" s="3">
        <v>135563000</v>
      </c>
      <c r="O191" s="3">
        <v>14072000</v>
      </c>
      <c r="P191" s="3">
        <v>50682000</v>
      </c>
    </row>
    <row r="192" spans="1:16" ht="16" x14ac:dyDescent="0.2">
      <c r="A192" s="2" t="s">
        <v>185</v>
      </c>
      <c r="B192" s="5">
        <v>2.44</v>
      </c>
      <c r="C192" s="3" t="s">
        <v>16</v>
      </c>
      <c r="D192" s="5">
        <v>1.96</v>
      </c>
      <c r="E192" s="5">
        <v>2.19</v>
      </c>
      <c r="F192" s="5">
        <v>2.1800000000000002</v>
      </c>
      <c r="G192" s="5">
        <v>3.95</v>
      </c>
      <c r="H192" s="5">
        <v>5.13</v>
      </c>
      <c r="I192" s="5">
        <v>6.38</v>
      </c>
      <c r="J192" s="5">
        <v>6.55</v>
      </c>
      <c r="K192" s="5">
        <v>10.84</v>
      </c>
      <c r="L192" s="6">
        <v>12.25</v>
      </c>
      <c r="M192" s="5">
        <v>5.77</v>
      </c>
      <c r="N192" s="5">
        <v>2.2799999999999998</v>
      </c>
      <c r="O192" s="5">
        <v>2.4300000000000002</v>
      </c>
      <c r="P192" s="5">
        <v>3.45</v>
      </c>
    </row>
    <row r="193" spans="1:16" ht="16" x14ac:dyDescent="0.2">
      <c r="A193" s="2" t="s">
        <v>186</v>
      </c>
      <c r="B193" s="3" t="s">
        <v>16</v>
      </c>
      <c r="C193" s="3" t="s">
        <v>16</v>
      </c>
      <c r="D193" s="3" t="s">
        <v>16</v>
      </c>
      <c r="E193" s="5">
        <v>12.45</v>
      </c>
      <c r="F193" s="5">
        <v>13.17</v>
      </c>
      <c r="G193" s="5">
        <v>11.32</v>
      </c>
      <c r="H193" s="5">
        <v>14.37</v>
      </c>
      <c r="I193" s="5">
        <v>18.100000000000001</v>
      </c>
      <c r="J193" s="5">
        <v>28.14</v>
      </c>
      <c r="K193" s="5">
        <v>16.829999999999998</v>
      </c>
      <c r="L193" s="6">
        <v>17.22</v>
      </c>
      <c r="M193" s="5">
        <v>17.04</v>
      </c>
      <c r="N193" s="5">
        <v>13.56</v>
      </c>
      <c r="O193" s="5">
        <v>17.54</v>
      </c>
      <c r="P193" s="5">
        <v>17.579999999999998</v>
      </c>
    </row>
    <row r="194" spans="1:16" ht="16" x14ac:dyDescent="0.2">
      <c r="A194" s="2" t="s">
        <v>187</v>
      </c>
      <c r="B194" s="5">
        <v>3.95</v>
      </c>
      <c r="C194" s="3" t="s">
        <v>16</v>
      </c>
      <c r="D194" s="5">
        <v>-9.6999999999999993</v>
      </c>
      <c r="E194" s="5">
        <v>6.83</v>
      </c>
      <c r="F194" s="5">
        <v>2.4900000000000002</v>
      </c>
      <c r="G194" s="5">
        <v>2.14</v>
      </c>
      <c r="H194" s="5">
        <v>2.0099999999999998</v>
      </c>
      <c r="I194" s="5">
        <v>1.78</v>
      </c>
      <c r="J194" s="5">
        <v>1.45</v>
      </c>
      <c r="K194" s="5">
        <v>1.58</v>
      </c>
      <c r="L194" s="6">
        <v>1.51</v>
      </c>
      <c r="M194" s="5">
        <v>1.99</v>
      </c>
      <c r="N194" s="5">
        <v>1.1000000000000001</v>
      </c>
      <c r="O194" s="5">
        <v>1.35</v>
      </c>
      <c r="P194" s="5">
        <v>1.62</v>
      </c>
    </row>
    <row r="196" spans="1:16" ht="16" x14ac:dyDescent="0.2">
      <c r="A196" s="7"/>
    </row>
  </sheetData>
  <hyperlinks>
    <hyperlink ref="A1" r:id="rId1" tooltip="ROIC AI" display="ROIC AI" xr:uid="{00000000-0004-0000-0000-000000000000}"/>
  </hyperlinks>
  <pageMargins left="0.7" right="0.7" top="0.75" bottom="0.75" header="0.3" footer="0.3"/>
  <ignoredErrors>
    <ignoredError sqref="B1:P1 A4:P7 A15:P16 A19:P33 A37:P95 A2:P2 A9:P11 A13 A191:P195 A106:G106 L106:P106 A97:P105 A96:B96 M96:O96 K96 D96:F96 A107:P128 A130:P142 A144:P171 A173:P188 A172:K172 M172:P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1E1C1-B3C9-374A-9EF3-AE360869993D}">
  <dimension ref="A1:R110"/>
  <sheetViews>
    <sheetView tabSelected="1" workbookViewId="0">
      <selection activeCell="E12" sqref="E12"/>
    </sheetView>
  </sheetViews>
  <sheetFormatPr baseColWidth="10" defaultRowHeight="15" x14ac:dyDescent="0.2"/>
  <cols>
    <col min="1" max="18"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8689243373</v>
      </c>
      <c r="B3" s="33" t="s">
        <v>198</v>
      </c>
      <c r="C3" s="34">
        <f>Financials!L8*0.01</f>
        <v>0.28260000000000002</v>
      </c>
      <c r="D3" s="33" t="s">
        <v>199</v>
      </c>
      <c r="E3" s="34">
        <f>SUM(C11:E11)/3</f>
        <v>0.19574901755139087</v>
      </c>
      <c r="F3" s="35" t="s">
        <v>200</v>
      </c>
      <c r="G3" s="36">
        <f>AVERAGE(Financials!G129:L129)</f>
        <v>-2.2381825271844475E-2</v>
      </c>
      <c r="H3" s="35" t="s">
        <v>201</v>
      </c>
      <c r="I3" s="37">
        <f>J15*(1+I7)/(I6-I7)</f>
        <v>8069786275.6050959</v>
      </c>
      <c r="J3" s="38" t="s">
        <v>202</v>
      </c>
      <c r="K3" s="39">
        <f>Financials!L172*-1/Model!A3</f>
        <v>0</v>
      </c>
      <c r="L3" s="40" t="s">
        <v>203</v>
      </c>
      <c r="M3" s="41"/>
      <c r="N3" s="113" t="s">
        <v>204</v>
      </c>
      <c r="O3" s="114"/>
      <c r="P3" s="41"/>
      <c r="Q3" s="41"/>
      <c r="R3" s="41"/>
    </row>
    <row r="4" spans="1:18" ht="22" customHeight="1" x14ac:dyDescent="0.2">
      <c r="A4" s="42">
        <f>Financials!L56-Financials!L96-Financials!L105</f>
        <v>-47832000</v>
      </c>
      <c r="B4" s="43" t="s">
        <v>205</v>
      </c>
      <c r="C4" s="44">
        <f>Financials!L17*0.01</f>
        <v>0.18300000000000002</v>
      </c>
      <c r="D4" s="43" t="s">
        <v>206</v>
      </c>
      <c r="E4" s="44">
        <f>SUM(C13:E13)/3</f>
        <v>0.34918075080989991</v>
      </c>
      <c r="F4" s="45" t="s">
        <v>207</v>
      </c>
      <c r="G4" s="46">
        <f>A5*(1+(5*G3))</f>
        <v>27249683.035904381</v>
      </c>
      <c r="H4" s="45" t="s">
        <v>208</v>
      </c>
      <c r="I4" s="47">
        <f>NPV(I6,F15,G15,H15,I15,(J15+I3))</f>
        <v>6749389517.9188299</v>
      </c>
      <c r="J4" s="45" t="s">
        <v>209</v>
      </c>
      <c r="K4" s="48" cm="1">
        <f t="array" ref="K4">_FV(A1,"Change (%)",TRUE)</f>
        <v>6.182E-3</v>
      </c>
      <c r="L4" s="49" t="s">
        <v>210</v>
      </c>
      <c r="M4" s="41"/>
      <c r="N4" s="115" t="s">
        <v>211</v>
      </c>
      <c r="O4" s="116"/>
      <c r="P4" s="41"/>
      <c r="Q4" s="41"/>
      <c r="R4" s="41"/>
    </row>
    <row r="5" spans="1:18" ht="22" customHeight="1" x14ac:dyDescent="0.2">
      <c r="A5" s="42" cm="1">
        <f t="array" ref="A5">_FV(A1,"Shares outstanding",TRUE)</f>
        <v>30683440</v>
      </c>
      <c r="B5" s="43" t="s">
        <v>212</v>
      </c>
      <c r="C5" s="44">
        <f>F14</f>
        <v>0.15339342523860022</v>
      </c>
      <c r="D5" s="50" t="s">
        <v>213</v>
      </c>
      <c r="E5" s="44">
        <f>SUM(C16:E16)/3</f>
        <v>0.24827115041024764</v>
      </c>
      <c r="F5" s="45" t="s">
        <v>214</v>
      </c>
      <c r="G5" s="46">
        <f>Financials!L56</f>
        <v>95207000</v>
      </c>
      <c r="H5" s="45" t="s">
        <v>215</v>
      </c>
      <c r="I5" s="47">
        <f>I4+G5-G6</f>
        <v>6701557517.9188299</v>
      </c>
      <c r="J5" s="45" t="s">
        <v>216</v>
      </c>
      <c r="K5" s="51" cm="1">
        <f t="array" ref="K5">_FV(A1,"Price")</f>
        <v>283.19</v>
      </c>
      <c r="L5" s="52" t="s">
        <v>217</v>
      </c>
      <c r="M5" s="41"/>
      <c r="N5" s="53" t="s">
        <v>218</v>
      </c>
      <c r="O5" s="54">
        <f>Financials!L20</f>
        <v>-217000</v>
      </c>
      <c r="P5" s="41"/>
      <c r="Q5" s="41"/>
      <c r="R5" s="41"/>
    </row>
    <row r="6" spans="1:18" ht="22" customHeight="1" x14ac:dyDescent="0.2">
      <c r="A6" s="55">
        <f>O20/F10</f>
        <v>4.6072340259809117</v>
      </c>
      <c r="B6" s="43" t="s">
        <v>219</v>
      </c>
      <c r="C6" s="44">
        <f>F17</f>
        <v>0.20360551431601273</v>
      </c>
      <c r="D6" s="50" t="s">
        <v>197</v>
      </c>
      <c r="E6" s="44">
        <f>Financials!L33/Financials!L126</f>
        <v>0.58011263250883394</v>
      </c>
      <c r="F6" s="43" t="s">
        <v>220</v>
      </c>
      <c r="G6" s="46">
        <f>Financials!L96+Financials!L105</f>
        <v>143039000</v>
      </c>
      <c r="H6" s="45" t="s">
        <v>221</v>
      </c>
      <c r="I6" s="48">
        <f>N25</f>
        <v>9.6510567974333286E-2</v>
      </c>
      <c r="J6" s="45" t="s">
        <v>222</v>
      </c>
      <c r="K6" s="56">
        <f>I5/G4</f>
        <v>245.93157685866689</v>
      </c>
      <c r="L6" s="57" t="s">
        <v>223</v>
      </c>
      <c r="M6" s="41"/>
      <c r="N6" s="53" t="s">
        <v>224</v>
      </c>
      <c r="O6" s="54">
        <f>Financials!L96</f>
        <v>0</v>
      </c>
      <c r="P6" s="41"/>
      <c r="Q6" s="41"/>
      <c r="R6" s="41"/>
    </row>
    <row r="7" spans="1:18" ht="22" customHeight="1" thickBot="1" x14ac:dyDescent="0.25">
      <c r="A7" s="58">
        <f>O20/F12</f>
        <v>30.035407442101626</v>
      </c>
      <c r="B7" s="59" t="s">
        <v>225</v>
      </c>
      <c r="C7" s="60">
        <f>F15/A3</f>
        <v>4.4192570459379625E-2</v>
      </c>
      <c r="D7" s="59" t="s">
        <v>226</v>
      </c>
      <c r="E7" s="61">
        <f>(Financials!L16*(1-0.25))/(Financials!L126+Financials!L105+Financials!L96)</f>
        <v>0.39816206830838291</v>
      </c>
      <c r="F7" s="59" t="s">
        <v>193</v>
      </c>
      <c r="G7" s="62">
        <f>(Financials!L96+Financials!L105)/Financials!L126</f>
        <v>0.30374889575971731</v>
      </c>
      <c r="H7" s="63" t="s">
        <v>227</v>
      </c>
      <c r="I7" s="64">
        <v>2.5000000000000001E-2</v>
      </c>
      <c r="J7" s="65" t="s">
        <v>228</v>
      </c>
      <c r="K7" s="66">
        <f>K6/K5-1</f>
        <v>-0.13156687432936587</v>
      </c>
      <c r="L7" s="67" t="s">
        <v>229</v>
      </c>
      <c r="M7" s="41"/>
      <c r="N7" s="53" t="s">
        <v>230</v>
      </c>
      <c r="O7" s="54">
        <f>Financials!L105</f>
        <v>143039000</v>
      </c>
      <c r="P7" s="41"/>
      <c r="Q7" s="41"/>
      <c r="R7" s="41"/>
    </row>
    <row r="8" spans="1:18" ht="22" customHeight="1" x14ac:dyDescent="0.2">
      <c r="A8" s="68"/>
      <c r="B8" s="41"/>
      <c r="C8" s="41"/>
      <c r="D8" s="41"/>
      <c r="E8" s="41"/>
      <c r="F8" s="41"/>
      <c r="G8" s="41"/>
      <c r="H8" s="41"/>
      <c r="I8" s="41"/>
      <c r="J8" s="69"/>
      <c r="K8" s="69"/>
      <c r="L8" s="69"/>
      <c r="M8" s="41"/>
      <c r="N8" s="70" t="s">
        <v>211</v>
      </c>
      <c r="O8" s="71">
        <f>O5/(O6+O7)</f>
        <v>-1.517068771453939E-3</v>
      </c>
      <c r="P8" s="41"/>
      <c r="Q8" s="41"/>
      <c r="R8" s="41"/>
    </row>
    <row r="9" spans="1:18" ht="22" customHeight="1" x14ac:dyDescent="0.2">
      <c r="A9" s="72"/>
      <c r="B9" s="73">
        <v>2019</v>
      </c>
      <c r="C9" s="73">
        <v>2020</v>
      </c>
      <c r="D9" s="73">
        <v>2021</v>
      </c>
      <c r="E9" s="74">
        <v>2022</v>
      </c>
      <c r="F9" s="75">
        <v>2023</v>
      </c>
      <c r="G9" s="76">
        <v>2024</v>
      </c>
      <c r="H9" s="76">
        <v>2025</v>
      </c>
      <c r="I9" s="76">
        <v>2026</v>
      </c>
      <c r="J9" s="77">
        <v>2027</v>
      </c>
      <c r="K9" s="69"/>
      <c r="L9" s="69"/>
      <c r="M9" s="69"/>
      <c r="N9" s="53" t="s">
        <v>231</v>
      </c>
      <c r="O9" s="54">
        <f>Financials!L25</f>
        <v>45438000</v>
      </c>
      <c r="P9" s="41"/>
      <c r="Q9" s="41"/>
      <c r="R9" s="41"/>
    </row>
    <row r="10" spans="1:18" ht="22" customHeight="1" x14ac:dyDescent="0.2">
      <c r="A10" s="78" t="s">
        <v>232</v>
      </c>
      <c r="B10" s="79">
        <v>860969000</v>
      </c>
      <c r="C10" s="79">
        <v>925925000</v>
      </c>
      <c r="D10" s="79">
        <v>1142377000</v>
      </c>
      <c r="E10" s="80">
        <v>1459996000</v>
      </c>
      <c r="F10" s="79">
        <v>1886000000</v>
      </c>
      <c r="G10" s="79">
        <v>2177000000</v>
      </c>
      <c r="H10" s="79">
        <v>2480000000</v>
      </c>
      <c r="I10" s="79">
        <v>2802000000</v>
      </c>
      <c r="J10" s="80">
        <v>3182000000</v>
      </c>
      <c r="K10" s="81" t="s">
        <v>233</v>
      </c>
      <c r="L10" s="69"/>
      <c r="N10" s="53" t="s">
        <v>234</v>
      </c>
      <c r="O10" s="54">
        <f>Financials!L24</f>
        <v>318620000</v>
      </c>
      <c r="P10" s="41"/>
      <c r="Q10" s="41"/>
      <c r="R10" s="41"/>
    </row>
    <row r="11" spans="1:18" ht="22" customHeight="1" x14ac:dyDescent="0.2">
      <c r="A11" s="82"/>
      <c r="B11" s="83"/>
      <c r="C11" s="83">
        <f t="shared" ref="C11:J11" si="0">(C10/B10)-1</f>
        <v>7.5445225089405099E-2</v>
      </c>
      <c r="D11" s="83">
        <f t="shared" si="0"/>
        <v>0.23376839376839387</v>
      </c>
      <c r="E11" s="83">
        <f t="shared" si="0"/>
        <v>0.27803343379637369</v>
      </c>
      <c r="F11" s="84">
        <f t="shared" si="0"/>
        <v>0.29178436105304395</v>
      </c>
      <c r="G11" s="83">
        <f t="shared" si="0"/>
        <v>0.1542948038176033</v>
      </c>
      <c r="H11" s="83">
        <f t="shared" si="0"/>
        <v>0.13918236104731285</v>
      </c>
      <c r="I11" s="83">
        <f t="shared" si="0"/>
        <v>0.12983870967741939</v>
      </c>
      <c r="J11" s="85">
        <f t="shared" si="0"/>
        <v>0.13561741613133482</v>
      </c>
      <c r="K11" s="85">
        <f>AVERAGE(F11:J11)</f>
        <v>0.17014353034534285</v>
      </c>
      <c r="L11" s="69"/>
      <c r="M11" s="69"/>
      <c r="N11" s="53" t="s">
        <v>235</v>
      </c>
      <c r="O11" s="86">
        <f>O9/O10</f>
        <v>0.14260875023539013</v>
      </c>
      <c r="P11" s="41"/>
      <c r="Q11" s="41"/>
      <c r="R11" s="41"/>
    </row>
    <row r="12" spans="1:18" ht="22" customHeight="1" x14ac:dyDescent="0.2">
      <c r="A12" s="78" t="s">
        <v>139</v>
      </c>
      <c r="B12" s="79">
        <v>100443000</v>
      </c>
      <c r="C12" s="79">
        <v>145384000</v>
      </c>
      <c r="D12" s="79">
        <v>181848000</v>
      </c>
      <c r="E12" s="79">
        <v>245368000</v>
      </c>
      <c r="F12" s="87">
        <v>289300000</v>
      </c>
      <c r="G12" s="79">
        <v>326000000</v>
      </c>
      <c r="H12" s="79">
        <v>386000000</v>
      </c>
      <c r="I12" s="79">
        <v>447000000</v>
      </c>
      <c r="J12" s="80">
        <v>522000000</v>
      </c>
      <c r="K12" s="88" t="s">
        <v>236</v>
      </c>
      <c r="L12" s="69"/>
      <c r="M12" s="69"/>
      <c r="N12" s="53" t="s">
        <v>237</v>
      </c>
      <c r="O12" s="86">
        <f>O8*(1-O11)</f>
        <v>-1.3007214899357542E-3</v>
      </c>
      <c r="P12" s="41"/>
      <c r="Q12" s="41"/>
      <c r="R12" s="41"/>
    </row>
    <row r="13" spans="1:18" ht="22" customHeight="1" x14ac:dyDescent="0.2">
      <c r="A13" s="82"/>
      <c r="B13" s="83"/>
      <c r="C13" s="83">
        <f t="shared" ref="C13:J13" si="1">(C12/B12)-1</f>
        <v>0.44742789442768527</v>
      </c>
      <c r="D13" s="83">
        <f t="shared" si="1"/>
        <v>0.25081164364716879</v>
      </c>
      <c r="E13" s="83">
        <f t="shared" si="1"/>
        <v>0.34930271435484572</v>
      </c>
      <c r="F13" s="84">
        <f t="shared" si="1"/>
        <v>0.17904535228717688</v>
      </c>
      <c r="G13" s="83">
        <f t="shared" si="1"/>
        <v>0.1268579329415831</v>
      </c>
      <c r="H13" s="83">
        <f t="shared" si="1"/>
        <v>0.18404907975460127</v>
      </c>
      <c r="I13" s="83">
        <f t="shared" si="1"/>
        <v>0.15803108808290145</v>
      </c>
      <c r="J13" s="85">
        <f t="shared" si="1"/>
        <v>0.16778523489932895</v>
      </c>
      <c r="K13" s="85">
        <f>AVERAGE(F13:J13)</f>
        <v>0.16315373759311833</v>
      </c>
      <c r="L13" s="69"/>
      <c r="M13" s="69"/>
      <c r="N13" s="115" t="s">
        <v>238</v>
      </c>
      <c r="O13" s="116"/>
      <c r="P13" s="41"/>
      <c r="Q13" s="41"/>
      <c r="R13" s="41"/>
    </row>
    <row r="14" spans="1:18" ht="22" customHeight="1" x14ac:dyDescent="0.2">
      <c r="A14" s="89" t="s">
        <v>239</v>
      </c>
      <c r="B14" s="90">
        <f>B12/B10</f>
        <v>0.11666273698588452</v>
      </c>
      <c r="C14" s="90">
        <f t="shared" ref="C14:J14" si="2">C12/C10</f>
        <v>0.15701487701487701</v>
      </c>
      <c r="D14" s="90">
        <f t="shared" si="2"/>
        <v>0.15918387712637772</v>
      </c>
      <c r="E14" s="90">
        <f t="shared" si="2"/>
        <v>0.16806073441297101</v>
      </c>
      <c r="F14" s="91">
        <f t="shared" si="2"/>
        <v>0.15339342523860022</v>
      </c>
      <c r="G14" s="90">
        <f t="shared" si="2"/>
        <v>0.14974735875057418</v>
      </c>
      <c r="H14" s="90">
        <f t="shared" si="2"/>
        <v>0.15564516129032258</v>
      </c>
      <c r="I14" s="90">
        <f t="shared" si="2"/>
        <v>0.15952890792291222</v>
      </c>
      <c r="J14" s="92">
        <f t="shared" si="2"/>
        <v>0.16404776869893148</v>
      </c>
      <c r="K14" s="92"/>
      <c r="L14" s="69"/>
      <c r="M14" s="69"/>
      <c r="N14" s="53" t="s">
        <v>240</v>
      </c>
      <c r="O14" s="86">
        <f>'[1]US Treasury Bonds'!$C$8</f>
        <v>4.1210000000000004E-2</v>
      </c>
      <c r="P14" s="41"/>
      <c r="Q14" s="41"/>
      <c r="R14" s="41"/>
    </row>
    <row r="15" spans="1:18" ht="22" customHeight="1" x14ac:dyDescent="0.2">
      <c r="A15" s="78" t="s">
        <v>182</v>
      </c>
      <c r="B15" s="79">
        <v>185216653</v>
      </c>
      <c r="C15" s="79">
        <v>227336000</v>
      </c>
      <c r="D15" s="79">
        <v>234961406</v>
      </c>
      <c r="E15" s="79">
        <v>348651047</v>
      </c>
      <c r="F15" s="87">
        <v>384000000</v>
      </c>
      <c r="G15" s="79">
        <v>361000000</v>
      </c>
      <c r="H15" s="79">
        <v>422000000</v>
      </c>
      <c r="I15" s="79">
        <v>481000000</v>
      </c>
      <c r="J15" s="80">
        <v>563000000</v>
      </c>
      <c r="K15" s="88" t="s">
        <v>241</v>
      </c>
      <c r="L15" s="69"/>
      <c r="M15" s="69"/>
      <c r="N15" s="53" t="s">
        <v>242</v>
      </c>
      <c r="O15" s="93">
        <f>1.33</f>
        <v>1.33</v>
      </c>
      <c r="P15" s="41"/>
      <c r="Q15" s="41"/>
      <c r="R15" s="41"/>
    </row>
    <row r="16" spans="1:18" ht="22" customHeight="1" x14ac:dyDescent="0.2">
      <c r="A16" s="94"/>
      <c r="B16" s="83"/>
      <c r="C16" s="83">
        <f t="shared" ref="C16:J16" si="3">(C15/B15)-1</f>
        <v>0.22740583159117977</v>
      </c>
      <c r="D16" s="83">
        <f t="shared" si="3"/>
        <v>3.3542448182426021E-2</v>
      </c>
      <c r="E16" s="83">
        <f t="shared" si="3"/>
        <v>0.48386517145713714</v>
      </c>
      <c r="F16" s="84">
        <f t="shared" si="3"/>
        <v>0.10138777239926089</v>
      </c>
      <c r="G16" s="83">
        <f t="shared" si="3"/>
        <v>-5.989583333333337E-2</v>
      </c>
      <c r="H16" s="83">
        <f t="shared" si="3"/>
        <v>0.1689750692520775</v>
      </c>
      <c r="I16" s="83">
        <f t="shared" si="3"/>
        <v>0.13981042654028442</v>
      </c>
      <c r="J16" s="85">
        <f t="shared" si="3"/>
        <v>0.17047817047817038</v>
      </c>
      <c r="K16" s="85">
        <f>AVERAGE(F16:J16)</f>
        <v>0.10415112106729196</v>
      </c>
      <c r="L16" s="69"/>
      <c r="M16" s="69"/>
      <c r="N16" s="53" t="s">
        <v>243</v>
      </c>
      <c r="O16" s="86">
        <v>8.4000000000000005E-2</v>
      </c>
      <c r="P16" s="41"/>
      <c r="Q16" s="41"/>
      <c r="R16" s="41"/>
    </row>
    <row r="17" spans="1:18" ht="22" customHeight="1" x14ac:dyDescent="0.2">
      <c r="A17" s="89" t="s">
        <v>197</v>
      </c>
      <c r="B17" s="90">
        <f>B15/B10</f>
        <v>0.21512580940777193</v>
      </c>
      <c r="C17" s="90">
        <f t="shared" ref="C17:J17" si="4">C15/C10</f>
        <v>0.24552312552312552</v>
      </c>
      <c r="D17" s="90">
        <f t="shared" si="4"/>
        <v>0.20567764056874394</v>
      </c>
      <c r="E17" s="92">
        <f t="shared" si="4"/>
        <v>0.23880274124038697</v>
      </c>
      <c r="F17" s="90">
        <f t="shared" si="4"/>
        <v>0.20360551431601273</v>
      </c>
      <c r="G17" s="90">
        <f t="shared" si="4"/>
        <v>0.16582452916858062</v>
      </c>
      <c r="H17" s="90">
        <f t="shared" si="4"/>
        <v>0.17016129032258065</v>
      </c>
      <c r="I17" s="90">
        <f t="shared" si="4"/>
        <v>0.1716630977872948</v>
      </c>
      <c r="J17" s="92">
        <f t="shared" si="4"/>
        <v>0.17693274670018855</v>
      </c>
      <c r="K17" s="92"/>
      <c r="L17" s="69"/>
      <c r="M17" s="69"/>
      <c r="N17" s="95" t="s">
        <v>238</v>
      </c>
      <c r="O17" s="96">
        <f>(O14)+((O15)*(O16-O14))</f>
        <v>9.8120700000000005E-2</v>
      </c>
      <c r="P17" s="41"/>
      <c r="Q17" s="41"/>
      <c r="R17" s="41"/>
    </row>
    <row r="18" spans="1:18" ht="22" customHeight="1" x14ac:dyDescent="0.2">
      <c r="A18" s="97" t="s">
        <v>193</v>
      </c>
      <c r="B18" s="98">
        <v>0.12371726323566581</v>
      </c>
      <c r="C18" s="98">
        <v>0.13603920853231871</v>
      </c>
      <c r="D18" s="98">
        <v>0.13743169298076471</v>
      </c>
      <c r="E18" s="98">
        <v>0.36335731694173357</v>
      </c>
      <c r="F18" s="99"/>
      <c r="G18" s="98"/>
      <c r="H18" s="98"/>
      <c r="I18" s="98"/>
      <c r="J18" s="100"/>
      <c r="K18" s="101"/>
      <c r="L18" s="69"/>
      <c r="M18" s="69"/>
      <c r="N18" s="115" t="s">
        <v>244</v>
      </c>
      <c r="O18" s="116"/>
      <c r="P18" s="41"/>
      <c r="Q18" s="41"/>
      <c r="R18" s="41"/>
    </row>
    <row r="19" spans="1:18" ht="22" customHeight="1" x14ac:dyDescent="0.2">
      <c r="A19" s="69"/>
      <c r="B19" s="69"/>
      <c r="C19" s="69"/>
      <c r="D19" s="69"/>
      <c r="E19" s="69"/>
      <c r="F19" s="69" t="s">
        <v>245</v>
      </c>
      <c r="G19" s="69"/>
      <c r="H19" s="69"/>
      <c r="I19" s="69"/>
      <c r="J19" s="69"/>
      <c r="K19" s="69"/>
      <c r="L19" s="69"/>
      <c r="M19" s="69"/>
      <c r="N19" s="53" t="s">
        <v>221</v>
      </c>
      <c r="O19" s="102">
        <f>O6+O7</f>
        <v>143039000</v>
      </c>
      <c r="P19" s="41"/>
      <c r="Q19" s="41"/>
      <c r="R19" s="41"/>
    </row>
    <row r="20" spans="1:18" ht="22" customHeight="1" x14ac:dyDescent="0.2">
      <c r="B20" s="103"/>
      <c r="C20" s="103"/>
      <c r="D20" s="103"/>
      <c r="E20" s="103"/>
      <c r="F20" s="69"/>
      <c r="G20" s="69"/>
      <c r="H20" s="69"/>
      <c r="I20" s="69"/>
      <c r="J20" s="69"/>
      <c r="K20" s="69"/>
      <c r="L20" s="69"/>
      <c r="M20" s="69"/>
      <c r="N20" s="53" t="s">
        <v>198</v>
      </c>
      <c r="O20" s="102">
        <f>A3</f>
        <v>8689243373</v>
      </c>
      <c r="P20" s="41"/>
      <c r="Q20" s="41"/>
      <c r="R20" s="41"/>
    </row>
    <row r="21" spans="1:18" ht="22" customHeight="1" x14ac:dyDescent="0.2">
      <c r="A21" s="117" t="str" cm="1">
        <f t="array" ref="A21">_FV(A1,"Industry")</f>
        <v>Biotechnology &amp; Medical Research</v>
      </c>
      <c r="B21" s="117"/>
      <c r="C21" s="117"/>
      <c r="D21" s="118" cm="1">
        <f t="array" ref="D21">_FV(A1,"Year incorporated",TRUE)</f>
        <v>2014</v>
      </c>
      <c r="E21" s="118"/>
      <c r="F21" s="69"/>
      <c r="G21" s="69"/>
      <c r="H21" s="69"/>
      <c r="I21" s="69"/>
      <c r="J21" s="69"/>
      <c r="K21" s="69"/>
      <c r="M21" s="69"/>
      <c r="N21" s="53" t="s">
        <v>246</v>
      </c>
      <c r="O21" s="102">
        <f>O19+O20</f>
        <v>8832282373</v>
      </c>
      <c r="P21" s="41"/>
      <c r="Q21" s="41"/>
      <c r="R21" s="41"/>
    </row>
    <row r="22" spans="1:18" ht="22" customHeight="1" x14ac:dyDescent="0.2">
      <c r="A22" s="106" t="str" cm="1">
        <f t="array" ref="A22">_FV(A1,"Description")</f>
        <v>Medpace Holdings, Inc. is a global provider of clinical research-based drug and medical device development services. The Company is focused on providing scientifically driven outsourced clinical development services to the biotechnology, pharmaceutical and medical device industries. The Company partners with pharmaceutical, biotechnology, and medical device companies in the development and execution of clinical trials. The Company's drug development services focuses on full-service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It also provides bio-analytical laboratory services, clinical human pharmacology, imaging services, and electrocardiography reading support for clinical trials. Its operations are based in North America, Europe, and Asia.</v>
      </c>
      <c r="B22" s="106"/>
      <c r="C22" s="106"/>
      <c r="D22" s="106"/>
      <c r="E22" s="106"/>
      <c r="F22" s="69"/>
      <c r="G22" s="69"/>
      <c r="H22" s="69"/>
      <c r="I22" s="69"/>
      <c r="J22" s="69"/>
      <c r="K22" s="69"/>
      <c r="L22" s="69"/>
      <c r="M22" s="69"/>
      <c r="N22" s="70" t="s">
        <v>247</v>
      </c>
      <c r="O22" s="104">
        <f>(O19/O21)</f>
        <v>1.6195021168850486E-2</v>
      </c>
      <c r="P22" s="41"/>
      <c r="Q22" s="41"/>
      <c r="R22" s="41"/>
    </row>
    <row r="23" spans="1:18" ht="22" customHeight="1" x14ac:dyDescent="0.2">
      <c r="A23" s="106"/>
      <c r="B23" s="106"/>
      <c r="C23" s="106"/>
      <c r="D23" s="106"/>
      <c r="E23" s="106"/>
      <c r="F23" s="69"/>
      <c r="G23" s="69"/>
      <c r="H23" s="69"/>
      <c r="I23" s="69"/>
      <c r="J23" s="69"/>
      <c r="K23" s="69"/>
      <c r="L23" s="69"/>
      <c r="M23" s="69"/>
      <c r="N23" s="95" t="s">
        <v>248</v>
      </c>
      <c r="O23" s="105">
        <f>O20/O21</f>
        <v>0.98380497883114948</v>
      </c>
      <c r="P23" s="41"/>
      <c r="Q23" s="41"/>
      <c r="R23" s="41"/>
    </row>
    <row r="24" spans="1:18" ht="22" customHeight="1" x14ac:dyDescent="0.2">
      <c r="A24" s="106"/>
      <c r="B24" s="106"/>
      <c r="C24" s="106"/>
      <c r="D24" s="106"/>
      <c r="E24" s="106"/>
      <c r="F24" s="69"/>
      <c r="G24" s="69"/>
      <c r="H24" s="69"/>
      <c r="I24" s="69"/>
      <c r="J24" s="69"/>
      <c r="K24" s="69"/>
      <c r="L24" s="69"/>
      <c r="M24" s="69"/>
      <c r="N24" s="107" t="s">
        <v>249</v>
      </c>
      <c r="O24" s="108"/>
      <c r="P24" s="41"/>
      <c r="Q24" s="41"/>
      <c r="R24" s="41"/>
    </row>
    <row r="25" spans="1:18" ht="22" customHeight="1" x14ac:dyDescent="0.2">
      <c r="A25" s="106"/>
      <c r="B25" s="106"/>
      <c r="C25" s="106"/>
      <c r="D25" s="106"/>
      <c r="E25" s="106"/>
      <c r="F25" s="69"/>
      <c r="G25" s="69"/>
      <c r="H25" s="69"/>
      <c r="I25" s="69"/>
      <c r="J25" s="69"/>
      <c r="K25" s="69"/>
      <c r="L25" s="69"/>
      <c r="M25" s="69"/>
      <c r="N25" s="109">
        <f>(O22*O12)+(O23*O17)</f>
        <v>9.6510567974333286E-2</v>
      </c>
      <c r="O25" s="110"/>
      <c r="P25" s="41"/>
      <c r="Q25" s="41"/>
      <c r="R25" s="41"/>
    </row>
    <row r="26" spans="1:18" ht="22" customHeight="1" x14ac:dyDescent="0.2">
      <c r="A26" s="106"/>
      <c r="B26" s="106"/>
      <c r="C26" s="106"/>
      <c r="D26" s="106"/>
      <c r="E26" s="106"/>
      <c r="F26" s="69"/>
      <c r="G26" s="69"/>
      <c r="H26" s="69"/>
      <c r="I26" s="69"/>
      <c r="J26" s="69"/>
      <c r="K26" s="69"/>
      <c r="L26" s="69"/>
      <c r="M26" s="69"/>
      <c r="N26" s="69"/>
      <c r="O26" s="41"/>
      <c r="P26" s="41"/>
      <c r="Q26" s="41"/>
      <c r="R26" s="41"/>
    </row>
    <row r="27" spans="1:18" ht="22" customHeight="1" x14ac:dyDescent="0.2">
      <c r="A27" s="106"/>
      <c r="B27" s="106"/>
      <c r="C27" s="106"/>
      <c r="D27" s="106"/>
      <c r="E27" s="106"/>
      <c r="F27" s="69"/>
      <c r="G27" s="69"/>
      <c r="H27" s="69"/>
      <c r="I27" s="69"/>
      <c r="J27" s="69"/>
      <c r="K27" s="69"/>
      <c r="L27" s="69"/>
      <c r="M27" s="69"/>
      <c r="N27" s="69"/>
      <c r="O27" s="41"/>
      <c r="P27" s="41"/>
      <c r="Q27" s="41"/>
      <c r="R27" s="41"/>
    </row>
    <row r="28" spans="1:18" ht="22" customHeight="1" x14ac:dyDescent="0.2">
      <c r="A28" s="106"/>
      <c r="B28" s="106"/>
      <c r="C28" s="106"/>
      <c r="D28" s="106"/>
      <c r="E28" s="106"/>
      <c r="F28" s="69"/>
      <c r="G28" s="69"/>
      <c r="H28" s="69"/>
      <c r="I28" s="69"/>
      <c r="J28" s="69"/>
      <c r="K28" s="69"/>
      <c r="L28" s="69"/>
      <c r="M28" s="69"/>
      <c r="N28" s="69"/>
      <c r="O28" s="41"/>
      <c r="P28" s="41"/>
      <c r="Q28" s="41"/>
      <c r="R28" s="41"/>
    </row>
    <row r="29" spans="1:18" ht="22" customHeight="1" x14ac:dyDescent="0.2">
      <c r="A29" s="106"/>
      <c r="B29" s="106"/>
      <c r="C29" s="106"/>
      <c r="D29" s="106"/>
      <c r="E29" s="106"/>
      <c r="F29" s="69"/>
      <c r="G29" s="69"/>
      <c r="H29" s="69"/>
      <c r="I29" s="69"/>
      <c r="J29" s="69"/>
      <c r="K29" s="69"/>
      <c r="L29" s="69"/>
      <c r="M29" s="69"/>
      <c r="N29" s="69"/>
      <c r="O29" s="41"/>
      <c r="P29" s="41"/>
      <c r="Q29" s="41"/>
      <c r="R29" s="41"/>
    </row>
    <row r="30" spans="1:18" ht="22" customHeight="1" x14ac:dyDescent="0.2">
      <c r="A30" s="106"/>
      <c r="B30" s="106"/>
      <c r="C30" s="106"/>
      <c r="D30" s="106"/>
      <c r="E30" s="106"/>
      <c r="F30" s="69"/>
      <c r="G30" s="69"/>
      <c r="H30" s="69"/>
      <c r="I30" s="69"/>
      <c r="J30" s="69"/>
      <c r="K30" s="69"/>
      <c r="L30" s="69"/>
      <c r="M30" s="69"/>
      <c r="N30" s="6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9"/>
      <c r="B33" s="69"/>
      <c r="C33" s="69"/>
      <c r="D33" s="69"/>
      <c r="E33" s="69"/>
      <c r="F33" s="69"/>
      <c r="G33" s="69"/>
      <c r="H33" s="69"/>
      <c r="I33" s="69"/>
      <c r="J33" s="69"/>
      <c r="K33" s="69"/>
      <c r="L33" s="69"/>
      <c r="M33" s="69"/>
      <c r="N33" s="69"/>
      <c r="O33" s="69"/>
      <c r="P33" s="69"/>
      <c r="Q33" s="41"/>
      <c r="R33" s="41"/>
    </row>
    <row r="34" spans="1:18" x14ac:dyDescent="0.2">
      <c r="A34" s="69"/>
      <c r="B34" s="69"/>
      <c r="C34" s="69"/>
      <c r="D34" s="69"/>
      <c r="E34" s="69"/>
      <c r="F34" s="69"/>
      <c r="G34" s="69"/>
      <c r="H34" s="69"/>
      <c r="I34" s="69"/>
      <c r="J34" s="69"/>
      <c r="K34" s="69"/>
      <c r="L34" s="69"/>
      <c r="M34" s="69"/>
      <c r="N34" s="69"/>
      <c r="O34" s="69"/>
      <c r="P34" s="69"/>
      <c r="Q34" s="41"/>
      <c r="R34" s="41"/>
    </row>
    <row r="35" spans="1:18" x14ac:dyDescent="0.2">
      <c r="A35" s="69"/>
      <c r="B35" s="69"/>
      <c r="C35" s="69"/>
      <c r="D35" s="69"/>
      <c r="E35" s="69"/>
      <c r="F35" s="69"/>
      <c r="G35" s="69"/>
      <c r="H35" s="69"/>
      <c r="I35" s="69"/>
      <c r="J35" s="69"/>
      <c r="K35" s="69"/>
      <c r="L35" s="69"/>
      <c r="M35" s="69"/>
      <c r="N35" s="69"/>
      <c r="O35" s="69"/>
      <c r="P35" s="69"/>
      <c r="Q35" s="41"/>
      <c r="R35" s="41"/>
    </row>
    <row r="36" spans="1:18" x14ac:dyDescent="0.2">
      <c r="A36" s="69"/>
      <c r="B36" s="69"/>
      <c r="C36" s="69"/>
      <c r="D36" s="69"/>
      <c r="E36" s="69"/>
      <c r="F36" s="69"/>
      <c r="G36" s="69"/>
      <c r="H36" s="69"/>
      <c r="I36" s="69"/>
      <c r="J36" s="69"/>
      <c r="K36" s="69"/>
      <c r="L36" s="69"/>
      <c r="M36" s="69"/>
      <c r="N36" s="69"/>
      <c r="O36" s="69"/>
      <c r="P36" s="69"/>
      <c r="Q36" s="41"/>
      <c r="R36" s="41"/>
    </row>
    <row r="37" spans="1:18" x14ac:dyDescent="0.2">
      <c r="A37" s="69"/>
      <c r="B37" s="69"/>
      <c r="C37" s="69"/>
      <c r="D37" s="69"/>
      <c r="E37" s="69"/>
      <c r="F37" s="69"/>
      <c r="G37" s="69"/>
      <c r="H37" s="69"/>
      <c r="I37" s="69"/>
      <c r="J37" s="69"/>
      <c r="K37" s="69"/>
      <c r="L37" s="69"/>
      <c r="M37" s="69"/>
      <c r="N37" s="69"/>
      <c r="O37" s="69"/>
      <c r="P37" s="69"/>
      <c r="Q37" s="41"/>
      <c r="R37" s="41"/>
    </row>
    <row r="38" spans="1:18" x14ac:dyDescent="0.2">
      <c r="A38" s="69"/>
      <c r="B38" s="69"/>
      <c r="C38" s="69"/>
      <c r="D38" s="69"/>
      <c r="E38" s="69"/>
      <c r="F38" s="69"/>
      <c r="G38" s="69"/>
      <c r="H38" s="69"/>
      <c r="I38" s="69"/>
      <c r="J38" s="69"/>
      <c r="K38" s="69"/>
      <c r="L38" s="69"/>
      <c r="M38" s="69"/>
      <c r="N38" s="69"/>
      <c r="O38" s="69"/>
      <c r="P38" s="69"/>
      <c r="Q38" s="41"/>
      <c r="R38" s="41"/>
    </row>
    <row r="39" spans="1:18" x14ac:dyDescent="0.2">
      <c r="A39" s="69"/>
      <c r="B39" s="69"/>
      <c r="C39" s="69"/>
      <c r="D39" s="69"/>
      <c r="E39" s="69"/>
      <c r="F39" s="69"/>
      <c r="G39" s="69"/>
      <c r="H39" s="69"/>
      <c r="I39" s="69"/>
      <c r="J39" s="69"/>
      <c r="K39" s="69"/>
      <c r="L39" s="69"/>
      <c r="M39" s="69"/>
      <c r="N39" s="69"/>
      <c r="O39" s="69"/>
      <c r="P39" s="69"/>
      <c r="Q39" s="41"/>
      <c r="R39" s="41"/>
    </row>
    <row r="40" spans="1:18" x14ac:dyDescent="0.2">
      <c r="A40" s="69"/>
      <c r="B40" s="69"/>
      <c r="C40" s="69"/>
      <c r="D40" s="69"/>
      <c r="E40" s="69"/>
      <c r="F40" s="69"/>
      <c r="G40" s="69"/>
      <c r="H40" s="69"/>
      <c r="I40" s="69"/>
      <c r="J40" s="69"/>
      <c r="K40" s="69"/>
      <c r="L40" s="69"/>
      <c r="M40" s="69"/>
      <c r="N40" s="69"/>
      <c r="O40" s="69"/>
      <c r="P40" s="69"/>
      <c r="Q40" s="41"/>
      <c r="R40" s="41"/>
    </row>
    <row r="41" spans="1:18" x14ac:dyDescent="0.2">
      <c r="A41" s="69"/>
      <c r="B41" s="69"/>
      <c r="C41" s="69"/>
      <c r="D41" s="69"/>
      <c r="E41" s="69"/>
      <c r="F41" s="69"/>
      <c r="G41" s="69"/>
      <c r="H41" s="69"/>
      <c r="I41" s="69"/>
      <c r="J41" s="69"/>
      <c r="K41" s="69"/>
      <c r="L41" s="69"/>
      <c r="M41" s="69"/>
      <c r="N41" s="69"/>
      <c r="O41" s="69"/>
      <c r="P41" s="69"/>
      <c r="Q41" s="41"/>
      <c r="R41" s="41"/>
    </row>
    <row r="42" spans="1:18" x14ac:dyDescent="0.2">
      <c r="A42" s="69"/>
      <c r="B42" s="69"/>
      <c r="C42" s="69"/>
      <c r="D42" s="69"/>
      <c r="E42" s="69"/>
      <c r="F42" s="69"/>
      <c r="G42" s="69"/>
      <c r="H42" s="69"/>
      <c r="I42" s="69"/>
      <c r="J42" s="69"/>
      <c r="K42" s="69"/>
      <c r="L42" s="69"/>
      <c r="M42" s="69"/>
      <c r="N42" s="69"/>
      <c r="O42" s="69"/>
      <c r="P42" s="69"/>
      <c r="Q42" s="41"/>
      <c r="R42" s="41"/>
    </row>
    <row r="43" spans="1:18" x14ac:dyDescent="0.2">
      <c r="A43" s="69"/>
      <c r="B43" s="69"/>
      <c r="C43" s="69"/>
      <c r="D43" s="69"/>
      <c r="E43" s="69"/>
      <c r="F43" s="69"/>
      <c r="G43" s="69"/>
      <c r="H43" s="69"/>
      <c r="I43" s="69"/>
      <c r="J43" s="69"/>
      <c r="K43" s="69"/>
      <c r="L43" s="69"/>
      <c r="M43" s="69"/>
      <c r="N43" s="69"/>
      <c r="O43" s="69"/>
      <c r="P43" s="69"/>
      <c r="Q43" s="41"/>
      <c r="R43" s="41"/>
    </row>
    <row r="44" spans="1:18" x14ac:dyDescent="0.2">
      <c r="A44" s="69"/>
      <c r="B44" s="69"/>
      <c r="C44" s="69"/>
      <c r="D44" s="69"/>
      <c r="E44" s="69"/>
      <c r="F44" s="69"/>
      <c r="G44" s="69"/>
      <c r="H44" s="69"/>
      <c r="I44" s="69"/>
      <c r="J44" s="69"/>
      <c r="K44" s="69"/>
      <c r="L44" s="69"/>
      <c r="M44" s="69"/>
      <c r="N44" s="69"/>
      <c r="O44" s="69"/>
      <c r="P44" s="69"/>
      <c r="Q44" s="41"/>
      <c r="R44" s="41"/>
    </row>
    <row r="45" spans="1:18" x14ac:dyDescent="0.2">
      <c r="A45" s="69"/>
      <c r="B45" s="69"/>
      <c r="C45" s="69"/>
      <c r="D45" s="69"/>
      <c r="E45" s="69"/>
      <c r="F45" s="69"/>
      <c r="G45" s="69"/>
      <c r="H45" s="69"/>
      <c r="I45" s="69"/>
      <c r="J45" s="69"/>
      <c r="K45" s="69"/>
      <c r="L45" s="69"/>
      <c r="M45" s="69"/>
      <c r="N45" s="69"/>
      <c r="O45" s="69"/>
      <c r="P45" s="69"/>
      <c r="Q45" s="41"/>
      <c r="R45" s="41"/>
    </row>
    <row r="46" spans="1:18" x14ac:dyDescent="0.2">
      <c r="A46" s="69"/>
      <c r="B46" s="69"/>
      <c r="C46" s="69"/>
      <c r="D46" s="69"/>
      <c r="E46" s="69"/>
      <c r="F46" s="69"/>
      <c r="G46" s="69"/>
      <c r="H46" s="69"/>
      <c r="I46" s="69"/>
      <c r="J46" s="69"/>
      <c r="K46" s="69"/>
      <c r="L46" s="69"/>
      <c r="M46" s="69"/>
      <c r="N46" s="69"/>
      <c r="O46" s="69"/>
      <c r="P46" s="69"/>
      <c r="Q46" s="41"/>
      <c r="R46" s="41"/>
    </row>
    <row r="47" spans="1:18" x14ac:dyDescent="0.2">
      <c r="A47" s="69"/>
      <c r="B47" s="69"/>
      <c r="C47" s="69"/>
      <c r="D47" s="69"/>
      <c r="E47" s="69"/>
      <c r="F47" s="69"/>
      <c r="G47" s="69"/>
      <c r="H47" s="69"/>
      <c r="I47" s="69"/>
      <c r="J47" s="69"/>
      <c r="K47" s="69"/>
      <c r="L47" s="69"/>
      <c r="M47" s="69"/>
      <c r="N47" s="69"/>
      <c r="O47" s="69"/>
      <c r="P47" s="69"/>
      <c r="Q47" s="41"/>
      <c r="R47" s="41"/>
    </row>
    <row r="48" spans="1:18" x14ac:dyDescent="0.2">
      <c r="A48" s="69"/>
      <c r="B48" s="69"/>
      <c r="C48" s="69"/>
      <c r="D48" s="69"/>
      <c r="E48" s="69"/>
      <c r="F48" s="69"/>
      <c r="G48" s="69"/>
      <c r="H48" s="69"/>
      <c r="I48" s="69"/>
      <c r="J48" s="69"/>
      <c r="K48" s="69"/>
      <c r="L48" s="69"/>
      <c r="M48" s="69"/>
      <c r="N48" s="69"/>
      <c r="O48" s="69"/>
      <c r="P48" s="69"/>
      <c r="Q48" s="41"/>
      <c r="R48" s="41"/>
    </row>
    <row r="49" spans="1:18" x14ac:dyDescent="0.2">
      <c r="A49" s="69"/>
      <c r="B49" s="69"/>
      <c r="C49" s="69"/>
      <c r="D49" s="69"/>
      <c r="E49" s="69"/>
      <c r="F49" s="69"/>
      <c r="G49" s="69"/>
      <c r="H49" s="69"/>
      <c r="I49" s="69"/>
      <c r="J49" s="69"/>
      <c r="K49" s="69"/>
      <c r="L49" s="69"/>
      <c r="M49" s="69"/>
      <c r="N49" s="69"/>
      <c r="O49" s="69"/>
      <c r="P49" s="69"/>
      <c r="Q49" s="41"/>
      <c r="R49" s="41"/>
    </row>
    <row r="50" spans="1:18" x14ac:dyDescent="0.2">
      <c r="A50" s="69"/>
      <c r="B50" s="69"/>
      <c r="C50" s="69"/>
      <c r="D50" s="69"/>
      <c r="E50" s="69"/>
      <c r="F50" s="69"/>
      <c r="G50" s="69"/>
      <c r="H50" s="69"/>
      <c r="I50" s="69"/>
      <c r="J50" s="69"/>
      <c r="K50" s="69"/>
      <c r="L50" s="69"/>
      <c r="M50" s="69"/>
      <c r="N50" s="69"/>
      <c r="O50" s="69"/>
      <c r="P50" s="69"/>
      <c r="Q50" s="41"/>
      <c r="R50" s="41"/>
    </row>
    <row r="51" spans="1:18" x14ac:dyDescent="0.2">
      <c r="A51" s="69"/>
      <c r="B51" s="69"/>
      <c r="C51" s="69"/>
      <c r="D51" s="69"/>
      <c r="E51" s="69"/>
      <c r="F51" s="69"/>
      <c r="G51" s="69"/>
      <c r="H51" s="69"/>
      <c r="I51" s="69"/>
      <c r="J51" s="69"/>
      <c r="K51" s="69"/>
      <c r="L51" s="69"/>
      <c r="M51" s="69"/>
      <c r="N51" s="69"/>
      <c r="O51" s="69"/>
      <c r="P51" s="69"/>
      <c r="Q51" s="41"/>
      <c r="R51" s="41"/>
    </row>
    <row r="52" spans="1:18" x14ac:dyDescent="0.2">
      <c r="A52" s="69"/>
      <c r="B52" s="69"/>
      <c r="C52" s="69"/>
      <c r="D52" s="69"/>
      <c r="E52" s="69"/>
      <c r="F52" s="69"/>
      <c r="G52" s="69"/>
      <c r="H52" s="69"/>
      <c r="I52" s="69"/>
      <c r="J52" s="69"/>
      <c r="K52" s="69"/>
      <c r="L52" s="69"/>
      <c r="M52" s="69"/>
      <c r="N52" s="69"/>
      <c r="O52" s="69"/>
      <c r="P52" s="69"/>
      <c r="Q52" s="41"/>
      <c r="R52" s="41"/>
    </row>
    <row r="53" spans="1:18" x14ac:dyDescent="0.2">
      <c r="A53" s="69"/>
      <c r="B53" s="69"/>
      <c r="C53" s="69"/>
      <c r="D53" s="69"/>
      <c r="E53" s="69"/>
      <c r="F53" s="69"/>
      <c r="G53" s="69"/>
      <c r="H53" s="69"/>
      <c r="I53" s="69"/>
      <c r="J53" s="69"/>
      <c r="K53" s="69"/>
      <c r="L53" s="69"/>
      <c r="M53" s="69"/>
      <c r="N53" s="69"/>
      <c r="O53" s="69"/>
      <c r="P53" s="69"/>
      <c r="Q53" s="41"/>
      <c r="R53" s="41"/>
    </row>
    <row r="54" spans="1:18" x14ac:dyDescent="0.2">
      <c r="A54" s="69"/>
      <c r="B54" s="69"/>
      <c r="C54" s="69"/>
      <c r="D54" s="69"/>
      <c r="E54" s="69"/>
      <c r="F54" s="69"/>
      <c r="G54" s="69"/>
      <c r="H54" s="69"/>
      <c r="I54" s="69"/>
      <c r="J54" s="69"/>
      <c r="K54" s="69"/>
      <c r="L54" s="69"/>
      <c r="M54" s="69"/>
      <c r="N54" s="69"/>
      <c r="O54" s="69"/>
      <c r="P54" s="69"/>
      <c r="Q54" s="41"/>
      <c r="R54" s="41"/>
    </row>
    <row r="55" spans="1:18" x14ac:dyDescent="0.2">
      <c r="A55" s="69"/>
      <c r="B55" s="69"/>
      <c r="C55" s="69"/>
      <c r="D55" s="69"/>
      <c r="E55" s="69"/>
      <c r="F55" s="69"/>
      <c r="G55" s="69"/>
      <c r="H55" s="69"/>
      <c r="I55" s="69"/>
      <c r="J55" s="69"/>
      <c r="K55" s="69"/>
      <c r="L55" s="69"/>
      <c r="M55" s="69"/>
      <c r="N55" s="69"/>
      <c r="O55" s="69"/>
      <c r="P55" s="69"/>
      <c r="Q55" s="41"/>
      <c r="R55" s="41"/>
    </row>
    <row r="56" spans="1:18" x14ac:dyDescent="0.2">
      <c r="A56" s="69"/>
      <c r="B56" s="69"/>
      <c r="C56" s="69"/>
      <c r="D56" s="69"/>
      <c r="E56" s="69"/>
      <c r="F56" s="69"/>
      <c r="G56" s="69"/>
      <c r="H56" s="69"/>
      <c r="I56" s="69"/>
      <c r="J56" s="69"/>
      <c r="K56" s="69"/>
      <c r="L56" s="69"/>
      <c r="M56" s="69"/>
      <c r="N56" s="69"/>
      <c r="O56" s="69"/>
      <c r="P56" s="69"/>
      <c r="Q56" s="41"/>
      <c r="R56" s="41"/>
    </row>
    <row r="57" spans="1:18" x14ac:dyDescent="0.2">
      <c r="A57" s="69"/>
      <c r="B57" s="69"/>
      <c r="C57" s="69"/>
      <c r="D57" s="69"/>
      <c r="E57" s="69"/>
      <c r="F57" s="69"/>
      <c r="G57" s="69"/>
      <c r="H57" s="69"/>
      <c r="I57" s="69"/>
      <c r="J57" s="69"/>
      <c r="K57" s="69"/>
      <c r="L57" s="69"/>
      <c r="M57" s="69"/>
      <c r="N57" s="69"/>
      <c r="O57" s="69"/>
      <c r="P57" s="69"/>
      <c r="Q57" s="41"/>
      <c r="R57" s="41"/>
    </row>
    <row r="58" spans="1:18" x14ac:dyDescent="0.2">
      <c r="A58" s="69"/>
      <c r="B58" s="69"/>
      <c r="C58" s="69"/>
      <c r="D58" s="69"/>
      <c r="E58" s="69"/>
      <c r="F58" s="69"/>
      <c r="G58" s="69"/>
      <c r="H58" s="69"/>
      <c r="I58" s="69"/>
      <c r="J58" s="69"/>
      <c r="K58" s="69"/>
      <c r="L58" s="69"/>
      <c r="M58" s="69"/>
      <c r="N58" s="69"/>
      <c r="O58" s="69"/>
      <c r="P58" s="69"/>
      <c r="Q58" s="41"/>
      <c r="R58" s="41"/>
    </row>
    <row r="59" spans="1:18" x14ac:dyDescent="0.2">
      <c r="A59" s="69"/>
      <c r="B59" s="69"/>
      <c r="C59" s="69"/>
      <c r="D59" s="69"/>
      <c r="E59" s="69"/>
      <c r="F59" s="69"/>
      <c r="G59" s="69"/>
      <c r="H59" s="69"/>
      <c r="I59" s="69"/>
      <c r="J59" s="69"/>
      <c r="K59" s="69"/>
      <c r="L59" s="69"/>
      <c r="M59" s="69"/>
      <c r="N59" s="69"/>
      <c r="O59" s="69"/>
      <c r="P59" s="69"/>
      <c r="Q59" s="41"/>
      <c r="R59" s="41"/>
    </row>
    <row r="60" spans="1:18" x14ac:dyDescent="0.2">
      <c r="A60" s="69"/>
      <c r="B60" s="69"/>
      <c r="C60" s="69"/>
      <c r="D60" s="69"/>
      <c r="E60" s="69"/>
      <c r="F60" s="69"/>
      <c r="G60" s="69"/>
      <c r="H60" s="69"/>
      <c r="I60" s="69"/>
      <c r="J60" s="69"/>
      <c r="K60" s="69"/>
      <c r="L60" s="69"/>
      <c r="M60" s="69"/>
      <c r="N60" s="69"/>
      <c r="O60" s="69"/>
      <c r="P60" s="69"/>
      <c r="Q60" s="41"/>
      <c r="R60" s="41"/>
    </row>
    <row r="61" spans="1:18" x14ac:dyDescent="0.2">
      <c r="A61" s="69"/>
      <c r="B61" s="69"/>
      <c r="C61" s="69"/>
      <c r="D61" s="69"/>
      <c r="E61" s="69"/>
      <c r="F61" s="69"/>
      <c r="G61" s="69"/>
      <c r="H61" s="69"/>
      <c r="I61" s="69"/>
      <c r="J61" s="69"/>
      <c r="K61" s="69"/>
      <c r="L61" s="69"/>
      <c r="M61" s="69"/>
      <c r="N61" s="69"/>
      <c r="O61" s="69"/>
      <c r="P61" s="69"/>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MEDP/explorer/revenue_proj" xr:uid="{9A930E7C-E80A-744D-AA50-47A64C1753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2023-12-09T12:22:58Z</dcterms:modified>
</cp:coreProperties>
</file>