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F80084FA-A5B5-3242-A4ED-3710B660A7F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A3" i="2" a="1"/>
  <c r="A3" i="2" s="1"/>
  <c r="K8" i="2" a="1"/>
  <c r="K8" i="2" s="1"/>
  <c r="K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C5" i="2" s="1"/>
  <c r="E14" i="2"/>
  <c r="D14" i="2"/>
  <c r="C14" i="2"/>
  <c r="B14" i="2"/>
  <c r="J13" i="2"/>
  <c r="I13" i="2"/>
  <c r="H13" i="2"/>
  <c r="G13" i="2"/>
  <c r="F13" i="2"/>
  <c r="E13" i="2"/>
  <c r="D13" i="2"/>
  <c r="E4" i="2" s="1"/>
  <c r="C13" i="2"/>
  <c r="O11" i="2"/>
  <c r="J11" i="2"/>
  <c r="I11" i="2"/>
  <c r="H11" i="2"/>
  <c r="G11" i="2"/>
  <c r="F11" i="2"/>
  <c r="E11" i="2"/>
  <c r="D11" i="2"/>
  <c r="C11" i="2"/>
  <c r="E3" i="2" s="1"/>
  <c r="K5" i="2" a="1"/>
  <c r="K5" i="2" s="1"/>
  <c r="A5" i="2" a="1"/>
  <c r="A5" i="2" s="1"/>
  <c r="K4" i="2" a="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G4" i="2"/>
  <c r="O20" i="2"/>
  <c r="C7" i="2"/>
  <c r="O19" i="2"/>
  <c r="O21" i="2" l="1"/>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<sst xmlns="http://schemas.openxmlformats.org/spreadsheetml/2006/main" count="1236" uniqueCount="253">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</sst>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2"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1" fillId="11" borderId="30" xfId="0" applyFont="1" applyFill="1" applyBorder="1"/>
    <xf numFmtId="0" fontId="1" fillId="11" borderId="30" xfId="0" applyFont="1" applyFill="1" applyBorder="1" applyAlignment="1">
      <alignment vertical="center"/>
    </xf>
    <xf numFmtId="2" fontId="4" fillId="9" borderId="22"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https://www.bing.com/financeapi/forcetrigger?t=a1yvxm&amp;q=XNYS%3aNVO&amp;form=skydnc</v>
    <v>Learn more on Bing</v>
  </rv>
  <rv s="1">
    <v>0</v>
    <v>Novo Nordisk A/S (XNYS:NVO)</v>
    <v>2</v>
    <v>3</v>
    <v>Finance</v>
    <v>4</v>
    <v>en-US</v>
    <v>a1yvxm</v>
    <v>268435456</v>
    <v>1</v>
    <v>Powered by Refinitiv</v>
    <v>105.69</v>
    <v>63.15</v>
    <v>0.40179999999999999</v>
    <v>-0.18</v>
    <v>-1.8590000000000002E-3</v>
    <v>0.23</v>
    <v>2.3799999999999997E-3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97.05</v>
    <v>Pharmaceuticals</v>
    <v>Stock</v>
    <v>45269.040467615625</v>
    <v>0</v>
    <v>96.215000000000003</v>
    <v>332564900000</v>
    <v>Novo Nordisk A/S</v>
    <v>Novo Nordisk A/S</v>
    <v>96.4</v>
    <v>40.908200000000001</v>
    <v>96.81</v>
    <v>96.63</v>
    <v>96.87</v>
    <v>3435128000</v>
    <v>NVO</v>
    <v>Novo Nordisk A/S (XNYS:NVO)</v>
    <v>3599759</v>
    <v>4548891</v>
    <v>1931</v>
  </rv>
  <rv s="2">
    <v>1</v>
  </rv>
  <rv s="3">
    <v>5</v>
    <v>DKK/USD</v>
    <v>6</v>
    <v>7</v>
    <v>Finance</v>
    <v>8</v>
    <v>en-US</v>
    <v>av79ec</v>
    <v>268435456</v>
    <v>1</v>
    <v>Powered by Refinitiv</v>
    <v>0.15129999999999999</v>
    <v>0.1401</v>
    <v>-4.0000000000000002E-4</v>
    <v>-2.7620000000000001E-3</v>
    <v>USD</v>
    <v>DKK</v>
    <v>Currency Pair</v>
    <v>45268.916666666664</v>
    <v>Danish Krone/US Dollar FX Cross Rate</v>
    <v>0.14480000000000001</v>
    <v>0.1444</v>
    <v>DKKUSD</v>
    <v>DKK/USD</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V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NV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1" workbookViewId="0">
      <pane xSplit="1" topLeftCell="K1" activePane="topRight" state="frozen"/>
      <selection pane="topRight" activeCell="M184" sqref="M184"/>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0">
        <v>10941069339</v>
      </c>
      <c r="C2" s="30">
        <v>11588112446</v>
      </c>
      <c r="D2" s="30">
        <v>13787704490</v>
      </c>
      <c r="E2" s="30">
        <v>15435991595</v>
      </c>
      <c r="F2" s="30">
        <v>14431200567</v>
      </c>
      <c r="G2" s="30">
        <v>15710355981</v>
      </c>
      <c r="H2" s="30">
        <v>15856331693</v>
      </c>
      <c r="I2" s="30">
        <v>18014321944</v>
      </c>
      <c r="J2" s="30">
        <v>17131105721</v>
      </c>
      <c r="K2" s="30">
        <v>18329728614</v>
      </c>
      <c r="L2" s="30">
        <v>20867264151</v>
      </c>
      <c r="M2" s="30">
        <v>21528228480</v>
      </c>
      <c r="N2" s="30">
        <v>25395781581</v>
      </c>
      <c r="O2" s="31">
        <v>29498817465</v>
      </c>
      <c r="P2" s="30">
        <v>6003504587</v>
      </c>
      <c r="Q2" s="30">
        <v>6901985419</v>
      </c>
      <c r="R2" s="30">
        <v>7783360280</v>
      </c>
      <c r="S2" s="30">
        <v>7956218991</v>
      </c>
    </row>
    <row r="3" spans="1:19" ht="16" x14ac:dyDescent="0.2">
      <c r="A3" s="9" t="s">
        <v>191</v>
      </c>
      <c r="B3" s="10"/>
      <c r="C3" s="11">
        <f t="shared" ref="C3:O3" si="0">(C2/B2)-1</f>
        <v>5.9138927553779475E-2</v>
      </c>
      <c r="D3" s="11">
        <f t="shared" si="0"/>
        <v>0.18981452365516671</v>
      </c>
      <c r="E3" s="11">
        <f t="shared" si="0"/>
        <v>0.11954760897257954</v>
      </c>
      <c r="F3" s="11">
        <f t="shared" si="0"/>
        <v>-6.5094038294596479E-2</v>
      </c>
      <c r="G3" s="11">
        <f t="shared" si="0"/>
        <v>8.8638184194117509E-2</v>
      </c>
      <c r="H3" s="11">
        <f t="shared" si="0"/>
        <v>9.2916870996775369E-3</v>
      </c>
      <c r="I3" s="11">
        <f t="shared" si="0"/>
        <v>0.13609643723287368</v>
      </c>
      <c r="J3" s="11">
        <f t="shared" si="0"/>
        <v>-4.9028557707894826E-2</v>
      </c>
      <c r="K3" s="11">
        <f t="shared" si="0"/>
        <v>6.9967631542351638E-2</v>
      </c>
      <c r="L3" s="11">
        <f t="shared" si="0"/>
        <v>0.13843824916544945</v>
      </c>
      <c r="M3" s="11">
        <f t="shared" si="0"/>
        <v>3.1674699865642308E-2</v>
      </c>
      <c r="N3" s="11">
        <f t="shared" si="0"/>
        <v>0.17965031839907342</v>
      </c>
      <c r="O3" s="11">
        <f t="shared" si="0"/>
        <v>0.16156367823976359</v>
      </c>
      <c r="P3" s="11"/>
      <c r="Q3" s="11">
        <f t="shared" ref="Q3:S3" si="1">(Q2/P2)-1</f>
        <v>0.1496593896081253</v>
      </c>
      <c r="R3" s="11">
        <f t="shared" si="1"/>
        <v>0.12769874282459703</v>
      </c>
      <c r="S3" s="11">
        <f t="shared" si="1"/>
        <v>2.2208751076854938E-2</v>
      </c>
    </row>
    <row r="4" spans="1:19" ht="16" x14ac:dyDescent="0.2">
      <c r="A4" s="3" t="s">
        <v>19</v>
      </c>
      <c r="B4" s="4">
        <v>10941069339</v>
      </c>
      <c r="C4" s="4">
        <v>11588112446</v>
      </c>
      <c r="D4" s="4">
        <v>13787704490</v>
      </c>
      <c r="E4" s="4">
        <v>15435991595</v>
      </c>
      <c r="F4" s="4">
        <v>14431200567</v>
      </c>
      <c r="G4" s="4">
        <v>15710355981</v>
      </c>
      <c r="H4" s="4">
        <v>15856331693</v>
      </c>
      <c r="I4" s="4">
        <v>18014321944</v>
      </c>
      <c r="J4" s="4">
        <v>17131105721</v>
      </c>
      <c r="K4" s="4">
        <v>18329728614</v>
      </c>
      <c r="L4" s="4">
        <v>20867264151</v>
      </c>
      <c r="M4" s="4">
        <v>21528228480</v>
      </c>
      <c r="N4" s="4">
        <v>25395781581</v>
      </c>
      <c r="O4" s="5">
        <v>29498817465</v>
      </c>
      <c r="P4" s="4">
        <v>6003504587</v>
      </c>
      <c r="Q4" s="4">
        <v>6901985419</v>
      </c>
      <c r="R4" s="4">
        <v>7783360280</v>
      </c>
      <c r="S4" s="4">
        <v>7956218991</v>
      </c>
    </row>
    <row r="5" spans="1:19" ht="16" x14ac:dyDescent="0.2">
      <c r="A5" s="3" t="s">
        <v>20</v>
      </c>
      <c r="B5" s="4">
        <v>2102667005</v>
      </c>
      <c r="C5" s="4">
        <v>2198817526</v>
      </c>
      <c r="D5" s="4">
        <v>2379353561</v>
      </c>
      <c r="E5" s="4">
        <v>2611699147</v>
      </c>
      <c r="F5" s="4">
        <v>2366361987</v>
      </c>
      <c r="G5" s="4">
        <v>2356400554</v>
      </c>
      <c r="H5" s="4">
        <v>2437460614</v>
      </c>
      <c r="I5" s="4">
        <v>2843687549</v>
      </c>
      <c r="J5" s="4">
        <v>2698703307</v>
      </c>
      <c r="K5" s="4">
        <v>3017575568</v>
      </c>
      <c r="L5" s="4">
        <v>3440782484</v>
      </c>
      <c r="M5" s="4">
        <v>3617292822</v>
      </c>
      <c r="N5" s="4">
        <v>4082751418</v>
      </c>
      <c r="O5" s="5">
        <v>4615486155</v>
      </c>
      <c r="P5" s="4">
        <v>948629088</v>
      </c>
      <c r="Q5" s="4">
        <v>1185731588</v>
      </c>
      <c r="R5" s="4">
        <v>1193311481</v>
      </c>
      <c r="S5" s="4">
        <v>1151087595</v>
      </c>
    </row>
    <row r="6" spans="1:19" ht="16" x14ac:dyDescent="0.2">
      <c r="A6" s="3" t="s">
        <v>21</v>
      </c>
      <c r="B6" s="4">
        <v>2102667005</v>
      </c>
      <c r="C6" s="4">
        <v>2198817526</v>
      </c>
      <c r="D6" s="4">
        <v>2379353561</v>
      </c>
      <c r="E6" s="4">
        <v>2611699147</v>
      </c>
      <c r="F6" s="4">
        <v>2366361987</v>
      </c>
      <c r="G6" s="4">
        <v>2356400554</v>
      </c>
      <c r="H6" s="4">
        <v>2437460614</v>
      </c>
      <c r="I6" s="4">
        <v>2843687549</v>
      </c>
      <c r="J6" s="4">
        <v>2698703307</v>
      </c>
      <c r="K6" s="4">
        <v>3017575568</v>
      </c>
      <c r="L6" s="4">
        <v>3440782484</v>
      </c>
      <c r="M6" s="4">
        <v>3617292822</v>
      </c>
      <c r="N6" s="4">
        <v>4082751418</v>
      </c>
      <c r="O6" s="5">
        <v>4615486155</v>
      </c>
      <c r="P6" s="4">
        <v>948629088</v>
      </c>
      <c r="Q6" s="4">
        <v>1185731588</v>
      </c>
      <c r="R6" s="4">
        <v>1193311481</v>
      </c>
      <c r="S6" s="4">
        <v>1151087595</v>
      </c>
    </row>
    <row r="7" spans="1:19" ht="16" x14ac:dyDescent="0.2">
      <c r="A7" s="34" t="s">
        <v>22</v>
      </c>
      <c r="B7" s="30">
        <v>8838402335</v>
      </c>
      <c r="C7" s="30">
        <v>9389294920</v>
      </c>
      <c r="D7" s="30">
        <v>11408350929</v>
      </c>
      <c r="E7" s="30">
        <v>12824292447</v>
      </c>
      <c r="F7" s="30">
        <v>12064838580</v>
      </c>
      <c r="G7" s="30">
        <v>13353955426</v>
      </c>
      <c r="H7" s="30">
        <v>13418871079</v>
      </c>
      <c r="I7" s="30">
        <v>15170634395</v>
      </c>
      <c r="J7" s="30">
        <v>14432402414</v>
      </c>
      <c r="K7" s="30">
        <v>15312153046</v>
      </c>
      <c r="L7" s="30">
        <v>17426481667</v>
      </c>
      <c r="M7" s="30">
        <v>17910935658</v>
      </c>
      <c r="N7" s="30">
        <v>21313030163</v>
      </c>
      <c r="O7" s="31">
        <v>24883331310</v>
      </c>
      <c r="P7" s="30">
        <v>5054875499</v>
      </c>
      <c r="Q7" s="30">
        <v>5716253831</v>
      </c>
      <c r="R7" s="30">
        <v>6590048799</v>
      </c>
      <c r="S7" s="30">
        <v>6805131396</v>
      </c>
    </row>
    <row r="8" spans="1:19" ht="16" x14ac:dyDescent="0.2">
      <c r="A8" s="29" t="s">
        <v>58</v>
      </c>
      <c r="B8" s="32">
        <v>80.78</v>
      </c>
      <c r="C8" s="32">
        <v>81.03</v>
      </c>
      <c r="D8" s="32">
        <v>82.74</v>
      </c>
      <c r="E8" s="32">
        <v>83.08</v>
      </c>
      <c r="F8" s="32">
        <v>83.6</v>
      </c>
      <c r="G8" s="30">
        <v>85</v>
      </c>
      <c r="H8" s="32">
        <v>84.63</v>
      </c>
      <c r="I8" s="32">
        <v>84.21</v>
      </c>
      <c r="J8" s="32">
        <v>84.25</v>
      </c>
      <c r="K8" s="32">
        <v>83.54</v>
      </c>
      <c r="L8" s="32">
        <v>83.51</v>
      </c>
      <c r="M8" s="32">
        <v>83.2</v>
      </c>
      <c r="N8" s="32">
        <v>83.92</v>
      </c>
      <c r="O8" s="33">
        <v>84.35</v>
      </c>
      <c r="P8" s="32">
        <v>84.2</v>
      </c>
      <c r="Q8" s="32">
        <v>82.82</v>
      </c>
      <c r="R8" s="32">
        <v>84.67</v>
      </c>
      <c r="S8" s="32">
        <v>85.53</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5674140524</v>
      </c>
      <c r="C10" s="4">
        <v>5567694517</v>
      </c>
      <c r="D10" s="4">
        <v>6200102369</v>
      </c>
      <c r="E10" s="4">
        <v>7007443702</v>
      </c>
      <c r="F10" s="4">
        <v>6459800970</v>
      </c>
      <c r="G10" s="4">
        <v>6156656872</v>
      </c>
      <c r="H10" s="4">
        <v>6548645130</v>
      </c>
      <c r="I10" s="4">
        <v>7273240552</v>
      </c>
      <c r="J10" s="4">
        <v>7194601777</v>
      </c>
      <c r="K10" s="4">
        <v>7428271199</v>
      </c>
      <c r="L10" s="4">
        <v>8529300665</v>
      </c>
      <c r="M10" s="4">
        <v>8944306176</v>
      </c>
      <c r="N10" s="4">
        <v>10576720024</v>
      </c>
      <c r="O10" s="5">
        <v>12257998611</v>
      </c>
      <c r="P10" s="4">
        <v>2395551955</v>
      </c>
      <c r="Q10" s="4">
        <v>3263990983</v>
      </c>
      <c r="R10" s="4">
        <v>2942879377</v>
      </c>
      <c r="S10" s="4">
        <v>3304981134</v>
      </c>
    </row>
    <row r="11" spans="1:19" ht="16" x14ac:dyDescent="0.2">
      <c r="A11" s="29" t="s">
        <v>26</v>
      </c>
      <c r="B11" s="30">
        <v>3945561023</v>
      </c>
      <c r="C11" s="30">
        <v>3886050611</v>
      </c>
      <c r="D11" s="30">
        <v>4392217758</v>
      </c>
      <c r="E11" s="30">
        <v>4966291844</v>
      </c>
      <c r="F11" s="30">
        <v>4348567970</v>
      </c>
      <c r="G11" s="30">
        <v>4682669226</v>
      </c>
      <c r="H11" s="30">
        <v>4587385137</v>
      </c>
      <c r="I11" s="30">
        <v>5180956150</v>
      </c>
      <c r="J11" s="30">
        <v>5103133522</v>
      </c>
      <c r="K11" s="30">
        <v>5382304491</v>
      </c>
      <c r="L11" s="30">
        <v>6063286007</v>
      </c>
      <c r="M11" s="30">
        <v>6277741512</v>
      </c>
      <c r="N11" s="30">
        <v>7273979642</v>
      </c>
      <c r="O11" s="31">
        <v>8292783172</v>
      </c>
      <c r="P11" s="30">
        <v>1661286690</v>
      </c>
      <c r="Q11" s="30">
        <v>2165804332</v>
      </c>
      <c r="R11" s="30">
        <v>1966440809</v>
      </c>
      <c r="S11" s="30">
        <v>2258511225</v>
      </c>
    </row>
    <row r="12" spans="1:19" ht="16" x14ac:dyDescent="0.2">
      <c r="A12" s="12" t="s">
        <v>192</v>
      </c>
      <c r="B12" s="11">
        <f t="shared" ref="B12:S12" si="2">B11/B2</f>
        <v>0.36061932346373554</v>
      </c>
      <c r="C12" s="11">
        <f t="shared" si="2"/>
        <v>0.33534802402969366</v>
      </c>
      <c r="D12" s="11">
        <f t="shared" si="2"/>
        <v>0.31856047982357066</v>
      </c>
      <c r="E12" s="11">
        <f t="shared" si="2"/>
        <v>0.32173455222719044</v>
      </c>
      <c r="F12" s="11">
        <f t="shared" si="2"/>
        <v>0.30133099112654027</v>
      </c>
      <c r="G12" s="11">
        <f t="shared" si="2"/>
        <v>0.29806257933704294</v>
      </c>
      <c r="H12" s="11">
        <f t="shared" si="2"/>
        <v>0.28930935766342258</v>
      </c>
      <c r="I12" s="11">
        <f t="shared" si="2"/>
        <v>0.28760206274239547</v>
      </c>
      <c r="J12" s="11">
        <f t="shared" si="2"/>
        <v>0.29788699019844195</v>
      </c>
      <c r="K12" s="11">
        <f t="shared" si="2"/>
        <v>0.29363798037299188</v>
      </c>
      <c r="L12" s="11">
        <f t="shared" si="2"/>
        <v>0.29056449197771023</v>
      </c>
      <c r="M12" s="11">
        <f t="shared" si="2"/>
        <v>0.29160511362242847</v>
      </c>
      <c r="N12" s="11">
        <f t="shared" si="2"/>
        <v>0.28642472053083295</v>
      </c>
      <c r="O12" s="11">
        <f t="shared" si="2"/>
        <v>0.281122563026104</v>
      </c>
      <c r="P12" s="11">
        <f t="shared" si="2"/>
        <v>0.27671948374910105</v>
      </c>
      <c r="Q12" s="11">
        <f t="shared" si="2"/>
        <v>0.31379439400696307</v>
      </c>
      <c r="R12" s="11">
        <f t="shared" si="2"/>
        <v>0.25264676672528386</v>
      </c>
      <c r="S12" s="11">
        <f t="shared" si="2"/>
        <v>0.28386740329229332</v>
      </c>
    </row>
    <row r="13" spans="1:19" ht="16" x14ac:dyDescent="0.2">
      <c r="A13" s="29" t="s">
        <v>27</v>
      </c>
      <c r="B13" s="30">
        <v>1728579502</v>
      </c>
      <c r="C13" s="30">
        <v>1681643907</v>
      </c>
      <c r="D13" s="30">
        <v>1925571166</v>
      </c>
      <c r="E13" s="30">
        <v>2167119243</v>
      </c>
      <c r="F13" s="30">
        <v>2236359955</v>
      </c>
      <c r="G13" s="30">
        <v>1980843757</v>
      </c>
      <c r="H13" s="30">
        <v>2065805676</v>
      </c>
      <c r="I13" s="30">
        <v>2260176799</v>
      </c>
      <c r="J13" s="30">
        <v>2267940197</v>
      </c>
      <c r="K13" s="30">
        <v>2136097400</v>
      </c>
      <c r="L13" s="30">
        <v>2541629026</v>
      </c>
      <c r="M13" s="30">
        <v>2717327248</v>
      </c>
      <c r="N13" s="30">
        <v>3451136226</v>
      </c>
      <c r="O13" s="31">
        <v>4040088881</v>
      </c>
      <c r="P13" s="30">
        <v>742170507</v>
      </c>
      <c r="Q13" s="30">
        <v>1160329205</v>
      </c>
      <c r="R13" s="30">
        <v>981251484</v>
      </c>
      <c r="S13" s="30">
        <v>1044272058</v>
      </c>
    </row>
    <row r="14" spans="1:19" ht="16" x14ac:dyDescent="0.2">
      <c r="A14" s="13" t="s">
        <v>193</v>
      </c>
      <c r="B14" s="14">
        <v>0</v>
      </c>
      <c r="C14" s="14">
        <v>0</v>
      </c>
      <c r="D14" s="14">
        <v>0</v>
      </c>
      <c r="E14" s="14">
        <v>0</v>
      </c>
      <c r="F14" s="14">
        <v>0</v>
      </c>
      <c r="G14" s="14">
        <v>0</v>
      </c>
      <c r="H14" s="14">
        <v>0</v>
      </c>
      <c r="I14" s="14">
        <v>0</v>
      </c>
      <c r="J14" s="14">
        <v>0</v>
      </c>
      <c r="K14" s="14">
        <f t="shared" ref="K14:S14" si="3">K13/K2</f>
        <v>0.11653731732659028</v>
      </c>
      <c r="L14" s="14">
        <f t="shared" si="3"/>
        <v>0.12179982040809122</v>
      </c>
      <c r="M14" s="14">
        <f t="shared" si="3"/>
        <v>0.12622159089980078</v>
      </c>
      <c r="N14" s="14">
        <f t="shared" si="3"/>
        <v>0.13589407417891747</v>
      </c>
      <c r="O14" s="14">
        <f t="shared" si="3"/>
        <v>0.13695765553292155</v>
      </c>
      <c r="P14" s="14">
        <f t="shared" si="3"/>
        <v>0.12362287664560087</v>
      </c>
      <c r="Q14" s="14">
        <f t="shared" si="3"/>
        <v>0.16811527909140603</v>
      </c>
      <c r="R14" s="14">
        <f t="shared" si="3"/>
        <v>0.12607041800716953</v>
      </c>
      <c r="S14" s="14">
        <f t="shared" si="3"/>
        <v>0.13125230202703958</v>
      </c>
    </row>
    <row r="15" spans="1:19" ht="16" x14ac:dyDescent="0.2">
      <c r="A15" s="3" t="s">
        <v>28</v>
      </c>
      <c r="B15" s="4" t="s">
        <v>24</v>
      </c>
      <c r="C15" s="4" t="s">
        <v>24</v>
      </c>
      <c r="D15" s="4">
        <v>-117686556</v>
      </c>
      <c r="E15" s="4">
        <v>-125967385</v>
      </c>
      <c r="F15" s="4">
        <v>-125126956</v>
      </c>
      <c r="G15" s="4">
        <v>-506856111</v>
      </c>
      <c r="H15" s="4">
        <v>-104545683</v>
      </c>
      <c r="I15" s="4">
        <v>-167892397</v>
      </c>
      <c r="J15" s="4">
        <v>-176471942</v>
      </c>
      <c r="K15" s="4">
        <v>-90130692</v>
      </c>
      <c r="L15" s="4">
        <v>-75614368</v>
      </c>
      <c r="M15" s="4">
        <v>-50762584</v>
      </c>
      <c r="N15" s="4">
        <v>-148395844</v>
      </c>
      <c r="O15" s="5">
        <v>-74873442</v>
      </c>
      <c r="P15" s="4">
        <v>-7905242</v>
      </c>
      <c r="Q15" s="4">
        <v>-62142554</v>
      </c>
      <c r="R15" s="4">
        <v>-4812916</v>
      </c>
      <c r="S15" s="4">
        <v>2197851</v>
      </c>
    </row>
    <row r="16" spans="1:19" ht="16" x14ac:dyDescent="0.2">
      <c r="A16" s="34" t="s">
        <v>29</v>
      </c>
      <c r="B16" s="30">
        <v>3164261810</v>
      </c>
      <c r="C16" s="30">
        <v>3821600403</v>
      </c>
      <c r="D16" s="30">
        <v>5208248560</v>
      </c>
      <c r="E16" s="30">
        <v>5816848745</v>
      </c>
      <c r="F16" s="30">
        <v>5605037610</v>
      </c>
      <c r="G16" s="30">
        <v>7197298555</v>
      </c>
      <c r="H16" s="30">
        <v>6870225949</v>
      </c>
      <c r="I16" s="30">
        <v>7897393843</v>
      </c>
      <c r="J16" s="30">
        <v>7237800638</v>
      </c>
      <c r="K16" s="30">
        <v>7883881847</v>
      </c>
      <c r="L16" s="30">
        <v>8897181002</v>
      </c>
      <c r="M16" s="30">
        <v>8966629481</v>
      </c>
      <c r="N16" s="30">
        <v>10736310139</v>
      </c>
      <c r="O16" s="31">
        <v>12625332699</v>
      </c>
      <c r="P16" s="30">
        <v>2659323543</v>
      </c>
      <c r="Q16" s="30">
        <v>2452262847</v>
      </c>
      <c r="R16" s="30">
        <v>3647169422</v>
      </c>
      <c r="S16" s="30">
        <v>3500150263</v>
      </c>
    </row>
    <row r="17" spans="1:19" ht="16" x14ac:dyDescent="0.2">
      <c r="A17" s="29" t="s">
        <v>59</v>
      </c>
      <c r="B17" s="32">
        <v>28.92</v>
      </c>
      <c r="C17" s="32">
        <v>32.979999999999997</v>
      </c>
      <c r="D17" s="32">
        <v>37.770000000000003</v>
      </c>
      <c r="E17" s="32">
        <v>37.68</v>
      </c>
      <c r="F17" s="32">
        <v>38.840000000000003</v>
      </c>
      <c r="G17" s="32">
        <v>45.81</v>
      </c>
      <c r="H17" s="32">
        <v>43.33</v>
      </c>
      <c r="I17" s="32">
        <v>43.84</v>
      </c>
      <c r="J17" s="32">
        <v>42.25</v>
      </c>
      <c r="K17" s="32">
        <v>43.01</v>
      </c>
      <c r="L17" s="32">
        <v>42.64</v>
      </c>
      <c r="M17" s="32">
        <v>41.65</v>
      </c>
      <c r="N17" s="32">
        <v>42.28</v>
      </c>
      <c r="O17" s="33">
        <v>42.8</v>
      </c>
      <c r="P17" s="32">
        <v>44.3</v>
      </c>
      <c r="Q17" s="32">
        <v>35.53</v>
      </c>
      <c r="R17" s="32">
        <v>46.86</v>
      </c>
      <c r="S17" s="32">
        <v>43.99</v>
      </c>
    </row>
    <row r="18" spans="1:19" ht="16" x14ac:dyDescent="0.2">
      <c r="A18" s="15" t="s">
        <v>194</v>
      </c>
      <c r="B18" s="10"/>
      <c r="C18" s="11">
        <f>(C16/B16)-1</f>
        <v>0.20773837073867152</v>
      </c>
      <c r="D18" s="11">
        <f>(D16/C16)-1</f>
        <v>0.36284488454404218</v>
      </c>
      <c r="E18" s="11">
        <f>(E16/D16)-1</f>
        <v>0.11685313747775505</v>
      </c>
      <c r="F18" s="11">
        <f t="shared" ref="F18:O18" si="4">(F16/E16)-1</f>
        <v>-3.6413381933313449E-2</v>
      </c>
      <c r="G18" s="11">
        <f t="shared" si="4"/>
        <v>0.28407676375966373</v>
      </c>
      <c r="H18" s="11">
        <f t="shared" si="4"/>
        <v>-4.5443801379169035E-2</v>
      </c>
      <c r="I18" s="11">
        <f t="shared" si="4"/>
        <v>0.14951006002204492</v>
      </c>
      <c r="J18" s="11">
        <f t="shared" si="4"/>
        <v>-8.3520363567108014E-2</v>
      </c>
      <c r="K18" s="11">
        <f t="shared" si="4"/>
        <v>8.9264852862613431E-2</v>
      </c>
      <c r="L18" s="11">
        <f t="shared" si="4"/>
        <v>0.12852794786436128</v>
      </c>
      <c r="M18" s="11">
        <f t="shared" si="4"/>
        <v>7.8056722667987355E-3</v>
      </c>
      <c r="N18" s="11">
        <f t="shared" si="4"/>
        <v>0.19736297365134758</v>
      </c>
      <c r="O18" s="11">
        <f t="shared" si="4"/>
        <v>0.17594709313938894</v>
      </c>
      <c r="P18" s="11"/>
      <c r="Q18" s="11">
        <f t="shared" ref="Q18:S18" si="5">(Q16/P16)-1</f>
        <v>-7.7862167822728923E-2</v>
      </c>
      <c r="R18" s="11">
        <f t="shared" si="5"/>
        <v>0.48726692428660368</v>
      </c>
      <c r="S18" s="11">
        <f t="shared" si="5"/>
        <v>-4.031048245611224E-2</v>
      </c>
    </row>
    <row r="19" spans="1:19" ht="16" x14ac:dyDescent="0.2">
      <c r="A19" s="3" t="s">
        <v>30</v>
      </c>
      <c r="B19" s="4">
        <v>-127636208</v>
      </c>
      <c r="C19" s="4">
        <v>-7859781</v>
      </c>
      <c r="D19" s="4">
        <v>293862976</v>
      </c>
      <c r="E19" s="4">
        <v>-193199244</v>
      </c>
      <c r="F19" s="4">
        <v>64351006</v>
      </c>
      <c r="G19" s="4">
        <v>867710879</v>
      </c>
      <c r="H19" s="4">
        <v>89934821</v>
      </c>
      <c r="I19" s="4">
        <v>46287337</v>
      </c>
      <c r="J19" s="4">
        <v>-56219794</v>
      </c>
      <c r="K19" s="4">
        <v>590356033</v>
      </c>
      <c r="L19" s="4">
        <v>163721544</v>
      </c>
      <c r="M19" s="4">
        <v>-66664117</v>
      </c>
      <c r="N19" s="4">
        <v>824788119</v>
      </c>
      <c r="O19" s="5">
        <v>414221567</v>
      </c>
      <c r="P19" s="4">
        <v>283534694</v>
      </c>
      <c r="Q19" s="4">
        <v>110651060</v>
      </c>
      <c r="R19" s="4">
        <v>39378404</v>
      </c>
      <c r="S19" s="4">
        <v>-53627553</v>
      </c>
    </row>
    <row r="20" spans="1:19" ht="16" x14ac:dyDescent="0.2">
      <c r="A20" s="3" t="s">
        <v>31</v>
      </c>
      <c r="B20" s="4">
        <v>301538291</v>
      </c>
      <c r="C20" s="4">
        <v>77724505</v>
      </c>
      <c r="D20" s="4">
        <v>-11662632</v>
      </c>
      <c r="E20" s="4">
        <v>-184703</v>
      </c>
      <c r="F20" s="4">
        <v>64351006</v>
      </c>
      <c r="G20" s="4">
        <v>867710879</v>
      </c>
      <c r="H20" s="4">
        <v>1844089</v>
      </c>
      <c r="I20" s="4">
        <v>3386878</v>
      </c>
      <c r="J20" s="4">
        <v>5208373</v>
      </c>
      <c r="K20" s="4">
        <v>23283762</v>
      </c>
      <c r="L20" s="4">
        <v>8712090</v>
      </c>
      <c r="M20" s="4">
        <v>-66664117</v>
      </c>
      <c r="N20" s="4">
        <v>19948764</v>
      </c>
      <c r="O20" s="5">
        <v>-407481492</v>
      </c>
      <c r="P20" s="4">
        <v>283534694</v>
      </c>
      <c r="Q20" s="4">
        <v>-694188295</v>
      </c>
      <c r="R20" s="4">
        <v>39378404</v>
      </c>
      <c r="S20" s="4">
        <v>-53627553</v>
      </c>
    </row>
    <row r="21" spans="1:19" ht="16" x14ac:dyDescent="0.2">
      <c r="A21" s="3" t="s">
        <v>32</v>
      </c>
      <c r="B21" s="4">
        <v>370307023</v>
      </c>
      <c r="C21" s="4">
        <v>167500676</v>
      </c>
      <c r="D21" s="4">
        <v>10248979</v>
      </c>
      <c r="E21" s="4">
        <v>10158660</v>
      </c>
      <c r="F21" s="4">
        <v>91488930</v>
      </c>
      <c r="G21" s="4">
        <v>880083874</v>
      </c>
      <c r="H21" s="4">
        <v>9220447</v>
      </c>
      <c r="I21" s="4">
        <v>14515193</v>
      </c>
      <c r="J21" s="4">
        <v>13020933</v>
      </c>
      <c r="K21" s="4">
        <v>33047920</v>
      </c>
      <c r="L21" s="4">
        <v>64107833</v>
      </c>
      <c r="M21" s="4">
        <v>374756307</v>
      </c>
      <c r="N21" s="4">
        <v>54249158</v>
      </c>
      <c r="O21" s="5">
        <v>-426236483</v>
      </c>
      <c r="P21" s="4">
        <v>490783799</v>
      </c>
      <c r="Q21" s="4">
        <v>-1153440423</v>
      </c>
      <c r="R21" s="4">
        <v>163639145</v>
      </c>
      <c r="S21" s="4">
        <v>41173067</v>
      </c>
    </row>
    <row r="22" spans="1:19" ht="16" x14ac:dyDescent="0.2">
      <c r="A22" s="3" t="s">
        <v>33</v>
      </c>
      <c r="B22" s="4">
        <v>68768733</v>
      </c>
      <c r="C22" s="4">
        <v>89776170</v>
      </c>
      <c r="D22" s="4">
        <v>21911611</v>
      </c>
      <c r="E22" s="4">
        <v>10343363</v>
      </c>
      <c r="F22" s="4">
        <v>27137924</v>
      </c>
      <c r="G22" s="4">
        <v>12372995</v>
      </c>
      <c r="H22" s="4">
        <v>7376358</v>
      </c>
      <c r="I22" s="4">
        <v>11128314</v>
      </c>
      <c r="J22" s="4">
        <v>7812560</v>
      </c>
      <c r="K22" s="4">
        <v>9764158</v>
      </c>
      <c r="L22" s="4">
        <v>55395743</v>
      </c>
      <c r="M22" s="4">
        <v>441420423</v>
      </c>
      <c r="N22" s="4">
        <v>34300393</v>
      </c>
      <c r="O22" s="5">
        <v>-18754991</v>
      </c>
      <c r="P22" s="4">
        <v>207249105</v>
      </c>
      <c r="Q22" s="4">
        <v>-459252128</v>
      </c>
      <c r="R22" s="4">
        <v>124260741</v>
      </c>
      <c r="S22" s="4">
        <v>94800620</v>
      </c>
    </row>
    <row r="23" spans="1:19" ht="16" x14ac:dyDescent="0.2">
      <c r="A23" s="3" t="s">
        <v>34</v>
      </c>
      <c r="B23" s="4">
        <v>-429174498</v>
      </c>
      <c r="C23" s="4">
        <v>-85584287</v>
      </c>
      <c r="D23" s="4">
        <v>305525608</v>
      </c>
      <c r="E23" s="4">
        <v>-193014541</v>
      </c>
      <c r="F23" s="4" t="s">
        <v>24</v>
      </c>
      <c r="G23" s="4" t="s">
        <v>24</v>
      </c>
      <c r="H23" s="4">
        <v>88090732</v>
      </c>
      <c r="I23" s="4">
        <v>42900459</v>
      </c>
      <c r="J23" s="4">
        <v>-61428167</v>
      </c>
      <c r="K23" s="4">
        <v>567072271</v>
      </c>
      <c r="L23" s="4">
        <v>155009454</v>
      </c>
      <c r="M23" s="4" t="s">
        <v>24</v>
      </c>
      <c r="N23" s="4">
        <v>804839354</v>
      </c>
      <c r="O23" s="5">
        <v>821703059</v>
      </c>
      <c r="P23" s="4" t="s">
        <v>24</v>
      </c>
      <c r="Q23" s="4">
        <v>804839354</v>
      </c>
      <c r="R23" s="4" t="s">
        <v>24</v>
      </c>
      <c r="S23" s="4" t="s">
        <v>24</v>
      </c>
    </row>
    <row r="24" spans="1:19" ht="16" x14ac:dyDescent="0.2">
      <c r="A24" s="3" t="s">
        <v>35</v>
      </c>
      <c r="B24" s="4">
        <v>3291898018</v>
      </c>
      <c r="C24" s="4">
        <v>3829460184</v>
      </c>
      <c r="D24" s="4">
        <v>4914385584</v>
      </c>
      <c r="E24" s="4">
        <v>6010047988</v>
      </c>
      <c r="F24" s="4">
        <v>5540686604</v>
      </c>
      <c r="G24" s="4">
        <v>6329587676</v>
      </c>
      <c r="H24" s="4">
        <v>6780291128</v>
      </c>
      <c r="I24" s="4">
        <v>7851106506</v>
      </c>
      <c r="J24" s="4">
        <v>7294020432</v>
      </c>
      <c r="K24" s="4">
        <v>7293525814</v>
      </c>
      <c r="L24" s="4">
        <v>8733459458</v>
      </c>
      <c r="M24" s="4">
        <v>9033293598</v>
      </c>
      <c r="N24" s="4">
        <v>9911522020</v>
      </c>
      <c r="O24" s="5">
        <v>12211111132</v>
      </c>
      <c r="P24" s="4">
        <v>2375788849</v>
      </c>
      <c r="Q24" s="4">
        <v>2341611788</v>
      </c>
      <c r="R24" s="4">
        <v>3607791018</v>
      </c>
      <c r="S24" s="4">
        <v>3553777816</v>
      </c>
    </row>
    <row r="25" spans="1:19" ht="16" x14ac:dyDescent="0.2">
      <c r="A25" s="3" t="s">
        <v>36</v>
      </c>
      <c r="B25" s="4">
        <v>699028765</v>
      </c>
      <c r="C25" s="4">
        <v>843267219</v>
      </c>
      <c r="D25" s="4">
        <v>1127211019</v>
      </c>
      <c r="E25" s="4">
        <v>1358489903</v>
      </c>
      <c r="F25" s="4">
        <v>1237456842</v>
      </c>
      <c r="G25" s="4">
        <v>1255203977</v>
      </c>
      <c r="H25" s="4">
        <v>1400514965</v>
      </c>
      <c r="I25" s="4">
        <v>1701503156</v>
      </c>
      <c r="J25" s="4">
        <v>1376695613</v>
      </c>
      <c r="K25" s="4">
        <v>1442391508</v>
      </c>
      <c r="L25" s="4">
        <v>1806854628</v>
      </c>
      <c r="M25" s="4">
        <v>1731279340</v>
      </c>
      <c r="N25" s="4">
        <v>1942780018</v>
      </c>
      <c r="O25" s="5">
        <v>2359026257</v>
      </c>
      <c r="P25" s="4">
        <v>477871903</v>
      </c>
      <c r="Q25" s="4">
        <v>390938374</v>
      </c>
      <c r="R25" s="4">
        <v>717999563</v>
      </c>
      <c r="S25" s="4">
        <v>707121784</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2592869253</v>
      </c>
      <c r="C27" s="4">
        <v>2986192966</v>
      </c>
      <c r="D27" s="4">
        <v>3787174565</v>
      </c>
      <c r="E27" s="4">
        <v>4651558085</v>
      </c>
      <c r="F27" s="4">
        <v>4303229762</v>
      </c>
      <c r="G27" s="4">
        <v>5074383699</v>
      </c>
      <c r="H27" s="4">
        <v>5379776163</v>
      </c>
      <c r="I27" s="4">
        <v>6149603350</v>
      </c>
      <c r="J27" s="4">
        <v>5917324819</v>
      </c>
      <c r="K27" s="4">
        <v>5851134307</v>
      </c>
      <c r="L27" s="4">
        <v>6926604830</v>
      </c>
      <c r="M27" s="4">
        <v>7302014258</v>
      </c>
      <c r="N27" s="4">
        <v>7968742002</v>
      </c>
      <c r="O27" s="5">
        <v>9852084875</v>
      </c>
      <c r="P27" s="4">
        <v>1897916946</v>
      </c>
      <c r="Q27" s="4">
        <v>1950673414</v>
      </c>
      <c r="R27" s="4">
        <v>2889791455</v>
      </c>
      <c r="S27" s="4">
        <v>2846656032</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2592869253</v>
      </c>
      <c r="C31" s="4">
        <v>2986192966</v>
      </c>
      <c r="D31" s="4">
        <v>3787174565</v>
      </c>
      <c r="E31" s="4">
        <v>4651558085</v>
      </c>
      <c r="F31" s="4">
        <v>4303229762</v>
      </c>
      <c r="G31" s="4">
        <v>5074383699</v>
      </c>
      <c r="H31" s="4">
        <v>5379776163</v>
      </c>
      <c r="I31" s="4">
        <v>6149603350</v>
      </c>
      <c r="J31" s="4">
        <v>5917324819</v>
      </c>
      <c r="K31" s="4">
        <v>5851134307</v>
      </c>
      <c r="L31" s="4">
        <v>6926604830</v>
      </c>
      <c r="M31" s="4">
        <v>7302014258</v>
      </c>
      <c r="N31" s="4">
        <v>7968742002</v>
      </c>
      <c r="O31" s="5">
        <v>9852084875</v>
      </c>
      <c r="P31" s="4">
        <v>1897916946</v>
      </c>
      <c r="Q31" s="4">
        <v>1950673414</v>
      </c>
      <c r="R31" s="4">
        <v>2889791455</v>
      </c>
      <c r="S31" s="4">
        <v>2846656032</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0">
        <v>2592869253</v>
      </c>
      <c r="C33" s="30">
        <v>2986192966</v>
      </c>
      <c r="D33" s="30">
        <v>3787174565</v>
      </c>
      <c r="E33" s="30">
        <v>4651558085</v>
      </c>
      <c r="F33" s="30">
        <v>4303229762</v>
      </c>
      <c r="G33" s="30">
        <v>5074383699</v>
      </c>
      <c r="H33" s="30">
        <v>5379776163</v>
      </c>
      <c r="I33" s="30">
        <v>6149603350</v>
      </c>
      <c r="J33" s="30">
        <v>5917324819</v>
      </c>
      <c r="K33" s="30">
        <v>5851134307</v>
      </c>
      <c r="L33" s="30">
        <v>6926604830</v>
      </c>
      <c r="M33" s="30">
        <v>7302014258</v>
      </c>
      <c r="N33" s="30">
        <v>7968742002</v>
      </c>
      <c r="O33" s="31">
        <v>9852084875</v>
      </c>
      <c r="P33" s="30">
        <v>1897916946</v>
      </c>
      <c r="Q33" s="30">
        <v>1950673414</v>
      </c>
      <c r="R33" s="30">
        <v>2889791455</v>
      </c>
      <c r="S33" s="30">
        <v>2846656032</v>
      </c>
    </row>
    <row r="34" spans="1:19" ht="16" x14ac:dyDescent="0.2">
      <c r="A34" s="29" t="s">
        <v>60</v>
      </c>
      <c r="B34" s="32">
        <v>23.7</v>
      </c>
      <c r="C34" s="32">
        <v>25.77</v>
      </c>
      <c r="D34" s="32">
        <v>27.47</v>
      </c>
      <c r="E34" s="32">
        <v>30.13</v>
      </c>
      <c r="F34" s="32">
        <v>29.82</v>
      </c>
      <c r="G34" s="32">
        <v>32.299999999999997</v>
      </c>
      <c r="H34" s="32">
        <v>33.93</v>
      </c>
      <c r="I34" s="32">
        <v>34.14</v>
      </c>
      <c r="J34" s="32">
        <v>34.54</v>
      </c>
      <c r="K34" s="32">
        <v>31.92</v>
      </c>
      <c r="L34" s="32">
        <v>33.19</v>
      </c>
      <c r="M34" s="32">
        <v>33.92</v>
      </c>
      <c r="N34" s="32">
        <v>31.38</v>
      </c>
      <c r="O34" s="33">
        <v>33.4</v>
      </c>
      <c r="P34" s="32">
        <v>31.61</v>
      </c>
      <c r="Q34" s="32">
        <v>28.26</v>
      </c>
      <c r="R34" s="32">
        <v>37.130000000000003</v>
      </c>
      <c r="S34" s="32">
        <v>35.78</v>
      </c>
    </row>
    <row r="35" spans="1:19" ht="16" x14ac:dyDescent="0.2">
      <c r="A35" s="16" t="s">
        <v>195</v>
      </c>
      <c r="B35" s="17"/>
      <c r="C35" s="14">
        <f>(C33/B33)-1</f>
        <v>0.15169438742231867</v>
      </c>
      <c r="D35" s="14">
        <f>(D33/C33)-1</f>
        <v>0.2682283456292891</v>
      </c>
      <c r="E35" s="14">
        <f>(E33/D33)-1</f>
        <v>0.22823968242403958</v>
      </c>
      <c r="F35" s="14">
        <f t="shared" ref="F35:O35" si="6">(F33/E33)-1</f>
        <v>-7.4884225163878604E-2</v>
      </c>
      <c r="G35" s="14">
        <f t="shared" si="6"/>
        <v>0.17920352378339954</v>
      </c>
      <c r="H35" s="14">
        <f t="shared" si="6"/>
        <v>6.0183163535737938E-2</v>
      </c>
      <c r="I35" s="14">
        <f t="shared" si="6"/>
        <v>0.14309650879056468</v>
      </c>
      <c r="J35" s="14">
        <f t="shared" si="6"/>
        <v>-3.7771302924765049E-2</v>
      </c>
      <c r="K35" s="14">
        <f t="shared" si="6"/>
        <v>-1.1185884504340216E-2</v>
      </c>
      <c r="L35" s="14">
        <f t="shared" si="6"/>
        <v>0.18380547541241055</v>
      </c>
      <c r="M35" s="14">
        <f t="shared" si="6"/>
        <v>5.4198187598930803E-2</v>
      </c>
      <c r="N35" s="14">
        <f t="shared" si="6"/>
        <v>9.1307373615374887E-2</v>
      </c>
      <c r="O35" s="14">
        <f t="shared" si="6"/>
        <v>0.23634130362450145</v>
      </c>
      <c r="P35" s="14"/>
      <c r="Q35" s="14">
        <f t="shared" ref="Q35:S35" si="7">(Q33/P33)-1</f>
        <v>2.7797037226095833E-2</v>
      </c>
      <c r="R35" s="14">
        <f t="shared" si="7"/>
        <v>0.48143273715627721</v>
      </c>
      <c r="S35" s="14">
        <f t="shared" si="7"/>
        <v>-1.4926829036526423E-2</v>
      </c>
    </row>
    <row r="36" spans="1:19" ht="16" x14ac:dyDescent="0.2">
      <c r="A36" s="18" t="s">
        <v>196</v>
      </c>
      <c r="B36" s="19">
        <f t="shared" ref="B36:S36" si="8">(B16*(1-0.25))/(B126+B105+B96)</f>
        <v>0.33638903774254225</v>
      </c>
      <c r="C36" s="19">
        <f t="shared" si="8"/>
        <v>0.42844834339554394</v>
      </c>
      <c r="D36" s="19" t="e">
        <f t="shared" si="8"/>
        <v>#VALUE!</v>
      </c>
      <c r="E36" s="19" t="e">
        <f t="shared" si="8"/>
        <v>#VALUE!</v>
      </c>
      <c r="F36" s="19" t="e">
        <f t="shared" si="8"/>
        <v>#VALUE!</v>
      </c>
      <c r="G36" s="19" t="e">
        <f t="shared" si="8"/>
        <v>#VALUE!</v>
      </c>
      <c r="H36" s="19" t="e">
        <f t="shared" si="8"/>
        <v>#VALUE!</v>
      </c>
      <c r="I36" s="19" t="e">
        <f t="shared" si="8"/>
        <v>#VALUE!</v>
      </c>
      <c r="J36" s="19" t="e">
        <f t="shared" si="8"/>
        <v>#VALUE!</v>
      </c>
      <c r="K36" s="19">
        <f t="shared" si="8"/>
        <v>0.63409771894212286</v>
      </c>
      <c r="L36" s="19">
        <f t="shared" si="8"/>
        <v>0.55094936276905326</v>
      </c>
      <c r="M36" s="19">
        <f t="shared" si="8"/>
        <v>0.45161257200920552</v>
      </c>
      <c r="N36" s="19">
        <f t="shared" si="8"/>
        <v>0.51346893020144069</v>
      </c>
      <c r="O36" s="19">
        <f t="shared" si="8"/>
        <v>0.55625898410110453</v>
      </c>
      <c r="P36" s="19">
        <f t="shared" si="8"/>
        <v>0.14747342885975764</v>
      </c>
      <c r="Q36" s="19">
        <f t="shared" si="8"/>
        <v>0.11728058935703491</v>
      </c>
      <c r="R36" s="19">
        <f t="shared" si="8"/>
        <v>0.17795705557846253</v>
      </c>
      <c r="S36" s="19">
        <f t="shared" si="8"/>
        <v>0.15421296815820201</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2592869253</v>
      </c>
      <c r="C39" s="4">
        <v>2986192966</v>
      </c>
      <c r="D39" s="4">
        <v>3787174565</v>
      </c>
      <c r="E39" s="4">
        <v>4651558085</v>
      </c>
      <c r="F39" s="4">
        <v>4303229762</v>
      </c>
      <c r="G39" s="4">
        <v>5074383699</v>
      </c>
      <c r="H39" s="4">
        <v>5379776163</v>
      </c>
      <c r="I39" s="4">
        <v>6149603350</v>
      </c>
      <c r="J39" s="4">
        <v>5917324819</v>
      </c>
      <c r="K39" s="4">
        <v>5851134307</v>
      </c>
      <c r="L39" s="4">
        <v>6926604830</v>
      </c>
      <c r="M39" s="4">
        <v>7302014258</v>
      </c>
      <c r="N39" s="4">
        <v>7968742002</v>
      </c>
      <c r="O39" s="5">
        <v>9852084875</v>
      </c>
      <c r="P39" s="4">
        <v>1897916946</v>
      </c>
      <c r="Q39" s="4">
        <v>1950673414</v>
      </c>
      <c r="R39" s="4">
        <v>2889791455</v>
      </c>
      <c r="S39" s="4">
        <v>2846656032</v>
      </c>
    </row>
    <row r="40" spans="1:19" ht="16" x14ac:dyDescent="0.2">
      <c r="A40" s="3" t="s">
        <v>48</v>
      </c>
      <c r="B40" s="4">
        <v>5804380000</v>
      </c>
      <c r="C40" s="4">
        <v>5654330000</v>
      </c>
      <c r="D40" s="4">
        <v>5483380000</v>
      </c>
      <c r="E40" s="4">
        <v>5358724000</v>
      </c>
      <c r="F40" s="4">
        <v>5242452000</v>
      </c>
      <c r="G40" s="4">
        <v>5142438000</v>
      </c>
      <c r="H40" s="4">
        <v>5059890000</v>
      </c>
      <c r="I40" s="4">
        <v>4946436000</v>
      </c>
      <c r="J40" s="4">
        <v>4839200000</v>
      </c>
      <c r="K40" s="4">
        <v>4748600000</v>
      </c>
      <c r="L40" s="4">
        <v>4667800000</v>
      </c>
      <c r="M40" s="4">
        <v>4593200000</v>
      </c>
      <c r="N40" s="4">
        <v>4530600000</v>
      </c>
      <c r="O40" s="5">
        <v>4505147500</v>
      </c>
      <c r="P40" s="4">
        <v>4523200000</v>
      </c>
      <c r="Q40" s="4">
        <v>4507790000</v>
      </c>
      <c r="R40" s="4">
        <v>4499200000</v>
      </c>
      <c r="S40" s="4">
        <v>4490400000</v>
      </c>
    </row>
    <row r="41" spans="1:19" ht="16" x14ac:dyDescent="0.2">
      <c r="A41" s="3" t="s">
        <v>49</v>
      </c>
      <c r="B41" s="6">
        <v>0.45</v>
      </c>
      <c r="C41" s="6">
        <v>0.53</v>
      </c>
      <c r="D41" s="6">
        <v>0.69</v>
      </c>
      <c r="E41" s="6">
        <v>0.87</v>
      </c>
      <c r="F41" s="6">
        <v>0.82</v>
      </c>
      <c r="G41" s="6">
        <v>0.99</v>
      </c>
      <c r="H41" s="6">
        <v>1.06</v>
      </c>
      <c r="I41" s="6">
        <v>1.24</v>
      </c>
      <c r="J41" s="6">
        <v>1.22</v>
      </c>
      <c r="K41" s="6">
        <v>1.23</v>
      </c>
      <c r="L41" s="6">
        <v>1.48</v>
      </c>
      <c r="M41" s="6">
        <v>1.59</v>
      </c>
      <c r="N41" s="6">
        <v>1.76</v>
      </c>
      <c r="O41" s="7">
        <v>2.19</v>
      </c>
      <c r="P41" s="6">
        <v>0.42</v>
      </c>
      <c r="Q41" s="6">
        <v>0.43</v>
      </c>
      <c r="R41" s="6">
        <v>0.64</v>
      </c>
      <c r="S41" s="6">
        <v>0.63</v>
      </c>
    </row>
    <row r="42" spans="1:19" ht="16" x14ac:dyDescent="0.2">
      <c r="A42" s="3" t="s">
        <v>50</v>
      </c>
      <c r="B42" s="6">
        <v>0.45</v>
      </c>
      <c r="C42" s="6">
        <v>0.53</v>
      </c>
      <c r="D42" s="6">
        <v>0.69</v>
      </c>
      <c r="E42" s="6">
        <v>0.87</v>
      </c>
      <c r="F42" s="6">
        <v>0.82</v>
      </c>
      <c r="G42" s="6">
        <v>0.99</v>
      </c>
      <c r="H42" s="6">
        <v>1.06</v>
      </c>
      <c r="I42" s="6">
        <v>1.24</v>
      </c>
      <c r="J42" s="6">
        <v>1.22</v>
      </c>
      <c r="K42" s="6">
        <v>1.23</v>
      </c>
      <c r="L42" s="6">
        <v>1.48</v>
      </c>
      <c r="M42" s="6">
        <v>1.59</v>
      </c>
      <c r="N42" s="6">
        <v>1.76</v>
      </c>
      <c r="O42" s="7">
        <v>2.19</v>
      </c>
      <c r="P42" s="6">
        <v>0.42</v>
      </c>
      <c r="Q42" s="6">
        <v>0.43</v>
      </c>
      <c r="R42" s="6">
        <v>0.64</v>
      </c>
      <c r="S42" s="6">
        <v>0.63</v>
      </c>
    </row>
    <row r="43" spans="1:19" ht="16" x14ac:dyDescent="0.2">
      <c r="A43" s="3" t="s">
        <v>51</v>
      </c>
      <c r="B43" s="4">
        <v>5854770000</v>
      </c>
      <c r="C43" s="4">
        <v>5701320000</v>
      </c>
      <c r="D43" s="4">
        <v>5516680000</v>
      </c>
      <c r="E43" s="4">
        <v>5387250000</v>
      </c>
      <c r="F43" s="4">
        <v>5260436000</v>
      </c>
      <c r="G43" s="4">
        <v>5155396000</v>
      </c>
      <c r="H43" s="4">
        <v>5069458000</v>
      </c>
      <c r="I43" s="4">
        <v>4956186000</v>
      </c>
      <c r="J43" s="4">
        <v>4848800000</v>
      </c>
      <c r="K43" s="4">
        <v>4757400000</v>
      </c>
      <c r="L43" s="4">
        <v>4680000000</v>
      </c>
      <c r="M43" s="4">
        <v>4606200000</v>
      </c>
      <c r="N43" s="4">
        <v>4544600000</v>
      </c>
      <c r="O43" s="5">
        <v>4518800000</v>
      </c>
      <c r="P43" s="4">
        <v>4537000000</v>
      </c>
      <c r="Q43" s="4">
        <v>4522400000</v>
      </c>
      <c r="R43" s="4">
        <v>4513200000</v>
      </c>
      <c r="S43" s="4">
        <v>4502600000</v>
      </c>
    </row>
    <row r="44" spans="1:19" ht="16" x14ac:dyDescent="0.2">
      <c r="A44" s="3" t="s">
        <v>52</v>
      </c>
      <c r="B44" s="6">
        <v>0.44</v>
      </c>
      <c r="C44" s="6">
        <v>0.52</v>
      </c>
      <c r="D44" s="6">
        <v>0.69</v>
      </c>
      <c r="E44" s="6">
        <v>0.86</v>
      </c>
      <c r="F44" s="6">
        <v>0.82</v>
      </c>
      <c r="G44" s="6">
        <v>0.98</v>
      </c>
      <c r="H44" s="6">
        <v>1.06</v>
      </c>
      <c r="I44" s="6">
        <v>1.24</v>
      </c>
      <c r="J44" s="6">
        <v>1.22</v>
      </c>
      <c r="K44" s="6">
        <v>1.23</v>
      </c>
      <c r="L44" s="6">
        <v>1.48</v>
      </c>
      <c r="M44" s="6">
        <v>1.59</v>
      </c>
      <c r="N44" s="6">
        <v>1.75</v>
      </c>
      <c r="O44" s="7">
        <v>2.1800000000000002</v>
      </c>
      <c r="P44" s="6">
        <v>0.42</v>
      </c>
      <c r="Q44" s="6">
        <v>0.43</v>
      </c>
      <c r="R44" s="6">
        <v>0.64</v>
      </c>
      <c r="S44" s="6">
        <v>0.63</v>
      </c>
    </row>
    <row r="45" spans="1:19" ht="16" x14ac:dyDescent="0.2">
      <c r="A45" s="3" t="s">
        <v>53</v>
      </c>
      <c r="B45" s="6">
        <v>0.44</v>
      </c>
      <c r="C45" s="6">
        <v>0.52</v>
      </c>
      <c r="D45" s="6">
        <v>0.69</v>
      </c>
      <c r="E45" s="6">
        <v>0.86</v>
      </c>
      <c r="F45" s="6">
        <v>0.82</v>
      </c>
      <c r="G45" s="6">
        <v>0.98</v>
      </c>
      <c r="H45" s="6">
        <v>1.06</v>
      </c>
      <c r="I45" s="6">
        <v>1.24</v>
      </c>
      <c r="J45" s="6">
        <v>1.22</v>
      </c>
      <c r="K45" s="6">
        <v>1.23</v>
      </c>
      <c r="L45" s="6">
        <v>1.48</v>
      </c>
      <c r="M45" s="6">
        <v>1.59</v>
      </c>
      <c r="N45" s="6">
        <v>1.75</v>
      </c>
      <c r="O45" s="7">
        <v>2.1800000000000002</v>
      </c>
      <c r="P45" s="6">
        <v>0.42</v>
      </c>
      <c r="Q45" s="6">
        <v>0.43</v>
      </c>
      <c r="R45" s="6">
        <v>0.64</v>
      </c>
      <c r="S45" s="6">
        <v>0.63</v>
      </c>
    </row>
    <row r="46" spans="1:19" ht="16" x14ac:dyDescent="0.2">
      <c r="A46" s="3" t="s">
        <v>54</v>
      </c>
      <c r="B46" s="4">
        <v>3608378206</v>
      </c>
      <c r="C46" s="4">
        <v>4299649777</v>
      </c>
      <c r="D46" s="4">
        <v>5684119272</v>
      </c>
      <c r="E46" s="4">
        <v>6333832190</v>
      </c>
      <c r="F46" s="4">
        <v>6163233835</v>
      </c>
      <c r="G46" s="4">
        <v>7628024354</v>
      </c>
      <c r="H46" s="4">
        <v>7323162674</v>
      </c>
      <c r="I46" s="4">
        <v>8410586548</v>
      </c>
      <c r="J46" s="4">
        <v>7839061379</v>
      </c>
      <c r="K46" s="4">
        <v>8734264926</v>
      </c>
      <c r="L46" s="4">
        <v>9842853734</v>
      </c>
      <c r="M46" s="4">
        <v>9887848065</v>
      </c>
      <c r="N46" s="4">
        <v>11792877066</v>
      </c>
      <c r="O46" s="5">
        <v>13793417005</v>
      </c>
      <c r="P46" s="4">
        <v>2928233539</v>
      </c>
      <c r="Q46" s="4">
        <v>2744318497</v>
      </c>
      <c r="R46" s="4">
        <v>3897878592</v>
      </c>
      <c r="S46" s="4">
        <v>3819131639</v>
      </c>
    </row>
    <row r="47" spans="1:19" ht="16" x14ac:dyDescent="0.2">
      <c r="A47" s="3" t="s">
        <v>55</v>
      </c>
      <c r="B47" s="6">
        <v>32.979999999999997</v>
      </c>
      <c r="C47" s="6">
        <v>37.1</v>
      </c>
      <c r="D47" s="6">
        <v>41.23</v>
      </c>
      <c r="E47" s="6">
        <v>41.03</v>
      </c>
      <c r="F47" s="6">
        <v>42.71</v>
      </c>
      <c r="G47" s="6">
        <v>48.55</v>
      </c>
      <c r="H47" s="6">
        <v>46.18</v>
      </c>
      <c r="I47" s="6">
        <v>46.69</v>
      </c>
      <c r="J47" s="6">
        <v>45.76</v>
      </c>
      <c r="K47" s="6">
        <v>47.65</v>
      </c>
      <c r="L47" s="6">
        <v>47.17</v>
      </c>
      <c r="M47" s="6">
        <v>45.93</v>
      </c>
      <c r="N47" s="6">
        <v>46.44</v>
      </c>
      <c r="O47" s="7">
        <v>46.76</v>
      </c>
      <c r="P47" s="6">
        <v>47.11</v>
      </c>
      <c r="Q47" s="6">
        <v>46.44</v>
      </c>
      <c r="R47" s="6">
        <v>46.79</v>
      </c>
      <c r="S47" s="6">
        <v>46.76</v>
      </c>
    </row>
    <row r="48" spans="1:19" ht="16" x14ac:dyDescent="0.2">
      <c r="A48" s="3" t="s">
        <v>56</v>
      </c>
      <c r="B48" s="4">
        <v>3164261810</v>
      </c>
      <c r="C48" s="4">
        <v>3821600403</v>
      </c>
      <c r="D48" s="4">
        <v>5208248560</v>
      </c>
      <c r="E48" s="4">
        <v>5816848745</v>
      </c>
      <c r="F48" s="4">
        <v>5605037610</v>
      </c>
      <c r="G48" s="4">
        <v>7197298555</v>
      </c>
      <c r="H48" s="4">
        <v>6870225949</v>
      </c>
      <c r="I48" s="4">
        <v>7897393843</v>
      </c>
      <c r="J48" s="4">
        <v>7237800638</v>
      </c>
      <c r="K48" s="4">
        <v>7883881847</v>
      </c>
      <c r="L48" s="4">
        <v>8897181002</v>
      </c>
      <c r="M48" s="4">
        <v>8966629481</v>
      </c>
      <c r="N48" s="4">
        <v>10736310139</v>
      </c>
      <c r="O48" s="5">
        <v>12625332699</v>
      </c>
      <c r="P48" s="4">
        <v>2659323543</v>
      </c>
      <c r="Q48" s="4">
        <v>2452262847</v>
      </c>
      <c r="R48" s="4">
        <v>3647169422</v>
      </c>
      <c r="S48" s="4">
        <v>3500150263</v>
      </c>
    </row>
    <row r="49" spans="1:19" ht="16" x14ac:dyDescent="0.2">
      <c r="A49" s="3" t="s">
        <v>57</v>
      </c>
      <c r="B49" s="4">
        <v>3164261810</v>
      </c>
      <c r="C49" s="4">
        <v>3821600403</v>
      </c>
      <c r="D49" s="4">
        <v>5208248560</v>
      </c>
      <c r="E49" s="4">
        <v>5816848745</v>
      </c>
      <c r="F49" s="4">
        <v>5605037610</v>
      </c>
      <c r="G49" s="4">
        <v>7197298555</v>
      </c>
      <c r="H49" s="4">
        <v>6870225949</v>
      </c>
      <c r="I49" s="4">
        <v>7897393843</v>
      </c>
      <c r="J49" s="4">
        <v>7237800638</v>
      </c>
      <c r="K49" s="4">
        <v>7883881847</v>
      </c>
      <c r="L49" s="4">
        <v>8897181002</v>
      </c>
      <c r="M49" s="4">
        <v>8966629481</v>
      </c>
      <c r="N49" s="4">
        <v>10736310139</v>
      </c>
      <c r="O49" s="5">
        <v>12625332699</v>
      </c>
      <c r="P49" s="4">
        <v>2659323543</v>
      </c>
      <c r="Q49" s="4">
        <v>2452262847</v>
      </c>
      <c r="R49" s="4">
        <v>3647169422</v>
      </c>
      <c r="S49" s="4">
        <v>3500150263</v>
      </c>
    </row>
    <row r="50" spans="1:19" ht="16" x14ac:dyDescent="0.2">
      <c r="A50" s="3" t="s">
        <v>61</v>
      </c>
      <c r="B50" s="4">
        <v>358924</v>
      </c>
      <c r="C50" s="4">
        <v>362129</v>
      </c>
      <c r="D50" s="4">
        <v>402138</v>
      </c>
      <c r="E50" s="4" t="s">
        <v>24</v>
      </c>
      <c r="F50" s="4" t="s">
        <v>24</v>
      </c>
      <c r="G50" s="4">
        <v>382043</v>
      </c>
      <c r="H50" s="4">
        <v>373565</v>
      </c>
      <c r="I50" s="4">
        <v>427894</v>
      </c>
      <c r="J50" s="4" t="s">
        <v>24</v>
      </c>
      <c r="K50" s="4">
        <v>423730</v>
      </c>
      <c r="L50" s="4">
        <v>463717</v>
      </c>
      <c r="M50" s="4">
        <v>478405</v>
      </c>
      <c r="N50" s="4">
        <v>466894</v>
      </c>
      <c r="O50" s="5">
        <v>542327</v>
      </c>
      <c r="P50" s="4">
        <v>133411</v>
      </c>
      <c r="Q50" s="4">
        <v>126891</v>
      </c>
      <c r="R50" s="4">
        <v>143095</v>
      </c>
      <c r="S50" s="4">
        <v>146273</v>
      </c>
    </row>
    <row r="51" spans="1:19" ht="16" x14ac:dyDescent="0.2">
      <c r="A51" s="3" t="s">
        <v>62</v>
      </c>
      <c r="B51" s="6">
        <v>0.14000000000000001</v>
      </c>
      <c r="C51" s="6">
        <v>0.18</v>
      </c>
      <c r="D51" s="6">
        <v>0.25</v>
      </c>
      <c r="E51" s="6">
        <v>0.33</v>
      </c>
      <c r="F51" s="6">
        <v>0.37</v>
      </c>
      <c r="G51" s="6">
        <v>0.37</v>
      </c>
      <c r="H51" s="6">
        <v>0.67</v>
      </c>
      <c r="I51" s="6">
        <v>0.61</v>
      </c>
      <c r="J51" s="6">
        <v>0.6</v>
      </c>
      <c r="K51" s="6">
        <v>0.61</v>
      </c>
      <c r="L51" s="6">
        <v>0.71</v>
      </c>
      <c r="M51" s="6">
        <v>0.72</v>
      </c>
      <c r="N51" s="6">
        <v>0.8</v>
      </c>
      <c r="O51" s="7">
        <v>0.91</v>
      </c>
      <c r="P51" s="6">
        <v>0.28000000000000003</v>
      </c>
      <c r="Q51" s="4" t="s">
        <v>24</v>
      </c>
      <c r="R51" s="6">
        <v>0.6</v>
      </c>
      <c r="S51" s="4" t="s">
        <v>24</v>
      </c>
    </row>
    <row r="52" spans="1:19" ht="16" x14ac:dyDescent="0.2">
      <c r="A52" s="3" t="s">
        <v>63</v>
      </c>
      <c r="B52" s="4">
        <v>444116396</v>
      </c>
      <c r="C52" s="4">
        <v>478049374</v>
      </c>
      <c r="D52" s="4">
        <v>475870712</v>
      </c>
      <c r="E52" s="4">
        <v>516983445</v>
      </c>
      <c r="F52" s="4">
        <v>558196225</v>
      </c>
      <c r="G52" s="4">
        <v>430725799</v>
      </c>
      <c r="H52" s="4">
        <v>452936725</v>
      </c>
      <c r="I52" s="4">
        <v>513192705</v>
      </c>
      <c r="J52" s="4">
        <v>601260741</v>
      </c>
      <c r="K52" s="4">
        <v>850383079</v>
      </c>
      <c r="L52" s="4">
        <v>945672732</v>
      </c>
      <c r="M52" s="4">
        <v>921218584</v>
      </c>
      <c r="N52" s="4">
        <v>1056566927</v>
      </c>
      <c r="O52" s="5">
        <v>1168084306</v>
      </c>
      <c r="P52" s="4">
        <v>268909996</v>
      </c>
      <c r="Q52" s="4">
        <v>292055650</v>
      </c>
      <c r="R52" s="4">
        <v>250709171</v>
      </c>
      <c r="S52" s="4">
        <v>318981376</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6713592518</v>
      </c>
      <c r="C55" s="4">
        <v>6915035720</v>
      </c>
      <c r="D55" s="4">
        <v>7097064766</v>
      </c>
      <c r="E55" s="4">
        <v>7768234989</v>
      </c>
      <c r="F55" s="4">
        <v>7522730084</v>
      </c>
      <c r="G55" s="4">
        <v>8026434801</v>
      </c>
      <c r="H55" s="4">
        <v>8477988191</v>
      </c>
      <c r="I55" s="4">
        <v>9689697594</v>
      </c>
      <c r="J55" s="4">
        <v>9048323109</v>
      </c>
      <c r="K55" s="4">
        <v>9382004166</v>
      </c>
      <c r="L55" s="4">
        <v>10817621560</v>
      </c>
      <c r="M55" s="4">
        <v>13087419863</v>
      </c>
      <c r="N55" s="4">
        <v>15527601480</v>
      </c>
      <c r="O55" s="5">
        <v>20154436067</v>
      </c>
      <c r="P55" s="4">
        <v>15742236207</v>
      </c>
      <c r="Q55" s="4">
        <v>15527601480</v>
      </c>
      <c r="R55" s="4">
        <v>16618123941</v>
      </c>
      <c r="S55" s="4">
        <v>20154436067</v>
      </c>
    </row>
    <row r="56" spans="1:19" ht="16" x14ac:dyDescent="0.2">
      <c r="A56" s="3" t="s">
        <v>65</v>
      </c>
      <c r="B56" s="4">
        <v>2889546926</v>
      </c>
      <c r="C56" s="4">
        <v>3056930999</v>
      </c>
      <c r="D56" s="4">
        <v>2845858827</v>
      </c>
      <c r="E56" s="4">
        <v>2672466405</v>
      </c>
      <c r="F56" s="4">
        <v>2584602899</v>
      </c>
      <c r="G56" s="4">
        <v>2978980562</v>
      </c>
      <c r="H56" s="4">
        <v>2936215868</v>
      </c>
      <c r="I56" s="4">
        <v>3040449052</v>
      </c>
      <c r="J56" s="4">
        <v>2395545343</v>
      </c>
      <c r="K56" s="4">
        <v>2324620765</v>
      </c>
      <c r="L56" s="4">
        <v>2096983668</v>
      </c>
      <c r="M56" s="4">
        <v>2673445135</v>
      </c>
      <c r="N56" s="4">
        <v>3383253020</v>
      </c>
      <c r="O56" s="5">
        <v>5334622855</v>
      </c>
      <c r="P56" s="4">
        <v>4937219141</v>
      </c>
      <c r="Q56" s="4">
        <v>3383253020</v>
      </c>
      <c r="R56" s="4">
        <v>4050287600</v>
      </c>
      <c r="S56" s="4">
        <v>5334622855</v>
      </c>
    </row>
    <row r="57" spans="1:19" ht="16" x14ac:dyDescent="0.2">
      <c r="A57" s="3" t="s">
        <v>66</v>
      </c>
      <c r="B57" s="4">
        <v>2163334709</v>
      </c>
      <c r="C57" s="4">
        <v>2341865548</v>
      </c>
      <c r="D57" s="4">
        <v>2041490657</v>
      </c>
      <c r="E57" s="4">
        <v>1981492818</v>
      </c>
      <c r="F57" s="4">
        <v>2339386566</v>
      </c>
      <c r="G57" s="4">
        <v>2463390572</v>
      </c>
      <c r="H57" s="4">
        <v>2651233131</v>
      </c>
      <c r="I57" s="4">
        <v>3040449052</v>
      </c>
      <c r="J57" s="4">
        <v>2395545343</v>
      </c>
      <c r="K57" s="4">
        <v>2324620765</v>
      </c>
      <c r="L57" s="4">
        <v>2096983668</v>
      </c>
      <c r="M57" s="4">
        <v>1639081032</v>
      </c>
      <c r="N57" s="4">
        <v>1815911617</v>
      </c>
      <c r="O57" s="5">
        <v>3161095184</v>
      </c>
      <c r="P57" s="4">
        <v>3750378749</v>
      </c>
      <c r="Q57" s="4">
        <v>1815911617</v>
      </c>
      <c r="R57" s="4">
        <v>2178354960</v>
      </c>
      <c r="S57" s="4">
        <v>3161095184</v>
      </c>
    </row>
    <row r="58" spans="1:19" ht="16" x14ac:dyDescent="0.2">
      <c r="A58" s="3" t="s">
        <v>67</v>
      </c>
      <c r="B58" s="4">
        <v>726212217</v>
      </c>
      <c r="C58" s="4">
        <v>715065450</v>
      </c>
      <c r="D58" s="4">
        <v>804368170</v>
      </c>
      <c r="E58" s="4">
        <v>690973586</v>
      </c>
      <c r="F58" s="4">
        <v>245216333</v>
      </c>
      <c r="G58" s="4">
        <v>515589990</v>
      </c>
      <c r="H58" s="4">
        <v>284982737</v>
      </c>
      <c r="I58" s="4" t="s">
        <v>24</v>
      </c>
      <c r="J58" s="4" t="s">
        <v>24</v>
      </c>
      <c r="K58" s="4" t="s">
        <v>24</v>
      </c>
      <c r="L58" s="4" t="s">
        <v>24</v>
      </c>
      <c r="M58" s="4">
        <v>1034364103</v>
      </c>
      <c r="N58" s="4">
        <v>1567341403</v>
      </c>
      <c r="O58" s="5">
        <v>2173527671</v>
      </c>
      <c r="P58" s="4">
        <v>1186840392</v>
      </c>
      <c r="Q58" s="4">
        <v>1567341403</v>
      </c>
      <c r="R58" s="4">
        <v>1871932640</v>
      </c>
      <c r="S58" s="4">
        <v>2173527671</v>
      </c>
    </row>
    <row r="59" spans="1:19" ht="16" x14ac:dyDescent="0.2">
      <c r="A59" s="3" t="s">
        <v>68</v>
      </c>
      <c r="B59" s="4">
        <v>1647209169</v>
      </c>
      <c r="C59" s="4">
        <v>2202136100</v>
      </c>
      <c r="D59" s="4">
        <v>2400381639</v>
      </c>
      <c r="E59" s="4">
        <v>2802681956</v>
      </c>
      <c r="F59" s="4">
        <v>3087710763</v>
      </c>
      <c r="G59" s="4">
        <v>3146088780</v>
      </c>
      <c r="H59" s="4">
        <v>3432417767</v>
      </c>
      <c r="I59" s="4">
        <v>3798303396</v>
      </c>
      <c r="J59" s="4">
        <v>4119057343</v>
      </c>
      <c r="K59" s="4">
        <v>4379149889</v>
      </c>
      <c r="L59" s="4">
        <v>5290375667</v>
      </c>
      <c r="M59" s="4">
        <v>7155536681</v>
      </c>
      <c r="N59" s="4">
        <v>8252904256</v>
      </c>
      <c r="O59" s="5">
        <v>10332974576</v>
      </c>
      <c r="P59" s="4">
        <v>7050158680</v>
      </c>
      <c r="Q59" s="4">
        <v>8252904256</v>
      </c>
      <c r="R59" s="4">
        <v>8447542691</v>
      </c>
      <c r="S59" s="4">
        <v>10332974576</v>
      </c>
    </row>
    <row r="60" spans="1:19" ht="16" x14ac:dyDescent="0.2">
      <c r="A60" s="3" t="s">
        <v>69</v>
      </c>
      <c r="B60" s="4">
        <v>1530194310</v>
      </c>
      <c r="C60" s="4">
        <v>1632913262</v>
      </c>
      <c r="D60" s="4">
        <v>1703274339</v>
      </c>
      <c r="E60" s="4">
        <v>2014554639</v>
      </c>
      <c r="F60" s="4">
        <v>2119195624</v>
      </c>
      <c r="G60" s="4">
        <v>2254068605</v>
      </c>
      <c r="H60" s="4">
        <v>2870254209</v>
      </c>
      <c r="I60" s="4">
        <v>3252209587</v>
      </c>
      <c r="J60" s="4">
        <v>3490529236</v>
      </c>
      <c r="K60" s="4">
        <v>3742226332</v>
      </c>
      <c r="L60" s="4">
        <v>4558888850</v>
      </c>
      <c r="M60" s="4">
        <v>6214288282</v>
      </c>
      <c r="N60" s="4">
        <v>7256183622</v>
      </c>
      <c r="O60" s="5">
        <v>8981003441</v>
      </c>
      <c r="P60" s="4">
        <v>6003109325</v>
      </c>
      <c r="Q60" s="4">
        <v>7256183622</v>
      </c>
      <c r="R60" s="4">
        <v>7365511662</v>
      </c>
      <c r="S60" s="4">
        <v>8981003441</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117014859</v>
      </c>
      <c r="C63" s="4">
        <v>569222839</v>
      </c>
      <c r="D63" s="4">
        <v>697107300</v>
      </c>
      <c r="E63" s="4">
        <v>788127317</v>
      </c>
      <c r="F63" s="4">
        <v>968515138</v>
      </c>
      <c r="G63" s="4">
        <v>892020175</v>
      </c>
      <c r="H63" s="4">
        <v>562163558</v>
      </c>
      <c r="I63" s="4">
        <v>546093809</v>
      </c>
      <c r="J63" s="4">
        <v>628528107</v>
      </c>
      <c r="K63" s="4">
        <v>636923557</v>
      </c>
      <c r="L63" s="4">
        <v>731486817</v>
      </c>
      <c r="M63" s="4">
        <v>941248399</v>
      </c>
      <c r="N63" s="4">
        <v>996720634</v>
      </c>
      <c r="O63" s="5">
        <v>1351971135</v>
      </c>
      <c r="P63" s="4">
        <v>1047049356</v>
      </c>
      <c r="Q63" s="4">
        <v>996720634</v>
      </c>
      <c r="R63" s="4">
        <v>1082031029</v>
      </c>
      <c r="S63" s="4">
        <v>1351971135</v>
      </c>
    </row>
    <row r="64" spans="1:19" ht="16" x14ac:dyDescent="0.2">
      <c r="A64" s="3" t="s">
        <v>73</v>
      </c>
      <c r="B64" s="4">
        <v>1744241491</v>
      </c>
      <c r="C64" s="4">
        <v>1647584854</v>
      </c>
      <c r="D64" s="4">
        <v>1686310511</v>
      </c>
      <c r="E64" s="4">
        <v>1764282196</v>
      </c>
      <c r="F64" s="4">
        <v>1845541347</v>
      </c>
      <c r="G64" s="4">
        <v>1857113805</v>
      </c>
      <c r="H64" s="4">
        <v>2034314303</v>
      </c>
      <c r="I64" s="4">
        <v>2479356210</v>
      </c>
      <c r="J64" s="4">
        <v>2502470183</v>
      </c>
      <c r="K64" s="4">
        <v>2649992563</v>
      </c>
      <c r="L64" s="4">
        <v>3046930256</v>
      </c>
      <c r="M64" s="4">
        <v>3000038146</v>
      </c>
      <c r="N64" s="4">
        <v>3500075281</v>
      </c>
      <c r="O64" s="5">
        <v>4105584827</v>
      </c>
      <c r="P64" s="4">
        <v>3059592317</v>
      </c>
      <c r="Q64" s="4">
        <v>3500075281</v>
      </c>
      <c r="R64" s="4">
        <v>3735843753</v>
      </c>
      <c r="S64" s="4">
        <v>4105584827</v>
      </c>
    </row>
    <row r="65" spans="1:19" ht="16" x14ac:dyDescent="0.2">
      <c r="A65" s="3" t="s">
        <v>74</v>
      </c>
      <c r="B65" s="4">
        <v>248071501</v>
      </c>
      <c r="C65" s="4">
        <v>250115712</v>
      </c>
      <c r="D65" s="4">
        <v>267180288</v>
      </c>
      <c r="E65" s="4">
        <v>306606831</v>
      </c>
      <c r="F65" s="4">
        <v>279991876</v>
      </c>
      <c r="G65" s="4">
        <v>294040593</v>
      </c>
      <c r="H65" s="4">
        <v>324134174</v>
      </c>
      <c r="I65" s="4">
        <v>390297406</v>
      </c>
      <c r="J65" s="4">
        <v>377453877</v>
      </c>
      <c r="K65" s="4">
        <v>426919044</v>
      </c>
      <c r="L65" s="4">
        <v>546724754</v>
      </c>
      <c r="M65" s="4">
        <v>658996199</v>
      </c>
      <c r="N65" s="4">
        <v>917356126</v>
      </c>
      <c r="O65" s="5" t="s">
        <v>24</v>
      </c>
      <c r="P65" s="4" t="s">
        <v>24</v>
      </c>
      <c r="Q65" s="4">
        <v>917356126</v>
      </c>
      <c r="R65" s="4" t="s">
        <v>24</v>
      </c>
      <c r="S65" s="4" t="s">
        <v>24</v>
      </c>
    </row>
    <row r="66" spans="1:19" ht="16" x14ac:dyDescent="0.2">
      <c r="A66" s="3" t="s">
        <v>75</v>
      </c>
      <c r="B66" s="4">
        <v>1142065024</v>
      </c>
      <c r="C66" s="4">
        <v>879422213</v>
      </c>
      <c r="D66" s="4">
        <v>867629111</v>
      </c>
      <c r="E66" s="4">
        <v>1150145021</v>
      </c>
      <c r="F66" s="4">
        <v>1225106649</v>
      </c>
      <c r="G66" s="4">
        <v>1244432193</v>
      </c>
      <c r="H66" s="4">
        <v>1330439568</v>
      </c>
      <c r="I66" s="4">
        <v>1772788881</v>
      </c>
      <c r="J66" s="4">
        <v>1800412100</v>
      </c>
      <c r="K66" s="4">
        <v>1708727703</v>
      </c>
      <c r="L66" s="4">
        <v>2013972243</v>
      </c>
      <c r="M66" s="4">
        <v>1878368515</v>
      </c>
      <c r="N66" s="4">
        <v>1962298233</v>
      </c>
      <c r="O66" s="5" t="s">
        <v>24</v>
      </c>
      <c r="P66" s="4" t="s">
        <v>24</v>
      </c>
      <c r="Q66" s="4">
        <v>1962298233</v>
      </c>
      <c r="R66" s="4" t="s">
        <v>24</v>
      </c>
      <c r="S66" s="4" t="s">
        <v>24</v>
      </c>
    </row>
    <row r="67" spans="1:19" ht="16" x14ac:dyDescent="0.2">
      <c r="A67" s="3" t="s">
        <v>76</v>
      </c>
      <c r="B67" s="4">
        <v>588314706</v>
      </c>
      <c r="C67" s="4">
        <v>660396304</v>
      </c>
      <c r="D67" s="4">
        <v>704175562</v>
      </c>
      <c r="E67" s="4">
        <v>484845139</v>
      </c>
      <c r="F67" s="4">
        <v>529758280</v>
      </c>
      <c r="G67" s="4">
        <v>525197257</v>
      </c>
      <c r="H67" s="4">
        <v>572376976</v>
      </c>
      <c r="I67" s="4">
        <v>674150066</v>
      </c>
      <c r="J67" s="4">
        <v>624698421</v>
      </c>
      <c r="K67" s="4">
        <v>728556427</v>
      </c>
      <c r="L67" s="4">
        <v>840141376</v>
      </c>
      <c r="M67" s="4">
        <v>807614367</v>
      </c>
      <c r="N67" s="4">
        <v>866551359</v>
      </c>
      <c r="O67" s="5" t="s">
        <v>24</v>
      </c>
      <c r="P67" s="4" t="s">
        <v>24</v>
      </c>
      <c r="Q67" s="4">
        <v>866551359</v>
      </c>
      <c r="R67" s="4" t="s">
        <v>24</v>
      </c>
      <c r="S67" s="4" t="s">
        <v>24</v>
      </c>
    </row>
    <row r="68" spans="1:19" ht="16" x14ac:dyDescent="0.2">
      <c r="A68" s="3" t="s">
        <v>77</v>
      </c>
      <c r="B68" s="4">
        <v>-234209741</v>
      </c>
      <c r="C68" s="4">
        <v>-142349375</v>
      </c>
      <c r="D68" s="4">
        <v>-152674451</v>
      </c>
      <c r="E68" s="4">
        <v>-177314794</v>
      </c>
      <c r="F68" s="4">
        <v>-189315459</v>
      </c>
      <c r="G68" s="4">
        <v>-206556238</v>
      </c>
      <c r="H68" s="4">
        <v>-192636415</v>
      </c>
      <c r="I68" s="4">
        <v>-357880142</v>
      </c>
      <c r="J68" s="4">
        <v>-300094215</v>
      </c>
      <c r="K68" s="4">
        <v>-214210611</v>
      </c>
      <c r="L68" s="4">
        <v>-353908116</v>
      </c>
      <c r="M68" s="4">
        <v>-344940934</v>
      </c>
      <c r="N68" s="4">
        <v>-246130437</v>
      </c>
      <c r="O68" s="5" t="s">
        <v>24</v>
      </c>
      <c r="P68" s="4" t="s">
        <v>24</v>
      </c>
      <c r="Q68" s="4">
        <v>-246130437</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4105584827</v>
      </c>
      <c r="P69" s="4">
        <v>3059592317</v>
      </c>
      <c r="Q69" s="4" t="s">
        <v>24</v>
      </c>
      <c r="R69" s="4">
        <v>3735843753</v>
      </c>
      <c r="S69" s="4">
        <v>4105584827</v>
      </c>
    </row>
    <row r="70" spans="1:19" ht="16" x14ac:dyDescent="0.2">
      <c r="A70" s="3" t="s">
        <v>79</v>
      </c>
      <c r="B70" s="4">
        <v>432594933</v>
      </c>
      <c r="C70" s="4">
        <v>8383767</v>
      </c>
      <c r="D70" s="4">
        <v>164513789</v>
      </c>
      <c r="E70" s="4">
        <v>528804431</v>
      </c>
      <c r="F70" s="4">
        <v>4875076</v>
      </c>
      <c r="G70" s="4">
        <v>44251654</v>
      </c>
      <c r="H70" s="4">
        <v>75040253</v>
      </c>
      <c r="I70" s="4">
        <v>371588936</v>
      </c>
      <c r="J70" s="4">
        <v>31250240</v>
      </c>
      <c r="K70" s="4">
        <v>28240950</v>
      </c>
      <c r="L70" s="4">
        <v>383331968</v>
      </c>
      <c r="M70" s="4">
        <v>258399902</v>
      </c>
      <c r="N70" s="4">
        <v>391368923</v>
      </c>
      <c r="O70" s="5">
        <v>381253809</v>
      </c>
      <c r="P70" s="4">
        <v>695266069</v>
      </c>
      <c r="Q70" s="4">
        <v>391368923</v>
      </c>
      <c r="R70" s="4">
        <v>384449898</v>
      </c>
      <c r="S70" s="4">
        <v>381253809</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4340171132</v>
      </c>
      <c r="C76" s="4">
        <v>4385234064</v>
      </c>
      <c r="D76" s="4">
        <v>4507077009</v>
      </c>
      <c r="E76" s="4">
        <v>5223213592</v>
      </c>
      <c r="F76" s="4">
        <v>5000040653</v>
      </c>
      <c r="G76" s="4">
        <v>5336254504</v>
      </c>
      <c r="H76" s="4">
        <v>5358214502</v>
      </c>
      <c r="I76" s="4">
        <v>6818108618</v>
      </c>
      <c r="J76" s="4">
        <v>7920097540</v>
      </c>
      <c r="K76" s="4">
        <v>9487156640</v>
      </c>
      <c r="L76" s="4">
        <v>13004520574</v>
      </c>
      <c r="M76" s="4">
        <v>16652726907</v>
      </c>
      <c r="N76" s="4">
        <v>19096708096</v>
      </c>
      <c r="O76" s="5">
        <v>20982439631</v>
      </c>
      <c r="P76" s="4">
        <v>16252387850</v>
      </c>
      <c r="Q76" s="4">
        <v>19096708096</v>
      </c>
      <c r="R76" s="4">
        <v>19847007207</v>
      </c>
      <c r="S76" s="4">
        <v>20982439631</v>
      </c>
    </row>
    <row r="77" spans="1:19" ht="16" x14ac:dyDescent="0.2">
      <c r="A77" s="3" t="s">
        <v>86</v>
      </c>
      <c r="B77" s="4">
        <v>3691728790</v>
      </c>
      <c r="C77" s="4">
        <v>3655846345</v>
      </c>
      <c r="D77" s="4">
        <v>3806082165</v>
      </c>
      <c r="E77" s="4">
        <v>4041669077</v>
      </c>
      <c r="F77" s="4">
        <v>3759658765</v>
      </c>
      <c r="G77" s="4">
        <v>3718448984</v>
      </c>
      <c r="H77" s="4">
        <v>4280982592</v>
      </c>
      <c r="I77" s="4">
        <v>5684633340</v>
      </c>
      <c r="J77" s="4">
        <v>6417175468</v>
      </c>
      <c r="K77" s="4">
        <v>7593661019</v>
      </c>
      <c r="L77" s="4">
        <v>8263170967</v>
      </c>
      <c r="M77" s="4">
        <v>8464813815</v>
      </c>
      <c r="N77" s="4">
        <v>9568374571</v>
      </c>
      <c r="O77" s="5">
        <v>10992769311</v>
      </c>
      <c r="P77" s="4">
        <v>8384958860</v>
      </c>
      <c r="Q77" s="4">
        <v>9568374571</v>
      </c>
      <c r="R77" s="4">
        <v>10211257643</v>
      </c>
      <c r="S77" s="4">
        <v>10992769311</v>
      </c>
    </row>
    <row r="78" spans="1:19" ht="16" x14ac:dyDescent="0.2">
      <c r="A78" s="3" t="s">
        <v>87</v>
      </c>
      <c r="B78" s="4">
        <v>6880113663</v>
      </c>
      <c r="C78" s="4">
        <v>7045857415</v>
      </c>
      <c r="D78" s="4">
        <v>7528405430</v>
      </c>
      <c r="E78" s="4">
        <v>8133762048</v>
      </c>
      <c r="F78" s="4">
        <v>7716270609</v>
      </c>
      <c r="G78" s="4">
        <v>7448543141</v>
      </c>
      <c r="H78" s="4">
        <v>8230880213</v>
      </c>
      <c r="I78" s="4">
        <v>10428520907</v>
      </c>
      <c r="J78" s="4">
        <v>11096592503</v>
      </c>
      <c r="K78" s="4">
        <v>12681388364</v>
      </c>
      <c r="L78" s="4">
        <v>14249363195</v>
      </c>
      <c r="M78" s="4">
        <v>14661059973</v>
      </c>
      <c r="N78" s="4">
        <v>15991446130</v>
      </c>
      <c r="O78" s="5">
        <v>10992769311</v>
      </c>
      <c r="P78" s="4">
        <v>8384958860</v>
      </c>
      <c r="Q78" s="4">
        <v>15991446130</v>
      </c>
      <c r="R78" s="4">
        <v>10211257643</v>
      </c>
      <c r="S78" s="4">
        <v>10992769311</v>
      </c>
    </row>
    <row r="79" spans="1:19" ht="16" x14ac:dyDescent="0.2">
      <c r="A79" s="3" t="s">
        <v>88</v>
      </c>
      <c r="B79" s="4">
        <v>3188384873</v>
      </c>
      <c r="C79" s="4">
        <v>3390011070</v>
      </c>
      <c r="D79" s="4">
        <v>3722323265</v>
      </c>
      <c r="E79" s="4">
        <v>4092092971</v>
      </c>
      <c r="F79" s="4">
        <v>3956611844</v>
      </c>
      <c r="G79" s="4">
        <v>3730094156</v>
      </c>
      <c r="H79" s="4">
        <v>3949897620</v>
      </c>
      <c r="I79" s="4">
        <v>4743887567</v>
      </c>
      <c r="J79" s="4">
        <v>4679417035</v>
      </c>
      <c r="K79" s="4">
        <v>5087727346</v>
      </c>
      <c r="L79" s="4">
        <v>5986192228</v>
      </c>
      <c r="M79" s="4">
        <v>6196246159</v>
      </c>
      <c r="N79" s="4">
        <v>6423071559</v>
      </c>
      <c r="O79" s="5" t="s">
        <v>24</v>
      </c>
      <c r="P79" s="4" t="s">
        <v>24</v>
      </c>
      <c r="Q79" s="4">
        <v>6423071559</v>
      </c>
      <c r="R79" s="4" t="s">
        <v>24</v>
      </c>
      <c r="S79" s="4" t="s">
        <v>24</v>
      </c>
    </row>
    <row r="80" spans="1:19" ht="16" x14ac:dyDescent="0.2">
      <c r="A80" s="3" t="s">
        <v>89</v>
      </c>
      <c r="B80" s="4">
        <v>7740983</v>
      </c>
      <c r="C80" s="4">
        <v>6811811</v>
      </c>
      <c r="D80" s="4">
        <v>40289091</v>
      </c>
      <c r="E80" s="4">
        <v>101771303</v>
      </c>
      <c r="F80" s="4">
        <v>139102174</v>
      </c>
      <c r="G80" s="4">
        <v>312963998</v>
      </c>
      <c r="H80" s="4">
        <v>311651107</v>
      </c>
      <c r="I80" s="4">
        <v>284175219</v>
      </c>
      <c r="J80" s="4">
        <v>271601349</v>
      </c>
      <c r="K80" s="4">
        <v>271593819</v>
      </c>
      <c r="L80" s="4">
        <v>270896691</v>
      </c>
      <c r="M80" s="4">
        <v>220327963</v>
      </c>
      <c r="N80" s="4">
        <v>192742377</v>
      </c>
      <c r="O80" s="5">
        <v>216708064</v>
      </c>
      <c r="P80" s="4">
        <v>163243256</v>
      </c>
      <c r="Q80" s="4">
        <v>192742377</v>
      </c>
      <c r="R80" s="4">
        <v>176619433</v>
      </c>
      <c r="S80" s="4">
        <v>216708064</v>
      </c>
    </row>
    <row r="81" spans="1:19" ht="16" x14ac:dyDescent="0.2">
      <c r="A81" s="3" t="s">
        <v>90</v>
      </c>
      <c r="B81" s="4">
        <v>7740983</v>
      </c>
      <c r="C81" s="4">
        <v>6811811</v>
      </c>
      <c r="D81" s="4">
        <v>40289091</v>
      </c>
      <c r="E81" s="4">
        <v>101771303</v>
      </c>
      <c r="F81" s="4">
        <v>139102174</v>
      </c>
      <c r="G81" s="4">
        <v>312963998</v>
      </c>
      <c r="H81" s="4">
        <v>311651107</v>
      </c>
      <c r="I81" s="4">
        <v>284175219</v>
      </c>
      <c r="J81" s="4">
        <v>271601349</v>
      </c>
      <c r="K81" s="4">
        <v>271593819</v>
      </c>
      <c r="L81" s="4">
        <v>270896691</v>
      </c>
      <c r="M81" s="4">
        <v>220327963</v>
      </c>
      <c r="N81" s="4">
        <v>192742377</v>
      </c>
      <c r="O81" s="5">
        <v>216708064</v>
      </c>
      <c r="P81" s="4">
        <v>163243256</v>
      </c>
      <c r="Q81" s="4">
        <v>192742377</v>
      </c>
      <c r="R81" s="4">
        <v>176619433</v>
      </c>
      <c r="S81" s="4">
        <v>216708064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640701359</v>
      </c>
      <c r="C83" s="4">
        <v>722575908</v>
      </c>
      <c r="D83" s="4">
        <v>660705753</v>
      </c>
      <c r="E83" s="4">
        <v>1079773212</v>
      </c>
      <c r="F83" s="4">
        <v>1101279714</v>
      </c>
      <c r="G83" s="4">
        <v>1304841523</v>
      </c>
      <c r="H83" s="4">
        <v>765580803</v>
      </c>
      <c r="I83" s="4">
        <v>849300059</v>
      </c>
      <c r="J83" s="4">
        <v>1231320723</v>
      </c>
      <c r="K83" s="4">
        <v>1621901803</v>
      </c>
      <c r="L83" s="4">
        <v>4470452916</v>
      </c>
      <c r="M83" s="4">
        <v>7967585129</v>
      </c>
      <c r="N83" s="4">
        <v>9335591148</v>
      </c>
      <c r="O83" s="5">
        <v>9772962256</v>
      </c>
      <c r="P83" s="4">
        <v>7704185735</v>
      </c>
      <c r="Q83" s="4">
        <v>9335591148</v>
      </c>
      <c r="R83" s="4">
        <v>9459130131</v>
      </c>
      <c r="S83" s="4">
        <v>9772962256</v>
      </c>
    </row>
    <row r="84" spans="1:19" ht="16" x14ac:dyDescent="0.2">
      <c r="A84" s="3" t="s">
        <v>93</v>
      </c>
      <c r="B84" s="4">
        <v>262473330</v>
      </c>
      <c r="C84" s="4">
        <v>260071435</v>
      </c>
      <c r="D84" s="4">
        <v>264176277</v>
      </c>
      <c r="E84" s="4">
        <v>298295200</v>
      </c>
      <c r="F84" s="4">
        <v>223928500</v>
      </c>
      <c r="G84" s="4">
        <v>314128515</v>
      </c>
      <c r="H84" s="4">
        <v>384989123</v>
      </c>
      <c r="I84" s="4">
        <v>536255734</v>
      </c>
      <c r="J84" s="4">
        <v>788149430</v>
      </c>
      <c r="K84" s="4">
        <v>876520980</v>
      </c>
      <c r="L84" s="4">
        <v>3395578242</v>
      </c>
      <c r="M84" s="4">
        <v>6600817839</v>
      </c>
      <c r="N84" s="4">
        <v>7379033567</v>
      </c>
      <c r="O84" s="5">
        <v>7435914504</v>
      </c>
      <c r="P84" s="4">
        <v>6182426573</v>
      </c>
      <c r="Q84" s="4">
        <v>7379033567</v>
      </c>
      <c r="R84" s="4">
        <v>7363615665</v>
      </c>
      <c r="S84" s="4">
        <v>7435914504</v>
      </c>
    </row>
    <row r="85" spans="1:19" ht="16" x14ac:dyDescent="0.2">
      <c r="A85" s="3" t="s">
        <v>94</v>
      </c>
      <c r="B85" s="4">
        <v>12601600</v>
      </c>
      <c r="C85" s="4" t="s">
        <v>24</v>
      </c>
      <c r="D85" s="4" t="s">
        <v>24</v>
      </c>
      <c r="E85" s="4" t="s">
        <v>24</v>
      </c>
      <c r="F85" s="4" t="s">
        <v>24</v>
      </c>
      <c r="G85" s="4" t="s">
        <v>24</v>
      </c>
      <c r="H85" s="4" t="s">
        <v>24</v>
      </c>
      <c r="I85" s="4" t="s">
        <v>24</v>
      </c>
      <c r="J85" s="4" t="s">
        <v>24</v>
      </c>
      <c r="K85" s="4" t="s">
        <v>24</v>
      </c>
      <c r="L85" s="4" t="s">
        <v>24</v>
      </c>
      <c r="M85" s="4">
        <v>664500575</v>
      </c>
      <c r="N85" s="4">
        <v>730784949</v>
      </c>
      <c r="O85" s="5" t="s">
        <v>24</v>
      </c>
      <c r="P85" s="4" t="s">
        <v>24</v>
      </c>
      <c r="Q85" s="4">
        <v>730784949</v>
      </c>
      <c r="R85" s="4" t="s">
        <v>24</v>
      </c>
      <c r="S85" s="4" t="s">
        <v>24</v>
      </c>
    </row>
    <row r="86" spans="1:19" ht="16" x14ac:dyDescent="0.2">
      <c r="A86" s="3" t="s">
        <v>95</v>
      </c>
      <c r="B86" s="4">
        <v>249871730</v>
      </c>
      <c r="C86" s="4">
        <v>260071435</v>
      </c>
      <c r="D86" s="4">
        <v>264176277</v>
      </c>
      <c r="E86" s="4">
        <v>298295200</v>
      </c>
      <c r="F86" s="4">
        <v>223928500</v>
      </c>
      <c r="G86" s="4">
        <v>314128515</v>
      </c>
      <c r="H86" s="4">
        <v>384989123</v>
      </c>
      <c r="I86" s="4">
        <v>536255734</v>
      </c>
      <c r="J86" s="4">
        <v>788149430</v>
      </c>
      <c r="K86" s="4">
        <v>876520980</v>
      </c>
      <c r="L86" s="4">
        <v>3395578242</v>
      </c>
      <c r="M86" s="4">
        <v>5936317264</v>
      </c>
      <c r="N86" s="4">
        <v>6648248618</v>
      </c>
      <c r="O86" s="5">
        <v>7435914504</v>
      </c>
      <c r="P86" s="4">
        <v>6182426573</v>
      </c>
      <c r="Q86" s="4">
        <v>6648248618</v>
      </c>
      <c r="R86" s="4">
        <v>7363615665</v>
      </c>
      <c r="S86" s="4">
        <v>7435914504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378228029</v>
      </c>
      <c r="C89" s="4">
        <v>462504473</v>
      </c>
      <c r="D89" s="4">
        <v>396529476</v>
      </c>
      <c r="E89" s="4">
        <v>781478012</v>
      </c>
      <c r="F89" s="4">
        <v>877351213</v>
      </c>
      <c r="G89" s="4">
        <v>990713008</v>
      </c>
      <c r="H89" s="4">
        <v>380591679</v>
      </c>
      <c r="I89" s="4">
        <v>313044325</v>
      </c>
      <c r="J89" s="4">
        <v>443171293</v>
      </c>
      <c r="K89" s="4">
        <v>745380823</v>
      </c>
      <c r="L89" s="4">
        <v>1074874673</v>
      </c>
      <c r="M89" s="4">
        <v>1366767290</v>
      </c>
      <c r="N89" s="4">
        <v>1956557582</v>
      </c>
      <c r="O89" s="5">
        <v>2337047752</v>
      </c>
      <c r="P89" s="4">
        <v>1521759162</v>
      </c>
      <c r="Q89" s="4">
        <v>1956557582</v>
      </c>
      <c r="R89" s="4">
        <v>2095514466</v>
      </c>
      <c r="S89" s="4">
        <v>2337047752</v>
      </c>
    </row>
    <row r="90" spans="1:19" ht="16" x14ac:dyDescent="0.2">
      <c r="A90" s="3" t="s">
        <v>99</v>
      </c>
      <c r="B90" s="4">
        <v>11053763650</v>
      </c>
      <c r="C90" s="4">
        <v>11300269783</v>
      </c>
      <c r="D90" s="4">
        <v>11604141775</v>
      </c>
      <c r="E90" s="4">
        <v>12991448581</v>
      </c>
      <c r="F90" s="4">
        <v>12522770737</v>
      </c>
      <c r="G90" s="4">
        <v>13362689305</v>
      </c>
      <c r="H90" s="4">
        <v>13836202693</v>
      </c>
      <c r="I90" s="4">
        <v>16507806212</v>
      </c>
      <c r="J90" s="4">
        <v>16968420649</v>
      </c>
      <c r="K90" s="4">
        <v>18869160806</v>
      </c>
      <c r="L90" s="4">
        <v>23822142133</v>
      </c>
      <c r="M90" s="4">
        <v>29740146770</v>
      </c>
      <c r="N90" s="4">
        <v>34624309577</v>
      </c>
      <c r="O90" s="5">
        <v>41136875698</v>
      </c>
      <c r="P90" s="4">
        <v>31994624057</v>
      </c>
      <c r="Q90" s="4">
        <v>34624309577</v>
      </c>
      <c r="R90" s="4">
        <v>36465131149</v>
      </c>
      <c r="S90" s="4">
        <v>41136875698</v>
      </c>
    </row>
    <row r="91" spans="1:19" ht="16" x14ac:dyDescent="0.2">
      <c r="A91" s="3" t="s">
        <v>100</v>
      </c>
      <c r="B91" s="4">
        <v>748535052</v>
      </c>
      <c r="C91" s="4">
        <v>779340996</v>
      </c>
      <c r="D91" s="4">
        <v>2373875658</v>
      </c>
      <c r="E91" s="4">
        <v>2899835687</v>
      </c>
      <c r="F91" s="4">
        <v>1254682111</v>
      </c>
      <c r="G91" s="4">
        <v>1266994714</v>
      </c>
      <c r="H91" s="4">
        <v>3428304029</v>
      </c>
      <c r="I91" s="4">
        <v>3918779496</v>
      </c>
      <c r="J91" s="4">
        <v>3900765227</v>
      </c>
      <c r="K91" s="4">
        <v>1587802357</v>
      </c>
      <c r="L91" s="4">
        <v>1582970348</v>
      </c>
      <c r="M91" s="4">
        <v>1915523057</v>
      </c>
      <c r="N91" s="4">
        <v>3254662425</v>
      </c>
      <c r="O91" s="5">
        <v>4015472955</v>
      </c>
      <c r="P91" s="4">
        <v>2069460706</v>
      </c>
      <c r="Q91" s="4">
        <v>3254662425</v>
      </c>
      <c r="R91" s="4">
        <v>2349869785</v>
      </c>
      <c r="S91" s="4">
        <v>4015472955</v>
      </c>
    </row>
    <row r="92" spans="1:19" ht="16" x14ac:dyDescent="0.2">
      <c r="A92" s="3" t="s">
        <v>101</v>
      </c>
      <c r="B92" s="4">
        <v>523146431</v>
      </c>
      <c r="C92" s="4">
        <v>574812017</v>
      </c>
      <c r="D92" s="4">
        <v>681910538</v>
      </c>
      <c r="E92" s="4">
        <v>755804308</v>
      </c>
      <c r="F92" s="4">
        <v>804387573</v>
      </c>
      <c r="G92" s="4">
        <v>717197031</v>
      </c>
      <c r="H92" s="4">
        <v>852678563</v>
      </c>
      <c r="I92" s="4">
        <v>904780351</v>
      </c>
      <c r="J92" s="4">
        <v>1034934412</v>
      </c>
      <c r="K92" s="4">
        <v>955084900</v>
      </c>
      <c r="L92" s="4">
        <v>939755086</v>
      </c>
      <c r="M92" s="4">
        <v>1356217235</v>
      </c>
      <c r="N92" s="4">
        <v>2236988412</v>
      </c>
      <c r="O92" s="5">
        <v>2606357706</v>
      </c>
      <c r="P92" s="4">
        <v>1094876072</v>
      </c>
      <c r="Q92" s="4">
        <v>2236988412</v>
      </c>
      <c r="R92" s="4">
        <v>1465751697</v>
      </c>
      <c r="S92" s="4">
        <v>2606357706</v>
      </c>
    </row>
    <row r="93" spans="1:19" ht="16" x14ac:dyDescent="0.2">
      <c r="A93" s="3" t="s">
        <v>102</v>
      </c>
      <c r="B93" s="4">
        <v>225388621</v>
      </c>
      <c r="C93" s="4">
        <v>204528980</v>
      </c>
      <c r="D93" s="4">
        <v>229011676</v>
      </c>
      <c r="E93" s="4">
        <v>550968781</v>
      </c>
      <c r="F93" s="4">
        <v>450294538</v>
      </c>
      <c r="G93" s="4">
        <v>549797683</v>
      </c>
      <c r="H93" s="4">
        <v>716074095</v>
      </c>
      <c r="I93" s="4">
        <v>874782286</v>
      </c>
      <c r="J93" s="4">
        <v>772524310</v>
      </c>
      <c r="K93" s="4">
        <v>632717458</v>
      </c>
      <c r="L93" s="4">
        <v>643215262</v>
      </c>
      <c r="M93" s="4">
        <v>559305822</v>
      </c>
      <c r="N93" s="4">
        <v>1017674012</v>
      </c>
      <c r="O93" s="5">
        <v>1409115249</v>
      </c>
      <c r="P93" s="4">
        <v>974584634</v>
      </c>
      <c r="Q93" s="4">
        <v>1017674012</v>
      </c>
      <c r="R93" s="4">
        <v>884118088</v>
      </c>
      <c r="S93" s="4">
        <v>1409115249</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v>1462953445</v>
      </c>
      <c r="E95" s="4">
        <v>1593062599</v>
      </c>
      <c r="F95" s="4" t="s">
        <v>24</v>
      </c>
      <c r="G95" s="4" t="s">
        <v>24</v>
      </c>
      <c r="H95" s="4">
        <v>1859551370</v>
      </c>
      <c r="I95" s="4">
        <v>2139216859</v>
      </c>
      <c r="J95" s="4">
        <v>2093306504</v>
      </c>
      <c r="K95" s="4" t="s">
        <v>24</v>
      </c>
      <c r="L95" s="4" t="s">
        <v>24</v>
      </c>
      <c r="M95" s="4" t="s">
        <v>24</v>
      </c>
      <c r="N95" s="4" t="s">
        <v>24</v>
      </c>
      <c r="O95" s="5" t="s">
        <v>24</v>
      </c>
      <c r="P95" s="4" t="s">
        <v>24</v>
      </c>
      <c r="Q95" s="4" t="s">
        <v>24</v>
      </c>
      <c r="R95" s="4" t="s">
        <v>24</v>
      </c>
      <c r="S95" s="4" t="s">
        <v>24</v>
      </c>
    </row>
    <row r="96" spans="1:19" ht="16" x14ac:dyDescent="0.2">
      <c r="A96" s="3" t="s">
        <v>105</v>
      </c>
      <c r="B96" s="4">
        <v>309639319</v>
      </c>
      <c r="C96" s="4">
        <v>61306295</v>
      </c>
      <c r="D96" s="4">
        <v>88353270</v>
      </c>
      <c r="E96" s="4">
        <v>39711126</v>
      </c>
      <c r="F96" s="4">
        <v>117001829</v>
      </c>
      <c r="G96" s="4">
        <v>156190869</v>
      </c>
      <c r="H96" s="4">
        <v>32484344</v>
      </c>
      <c r="I96" s="4">
        <v>273208184</v>
      </c>
      <c r="J96" s="4">
        <v>78891537</v>
      </c>
      <c r="K96" s="4">
        <v>221421067</v>
      </c>
      <c r="L96" s="4">
        <v>1226103409</v>
      </c>
      <c r="M96" s="4">
        <v>2092274705</v>
      </c>
      <c r="N96" s="4">
        <v>210394881</v>
      </c>
      <c r="O96" s="5">
        <v>921485474</v>
      </c>
      <c r="P96" s="4">
        <v>241505155</v>
      </c>
      <c r="Q96" s="4">
        <v>210394881</v>
      </c>
      <c r="R96" s="4">
        <v>182453271</v>
      </c>
      <c r="S96" s="4">
        <v>921485474</v>
      </c>
    </row>
    <row r="97" spans="1:19" ht="16" x14ac:dyDescent="0.2">
      <c r="A97" s="3" t="s">
        <v>106</v>
      </c>
      <c r="B97" s="4">
        <v>309639319</v>
      </c>
      <c r="C97" s="4">
        <v>61306295</v>
      </c>
      <c r="D97" s="4">
        <v>88353270</v>
      </c>
      <c r="E97" s="4">
        <v>39711126</v>
      </c>
      <c r="F97" s="4">
        <v>117001829</v>
      </c>
      <c r="G97" s="4">
        <v>156190869</v>
      </c>
      <c r="H97" s="4">
        <v>32484344</v>
      </c>
      <c r="I97" s="4">
        <v>273208184</v>
      </c>
      <c r="J97" s="4">
        <v>78891537</v>
      </c>
      <c r="K97" s="4">
        <v>98993543</v>
      </c>
      <c r="L97" s="4">
        <v>1098709637</v>
      </c>
      <c r="M97" s="4">
        <v>2092274705</v>
      </c>
      <c r="N97" s="4">
        <v>68887819</v>
      </c>
      <c r="O97" s="5">
        <v>921485474</v>
      </c>
      <c r="P97" s="4">
        <v>241505155</v>
      </c>
      <c r="Q97" s="4">
        <v>68887819</v>
      </c>
      <c r="R97" s="4">
        <v>182453271</v>
      </c>
      <c r="S97" s="4">
        <v>921485474</v>
      </c>
    </row>
    <row r="98" spans="1:19" ht="16" x14ac:dyDescent="0.2">
      <c r="A98" s="3" t="s">
        <v>107</v>
      </c>
      <c r="B98" s="4" t="s">
        <v>24</v>
      </c>
      <c r="C98" s="4" t="s">
        <v>24</v>
      </c>
      <c r="D98" s="4" t="s">
        <v>24</v>
      </c>
      <c r="E98" s="4" t="s">
        <v>24</v>
      </c>
      <c r="F98" s="4" t="s">
        <v>24</v>
      </c>
      <c r="G98" s="4" t="s">
        <v>24</v>
      </c>
      <c r="H98" s="4" t="s">
        <v>24</v>
      </c>
      <c r="I98" s="4" t="s">
        <v>24</v>
      </c>
      <c r="J98" s="4" t="s">
        <v>24</v>
      </c>
      <c r="K98" s="4">
        <v>122427523</v>
      </c>
      <c r="L98" s="4">
        <v>127393772</v>
      </c>
      <c r="M98" s="4">
        <v>125683266</v>
      </c>
      <c r="N98" s="4">
        <v>141507062</v>
      </c>
      <c r="O98" s="5" t="s">
        <v>24</v>
      </c>
      <c r="P98" s="4" t="s">
        <v>24</v>
      </c>
      <c r="Q98" s="4">
        <v>141507062</v>
      </c>
      <c r="R98" s="4" t="s">
        <v>24</v>
      </c>
      <c r="S98" s="4" t="s">
        <v>24</v>
      </c>
    </row>
    <row r="99" spans="1:19" ht="16" x14ac:dyDescent="0.2">
      <c r="A99" s="3" t="s">
        <v>108</v>
      </c>
      <c r="B99" s="4">
        <v>2267927990</v>
      </c>
      <c r="C99" s="4">
        <v>2788650458</v>
      </c>
      <c r="D99" s="4">
        <v>1361347184</v>
      </c>
      <c r="E99" s="4">
        <v>1534881182</v>
      </c>
      <c r="F99" s="4">
        <v>4102864130</v>
      </c>
      <c r="G99" s="4">
        <v>4526478356</v>
      </c>
      <c r="H99" s="4">
        <v>3268151958</v>
      </c>
      <c r="I99" s="4">
        <v>3397200235</v>
      </c>
      <c r="J99" s="4">
        <v>4317588278</v>
      </c>
      <c r="K99" s="4">
        <v>7051074253</v>
      </c>
      <c r="L99" s="4">
        <v>8742335927</v>
      </c>
      <c r="M99" s="4">
        <v>11208133952</v>
      </c>
      <c r="N99" s="4">
        <v>13891802807</v>
      </c>
      <c r="O99" s="5">
        <v>18011238734</v>
      </c>
      <c r="P99" s="4">
        <v>14850920127</v>
      </c>
      <c r="Q99" s="4">
        <v>13891802807</v>
      </c>
      <c r="R99" s="4">
        <v>16713653032</v>
      </c>
      <c r="S99" s="4">
        <v>18011238734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2267927990</v>
      </c>
      <c r="C103" s="4">
        <v>2788650458</v>
      </c>
      <c r="D103" s="4">
        <v>1361347184</v>
      </c>
      <c r="E103" s="4">
        <v>1534881182</v>
      </c>
      <c r="F103" s="4">
        <v>4102864130</v>
      </c>
      <c r="G103" s="4">
        <v>4526478356</v>
      </c>
      <c r="H103" s="4">
        <v>3268151958</v>
      </c>
      <c r="I103" s="4">
        <v>3397200235</v>
      </c>
      <c r="J103" s="4">
        <v>4317588278</v>
      </c>
      <c r="K103" s="4">
        <v>7051074253</v>
      </c>
      <c r="L103" s="4">
        <v>8742335927</v>
      </c>
      <c r="M103" s="4">
        <v>11208133952</v>
      </c>
      <c r="N103" s="4">
        <v>13891802807</v>
      </c>
      <c r="O103" s="5">
        <v>18011238734</v>
      </c>
      <c r="P103" s="4">
        <v>14850920127</v>
      </c>
      <c r="Q103" s="4">
        <v>13891802807</v>
      </c>
      <c r="R103" s="4">
        <v>16713653032</v>
      </c>
      <c r="S103" s="4">
        <v>18011238734</v>
      </c>
    </row>
    <row r="104" spans="1:19" ht="16" x14ac:dyDescent="0.2">
      <c r="A104" s="3" t="s">
        <v>113</v>
      </c>
      <c r="B104" s="4">
        <v>3326102361</v>
      </c>
      <c r="C104" s="4">
        <v>3629297750</v>
      </c>
      <c r="D104" s="4">
        <v>3823576113</v>
      </c>
      <c r="E104" s="4">
        <v>4474427995</v>
      </c>
      <c r="F104" s="4">
        <v>5474548070</v>
      </c>
      <c r="G104" s="4">
        <v>5949663939</v>
      </c>
      <c r="H104" s="4">
        <v>6728940331</v>
      </c>
      <c r="I104" s="4">
        <v>7589187916</v>
      </c>
      <c r="J104" s="4">
        <v>8297245042</v>
      </c>
      <c r="K104" s="4">
        <v>8860297677</v>
      </c>
      <c r="L104" s="4">
        <v>11551409683</v>
      </c>
      <c r="M104" s="4">
        <v>15215931715</v>
      </c>
      <c r="N104" s="4">
        <v>17356860113</v>
      </c>
      <c r="O104" s="5">
        <v>22948197163</v>
      </c>
      <c r="P104" s="4">
        <v>17161885988</v>
      </c>
      <c r="Q104" s="4">
        <v>17356860113</v>
      </c>
      <c r="R104" s="4">
        <v>19245976088</v>
      </c>
      <c r="S104" s="4">
        <v>22948197163</v>
      </c>
    </row>
    <row r="105" spans="1:19" ht="16" x14ac:dyDescent="0.2">
      <c r="A105" s="3" t="s">
        <v>114</v>
      </c>
      <c r="B105" s="4">
        <v>90731521</v>
      </c>
      <c r="C105" s="4">
        <v>87680229</v>
      </c>
      <c r="D105" s="4" t="s">
        <v>24</v>
      </c>
      <c r="E105" s="4" t="s">
        <v>24</v>
      </c>
      <c r="F105" s="4" t="s">
        <v>24</v>
      </c>
      <c r="G105" s="4" t="s">
        <v>24</v>
      </c>
      <c r="H105" s="4" t="s">
        <v>24</v>
      </c>
      <c r="I105" s="4" t="s">
        <v>24</v>
      </c>
      <c r="J105" s="4" t="s">
        <v>24</v>
      </c>
      <c r="K105" s="4">
        <v>452005420</v>
      </c>
      <c r="L105" s="4">
        <v>476206137</v>
      </c>
      <c r="M105" s="4">
        <v>1981728475</v>
      </c>
      <c r="N105" s="4">
        <v>3490029140</v>
      </c>
      <c r="O105" s="5">
        <v>2844751229</v>
      </c>
      <c r="P105" s="4">
        <v>3180015509</v>
      </c>
      <c r="Q105" s="4">
        <v>3490029140</v>
      </c>
      <c r="R105" s="4">
        <v>3539243426</v>
      </c>
      <c r="S105" s="4">
        <v>2844751229</v>
      </c>
    </row>
    <row r="106" spans="1:19" ht="16" x14ac:dyDescent="0.2">
      <c r="A106" s="3" t="s">
        <v>115</v>
      </c>
      <c r="B106" s="4">
        <v>90731521</v>
      </c>
      <c r="C106" s="4">
        <v>87680229</v>
      </c>
      <c r="D106" s="4" t="s">
        <v>24</v>
      </c>
      <c r="E106" s="4" t="s">
        <v>24</v>
      </c>
      <c r="F106" s="4" t="s">
        <v>24</v>
      </c>
      <c r="G106" s="4" t="s">
        <v>24</v>
      </c>
      <c r="H106" s="4" t="s">
        <v>24</v>
      </c>
      <c r="I106" s="4" t="s">
        <v>24</v>
      </c>
      <c r="J106" s="4" t="s">
        <v>24</v>
      </c>
      <c r="K106" s="4" t="s">
        <v>24</v>
      </c>
      <c r="L106" s="4" t="s">
        <v>24</v>
      </c>
      <c r="M106" s="4">
        <v>1981728475</v>
      </c>
      <c r="N106" s="4">
        <v>2981550925</v>
      </c>
      <c r="O106" s="5">
        <v>2844751229</v>
      </c>
      <c r="P106" s="4">
        <v>3180015509</v>
      </c>
      <c r="Q106" s="4">
        <v>2981550925</v>
      </c>
      <c r="R106" s="4">
        <v>3539243426</v>
      </c>
      <c r="S106" s="4">
        <v>2844751229</v>
      </c>
    </row>
    <row r="107" spans="1:19" ht="16" x14ac:dyDescent="0.2">
      <c r="A107" s="3" t="s">
        <v>116</v>
      </c>
      <c r="B107" s="4" t="s">
        <v>24</v>
      </c>
      <c r="C107" s="4" t="s">
        <v>24</v>
      </c>
      <c r="D107" s="4" t="s">
        <v>24</v>
      </c>
      <c r="E107" s="4" t="s">
        <v>24</v>
      </c>
      <c r="F107" s="4" t="s">
        <v>24</v>
      </c>
      <c r="G107" s="4" t="s">
        <v>24</v>
      </c>
      <c r="H107" s="4" t="s">
        <v>24</v>
      </c>
      <c r="I107" s="4" t="s">
        <v>24</v>
      </c>
      <c r="J107" s="4" t="s">
        <v>24</v>
      </c>
      <c r="K107" s="4">
        <v>452005420</v>
      </c>
      <c r="L107" s="4">
        <v>476206137</v>
      </c>
      <c r="M107" s="4">
        <v>505638150</v>
      </c>
      <c r="N107" s="4">
        <v>508478215</v>
      </c>
      <c r="O107" s="5" t="s">
        <v>24</v>
      </c>
      <c r="P107" s="4" t="s">
        <v>24</v>
      </c>
      <c r="Q107" s="4">
        <v>508478215</v>
      </c>
      <c r="R107" s="4" t="s">
        <v>24</v>
      </c>
      <c r="S107" s="4" t="s">
        <v>24</v>
      </c>
    </row>
    <row r="108" spans="1:19" ht="16" x14ac:dyDescent="0.2">
      <c r="A108" s="3" t="s">
        <v>117</v>
      </c>
      <c r="B108" s="4">
        <v>982384747</v>
      </c>
      <c r="C108" s="4">
        <v>1042556344</v>
      </c>
      <c r="D108" s="4">
        <v>600625529</v>
      </c>
      <c r="E108" s="4">
        <v>654402410</v>
      </c>
      <c r="F108" s="4">
        <v>500345321</v>
      </c>
      <c r="G108" s="4">
        <v>575999320</v>
      </c>
      <c r="H108" s="4">
        <v>685717547</v>
      </c>
      <c r="I108" s="4">
        <v>884459081</v>
      </c>
      <c r="J108" s="4">
        <v>730091387</v>
      </c>
      <c r="K108" s="4">
        <v>905362801</v>
      </c>
      <c r="L108" s="4">
        <v>1385222339</v>
      </c>
      <c r="M108" s="4">
        <v>1725469165</v>
      </c>
      <c r="N108" s="4">
        <v>1795819337</v>
      </c>
      <c r="O108" s="5">
        <v>2087518452</v>
      </c>
      <c r="P108" s="4">
        <v>1549822773</v>
      </c>
      <c r="Q108" s="4">
        <v>1795819337</v>
      </c>
      <c r="R108" s="4">
        <v>2030613023</v>
      </c>
      <c r="S108" s="4">
        <v>2087518452</v>
      </c>
    </row>
    <row r="109" spans="1:19" ht="16" x14ac:dyDescent="0.2">
      <c r="A109" s="3" t="s">
        <v>118</v>
      </c>
      <c r="B109" s="4">
        <v>515765494</v>
      </c>
      <c r="C109" s="4">
        <v>559965763</v>
      </c>
      <c r="D109" s="4">
        <v>129349187</v>
      </c>
      <c r="E109" s="4">
        <v>124120356</v>
      </c>
      <c r="F109" s="4">
        <v>1137518</v>
      </c>
      <c r="G109" s="4">
        <v>873388</v>
      </c>
      <c r="H109" s="4">
        <v>1844089</v>
      </c>
      <c r="I109" s="4">
        <v>136442812</v>
      </c>
      <c r="J109" s="4">
        <v>18076119</v>
      </c>
      <c r="K109" s="4">
        <v>12017426</v>
      </c>
      <c r="L109" s="4">
        <v>411276408</v>
      </c>
      <c r="M109" s="4">
        <v>805932474</v>
      </c>
      <c r="N109" s="4">
        <v>1013368524</v>
      </c>
      <c r="O109" s="5">
        <v>1117533743</v>
      </c>
      <c r="P109" s="4">
        <v>743092786</v>
      </c>
      <c r="Q109" s="4">
        <v>1013368524</v>
      </c>
      <c r="R109" s="4">
        <v>1148536778</v>
      </c>
      <c r="S109" s="4">
        <v>1117533743</v>
      </c>
    </row>
    <row r="110" spans="1:19" ht="16" x14ac:dyDescent="0.2">
      <c r="A110" s="3" t="s">
        <v>119</v>
      </c>
      <c r="B110" s="4">
        <v>102433007</v>
      </c>
      <c r="C110" s="4">
        <v>76676535</v>
      </c>
      <c r="D110" s="4">
        <v>134296970</v>
      </c>
      <c r="E110" s="4">
        <v>127075602</v>
      </c>
      <c r="F110" s="4">
        <v>167540119</v>
      </c>
      <c r="G110" s="4">
        <v>172639675</v>
      </c>
      <c r="H110" s="4">
        <v>205828747</v>
      </c>
      <c r="I110" s="4">
        <v>215469973</v>
      </c>
      <c r="J110" s="4">
        <v>192403437</v>
      </c>
      <c r="K110" s="4">
        <v>200390572</v>
      </c>
      <c r="L110" s="4">
        <v>229966305</v>
      </c>
      <c r="M110" s="4">
        <v>195711168</v>
      </c>
      <c r="N110" s="4">
        <v>109359413</v>
      </c>
      <c r="O110" s="5">
        <v>102419836</v>
      </c>
      <c r="P110" s="4">
        <v>76812605</v>
      </c>
      <c r="Q110" s="4">
        <v>109359413</v>
      </c>
      <c r="R110" s="4">
        <v>99466931</v>
      </c>
      <c r="S110" s="4">
        <v>102419836</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364186246</v>
      </c>
      <c r="C114" s="4">
        <v>405914046</v>
      </c>
      <c r="D114" s="4">
        <v>336979372</v>
      </c>
      <c r="E114" s="4">
        <v>403206453</v>
      </c>
      <c r="F114" s="4">
        <v>331667684</v>
      </c>
      <c r="G114" s="4">
        <v>402486257</v>
      </c>
      <c r="H114" s="4">
        <v>478044711</v>
      </c>
      <c r="I114" s="4">
        <v>532546296</v>
      </c>
      <c r="J114" s="4">
        <v>519611830</v>
      </c>
      <c r="K114" s="4">
        <v>692954804</v>
      </c>
      <c r="L114" s="4">
        <v>743979626</v>
      </c>
      <c r="M114" s="4">
        <v>723825523</v>
      </c>
      <c r="N114" s="4">
        <v>673091400</v>
      </c>
      <c r="O114" s="5">
        <v>867564874</v>
      </c>
      <c r="P114" s="4">
        <v>729917382</v>
      </c>
      <c r="Q114" s="4">
        <v>673091400</v>
      </c>
      <c r="R114" s="4">
        <v>782609314</v>
      </c>
      <c r="S114" s="4">
        <v>867564874</v>
      </c>
    </row>
    <row r="115" spans="1:19" ht="16" x14ac:dyDescent="0.2">
      <c r="A115" s="3" t="s">
        <v>121</v>
      </c>
      <c r="B115" s="4">
        <v>1073116268</v>
      </c>
      <c r="C115" s="4">
        <v>1130236573</v>
      </c>
      <c r="D115" s="4">
        <v>600625529</v>
      </c>
      <c r="E115" s="4">
        <v>654402410</v>
      </c>
      <c r="F115" s="4">
        <v>500345321</v>
      </c>
      <c r="G115" s="4">
        <v>575999320</v>
      </c>
      <c r="H115" s="4">
        <v>685717547</v>
      </c>
      <c r="I115" s="4">
        <v>884459081</v>
      </c>
      <c r="J115" s="4">
        <v>730091387</v>
      </c>
      <c r="K115" s="4">
        <v>1357368222</v>
      </c>
      <c r="L115" s="4">
        <v>1861428475</v>
      </c>
      <c r="M115" s="4">
        <v>3707197640</v>
      </c>
      <c r="N115" s="4">
        <v>5285848477</v>
      </c>
      <c r="O115" s="5">
        <v>4932269681</v>
      </c>
      <c r="P115" s="4">
        <v>4729838282</v>
      </c>
      <c r="Q115" s="4">
        <v>5285848477</v>
      </c>
      <c r="R115" s="4">
        <v>5569856449</v>
      </c>
      <c r="S115" s="4">
        <v>4932269681</v>
      </c>
    </row>
    <row r="116" spans="1:19" ht="16" x14ac:dyDescent="0.2">
      <c r="A116" s="3" t="s">
        <v>122</v>
      </c>
      <c r="B116" s="4">
        <v>4399218630</v>
      </c>
      <c r="C116" s="4">
        <v>4759534323</v>
      </c>
      <c r="D116" s="4">
        <v>4424201642</v>
      </c>
      <c r="E116" s="4">
        <v>5128830405</v>
      </c>
      <c r="F116" s="4">
        <v>5974893391</v>
      </c>
      <c r="G116" s="4">
        <v>6525663260</v>
      </c>
      <c r="H116" s="4">
        <v>7414657878</v>
      </c>
      <c r="I116" s="4">
        <v>8473646997</v>
      </c>
      <c r="J116" s="4">
        <v>9027336429</v>
      </c>
      <c r="K116" s="4">
        <v>10217665899</v>
      </c>
      <c r="L116" s="4">
        <v>13412838159</v>
      </c>
      <c r="M116" s="4">
        <v>18923129355</v>
      </c>
      <c r="N116" s="4">
        <v>22642708590</v>
      </c>
      <c r="O116" s="5">
        <v>27880466844</v>
      </c>
      <c r="P116" s="4">
        <v>21891724270</v>
      </c>
      <c r="Q116" s="4">
        <v>22642708590</v>
      </c>
      <c r="R116" s="4">
        <v>24815832537</v>
      </c>
      <c r="S116" s="4">
        <v>27880466844</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108013716</v>
      </c>
      <c r="C118" s="4">
        <v>101303850</v>
      </c>
      <c r="D118" s="4">
        <v>197911325</v>
      </c>
      <c r="E118" s="4">
        <v>203173201</v>
      </c>
      <c r="F118" s="4">
        <v>172252692</v>
      </c>
      <c r="G118" s="4">
        <v>151387236</v>
      </c>
      <c r="H118" s="4">
        <v>144690091</v>
      </c>
      <c r="I118" s="4">
        <v>161279920</v>
      </c>
      <c r="J118" s="4">
        <v>150123701</v>
      </c>
      <c r="K118" s="4">
        <v>72104554</v>
      </c>
      <c r="L118" s="4">
        <v>77258158</v>
      </c>
      <c r="M118" s="4">
        <v>70639500</v>
      </c>
      <c r="N118" s="4">
        <v>65443428</v>
      </c>
      <c r="O118" s="5">
        <v>66082040</v>
      </c>
      <c r="P118" s="4">
        <v>60079842</v>
      </c>
      <c r="Q118" s="4">
        <v>65443428</v>
      </c>
      <c r="R118" s="4">
        <v>66505749</v>
      </c>
      <c r="S118" s="4">
        <v>66082040</v>
      </c>
    </row>
    <row r="119" spans="1:19" ht="16" x14ac:dyDescent="0.2">
      <c r="A119" s="3" t="s">
        <v>125</v>
      </c>
      <c r="B119" s="4">
        <v>108013716</v>
      </c>
      <c r="C119" s="4">
        <v>101303850</v>
      </c>
      <c r="D119" s="4">
        <v>98955662</v>
      </c>
      <c r="E119" s="4">
        <v>101586601</v>
      </c>
      <c r="F119" s="4">
        <v>86126346</v>
      </c>
      <c r="G119" s="4">
        <v>75693618</v>
      </c>
      <c r="H119" s="4">
        <v>72345045</v>
      </c>
      <c r="I119" s="4">
        <v>80639960</v>
      </c>
      <c r="J119" s="4">
        <v>75061851</v>
      </c>
      <c r="K119" s="4">
        <v>72104554</v>
      </c>
      <c r="L119" s="4">
        <v>77258158</v>
      </c>
      <c r="M119" s="4">
        <v>70639500</v>
      </c>
      <c r="N119" s="4">
        <v>65443428</v>
      </c>
      <c r="O119" s="5">
        <v>66082040</v>
      </c>
      <c r="P119" s="4">
        <v>60079842</v>
      </c>
      <c r="Q119" s="4">
        <v>65443428</v>
      </c>
      <c r="R119" s="4">
        <v>66505749</v>
      </c>
      <c r="S119" s="4">
        <v>66082040</v>
      </c>
    </row>
    <row r="120" spans="1:19" ht="16" x14ac:dyDescent="0.2">
      <c r="A120" s="3" t="s">
        <v>126</v>
      </c>
      <c r="B120" s="4" t="s">
        <v>24</v>
      </c>
      <c r="C120" s="4" t="s">
        <v>24</v>
      </c>
      <c r="D120" s="4">
        <v>98955662</v>
      </c>
      <c r="E120" s="4">
        <v>101586601</v>
      </c>
      <c r="F120" s="4">
        <v>86126346</v>
      </c>
      <c r="G120" s="4">
        <v>75693618</v>
      </c>
      <c r="H120" s="4">
        <v>72345045</v>
      </c>
      <c r="I120" s="4">
        <v>80639960</v>
      </c>
      <c r="J120" s="4">
        <v>75061851</v>
      </c>
      <c r="K120" s="4" t="s">
        <v>24</v>
      </c>
      <c r="L120" s="4" t="s">
        <v>24</v>
      </c>
      <c r="M120" s="4" t="s">
        <v>24</v>
      </c>
      <c r="N120" s="4" t="s">
        <v>24</v>
      </c>
      <c r="O120" s="5" t="s">
        <v>24</v>
      </c>
      <c r="P120" s="4" t="s">
        <v>24</v>
      </c>
      <c r="Q120" s="4" t="s">
        <v>24</v>
      </c>
      <c r="R120" s="4" t="s">
        <v>24</v>
      </c>
      <c r="S120" s="4" t="s">
        <v>24</v>
      </c>
    </row>
    <row r="121" spans="1:19" ht="16" x14ac:dyDescent="0.2">
      <c r="A121" s="3" t="s">
        <v>127</v>
      </c>
      <c r="B121" s="4">
        <v>5040640</v>
      </c>
      <c r="C121" s="4">
        <v>4191883</v>
      </c>
      <c r="D121" s="4">
        <v>3004011</v>
      </c>
      <c r="E121" s="4">
        <v>3878761</v>
      </c>
      <c r="F121" s="4">
        <v>1787528</v>
      </c>
      <c r="G121" s="4">
        <v>1455647</v>
      </c>
      <c r="H121" s="4">
        <v>1276677</v>
      </c>
      <c r="I121" s="4">
        <v>1774079</v>
      </c>
      <c r="J121" s="4">
        <v>1685062</v>
      </c>
      <c r="K121" s="4">
        <v>1502178</v>
      </c>
      <c r="L121" s="4">
        <v>1315032</v>
      </c>
      <c r="M121" s="4">
        <v>917396</v>
      </c>
      <c r="N121" s="4">
        <v>861098</v>
      </c>
      <c r="O121" s="5">
        <v>439570</v>
      </c>
      <c r="P121" s="4">
        <v>527016</v>
      </c>
      <c r="Q121" s="4">
        <v>861098</v>
      </c>
      <c r="R121" s="4">
        <v>875076</v>
      </c>
      <c r="S121" s="4">
        <v>439570</v>
      </c>
    </row>
    <row r="122" spans="1:19" ht="16" x14ac:dyDescent="0.2">
      <c r="A122" s="3" t="s">
        <v>128</v>
      </c>
      <c r="B122" s="4">
        <v>6498285177</v>
      </c>
      <c r="C122" s="4">
        <v>6481874431</v>
      </c>
      <c r="D122" s="4">
        <v>6891731767</v>
      </c>
      <c r="E122" s="4">
        <v>7598123609</v>
      </c>
      <c r="F122" s="4">
        <v>6707617344</v>
      </c>
      <c r="G122" s="4">
        <v>6814754654</v>
      </c>
      <c r="H122" s="4">
        <v>6540985066</v>
      </c>
      <c r="I122" s="4">
        <v>7899006642</v>
      </c>
      <c r="J122" s="4">
        <v>8181128955</v>
      </c>
      <c r="K122" s="4">
        <v>8685143699</v>
      </c>
      <c r="L122" s="4">
        <v>10483110172</v>
      </c>
      <c r="M122" s="4">
        <v>11009364797</v>
      </c>
      <c r="N122" s="4">
        <v>11565547262</v>
      </c>
      <c r="O122" s="5">
        <v>12911346318</v>
      </c>
      <c r="P122" s="4">
        <v>9706715389</v>
      </c>
      <c r="Q122" s="4">
        <v>11565547262</v>
      </c>
      <c r="R122" s="4">
        <v>11240346596</v>
      </c>
      <c r="S122" s="4">
        <v>12911346318</v>
      </c>
    </row>
    <row r="123" spans="1:19" ht="16" x14ac:dyDescent="0.2">
      <c r="A123" s="3" t="s">
        <v>129</v>
      </c>
      <c r="B123" s="4" t="s">
        <v>24</v>
      </c>
      <c r="C123" s="4">
        <v>-38250936</v>
      </c>
      <c r="D123" s="4">
        <v>192256716</v>
      </c>
      <c r="E123" s="4">
        <v>166786728</v>
      </c>
      <c r="F123" s="4">
        <v>-244078815</v>
      </c>
      <c r="G123" s="4">
        <v>-51966580</v>
      </c>
      <c r="H123" s="4">
        <v>-190508619</v>
      </c>
      <c r="I123" s="4">
        <v>56286692</v>
      </c>
      <c r="J123" s="4">
        <v>-313421523</v>
      </c>
      <c r="K123" s="4">
        <v>-104251167</v>
      </c>
      <c r="L123" s="4">
        <v>-149749324</v>
      </c>
      <c r="M123" s="4">
        <v>-262069486</v>
      </c>
      <c r="N123" s="4">
        <v>351471394</v>
      </c>
      <c r="O123" s="5">
        <v>279420067</v>
      </c>
      <c r="P123" s="4">
        <v>336631572</v>
      </c>
      <c r="Q123" s="4">
        <v>351471394</v>
      </c>
      <c r="R123" s="4">
        <v>343321343</v>
      </c>
      <c r="S123" s="4">
        <v>279420067</v>
      </c>
    </row>
    <row r="124" spans="1:19" ht="16" x14ac:dyDescent="0.2">
      <c r="A124" s="3" t="s">
        <v>130</v>
      </c>
      <c r="B124" s="4">
        <v>6654545020</v>
      </c>
      <c r="C124" s="4">
        <v>6540735461</v>
      </c>
      <c r="D124" s="4">
        <v>7179940133</v>
      </c>
      <c r="E124" s="4">
        <v>7862618176</v>
      </c>
      <c r="F124" s="4">
        <v>6547877347</v>
      </c>
      <c r="G124" s="4">
        <v>6837026046</v>
      </c>
      <c r="H124" s="4">
        <v>6421544815</v>
      </c>
      <c r="I124" s="4">
        <v>8034159215</v>
      </c>
      <c r="J124" s="4">
        <v>7941084221</v>
      </c>
      <c r="K124" s="4">
        <v>8651494907</v>
      </c>
      <c r="L124" s="4">
        <v>10409303975</v>
      </c>
      <c r="M124" s="4">
        <v>10817017415</v>
      </c>
      <c r="N124" s="4">
        <v>11981600987</v>
      </c>
      <c r="O124" s="5">
        <v>13256408854</v>
      </c>
      <c r="P124" s="4">
        <v>10102899787</v>
      </c>
      <c r="Q124" s="4">
        <v>11981600987</v>
      </c>
      <c r="R124" s="4">
        <v>11649298612</v>
      </c>
      <c r="S124" s="4">
        <v>13256408854</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6654545020</v>
      </c>
      <c r="C126" s="4">
        <v>6540735461</v>
      </c>
      <c r="D126" s="4">
        <v>7179940133</v>
      </c>
      <c r="E126" s="4">
        <v>7862618176</v>
      </c>
      <c r="F126" s="4">
        <v>6547877347</v>
      </c>
      <c r="G126" s="4">
        <v>6837026046</v>
      </c>
      <c r="H126" s="4">
        <v>6421544815</v>
      </c>
      <c r="I126" s="4">
        <v>8034159215</v>
      </c>
      <c r="J126" s="4">
        <v>7941084221</v>
      </c>
      <c r="K126" s="4">
        <v>8651494907</v>
      </c>
      <c r="L126" s="4">
        <v>10409303975</v>
      </c>
      <c r="M126" s="4">
        <v>10817017415</v>
      </c>
      <c r="N126" s="4">
        <v>11981600987</v>
      </c>
      <c r="O126" s="5">
        <v>13256408854</v>
      </c>
      <c r="P126" s="4">
        <v>10102899787</v>
      </c>
      <c r="Q126" s="4">
        <v>11981600987</v>
      </c>
      <c r="R126" s="4">
        <v>11649298612</v>
      </c>
      <c r="S126" s="4">
        <v>13256408854</v>
      </c>
    </row>
    <row r="127" spans="1:19" ht="16" x14ac:dyDescent="0.2">
      <c r="A127" s="3" t="s">
        <v>133</v>
      </c>
      <c r="B127" s="4">
        <v>11053763650</v>
      </c>
      <c r="C127" s="4">
        <v>11300269783</v>
      </c>
      <c r="D127" s="4">
        <v>11604141775</v>
      </c>
      <c r="E127" s="4">
        <v>12991448581</v>
      </c>
      <c r="F127" s="4">
        <v>12522770737</v>
      </c>
      <c r="G127" s="4">
        <v>13362689305</v>
      </c>
      <c r="H127" s="4">
        <v>13836202693</v>
      </c>
      <c r="I127" s="4">
        <v>16507806212</v>
      </c>
      <c r="J127" s="4">
        <v>16968420649</v>
      </c>
      <c r="K127" s="4">
        <v>18869160806</v>
      </c>
      <c r="L127" s="4">
        <v>23822142133</v>
      </c>
      <c r="M127" s="4">
        <v>29740146770</v>
      </c>
      <c r="N127" s="4">
        <v>34624309577</v>
      </c>
      <c r="O127" s="5">
        <v>41136875698</v>
      </c>
      <c r="P127" s="4">
        <v>31994624057</v>
      </c>
      <c r="Q127" s="4">
        <v>34624309577</v>
      </c>
      <c r="R127" s="4">
        <v>36465131149</v>
      </c>
      <c r="S127" s="4">
        <v>41136875698</v>
      </c>
    </row>
    <row r="128" spans="1:19" ht="16" x14ac:dyDescent="0.2">
      <c r="A128" s="34" t="s">
        <v>134</v>
      </c>
      <c r="B128" s="30">
        <v>6000000000</v>
      </c>
      <c r="C128" s="30">
        <v>5800000000</v>
      </c>
      <c r="D128" s="30">
        <v>5600000000</v>
      </c>
      <c r="E128" s="30">
        <v>5500000000</v>
      </c>
      <c r="F128" s="30">
        <v>5300000000</v>
      </c>
      <c r="G128" s="30">
        <v>5200000000</v>
      </c>
      <c r="H128" s="30">
        <v>5100000000</v>
      </c>
      <c r="I128" s="30">
        <v>5000000000</v>
      </c>
      <c r="J128" s="30">
        <v>4900000000</v>
      </c>
      <c r="K128" s="30">
        <v>4800000000</v>
      </c>
      <c r="L128" s="30">
        <v>4700000000</v>
      </c>
      <c r="M128" s="30">
        <v>4620000000</v>
      </c>
      <c r="N128" s="30">
        <v>4499800000</v>
      </c>
      <c r="O128" s="31">
        <v>4482219000</v>
      </c>
      <c r="P128" s="30">
        <v>4517247000</v>
      </c>
      <c r="Q128" s="30">
        <v>4499800000</v>
      </c>
      <c r="R128" s="30">
        <v>4497955000</v>
      </c>
      <c r="S128" s="30">
        <v>4482219000</v>
      </c>
    </row>
    <row r="129" spans="1:19" ht="16" x14ac:dyDescent="0.2">
      <c r="A129" s="15" t="s">
        <v>197</v>
      </c>
      <c r="B129" s="10"/>
      <c r="C129" s="20">
        <f>(C128/B128)-1</f>
        <v>-3.3333333333333326E-2</v>
      </c>
      <c r="D129" s="20">
        <f>(D128/C128)-1</f>
        <v>-3.4482758620689613E-2</v>
      </c>
      <c r="E129" s="20">
        <f>(E128/D128)-1</f>
        <v>-1.7857142857142905E-2</v>
      </c>
      <c r="F129" s="20">
        <f t="shared" ref="F129:S129" si="9">(F128/E128)-1</f>
        <v>-3.6363636363636376E-2</v>
      </c>
      <c r="G129" s="20">
        <f t="shared" si="9"/>
        <v>-1.8867924528301883E-2</v>
      </c>
      <c r="H129" s="20">
        <f t="shared" si="9"/>
        <v>-1.9230769230769273E-2</v>
      </c>
      <c r="I129" s="20">
        <f t="shared" si="9"/>
        <v>-1.9607843137254943E-2</v>
      </c>
      <c r="J129" s="20">
        <f t="shared" si="9"/>
        <v>-2.0000000000000018E-2</v>
      </c>
      <c r="K129" s="20">
        <f t="shared" si="9"/>
        <v>-2.0408163265306145E-2</v>
      </c>
      <c r="L129" s="20">
        <f t="shared" si="9"/>
        <v>-2.083333333333337E-2</v>
      </c>
      <c r="M129" s="20">
        <f t="shared" si="9"/>
        <v>-1.7021276595744705E-2</v>
      </c>
      <c r="N129" s="20">
        <f t="shared" si="9"/>
        <v>-2.601731601731605E-2</v>
      </c>
      <c r="O129" s="20">
        <f t="shared" si="9"/>
        <v>-3.9070625361127265E-3</v>
      </c>
      <c r="P129" s="20">
        <f t="shared" si="9"/>
        <v>7.8148791926497818E-3</v>
      </c>
      <c r="Q129" s="20">
        <f t="shared" si="9"/>
        <v>-3.8623081713264895E-3</v>
      </c>
      <c r="R129" s="20">
        <f t="shared" si="9"/>
        <v>-4.1001822303210478E-4</v>
      </c>
      <c r="S129" s="20">
        <f t="shared" si="9"/>
        <v>-3.4984787531222583E-3</v>
      </c>
    </row>
    <row r="130" spans="1:19" ht="16" x14ac:dyDescent="0.2">
      <c r="A130" s="3" t="s">
        <v>135</v>
      </c>
      <c r="B130" s="4" t="s">
        <v>24</v>
      </c>
      <c r="C130" s="4" t="s">
        <v>24</v>
      </c>
      <c r="D130" s="4" t="s">
        <v>24</v>
      </c>
      <c r="E130" s="4" t="s">
        <v>24</v>
      </c>
      <c r="F130" s="4" t="s">
        <v>24</v>
      </c>
      <c r="G130" s="4" t="s">
        <v>24</v>
      </c>
      <c r="H130" s="4" t="s">
        <v>24</v>
      </c>
      <c r="I130" s="4" t="s">
        <v>24</v>
      </c>
      <c r="J130" s="4" t="s">
        <v>24</v>
      </c>
      <c r="K130" s="4">
        <v>574432944</v>
      </c>
      <c r="L130" s="4">
        <v>603599908</v>
      </c>
      <c r="M130" s="4">
        <v>631321416</v>
      </c>
      <c r="N130" s="4">
        <v>649985277</v>
      </c>
      <c r="O130" s="5" t="s">
        <v>24</v>
      </c>
      <c r="P130" s="4" t="s">
        <v>24</v>
      </c>
      <c r="Q130" s="4">
        <v>649985277</v>
      </c>
      <c r="R130" s="4" t="s">
        <v>24</v>
      </c>
      <c r="S130" s="4" t="s">
        <v>24</v>
      </c>
    </row>
    <row r="131" spans="1:19" ht="16" x14ac:dyDescent="0.2">
      <c r="A131" s="3" t="s">
        <v>136</v>
      </c>
      <c r="B131" s="4">
        <v>-1762963868</v>
      </c>
      <c r="C131" s="4">
        <v>-2192879025</v>
      </c>
      <c r="D131" s="4">
        <v>-1953137387</v>
      </c>
      <c r="E131" s="4">
        <v>-1941781693</v>
      </c>
      <c r="F131" s="4">
        <v>-2222384737</v>
      </c>
      <c r="G131" s="4">
        <v>-2307199702</v>
      </c>
      <c r="H131" s="4">
        <v>-2618748787</v>
      </c>
      <c r="I131" s="4">
        <v>-2767240867</v>
      </c>
      <c r="J131" s="4">
        <v>-2316653806</v>
      </c>
      <c r="K131" s="4">
        <v>-2225627221</v>
      </c>
      <c r="L131" s="4">
        <v>-998274031</v>
      </c>
      <c r="M131" s="4">
        <v>2434922149</v>
      </c>
      <c r="N131" s="4">
        <v>1234527127</v>
      </c>
      <c r="O131" s="5">
        <v>605141518</v>
      </c>
      <c r="P131" s="4">
        <v>-328858084</v>
      </c>
      <c r="Q131" s="4">
        <v>1234527127</v>
      </c>
      <c r="R131" s="4">
        <v>1543341737</v>
      </c>
      <c r="S131" s="4">
        <v>605141518</v>
      </c>
    </row>
    <row r="132" spans="1:19" ht="16" x14ac:dyDescent="0.2">
      <c r="A132" s="3" t="s">
        <v>137</v>
      </c>
      <c r="B132" s="6">
        <v>-26.49</v>
      </c>
      <c r="C132" s="6">
        <v>-33.53</v>
      </c>
      <c r="D132" s="6">
        <v>-27.2</v>
      </c>
      <c r="E132" s="6">
        <v>-24.7</v>
      </c>
      <c r="F132" s="6">
        <v>-33.94</v>
      </c>
      <c r="G132" s="6">
        <v>-33.75</v>
      </c>
      <c r="H132" s="6">
        <v>-40.78</v>
      </c>
      <c r="I132" s="6">
        <v>-34.44</v>
      </c>
      <c r="J132" s="6">
        <v>-29.17</v>
      </c>
      <c r="K132" s="6">
        <v>-25.73</v>
      </c>
      <c r="L132" s="6">
        <v>-9.59</v>
      </c>
      <c r="M132" s="6">
        <v>22.51</v>
      </c>
      <c r="N132" s="6">
        <v>10.3</v>
      </c>
      <c r="O132" s="7">
        <v>4.5599999999999996</v>
      </c>
      <c r="P132" s="6">
        <v>-3.26</v>
      </c>
      <c r="Q132" s="6">
        <v>10.3</v>
      </c>
      <c r="R132" s="6">
        <v>13.25</v>
      </c>
      <c r="S132" s="6">
        <v>4.5599999999999996</v>
      </c>
    </row>
    <row r="133" spans="1:19" ht="16" x14ac:dyDescent="0.2">
      <c r="A133" s="3" t="s">
        <v>138</v>
      </c>
      <c r="B133" s="6">
        <v>59.23</v>
      </c>
      <c r="C133" s="6">
        <v>56.89</v>
      </c>
      <c r="D133" s="6">
        <v>60.99</v>
      </c>
      <c r="E133" s="6">
        <v>59.59</v>
      </c>
      <c r="F133" s="6">
        <v>51.42</v>
      </c>
      <c r="G133" s="6">
        <v>49.99</v>
      </c>
      <c r="H133" s="6">
        <v>44.88</v>
      </c>
      <c r="I133" s="6">
        <v>46.95</v>
      </c>
      <c r="J133" s="6">
        <v>44.21</v>
      </c>
      <c r="K133" s="6">
        <v>43.21</v>
      </c>
      <c r="L133" s="6">
        <v>34.340000000000003</v>
      </c>
      <c r="M133" s="6">
        <v>18.22</v>
      </c>
      <c r="N133" s="6">
        <v>16.89</v>
      </c>
      <c r="O133" s="7">
        <v>17.27</v>
      </c>
      <c r="P133" s="6">
        <v>15.19</v>
      </c>
      <c r="Q133" s="6">
        <v>16.89</v>
      </c>
      <c r="R133" s="6">
        <v>14.73</v>
      </c>
      <c r="S133" s="6">
        <v>17.27</v>
      </c>
    </row>
    <row r="134" spans="1:19" ht="16" x14ac:dyDescent="0.2">
      <c r="A134" s="3" t="s">
        <v>139</v>
      </c>
      <c r="B134" s="6">
        <v>2.02</v>
      </c>
      <c r="C134" s="6">
        <v>1.91</v>
      </c>
      <c r="D134" s="6">
        <v>1.86</v>
      </c>
      <c r="E134" s="6">
        <v>1.74</v>
      </c>
      <c r="F134" s="6">
        <v>1.37</v>
      </c>
      <c r="G134" s="6">
        <v>1.35</v>
      </c>
      <c r="H134" s="6">
        <v>1.26</v>
      </c>
      <c r="I134" s="6">
        <v>1.28</v>
      </c>
      <c r="J134" s="6">
        <v>1.0900000000000001</v>
      </c>
      <c r="K134" s="6">
        <v>1.06</v>
      </c>
      <c r="L134" s="6">
        <v>0.94</v>
      </c>
      <c r="M134" s="6">
        <v>0.86</v>
      </c>
      <c r="N134" s="6">
        <v>0.89</v>
      </c>
      <c r="O134" s="7">
        <v>0.88</v>
      </c>
      <c r="P134" s="6">
        <v>0.92</v>
      </c>
      <c r="Q134" s="6">
        <v>0.89</v>
      </c>
      <c r="R134" s="6">
        <v>0.86</v>
      </c>
      <c r="S134" s="6">
        <v>0.88</v>
      </c>
    </row>
    <row r="135" spans="1:19" ht="16" x14ac:dyDescent="0.2">
      <c r="A135" s="3" t="s">
        <v>140</v>
      </c>
      <c r="B135" s="6">
        <v>271.87</v>
      </c>
      <c r="C135" s="6">
        <v>234.6</v>
      </c>
      <c r="D135" s="6">
        <v>205.48</v>
      </c>
      <c r="E135" s="6">
        <v>188.76</v>
      </c>
      <c r="F135" s="6">
        <v>210.44</v>
      </c>
      <c r="G135" s="6">
        <v>217.62</v>
      </c>
      <c r="H135" s="6">
        <v>239.76</v>
      </c>
      <c r="I135" s="6">
        <v>259.93</v>
      </c>
      <c r="J135" s="6">
        <v>277.11</v>
      </c>
      <c r="K135" s="6">
        <v>268.14999999999998</v>
      </c>
      <c r="L135" s="6">
        <v>290.14</v>
      </c>
      <c r="M135" s="6">
        <v>275.38</v>
      </c>
      <c r="N135" s="6">
        <v>242.01</v>
      </c>
      <c r="O135" s="7">
        <v>224.09</v>
      </c>
      <c r="P135" s="6">
        <v>271.2</v>
      </c>
      <c r="Q135" s="6">
        <v>242.01</v>
      </c>
      <c r="R135" s="6">
        <v>278.89</v>
      </c>
      <c r="S135" s="6">
        <v>224.09</v>
      </c>
    </row>
    <row r="136" spans="1:19" ht="16" x14ac:dyDescent="0.2">
      <c r="A136" s="3" t="s">
        <v>141</v>
      </c>
      <c r="B136" s="4">
        <v>30483</v>
      </c>
      <c r="C136" s="4">
        <v>32000</v>
      </c>
      <c r="D136" s="4">
        <v>34286</v>
      </c>
      <c r="E136" s="4" t="s">
        <v>24</v>
      </c>
      <c r="F136" s="4" t="s">
        <v>24</v>
      </c>
      <c r="G136" s="4">
        <v>41122</v>
      </c>
      <c r="H136" s="4">
        <v>42446</v>
      </c>
      <c r="I136" s="4">
        <v>42100</v>
      </c>
      <c r="J136" s="4" t="s">
        <v>24</v>
      </c>
      <c r="K136" s="4">
        <v>43258</v>
      </c>
      <c r="L136" s="4">
        <v>45000</v>
      </c>
      <c r="M136" s="4">
        <v>45000</v>
      </c>
      <c r="N136" s="4">
        <v>54393</v>
      </c>
      <c r="O136" s="5">
        <v>54393</v>
      </c>
      <c r="P136" s="4">
        <v>45000</v>
      </c>
      <c r="Q136" s="4">
        <v>54393</v>
      </c>
      <c r="R136" s="4">
        <v>54393</v>
      </c>
      <c r="S136" s="4">
        <v>54393</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2592869253</v>
      </c>
      <c r="C139" s="4">
        <v>2986192966</v>
      </c>
      <c r="D139" s="4">
        <v>3787174565</v>
      </c>
      <c r="E139" s="4">
        <v>4651558085</v>
      </c>
      <c r="F139" s="4">
        <v>4303229762</v>
      </c>
      <c r="G139" s="4">
        <v>5074383699</v>
      </c>
      <c r="H139" s="4">
        <v>5379776163</v>
      </c>
      <c r="I139" s="4">
        <v>6149603350</v>
      </c>
      <c r="J139" s="4">
        <v>5917324819</v>
      </c>
      <c r="K139" s="4">
        <v>5851134307</v>
      </c>
      <c r="L139" s="4">
        <v>6926604830</v>
      </c>
      <c r="M139" s="4">
        <v>7302014258</v>
      </c>
      <c r="N139" s="4">
        <v>7968742002</v>
      </c>
      <c r="O139" s="5">
        <v>9852084875</v>
      </c>
      <c r="P139" s="4">
        <v>1897916946</v>
      </c>
      <c r="Q139" s="4">
        <v>1950673414</v>
      </c>
      <c r="R139" s="4">
        <v>2889791455</v>
      </c>
      <c r="S139" s="4">
        <v>2846656032</v>
      </c>
    </row>
    <row r="140" spans="1:19" ht="16" x14ac:dyDescent="0.2">
      <c r="A140" s="3" t="s">
        <v>143</v>
      </c>
      <c r="B140" s="4">
        <v>444116396</v>
      </c>
      <c r="C140" s="4">
        <v>478049374</v>
      </c>
      <c r="D140" s="4">
        <v>475870712</v>
      </c>
      <c r="E140" s="4">
        <v>516983445</v>
      </c>
      <c r="F140" s="4">
        <v>558196225</v>
      </c>
      <c r="G140" s="4">
        <v>430725799</v>
      </c>
      <c r="H140" s="4">
        <v>452936725</v>
      </c>
      <c r="I140" s="4">
        <v>513192705</v>
      </c>
      <c r="J140" s="4">
        <v>601260741</v>
      </c>
      <c r="K140" s="4">
        <v>850383079</v>
      </c>
      <c r="L140" s="4">
        <v>945672732</v>
      </c>
      <c r="M140" s="4">
        <v>921218584</v>
      </c>
      <c r="N140" s="4">
        <v>1056566927</v>
      </c>
      <c r="O140" s="5">
        <v>1168084306</v>
      </c>
      <c r="P140" s="4">
        <v>268909996</v>
      </c>
      <c r="Q140" s="4">
        <v>292055650</v>
      </c>
      <c r="R140" s="4">
        <v>250709171</v>
      </c>
      <c r="S140" s="4">
        <v>318981376</v>
      </c>
    </row>
    <row r="141" spans="1:19" ht="16" x14ac:dyDescent="0.2">
      <c r="A141" s="3" t="s">
        <v>144</v>
      </c>
      <c r="B141" s="4">
        <v>459958407</v>
      </c>
      <c r="C141" s="4">
        <v>193175962</v>
      </c>
      <c r="D141" s="4">
        <v>-386103790</v>
      </c>
      <c r="E141" s="4">
        <v>-328032368</v>
      </c>
      <c r="F141" s="4">
        <v>637659967</v>
      </c>
      <c r="G141" s="4">
        <v>382107206</v>
      </c>
      <c r="H141" s="4">
        <v>1546765439</v>
      </c>
      <c r="I141" s="4">
        <v>562866921</v>
      </c>
      <c r="J141" s="4">
        <v>832267416</v>
      </c>
      <c r="K141" s="4">
        <v>834910644</v>
      </c>
      <c r="L141" s="4">
        <v>1382921032</v>
      </c>
      <c r="M141" s="4">
        <v>1509728182</v>
      </c>
      <c r="N141" s="4">
        <v>3062063563</v>
      </c>
      <c r="O141" s="5">
        <v>5871044913</v>
      </c>
      <c r="P141" s="4">
        <v>2477371214</v>
      </c>
      <c r="Q141" s="4">
        <v>-1179416871</v>
      </c>
      <c r="R141" s="4">
        <v>2697712352</v>
      </c>
      <c r="S141" s="4">
        <v>1609852266</v>
      </c>
    </row>
    <row r="142" spans="1:19" ht="16" x14ac:dyDescent="0.2">
      <c r="A142" s="34" t="s">
        <v>145</v>
      </c>
      <c r="B142" s="30">
        <v>83350584</v>
      </c>
      <c r="C142" s="30">
        <v>55717117</v>
      </c>
      <c r="D142" s="30">
        <v>54425614</v>
      </c>
      <c r="E142" s="30">
        <v>75543490</v>
      </c>
      <c r="F142" s="30">
        <v>60288442</v>
      </c>
      <c r="G142" s="30">
        <v>64339575</v>
      </c>
      <c r="H142" s="30">
        <v>52201915</v>
      </c>
      <c r="I142" s="30">
        <v>47093737</v>
      </c>
      <c r="J142" s="30">
        <v>63419604</v>
      </c>
      <c r="K142" s="30">
        <v>54529069</v>
      </c>
      <c r="L142" s="30">
        <v>135283966</v>
      </c>
      <c r="M142" s="30">
        <v>159015324</v>
      </c>
      <c r="N142" s="30">
        <v>220871570</v>
      </c>
      <c r="O142" s="31">
        <v>0</v>
      </c>
      <c r="P142" s="30">
        <v>0</v>
      </c>
      <c r="Q142" s="30">
        <v>0</v>
      </c>
      <c r="R142" s="30">
        <v>0</v>
      </c>
      <c r="S142" s="30">
        <v>0</v>
      </c>
    </row>
    <row r="143" spans="1:19" ht="16" x14ac:dyDescent="0.2">
      <c r="A143" s="12" t="s">
        <v>198</v>
      </c>
      <c r="B143" s="20">
        <f t="shared" ref="B143:S143" si="10">B142/B2</f>
        <v>7.6181387227748009E-3</v>
      </c>
      <c r="C143" s="20">
        <f t="shared" si="10"/>
        <v>4.8081270577618974E-3</v>
      </c>
      <c r="D143" s="20">
        <f t="shared" si="10"/>
        <v>3.9474021248043153E-3</v>
      </c>
      <c r="E143" s="20">
        <f t="shared" si="10"/>
        <v>4.8939836184200775E-3</v>
      </c>
      <c r="F143" s="20">
        <f t="shared" si="10"/>
        <v>4.1776456310823025E-3</v>
      </c>
      <c r="G143" s="20">
        <f t="shared" si="10"/>
        <v>4.0953607338886436E-3</v>
      </c>
      <c r="H143" s="20">
        <f t="shared" si="10"/>
        <v>3.2921810675192466E-3</v>
      </c>
      <c r="I143" s="20">
        <f t="shared" si="10"/>
        <v>2.6142386677887384E-3</v>
      </c>
      <c r="J143" s="20">
        <f t="shared" si="10"/>
        <v>3.7020146295786206E-3</v>
      </c>
      <c r="K143" s="20">
        <f t="shared" si="10"/>
        <v>2.9748977820845328E-3</v>
      </c>
      <c r="L143" s="20">
        <f t="shared" si="10"/>
        <v>6.4830715239456499E-3</v>
      </c>
      <c r="M143" s="20">
        <f t="shared" si="10"/>
        <v>7.3863636363636362E-3</v>
      </c>
      <c r="N143" s="20">
        <f t="shared" si="10"/>
        <v>8.697175524822057E-3</v>
      </c>
      <c r="O143" s="20">
        <f t="shared" si="10"/>
        <v>0</v>
      </c>
      <c r="P143" s="20">
        <f t="shared" si="10"/>
        <v>0</v>
      </c>
      <c r="Q143" s="20">
        <f t="shared" si="10"/>
        <v>0</v>
      </c>
      <c r="R143" s="20">
        <f t="shared" si="10"/>
        <v>0</v>
      </c>
      <c r="S143" s="20">
        <f t="shared" si="10"/>
        <v>0</v>
      </c>
    </row>
    <row r="144" spans="1:19" ht="16" x14ac:dyDescent="0.2">
      <c r="A144" s="3" t="s">
        <v>146</v>
      </c>
      <c r="B144" s="4">
        <v>699028765</v>
      </c>
      <c r="C144" s="4">
        <v>843267219</v>
      </c>
      <c r="D144" s="4">
        <v>1127211019</v>
      </c>
      <c r="E144" s="4">
        <v>1358489903</v>
      </c>
      <c r="F144" s="4">
        <v>1237456842</v>
      </c>
      <c r="G144" s="4">
        <v>1255203977</v>
      </c>
      <c r="H144" s="4">
        <v>1400514965</v>
      </c>
      <c r="I144" s="4">
        <v>1701503156</v>
      </c>
      <c r="J144" s="4">
        <v>1376695613</v>
      </c>
      <c r="K144" s="4">
        <v>1442391508</v>
      </c>
      <c r="L144" s="4">
        <v>1806854628</v>
      </c>
      <c r="M144" s="4">
        <v>1731279340</v>
      </c>
      <c r="N144" s="4">
        <v>1942780018</v>
      </c>
      <c r="O144" s="5">
        <v>2359026257</v>
      </c>
      <c r="P144" s="4">
        <v>477871903</v>
      </c>
      <c r="Q144" s="4">
        <v>390938374</v>
      </c>
      <c r="R144" s="4">
        <v>717999563</v>
      </c>
      <c r="S144" s="4">
        <v>707121784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-322420942</v>
      </c>
      <c r="C146" s="4">
        <v>-705808374</v>
      </c>
      <c r="D146" s="4">
        <v>-1567740423</v>
      </c>
      <c r="E146" s="4">
        <v>-1762065761</v>
      </c>
      <c r="F146" s="4">
        <v>-660085317</v>
      </c>
      <c r="G146" s="4">
        <v>-937436346</v>
      </c>
      <c r="H146" s="4">
        <v>94048559</v>
      </c>
      <c r="I146" s="4">
        <v>-1185729972</v>
      </c>
      <c r="J146" s="4">
        <v>-607847802</v>
      </c>
      <c r="K146" s="4">
        <v>-662009933</v>
      </c>
      <c r="L146" s="4">
        <v>-559217562</v>
      </c>
      <c r="M146" s="4">
        <v>-380566482</v>
      </c>
      <c r="N146" s="4">
        <v>898411975</v>
      </c>
      <c r="O146" s="5">
        <v>3512018656</v>
      </c>
      <c r="P146" s="4">
        <v>1999499311</v>
      </c>
      <c r="Q146" s="4">
        <v>-1570355245</v>
      </c>
      <c r="R146" s="4">
        <v>1979712790</v>
      </c>
      <c r="S146" s="4">
        <v>902730483</v>
      </c>
    </row>
    <row r="147" spans="1:19" ht="16" x14ac:dyDescent="0.2">
      <c r="A147" s="3" t="s">
        <v>149</v>
      </c>
      <c r="B147" s="4">
        <v>45725806</v>
      </c>
      <c r="C147" s="4">
        <v>75803226</v>
      </c>
      <c r="D147" s="4">
        <v>48417592</v>
      </c>
      <c r="E147" s="4">
        <v>-48946271</v>
      </c>
      <c r="F147" s="4">
        <v>-349055456</v>
      </c>
      <c r="G147" s="4">
        <v>-313982950</v>
      </c>
      <c r="H147" s="4">
        <v>-525991035</v>
      </c>
      <c r="I147" s="4">
        <v>-586091229</v>
      </c>
      <c r="J147" s="4">
        <v>-516241706</v>
      </c>
      <c r="K147" s="4">
        <v>-508937974</v>
      </c>
      <c r="L147" s="4">
        <v>-715542048</v>
      </c>
      <c r="M147" s="4">
        <v>-1323496774</v>
      </c>
      <c r="N147" s="4">
        <v>-765802923</v>
      </c>
      <c r="O147" s="5">
        <v>-3743525580</v>
      </c>
      <c r="P147" s="4">
        <v>-1450611980</v>
      </c>
      <c r="Q147" s="4">
        <v>-44203017</v>
      </c>
      <c r="R147" s="4">
        <v>-1489962123</v>
      </c>
      <c r="S147" s="4">
        <v>-588291331</v>
      </c>
    </row>
    <row r="148" spans="1:19" ht="16" x14ac:dyDescent="0.2">
      <c r="A148" s="3" t="s">
        <v>150</v>
      </c>
      <c r="B148" s="4">
        <v>-338082931</v>
      </c>
      <c r="C148" s="4">
        <v>-143572008</v>
      </c>
      <c r="D148" s="4">
        <v>-109381348</v>
      </c>
      <c r="E148" s="4">
        <v>-187842859</v>
      </c>
      <c r="F148" s="4">
        <v>-394881172</v>
      </c>
      <c r="G148" s="4">
        <v>-283996632</v>
      </c>
      <c r="H148" s="4">
        <v>-695505406</v>
      </c>
      <c r="I148" s="4">
        <v>8386556</v>
      </c>
      <c r="J148" s="4">
        <v>-502914398</v>
      </c>
      <c r="K148" s="4">
        <v>-498122291</v>
      </c>
      <c r="L148" s="4">
        <v>-532752533</v>
      </c>
      <c r="M148" s="4">
        <v>-2045487504</v>
      </c>
      <c r="N148" s="4">
        <v>-1562174817</v>
      </c>
      <c r="O148" s="5" t="s">
        <v>24</v>
      </c>
      <c r="P148" s="4" t="s">
        <v>24</v>
      </c>
      <c r="Q148" s="4" t="s">
        <v>24</v>
      </c>
      <c r="R148" s="4" t="s">
        <v>24</v>
      </c>
      <c r="S148" s="4" t="s">
        <v>24</v>
      </c>
    </row>
    <row r="149" spans="1:19" ht="16" x14ac:dyDescent="0.2">
      <c r="A149" s="3" t="s">
        <v>151</v>
      </c>
      <c r="B149" s="4">
        <v>58867475</v>
      </c>
      <c r="C149" s="4">
        <v>44713423</v>
      </c>
      <c r="D149" s="4">
        <v>-19437719</v>
      </c>
      <c r="E149" s="4">
        <v>-1662326</v>
      </c>
      <c r="F149" s="4">
        <v>-293317085</v>
      </c>
      <c r="G149" s="4">
        <v>-203936075</v>
      </c>
      <c r="H149" s="4">
        <v>-224553346</v>
      </c>
      <c r="I149" s="4">
        <v>-166440877</v>
      </c>
      <c r="J149" s="4">
        <v>-147519514</v>
      </c>
      <c r="K149" s="4">
        <v>-196034255</v>
      </c>
      <c r="L149" s="4">
        <v>-147119259</v>
      </c>
      <c r="M149" s="4">
        <v>-165895795</v>
      </c>
      <c r="N149" s="4">
        <v>-684142154</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324941262</v>
      </c>
      <c r="C151" s="4">
        <v>67244797</v>
      </c>
      <c r="D151" s="4">
        <v>100369315</v>
      </c>
      <c r="E151" s="4">
        <v>43035778</v>
      </c>
      <c r="F151" s="4">
        <v>139427179</v>
      </c>
      <c r="G151" s="4">
        <v>-3347987</v>
      </c>
      <c r="H151" s="4">
        <v>153768685</v>
      </c>
      <c r="I151" s="4">
        <v>-249016196</v>
      </c>
      <c r="J151" s="4">
        <v>188420564</v>
      </c>
      <c r="K151" s="4">
        <v>-15472435</v>
      </c>
      <c r="L151" s="4">
        <v>39122216</v>
      </c>
      <c r="M151" s="4">
        <v>479798160</v>
      </c>
      <c r="N151" s="4">
        <v>739108894</v>
      </c>
      <c r="O151" s="5" t="s">
        <v>24</v>
      </c>
      <c r="P151" s="4" t="s">
        <v>24</v>
      </c>
      <c r="Q151" s="4" t="s">
        <v>24</v>
      </c>
      <c r="R151" s="4" t="s">
        <v>24</v>
      </c>
      <c r="S151" s="4" t="s">
        <v>24</v>
      </c>
    </row>
    <row r="152" spans="1:19" ht="16" x14ac:dyDescent="0.2">
      <c r="A152" s="3" t="s">
        <v>154</v>
      </c>
      <c r="B152" s="4" t="s">
        <v>24</v>
      </c>
      <c r="C152" s="4">
        <v>107417013</v>
      </c>
      <c r="D152" s="4">
        <v>76867345</v>
      </c>
      <c r="E152" s="4">
        <v>97523136</v>
      </c>
      <c r="F152" s="4">
        <v>199715622</v>
      </c>
      <c r="G152" s="4">
        <v>177297744</v>
      </c>
      <c r="H152" s="4">
        <v>240299033</v>
      </c>
      <c r="I152" s="4">
        <v>-179020711</v>
      </c>
      <c r="J152" s="4">
        <v>-54228357</v>
      </c>
      <c r="K152" s="4">
        <v>200691008</v>
      </c>
      <c r="L152" s="4">
        <v>-74792472</v>
      </c>
      <c r="M152" s="4">
        <v>408088365</v>
      </c>
      <c r="N152" s="4">
        <v>741405154</v>
      </c>
      <c r="O152" s="5">
        <v>-3743525580</v>
      </c>
      <c r="P152" s="4">
        <v>-1450611980</v>
      </c>
      <c r="Q152" s="4">
        <v>-44203017</v>
      </c>
      <c r="R152" s="4">
        <v>-1489962123</v>
      </c>
      <c r="S152" s="4">
        <v>-588291331</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3542669862</v>
      </c>
      <c r="C154" s="4">
        <v>3733221527</v>
      </c>
      <c r="D154" s="4">
        <v>3925359080</v>
      </c>
      <c r="E154" s="4">
        <v>4791562891</v>
      </c>
      <c r="F154" s="4">
        <v>5150030498</v>
      </c>
      <c r="G154" s="4">
        <v>5573233755</v>
      </c>
      <c r="H154" s="4">
        <v>6853487291</v>
      </c>
      <c r="I154" s="4">
        <v>6639571747</v>
      </c>
      <c r="J154" s="4">
        <v>6834611269</v>
      </c>
      <c r="K154" s="4">
        <v>7027490055</v>
      </c>
      <c r="L154" s="4">
        <v>8539656546</v>
      </c>
      <c r="M154" s="4">
        <v>8409464250</v>
      </c>
      <c r="N154" s="4">
        <v>11321569569</v>
      </c>
      <c r="O154" s="5">
        <v>13147688513</v>
      </c>
      <c r="P154" s="4">
        <v>3193586176</v>
      </c>
      <c r="Q154" s="4">
        <v>1019109175</v>
      </c>
      <c r="R154" s="4">
        <v>4348250855</v>
      </c>
      <c r="S154" s="4">
        <v>4187198344</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12241554</v>
      </c>
      <c r="C156" s="4">
        <v>12226327</v>
      </c>
      <c r="D156" s="4">
        <v>9365447</v>
      </c>
      <c r="E156" s="4">
        <v>5725790</v>
      </c>
      <c r="F156" s="4">
        <v>650010</v>
      </c>
      <c r="G156" s="4">
        <v>2183470</v>
      </c>
      <c r="H156" s="4">
        <v>992971</v>
      </c>
      <c r="I156" s="4">
        <v>1451519</v>
      </c>
      <c r="J156" s="4">
        <v>1991437</v>
      </c>
      <c r="K156" s="4">
        <v>600871</v>
      </c>
      <c r="L156" s="4">
        <v>1150653</v>
      </c>
      <c r="M156" s="4" t="s">
        <v>24</v>
      </c>
      <c r="N156" s="4" t="s">
        <v>24</v>
      </c>
      <c r="O156" s="5" t="s">
        <v>24</v>
      </c>
      <c r="P156" s="4" t="s">
        <v>24</v>
      </c>
      <c r="Q156" s="4" t="s">
        <v>24</v>
      </c>
      <c r="R156" s="4" t="s">
        <v>24</v>
      </c>
      <c r="S156" s="4" t="s">
        <v>24</v>
      </c>
    </row>
    <row r="157" spans="1:19" ht="16" x14ac:dyDescent="0.2">
      <c r="A157" s="3" t="s">
        <v>159</v>
      </c>
      <c r="B157" s="4">
        <v>12241554</v>
      </c>
      <c r="C157" s="4">
        <v>12226327</v>
      </c>
      <c r="D157" s="4">
        <v>9365447</v>
      </c>
      <c r="E157" s="4">
        <v>5725790</v>
      </c>
      <c r="F157" s="4">
        <v>650010</v>
      </c>
      <c r="G157" s="4">
        <v>2183470</v>
      </c>
      <c r="H157" s="4">
        <v>992971</v>
      </c>
      <c r="I157" s="4">
        <v>1451519</v>
      </c>
      <c r="J157" s="4">
        <v>1991437</v>
      </c>
      <c r="K157" s="4">
        <v>600871</v>
      </c>
      <c r="L157" s="4">
        <v>1150653</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-701549085</v>
      </c>
      <c r="C159" s="4">
        <v>-581973151</v>
      </c>
      <c r="D159" s="4">
        <v>-640031088</v>
      </c>
      <c r="E159" s="4">
        <v>-673057404</v>
      </c>
      <c r="F159" s="4">
        <v>-704448511</v>
      </c>
      <c r="G159" s="4">
        <v>-932487148</v>
      </c>
      <c r="H159" s="4">
        <v>-1172698999</v>
      </c>
      <c r="I159" s="4">
        <v>-1394748748</v>
      </c>
      <c r="J159" s="4">
        <v>-1901056254</v>
      </c>
      <c r="K159" s="4">
        <v>-1687096336</v>
      </c>
      <c r="L159" s="4">
        <v>-3629654024</v>
      </c>
      <c r="M159" s="4">
        <v>-1129161700</v>
      </c>
      <c r="N159" s="4">
        <v>-2117295826</v>
      </c>
      <c r="O159" s="5">
        <v>-3257800609</v>
      </c>
      <c r="P159" s="4">
        <v>-556660819</v>
      </c>
      <c r="Q159" s="4">
        <v>-885926058</v>
      </c>
      <c r="R159" s="4">
        <v>-700206358</v>
      </c>
      <c r="S159" s="4">
        <v>-1030791908</v>
      </c>
    </row>
    <row r="160" spans="1:19" ht="16" x14ac:dyDescent="0.2">
      <c r="A160" s="3" t="s">
        <v>162</v>
      </c>
      <c r="B160" s="4">
        <v>-607757175</v>
      </c>
      <c r="C160" s="4">
        <v>-536735742</v>
      </c>
      <c r="D160" s="4">
        <v>-595854453</v>
      </c>
      <c r="E160" s="4">
        <v>-598068023</v>
      </c>
      <c r="F160" s="4">
        <v>-648385135</v>
      </c>
      <c r="G160" s="4">
        <v>-760429732</v>
      </c>
      <c r="H160" s="4">
        <v>-1002617216</v>
      </c>
      <c r="I160" s="4">
        <v>-1229920670</v>
      </c>
      <c r="J160" s="4">
        <v>-1476114268</v>
      </c>
      <c r="K160" s="4">
        <v>-1341745568</v>
      </c>
      <c r="L160" s="4">
        <v>-957508024</v>
      </c>
      <c r="M160" s="4">
        <v>-968617382</v>
      </c>
      <c r="N160" s="4">
        <v>-1743148858</v>
      </c>
      <c r="O160" s="5">
        <v>-2749071468</v>
      </c>
      <c r="P160" s="4">
        <v>-425565549</v>
      </c>
      <c r="Q160" s="4">
        <v>-711984315</v>
      </c>
      <c r="R160" s="4">
        <v>-684454996</v>
      </c>
      <c r="S160" s="4">
        <v>-861264369</v>
      </c>
    </row>
    <row r="161" spans="1:19" ht="16" x14ac:dyDescent="0.2">
      <c r="A161" s="3" t="s">
        <v>163</v>
      </c>
      <c r="B161" s="4">
        <v>-93791910</v>
      </c>
      <c r="C161" s="4">
        <v>-45237409</v>
      </c>
      <c r="D161" s="4">
        <v>-44176635</v>
      </c>
      <c r="E161" s="4">
        <v>-74989381</v>
      </c>
      <c r="F161" s="4">
        <v>-56063376</v>
      </c>
      <c r="G161" s="4">
        <v>-172057416</v>
      </c>
      <c r="H161" s="4">
        <v>-170081783</v>
      </c>
      <c r="I161" s="4">
        <v>-164828078</v>
      </c>
      <c r="J161" s="4">
        <v>-424941986</v>
      </c>
      <c r="K161" s="4">
        <v>-345350768</v>
      </c>
      <c r="L161" s="4">
        <v>-2672145999</v>
      </c>
      <c r="M161" s="4">
        <v>-160544317</v>
      </c>
      <c r="N161" s="4">
        <v>-374146968</v>
      </c>
      <c r="O161" s="5">
        <v>-508729141</v>
      </c>
      <c r="P161" s="4">
        <v>-131095270</v>
      </c>
      <c r="Q161" s="4">
        <v>-173941743</v>
      </c>
      <c r="R161" s="4">
        <v>-15751362</v>
      </c>
      <c r="S161" s="4">
        <v>-169527539</v>
      </c>
    </row>
    <row r="162" spans="1:19" ht="16" x14ac:dyDescent="0.2">
      <c r="A162" s="3" t="s">
        <v>164</v>
      </c>
      <c r="B162" s="4">
        <v>-524406591</v>
      </c>
      <c r="C162" s="4">
        <v>-34408377</v>
      </c>
      <c r="D162" s="4">
        <v>-88529977</v>
      </c>
      <c r="E162" s="4">
        <v>154596336</v>
      </c>
      <c r="F162" s="4">
        <v>358805608</v>
      </c>
      <c r="G162" s="4">
        <v>-292584946</v>
      </c>
      <c r="H162" s="4">
        <v>204835775</v>
      </c>
      <c r="I162" s="4">
        <v>329333597</v>
      </c>
      <c r="J162" s="4">
        <v>-10723121</v>
      </c>
      <c r="K162" s="4">
        <v>-30344000</v>
      </c>
      <c r="L162" s="4">
        <v>1972549</v>
      </c>
      <c r="M162" s="4">
        <v>-908375038</v>
      </c>
      <c r="N162" s="4">
        <v>-443465336</v>
      </c>
      <c r="O162" s="5">
        <v>-796207993</v>
      </c>
      <c r="P162" s="4">
        <v>-96970973</v>
      </c>
      <c r="Q162" s="4">
        <v>-86396807</v>
      </c>
      <c r="R162" s="4">
        <v>-269231605</v>
      </c>
      <c r="S162" s="4">
        <v>-329677582</v>
      </c>
    </row>
    <row r="163" spans="1:19" ht="16" x14ac:dyDescent="0.2">
      <c r="A163" s="3" t="s">
        <v>165</v>
      </c>
      <c r="B163" s="4" t="s">
        <v>24</v>
      </c>
      <c r="C163" s="4" t="s">
        <v>24</v>
      </c>
      <c r="D163" s="4" t="s">
        <v>24</v>
      </c>
      <c r="E163" s="4">
        <v>155150444</v>
      </c>
      <c r="F163" s="4">
        <v>362705669</v>
      </c>
      <c r="G163" s="4">
        <v>223005044</v>
      </c>
      <c r="H163" s="4">
        <v>296047274</v>
      </c>
      <c r="I163" s="4">
        <v>335784793</v>
      </c>
      <c r="J163" s="4">
        <v>27267366</v>
      </c>
      <c r="K163" s="4">
        <v>22232237</v>
      </c>
      <c r="L163" s="4">
        <v>1972549</v>
      </c>
      <c r="M163" s="4">
        <v>179198038</v>
      </c>
      <c r="N163" s="4">
        <v>953665747</v>
      </c>
      <c r="O163" s="5">
        <v>1011011253</v>
      </c>
      <c r="P163" s="4">
        <v>127801419</v>
      </c>
      <c r="Q163" s="4">
        <v>361086986</v>
      </c>
      <c r="R163" s="4">
        <v>75110659</v>
      </c>
      <c r="S163" s="4">
        <v>424771250</v>
      </c>
    </row>
    <row r="164" spans="1:19" ht="16" x14ac:dyDescent="0.2">
      <c r="A164" s="3" t="s">
        <v>166</v>
      </c>
      <c r="B164" s="4">
        <v>-524406591</v>
      </c>
      <c r="C164" s="4">
        <v>-34408377</v>
      </c>
      <c r="D164" s="4">
        <v>-88529977</v>
      </c>
      <c r="E164" s="4">
        <v>-554109</v>
      </c>
      <c r="F164" s="4">
        <v>-3900061</v>
      </c>
      <c r="G164" s="4">
        <v>-515589990</v>
      </c>
      <c r="H164" s="4">
        <v>-91211498</v>
      </c>
      <c r="I164" s="4">
        <v>-6451197</v>
      </c>
      <c r="J164" s="4">
        <v>-37990488</v>
      </c>
      <c r="K164" s="4">
        <v>-52576237</v>
      </c>
      <c r="L164" s="4" t="s">
        <v>24</v>
      </c>
      <c r="M164" s="4">
        <v>-1087573077</v>
      </c>
      <c r="N164" s="4">
        <v>-1397131083</v>
      </c>
      <c r="O164" s="5">
        <v>-1807219246</v>
      </c>
      <c r="P164" s="4">
        <v>-224772392</v>
      </c>
      <c r="Q164" s="4">
        <v>-447483792</v>
      </c>
      <c r="R164" s="4">
        <v>-344342264</v>
      </c>
      <c r="S164" s="4">
        <v>-754448832</v>
      </c>
    </row>
    <row r="165" spans="1:19" ht="16" x14ac:dyDescent="0.2">
      <c r="A165" s="3" t="s">
        <v>167</v>
      </c>
      <c r="B165" s="4">
        <v>207926403</v>
      </c>
      <c r="C165" s="4" t="s">
        <v>24</v>
      </c>
      <c r="D165" s="4" t="s">
        <v>24</v>
      </c>
      <c r="E165" s="4" t="s">
        <v>24</v>
      </c>
      <c r="F165" s="4" t="s">
        <v>24</v>
      </c>
      <c r="G165" s="4">
        <v>335235389</v>
      </c>
      <c r="H165" s="4" t="s">
        <v>24</v>
      </c>
      <c r="I165" s="4" t="s">
        <v>24</v>
      </c>
      <c r="J165" s="4">
        <v>56372982</v>
      </c>
      <c r="K165" s="4">
        <v>-15021782</v>
      </c>
      <c r="L165" s="4">
        <v>-64436592</v>
      </c>
      <c r="M165" s="4">
        <v>-2795458816</v>
      </c>
      <c r="N165" s="4">
        <v>-1015377752</v>
      </c>
      <c r="O165" s="5" t="s">
        <v>24</v>
      </c>
      <c r="P165" s="4" t="s">
        <v>24</v>
      </c>
      <c r="Q165" s="4" t="s">
        <v>24</v>
      </c>
      <c r="R165" s="4" t="s">
        <v>24</v>
      </c>
      <c r="S165" s="4" t="s">
        <v>24</v>
      </c>
    </row>
    <row r="166" spans="1:19" ht="16" x14ac:dyDescent="0.2">
      <c r="A166" s="3" t="s">
        <v>168</v>
      </c>
      <c r="B166" s="4">
        <v>207926403</v>
      </c>
      <c r="C166" s="4" t="s">
        <v>24</v>
      </c>
      <c r="D166" s="4" t="s">
        <v>24</v>
      </c>
      <c r="E166" s="4" t="s">
        <v>24</v>
      </c>
      <c r="F166" s="4" t="s">
        <v>24</v>
      </c>
      <c r="G166" s="4">
        <v>335235389</v>
      </c>
      <c r="H166" s="4" t="s">
        <v>24</v>
      </c>
      <c r="I166" s="4" t="s">
        <v>24</v>
      </c>
      <c r="J166" s="4">
        <v>56372982</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-15021782</v>
      </c>
      <c r="L167" s="4">
        <v>-64436592</v>
      </c>
      <c r="M167" s="4">
        <v>-2795458816</v>
      </c>
      <c r="N167" s="4">
        <v>-1015377752</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1440183</v>
      </c>
      <c r="C169" s="4" t="s">
        <v>24</v>
      </c>
      <c r="D169" s="4" t="s">
        <v>24</v>
      </c>
      <c r="E169" s="4">
        <v>554109</v>
      </c>
      <c r="F169" s="4">
        <v>9587650</v>
      </c>
      <c r="G169" s="4" t="s">
        <v>24</v>
      </c>
      <c r="H169" s="4">
        <v>3688179</v>
      </c>
      <c r="I169" s="4">
        <v>4193278</v>
      </c>
      <c r="J169" s="4">
        <v>2910562</v>
      </c>
      <c r="K169" s="4">
        <v>3004356</v>
      </c>
      <c r="L169" s="4">
        <v>2958823</v>
      </c>
      <c r="M169" s="4">
        <v>611597</v>
      </c>
      <c r="N169" s="4" t="s">
        <v>24</v>
      </c>
      <c r="O169" s="5">
        <v>-1036652843</v>
      </c>
      <c r="P169" s="4" t="s">
        <v>24</v>
      </c>
      <c r="Q169" s="4">
        <v>-1015377752</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-1004347536</v>
      </c>
      <c r="C171" s="4">
        <v>-604155201</v>
      </c>
      <c r="D171" s="4">
        <v>-719195618</v>
      </c>
      <c r="E171" s="4">
        <v>-512181169</v>
      </c>
      <c r="F171" s="4">
        <v>-335405243</v>
      </c>
      <c r="G171" s="4">
        <v>-887653236</v>
      </c>
      <c r="H171" s="4">
        <v>-963182074</v>
      </c>
      <c r="I171" s="4">
        <v>-1059770354</v>
      </c>
      <c r="J171" s="4">
        <v>-1850504396</v>
      </c>
      <c r="K171" s="4">
        <v>-1728856890</v>
      </c>
      <c r="L171" s="4">
        <v>-3688008590</v>
      </c>
      <c r="M171" s="4">
        <v>-4832383957</v>
      </c>
      <c r="N171" s="4">
        <v>-3576138914</v>
      </c>
      <c r="O171" s="5">
        <v>-5090661444</v>
      </c>
      <c r="P171" s="4">
        <v>-653631792</v>
      </c>
      <c r="Q171" s="4">
        <v>-1987700616</v>
      </c>
      <c r="R171" s="4">
        <v>-969437963</v>
      </c>
      <c r="S171" s="4">
        <v>-1360469490</v>
      </c>
    </row>
    <row r="172" spans="1:19" ht="16" x14ac:dyDescent="0.2">
      <c r="A172" s="3" t="s">
        <v>173</v>
      </c>
      <c r="B172" s="4">
        <v>-792100584</v>
      </c>
      <c r="C172" s="4">
        <v>-995572317</v>
      </c>
      <c r="D172" s="4">
        <v>-1368062033</v>
      </c>
      <c r="E172" s="4">
        <v>-1794388771</v>
      </c>
      <c r="F172" s="4">
        <v>-1928255140</v>
      </c>
      <c r="G172" s="4">
        <v>-1878511808</v>
      </c>
      <c r="H172" s="4">
        <v>-3380357705</v>
      </c>
      <c r="I172" s="4">
        <v>-3039158812</v>
      </c>
      <c r="J172" s="4">
        <v>-2917914548</v>
      </c>
      <c r="K172" s="4">
        <v>-2915577668</v>
      </c>
      <c r="L172" s="4">
        <v>-3307471066</v>
      </c>
      <c r="M172" s="4">
        <v>-3289935314</v>
      </c>
      <c r="N172" s="4">
        <v>-3631392686</v>
      </c>
      <c r="O172" s="5">
        <v>-4095328191</v>
      </c>
      <c r="P172" s="4">
        <v>-1266551587</v>
      </c>
      <c r="Q172" s="4" t="s">
        <v>24</v>
      </c>
      <c r="R172" s="4">
        <v>-2674377002</v>
      </c>
      <c r="S172" s="4" t="s">
        <v>24</v>
      </c>
    </row>
    <row r="173" spans="1:19" ht="16" x14ac:dyDescent="0.2">
      <c r="A173" s="3" t="s">
        <v>174</v>
      </c>
      <c r="B173" s="4" t="s">
        <v>24</v>
      </c>
      <c r="C173" s="4">
        <v>-88553538</v>
      </c>
      <c r="D173" s="4">
        <v>-88706683</v>
      </c>
      <c r="E173" s="4" t="s">
        <v>24</v>
      </c>
      <c r="F173" s="4" t="s">
        <v>24</v>
      </c>
      <c r="G173" s="4" t="s">
        <v>24</v>
      </c>
      <c r="H173" s="4" t="s">
        <v>24</v>
      </c>
      <c r="I173" s="4" t="s">
        <v>24</v>
      </c>
      <c r="J173" s="4" t="s">
        <v>24</v>
      </c>
      <c r="K173" s="4">
        <v>-222622809</v>
      </c>
      <c r="L173" s="4">
        <v>777841712</v>
      </c>
      <c r="M173" s="4">
        <v>2365505844</v>
      </c>
      <c r="N173" s="4">
        <v>-345587226</v>
      </c>
      <c r="O173" s="5">
        <v>-191945615</v>
      </c>
      <c r="P173" s="4">
        <v>-43478833</v>
      </c>
      <c r="Q173" s="4">
        <v>-18513601</v>
      </c>
      <c r="R173" s="4">
        <v>-69714359</v>
      </c>
      <c r="S173" s="4">
        <v>-54653217</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v>934001819</v>
      </c>
      <c r="M174" s="4">
        <v>3388249596</v>
      </c>
      <c r="N174" s="4">
        <v>1609535192</v>
      </c>
      <c r="O174" s="5">
        <v>9524019</v>
      </c>
      <c r="P174" s="4">
        <v>-3952621</v>
      </c>
      <c r="Q174" s="4">
        <v>13634048</v>
      </c>
      <c r="R174" s="4" t="s">
        <v>24</v>
      </c>
      <c r="S174" s="4" t="s">
        <v>24</v>
      </c>
    </row>
    <row r="175" spans="1:19" ht="16" x14ac:dyDescent="0.2">
      <c r="A175" s="3" t="s">
        <v>176</v>
      </c>
      <c r="B175" s="4" t="s">
        <v>24</v>
      </c>
      <c r="C175" s="4">
        <v>-88553538</v>
      </c>
      <c r="D175" s="4">
        <v>-88706683</v>
      </c>
      <c r="E175" s="4" t="s">
        <v>24</v>
      </c>
      <c r="F175" s="4" t="s">
        <v>24</v>
      </c>
      <c r="G175" s="4" t="s">
        <v>24</v>
      </c>
      <c r="H175" s="4" t="s">
        <v>24</v>
      </c>
      <c r="I175" s="4" t="s">
        <v>24</v>
      </c>
      <c r="J175" s="4" t="s">
        <v>24</v>
      </c>
      <c r="K175" s="4">
        <v>-222622809</v>
      </c>
      <c r="L175" s="4">
        <v>-156160107</v>
      </c>
      <c r="M175" s="4">
        <v>-1022743752</v>
      </c>
      <c r="N175" s="4">
        <v>-1955122419</v>
      </c>
      <c r="O175" s="5">
        <v>-201469634</v>
      </c>
      <c r="P175" s="4">
        <v>-39526212</v>
      </c>
      <c r="Q175" s="4">
        <v>-32147649</v>
      </c>
      <c r="R175" s="4">
        <v>-69714359</v>
      </c>
      <c r="S175" s="4">
        <v>-54653217</v>
      </c>
    </row>
    <row r="176" spans="1:19" ht="16" x14ac:dyDescent="0.2">
      <c r="A176" s="3" t="s">
        <v>177</v>
      </c>
      <c r="B176" s="4">
        <v>-1587801625</v>
      </c>
      <c r="C176" s="4">
        <v>-1850541877</v>
      </c>
      <c r="D176" s="4">
        <v>-2102101000</v>
      </c>
      <c r="E176" s="4">
        <v>-2571803319</v>
      </c>
      <c r="F176" s="4">
        <v>-2383424754</v>
      </c>
      <c r="G176" s="4">
        <v>-2503129721</v>
      </c>
      <c r="H176" s="4">
        <v>-2135881073</v>
      </c>
      <c r="I176" s="4">
        <v>-2716760252</v>
      </c>
      <c r="J176" s="4">
        <v>-2384669034</v>
      </c>
      <c r="K176" s="4">
        <v>-2303440052</v>
      </c>
      <c r="L176" s="4">
        <v>-2770609056</v>
      </c>
      <c r="M176" s="4">
        <v>-2973433659</v>
      </c>
      <c r="N176" s="4">
        <v>-3456733361</v>
      </c>
      <c r="O176" s="5">
        <v>-3836128350</v>
      </c>
      <c r="P176" s="4">
        <v>-608703665</v>
      </c>
      <c r="Q176" s="4">
        <v>-1081969310</v>
      </c>
      <c r="R176" s="4">
        <v>-758253042</v>
      </c>
      <c r="S176" s="4">
        <v>-1292775694</v>
      </c>
    </row>
    <row r="177" spans="1:19" ht="16" x14ac:dyDescent="0.2">
      <c r="A177" s="3" t="s">
        <v>178</v>
      </c>
      <c r="B177" s="4">
        <v>122055499</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-1709857124</v>
      </c>
      <c r="C178" s="4">
        <v>-1850541877</v>
      </c>
      <c r="D178" s="4">
        <v>-2102101000</v>
      </c>
      <c r="E178" s="4">
        <v>-2571803319</v>
      </c>
      <c r="F178" s="4">
        <v>-2383424754</v>
      </c>
      <c r="G178" s="4">
        <v>-2503129721</v>
      </c>
      <c r="H178" s="4">
        <v>-2135881073</v>
      </c>
      <c r="I178" s="4">
        <v>-2716760252</v>
      </c>
      <c r="J178" s="4">
        <v>-2384669034</v>
      </c>
      <c r="K178" s="4">
        <v>-2303440052</v>
      </c>
      <c r="L178" s="4">
        <v>-2770609056</v>
      </c>
      <c r="M178" s="4">
        <v>-2973433659</v>
      </c>
      <c r="N178" s="4">
        <v>-3456733361</v>
      </c>
      <c r="O178" s="5">
        <v>-3836128350</v>
      </c>
      <c r="P178" s="4">
        <v>-608703665</v>
      </c>
      <c r="Q178" s="4">
        <v>-1081969310</v>
      </c>
      <c r="R178" s="4">
        <v>-758253042</v>
      </c>
      <c r="S178" s="4">
        <v>-1292775694</v>
      </c>
    </row>
    <row r="179" spans="1:19" ht="16" x14ac:dyDescent="0.2">
      <c r="A179" s="3" t="s">
        <v>180</v>
      </c>
      <c r="B179" s="4" t="s">
        <v>24</v>
      </c>
      <c r="C179" s="4" t="s">
        <v>24</v>
      </c>
      <c r="D179" s="4" t="s">
        <v>24</v>
      </c>
      <c r="E179" s="4" t="s">
        <v>24</v>
      </c>
      <c r="F179" s="4" t="s">
        <v>24</v>
      </c>
      <c r="G179" s="4" t="s">
        <v>24</v>
      </c>
      <c r="H179" s="4" t="s">
        <v>24</v>
      </c>
      <c r="I179" s="4" t="s">
        <v>24</v>
      </c>
      <c r="J179" s="4">
        <v>14399620</v>
      </c>
      <c r="K179" s="4">
        <v>111311405</v>
      </c>
      <c r="L179" s="4" t="s">
        <v>24</v>
      </c>
      <c r="M179" s="4" t="s">
        <v>24</v>
      </c>
      <c r="N179" s="4" t="s">
        <v>24</v>
      </c>
      <c r="O179" s="5" t="s">
        <v>24</v>
      </c>
      <c r="P179" s="4" t="s">
        <v>24</v>
      </c>
      <c r="Q179" s="4" t="s">
        <v>24</v>
      </c>
      <c r="R179" s="4">
        <v>494855274</v>
      </c>
      <c r="S179" s="4">
        <v>-497153794</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-2379902209</v>
      </c>
      <c r="C181" s="4">
        <v>-2934667732</v>
      </c>
      <c r="D181" s="4">
        <v>-3558869716</v>
      </c>
      <c r="E181" s="4">
        <v>-4366192089</v>
      </c>
      <c r="F181" s="4">
        <v>-4311679894</v>
      </c>
      <c r="G181" s="4">
        <v>-4381641530</v>
      </c>
      <c r="H181" s="4">
        <v>-5516238778</v>
      </c>
      <c r="I181" s="4">
        <v>-5755919065</v>
      </c>
      <c r="J181" s="4">
        <v>-5288183961</v>
      </c>
      <c r="K181" s="4">
        <v>-5330329125</v>
      </c>
      <c r="L181" s="4">
        <v>-5300238411</v>
      </c>
      <c r="M181" s="4">
        <v>-3897863130</v>
      </c>
      <c r="N181" s="4">
        <v>-7433713273</v>
      </c>
      <c r="O181" s="5">
        <v>-8123402156</v>
      </c>
      <c r="P181" s="4">
        <v>-1918734085</v>
      </c>
      <c r="Q181" s="4">
        <v>-1100482912</v>
      </c>
      <c r="R181" s="4">
        <v>-3007489129</v>
      </c>
      <c r="S181" s="4">
        <v>-1844582705</v>
      </c>
    </row>
    <row r="182" spans="1:19" ht="16" x14ac:dyDescent="0.2">
      <c r="A182" s="3" t="s">
        <v>182</v>
      </c>
      <c r="B182" s="4">
        <v>8281052</v>
      </c>
      <c r="C182" s="4">
        <v>-2794589</v>
      </c>
      <c r="D182" s="4">
        <v>-1413652</v>
      </c>
      <c r="E182" s="4">
        <v>-12929204</v>
      </c>
      <c r="F182" s="4">
        <v>11050173</v>
      </c>
      <c r="G182" s="4">
        <v>12518560</v>
      </c>
      <c r="H182" s="4">
        <v>-3688179</v>
      </c>
      <c r="I182" s="4">
        <v>-34030063</v>
      </c>
      <c r="J182" s="4">
        <v>6740248</v>
      </c>
      <c r="K182" s="4">
        <v>-1051525</v>
      </c>
      <c r="L182" s="4">
        <v>-74956851</v>
      </c>
      <c r="M182" s="4">
        <v>90363516</v>
      </c>
      <c r="N182" s="4">
        <v>-34156877</v>
      </c>
      <c r="O182" s="5">
        <v>-106815537</v>
      </c>
      <c r="P182" s="4">
        <v>58367040</v>
      </c>
      <c r="Q182" s="4">
        <v>-121127749</v>
      </c>
      <c r="R182" s="4">
        <v>-38357482</v>
      </c>
      <c r="S182" s="4">
        <v>-9524019</v>
      </c>
    </row>
    <row r="183" spans="1:19" ht="16" x14ac:dyDescent="0.2">
      <c r="A183" s="3" t="s">
        <v>183</v>
      </c>
      <c r="B183" s="4">
        <v>158420117</v>
      </c>
      <c r="C183" s="4">
        <v>194398595</v>
      </c>
      <c r="D183" s="4">
        <v>-352706254</v>
      </c>
      <c r="E183" s="4">
        <v>-86810368</v>
      </c>
      <c r="F183" s="4">
        <v>502945361</v>
      </c>
      <c r="G183" s="4">
        <v>303938989</v>
      </c>
      <c r="H183" s="4">
        <v>374066440</v>
      </c>
      <c r="I183" s="4">
        <v>-176117673</v>
      </c>
      <c r="J183" s="4">
        <v>-304077088</v>
      </c>
      <c r="K183" s="4">
        <v>-31695960</v>
      </c>
      <c r="L183" s="4">
        <v>-448590455</v>
      </c>
      <c r="M183" s="4">
        <v>-320782836</v>
      </c>
      <c r="N183" s="4">
        <v>311717382</v>
      </c>
      <c r="O183" s="5">
        <v>-66375087</v>
      </c>
      <c r="P183" s="4">
        <v>621220299</v>
      </c>
      <c r="Q183" s="4">
        <v>-2069074353</v>
      </c>
      <c r="R183" s="4">
        <v>371323763</v>
      </c>
      <c r="S183" s="4">
        <v>982146149</v>
      </c>
    </row>
    <row r="184" spans="1:19" ht="16" x14ac:dyDescent="0.2">
      <c r="A184" s="3" t="s">
        <v>54</v>
      </c>
      <c r="B184" s="4">
        <v>3608378206</v>
      </c>
      <c r="C184" s="4">
        <v>4299649777</v>
      </c>
      <c r="D184" s="4">
        <v>5684119272</v>
      </c>
      <c r="E184" s="4">
        <v>6333832190</v>
      </c>
      <c r="F184" s="4">
        <v>6163233835</v>
      </c>
      <c r="G184" s="4">
        <v>7628024354</v>
      </c>
      <c r="H184" s="4">
        <v>7323162674</v>
      </c>
      <c r="I184" s="4">
        <v>8410586548</v>
      </c>
      <c r="J184" s="4">
        <v>7839061379</v>
      </c>
      <c r="K184" s="4">
        <v>8734264926</v>
      </c>
      <c r="L184" s="4">
        <v>9842853734</v>
      </c>
      <c r="M184" s="4">
        <v>9887848065</v>
      </c>
      <c r="N184" s="4">
        <v>11792877066</v>
      </c>
      <c r="O184" s="5">
        <v>13793417005</v>
      </c>
      <c r="P184" s="4">
        <v>2928233539</v>
      </c>
      <c r="Q184" s="4">
        <v>2744318497</v>
      </c>
      <c r="R184" s="4">
        <v>3897878592</v>
      </c>
      <c r="S184" s="4">
        <v>3819131639</v>
      </c>
    </row>
    <row r="185" spans="1:19" ht="16" x14ac:dyDescent="0.2">
      <c r="A185" s="3" t="s">
        <v>55</v>
      </c>
      <c r="B185" s="6">
        <v>32.979999999999997</v>
      </c>
      <c r="C185" s="6">
        <v>37.1</v>
      </c>
      <c r="D185" s="6">
        <v>41.23</v>
      </c>
      <c r="E185" s="6">
        <v>41.03</v>
      </c>
      <c r="F185" s="6">
        <v>42.71</v>
      </c>
      <c r="G185" s="6">
        <v>48.55</v>
      </c>
      <c r="H185" s="6">
        <v>46.18</v>
      </c>
      <c r="I185" s="6">
        <v>46.69</v>
      </c>
      <c r="J185" s="6">
        <v>45.76</v>
      </c>
      <c r="K185" s="6">
        <v>47.65</v>
      </c>
      <c r="L185" s="6">
        <v>47.17</v>
      </c>
      <c r="M185" s="6">
        <v>45.93</v>
      </c>
      <c r="N185" s="6">
        <v>46.44</v>
      </c>
      <c r="O185" s="7">
        <v>46.76</v>
      </c>
      <c r="P185" s="6">
        <v>47.11</v>
      </c>
      <c r="Q185" s="6">
        <v>46.44</v>
      </c>
      <c r="R185" s="6">
        <v>46.79</v>
      </c>
      <c r="S185" s="6">
        <v>46.76</v>
      </c>
    </row>
    <row r="186" spans="1:19" ht="16" x14ac:dyDescent="0.2">
      <c r="A186" s="3" t="s">
        <v>184</v>
      </c>
      <c r="B186" s="4">
        <v>-207926403</v>
      </c>
      <c r="C186" s="4" t="s">
        <v>24</v>
      </c>
      <c r="D186" s="4" t="s">
        <v>24</v>
      </c>
      <c r="E186" s="4" t="s">
        <v>24</v>
      </c>
      <c r="F186" s="4" t="s">
        <v>24</v>
      </c>
      <c r="G186" s="4">
        <v>-335235389</v>
      </c>
      <c r="H186" s="4" t="s">
        <v>24</v>
      </c>
      <c r="I186" s="4" t="s">
        <v>24</v>
      </c>
      <c r="J186" s="4">
        <v>-56372982</v>
      </c>
      <c r="K186" s="4">
        <v>15021782</v>
      </c>
      <c r="L186" s="4">
        <v>64436592</v>
      </c>
      <c r="M186" s="4">
        <v>2795458816</v>
      </c>
      <c r="N186" s="4">
        <v>1015377752</v>
      </c>
      <c r="O186" s="5" t="s">
        <v>24</v>
      </c>
      <c r="P186" s="4" t="s">
        <v>24</v>
      </c>
      <c r="Q186" s="4" t="s">
        <v>24</v>
      </c>
      <c r="R186" s="4" t="s">
        <v>24</v>
      </c>
      <c r="S186" s="4" t="s">
        <v>24</v>
      </c>
    </row>
    <row r="187" spans="1:19" ht="16" x14ac:dyDescent="0.2">
      <c r="A187" s="3" t="s">
        <v>185</v>
      </c>
      <c r="B187" s="4">
        <v>2841120777</v>
      </c>
      <c r="C187" s="4">
        <v>3151248376</v>
      </c>
      <c r="D187" s="4">
        <v>3285327992</v>
      </c>
      <c r="E187" s="4">
        <v>4118505487</v>
      </c>
      <c r="F187" s="4">
        <v>4445581987</v>
      </c>
      <c r="G187" s="4">
        <v>4640746607</v>
      </c>
      <c r="H187" s="4">
        <v>5680788292</v>
      </c>
      <c r="I187" s="4">
        <v>5244822998</v>
      </c>
      <c r="J187" s="4">
        <v>4933555015</v>
      </c>
      <c r="K187" s="4">
        <v>5340393719</v>
      </c>
      <c r="L187" s="4">
        <v>4910002522</v>
      </c>
      <c r="M187" s="4">
        <v>7280302550</v>
      </c>
      <c r="N187" s="4">
        <v>9204273743</v>
      </c>
      <c r="O187" s="5">
        <v>9889887905</v>
      </c>
      <c r="P187" s="4">
        <v>2636925357</v>
      </c>
      <c r="Q187" s="4">
        <v>133183117</v>
      </c>
      <c r="R187" s="4">
        <v>3648044497</v>
      </c>
      <c r="S187" s="4">
        <v>3156406437</v>
      </c>
    </row>
    <row r="188" spans="1:19" ht="16" x14ac:dyDescent="0.2">
      <c r="A188" s="28" t="s">
        <v>186</v>
      </c>
      <c r="B188" s="26">
        <v>3132793753</v>
      </c>
      <c r="C188" s="26">
        <v>3281864524</v>
      </c>
      <c r="D188" s="26">
        <v>3293226166</v>
      </c>
      <c r="E188" s="26">
        <v>4126367920</v>
      </c>
      <c r="F188" s="26">
        <v>4516637781</v>
      </c>
      <c r="G188" s="26">
        <v>5346303349</v>
      </c>
      <c r="H188" s="26">
        <v>5688104194</v>
      </c>
      <c r="I188" s="26">
        <v>5256192438</v>
      </c>
      <c r="J188" s="26">
        <v>4944118337</v>
      </c>
      <c r="K188" s="26">
        <v>5366905974</v>
      </c>
      <c r="L188" s="26">
        <v>4960847165</v>
      </c>
      <c r="M188" s="26">
        <v>7583234794</v>
      </c>
      <c r="N188" s="26">
        <v>9247889400</v>
      </c>
      <c r="O188" s="27">
        <v>9545994711</v>
      </c>
      <c r="P188" s="26">
        <v>3028991718</v>
      </c>
      <c r="Q188" s="26">
        <v>-827687331</v>
      </c>
      <c r="R188" s="26">
        <v>3779117223</v>
      </c>
      <c r="S188" s="26">
        <v>3189386990</v>
      </c>
    </row>
    <row r="189" spans="1:19" ht="16" x14ac:dyDescent="0.2">
      <c r="A189" s="21" t="s">
        <v>199</v>
      </c>
      <c r="B189" s="22"/>
      <c r="C189" s="23">
        <f>(C188/B188)-1</f>
        <v>4.7583972247533968E-2</v>
      </c>
      <c r="D189" s="23">
        <f>(D188/C188)-1</f>
        <v>3.4619472915207172E-3</v>
      </c>
      <c r="E189" s="23">
        <f>(E188/D188)-1</f>
        <v>0.2529864977393721</v>
      </c>
      <c r="F189" s="23">
        <f t="shared" ref="F189:S189" si="11">(F188/E188)-1</f>
        <v>9.4579511223032098E-2</v>
      </c>
      <c r="G189" s="23">
        <f t="shared" si="11"/>
        <v>0.18369096842127308</v>
      </c>
      <c r="H189" s="23">
        <f t="shared" si="11"/>
        <v>6.3932183171748314E-2</v>
      </c>
      <c r="I189" s="23">
        <f t="shared" si="11"/>
        <v>-7.5932462076836571E-2</v>
      </c>
      <c r="J189" s="23">
        <f t="shared" si="11"/>
        <v>-5.9372655145545905E-2</v>
      </c>
      <c r="K189" s="23">
        <f t="shared" si="11"/>
        <v>8.5513251945450008E-2</v>
      </c>
      <c r="L189" s="23">
        <f t="shared" si="11"/>
        <v>-7.5659758335091754E-2</v>
      </c>
      <c r="M189" s="23">
        <f t="shared" si="11"/>
        <v>0.528616895820051</v>
      </c>
      <c r="N189" s="23">
        <f t="shared" si="11"/>
        <v>0.21951774555590786</v>
      </c>
      <c r="O189" s="23">
        <f t="shared" si="11"/>
        <v>3.2234956335009723E-2</v>
      </c>
      <c r="P189" s="23"/>
      <c r="Q189" s="23">
        <f t="shared" si="11"/>
        <v>-1.2732550657307542</v>
      </c>
      <c r="R189" s="23">
        <f t="shared" si="11"/>
        <v>-5.5658753993904009</v>
      </c>
      <c r="S189" s="23">
        <f t="shared" si="11"/>
        <v>-0.15604973283465673</v>
      </c>
    </row>
    <row r="190" spans="1:19" ht="16" x14ac:dyDescent="0.2">
      <c r="A190" s="24" t="s">
        <v>200</v>
      </c>
      <c r="B190" s="25">
        <f t="shared" ref="B190:S190" si="12">B188/B2</f>
        <v>0.28633341549468083</v>
      </c>
      <c r="C190" s="25">
        <f t="shared" si="12"/>
        <v>0.28320958562434717</v>
      </c>
      <c r="D190" s="25">
        <f t="shared" si="12"/>
        <v>0.23885238970624326</v>
      </c>
      <c r="E190" s="25">
        <f t="shared" si="12"/>
        <v>0.26732120800950721</v>
      </c>
      <c r="F190" s="25">
        <f t="shared" si="12"/>
        <v>0.31297727171280881</v>
      </c>
      <c r="G190" s="25">
        <f t="shared" si="12"/>
        <v>0.34030440528946537</v>
      </c>
      <c r="H190" s="25">
        <f t="shared" si="12"/>
        <v>0.35872762402612285</v>
      </c>
      <c r="I190" s="25">
        <f t="shared" si="12"/>
        <v>0.29177853345463672</v>
      </c>
      <c r="J190" s="25">
        <f t="shared" si="12"/>
        <v>0.28860474142887932</v>
      </c>
      <c r="K190" s="25">
        <f t="shared" si="12"/>
        <v>0.2927978960856425</v>
      </c>
      <c r="L190" s="25">
        <f t="shared" si="12"/>
        <v>0.2377334723470334</v>
      </c>
      <c r="M190" s="25">
        <f t="shared" si="12"/>
        <v>0.35224611263508848</v>
      </c>
      <c r="N190" s="25">
        <f t="shared" si="12"/>
        <v>0.36415061180550007</v>
      </c>
      <c r="O190" s="25">
        <f t="shared" si="12"/>
        <v>0.32360601309954917</v>
      </c>
      <c r="P190" s="25">
        <f t="shared" si="12"/>
        <v>0.50453725388317094</v>
      </c>
      <c r="Q190" s="25">
        <f t="shared" si="12"/>
        <v>-0.11992017959376103</v>
      </c>
      <c r="R190" s="25">
        <f t="shared" si="12"/>
        <v>0.48553800505814437</v>
      </c>
      <c r="S190" s="25">
        <f t="shared" si="12"/>
        <v>0.40086716989663113</v>
      </c>
    </row>
    <row r="191" spans="1:19" ht="16" x14ac:dyDescent="0.2">
      <c r="A191" s="3" t="s">
        <v>187</v>
      </c>
      <c r="B191" s="4">
        <v>2947154241</v>
      </c>
      <c r="C191" s="4">
        <v>3120158574</v>
      </c>
      <c r="D191" s="4">
        <v>3250163390</v>
      </c>
      <c r="E191" s="4">
        <v>4199220659</v>
      </c>
      <c r="F191" s="4">
        <v>4502295373</v>
      </c>
      <c r="G191" s="4">
        <v>4814987493</v>
      </c>
      <c r="H191" s="4">
        <v>5851863047</v>
      </c>
      <c r="I191" s="4">
        <v>5411102596</v>
      </c>
      <c r="J191" s="4">
        <v>5360488438</v>
      </c>
      <c r="K191" s="4">
        <v>5463722549</v>
      </c>
      <c r="L191" s="4">
        <v>8361140887</v>
      </c>
      <c r="M191" s="4">
        <v>9806352712</v>
      </c>
      <c r="N191" s="4">
        <v>9232833485</v>
      </c>
      <c r="O191" s="5">
        <v>10206671431</v>
      </c>
      <c r="P191" s="4">
        <v>2724541793</v>
      </c>
      <c r="Q191" s="4">
        <v>288611259</v>
      </c>
      <c r="R191" s="4">
        <v>3594081499</v>
      </c>
      <c r="S191" s="4">
        <v>3271280759</v>
      </c>
    </row>
    <row r="192" spans="1:19" ht="16" x14ac:dyDescent="0.2">
      <c r="A192" s="3" t="s">
        <v>188</v>
      </c>
      <c r="B192" s="6">
        <v>0.49</v>
      </c>
      <c r="C192" s="6">
        <v>0.56000000000000005</v>
      </c>
      <c r="D192" s="6">
        <v>0.6</v>
      </c>
      <c r="E192" s="6">
        <v>0.77</v>
      </c>
      <c r="F192" s="6">
        <v>0.85</v>
      </c>
      <c r="G192" s="6">
        <v>0.9</v>
      </c>
      <c r="H192" s="6">
        <v>1.1200000000000001</v>
      </c>
      <c r="I192" s="6">
        <v>1.06</v>
      </c>
      <c r="J192" s="6">
        <v>1.02</v>
      </c>
      <c r="K192" s="6">
        <v>1.1299999999999999</v>
      </c>
      <c r="L192" s="6">
        <v>1.05</v>
      </c>
      <c r="M192" s="6">
        <v>1.59</v>
      </c>
      <c r="N192" s="6">
        <v>2.0299999999999998</v>
      </c>
      <c r="O192" s="7">
        <v>2.19</v>
      </c>
      <c r="P192" s="6">
        <v>0.57999999999999996</v>
      </c>
      <c r="Q192" s="6">
        <v>0.03</v>
      </c>
      <c r="R192" s="6">
        <v>0.81</v>
      </c>
      <c r="S192" s="6">
        <v>0.7</v>
      </c>
    </row>
    <row r="193" spans="1:19" ht="16" x14ac:dyDescent="0.2">
      <c r="A193" s="3" t="s">
        <v>189</v>
      </c>
      <c r="B193" s="6">
        <v>31.17</v>
      </c>
      <c r="C193" s="6">
        <v>30.56</v>
      </c>
      <c r="D193" s="6">
        <v>39.4</v>
      </c>
      <c r="E193" s="6">
        <v>36.53</v>
      </c>
      <c r="F193" s="6">
        <v>38.03</v>
      </c>
      <c r="G193" s="6">
        <v>46.05</v>
      </c>
      <c r="H193" s="6">
        <v>22.69</v>
      </c>
      <c r="I193" s="6">
        <v>33.14</v>
      </c>
      <c r="J193" s="6">
        <v>25.5</v>
      </c>
      <c r="K193" s="6">
        <v>31.62</v>
      </c>
      <c r="L193" s="6">
        <v>26.91</v>
      </c>
      <c r="M193" s="6">
        <v>54.08</v>
      </c>
      <c r="N193" s="6">
        <v>45.65</v>
      </c>
      <c r="O193" s="7">
        <v>44.55</v>
      </c>
      <c r="P193" s="6">
        <v>44.27</v>
      </c>
      <c r="Q193" s="6">
        <v>46.27</v>
      </c>
      <c r="R193" s="6">
        <v>49.27</v>
      </c>
      <c r="S193" s="6">
        <v>45.46</v>
      </c>
    </row>
    <row r="194" spans="1:19" ht="16" x14ac:dyDescent="0.2">
      <c r="A194" s="3" t="s">
        <v>190</v>
      </c>
      <c r="B194" s="6">
        <v>1.37</v>
      </c>
      <c r="C194" s="6">
        <v>1.25</v>
      </c>
      <c r="D194" s="6">
        <v>1.04</v>
      </c>
      <c r="E194" s="6">
        <v>1.03</v>
      </c>
      <c r="F194" s="6">
        <v>1.2</v>
      </c>
      <c r="G194" s="6">
        <v>1.1000000000000001</v>
      </c>
      <c r="H194" s="6">
        <v>1.27</v>
      </c>
      <c r="I194" s="6">
        <v>1.08</v>
      </c>
      <c r="J194" s="6">
        <v>1.1599999999999999</v>
      </c>
      <c r="K194" s="6">
        <v>1.2</v>
      </c>
      <c r="L194" s="6">
        <v>1.23</v>
      </c>
      <c r="M194" s="6">
        <v>1.1499999999999999</v>
      </c>
      <c r="N194" s="6">
        <v>1.42</v>
      </c>
      <c r="O194" s="7">
        <v>1.33</v>
      </c>
      <c r="P194" s="6">
        <v>1.68</v>
      </c>
      <c r="Q194" s="6">
        <v>0.52</v>
      </c>
      <c r="R194" s="6">
        <v>1.5</v>
      </c>
      <c r="S194" s="6">
        <v>1.47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1 A142:N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21F32-3B51-4047-A24E-14A035EEA488}">
  <dimension ref="A1:R110"/>
  <sheetViews>
    <sheetView tabSelected="1" workbookViewId="0">
      <selection activeCell="D21" sqref="D21:E21"/>
    </sheetView>
  </sheetViews>
  <sheetFormatPr baseColWidth="10" defaultRowHeight="15" x14ac:dyDescent="0.2"/>
  <cols>
    <col min="1" max="18" width="18.83203125" customWidth="1"/>
  </cols>
  <sheetData>
    <row r="1" spans="1:18" s="120" customFormat="1" ht="22" customHeight="1" x14ac:dyDescent="0.2">
      <c r="A1" s="119" t="e" vm="1">
        <v>#VALUE!</v>
      </c>
      <c r="B1" s="119"/>
      <c r="C1" s="119"/>
      <c r="D1" s="119"/>
      <c r="E1" s="119"/>
      <c r="F1" s="119"/>
      <c r="G1" s="119"/>
      <c r="H1" s="119"/>
      <c r="I1" s="119"/>
      <c r="J1" s="119"/>
      <c r="K1" s="119"/>
      <c r="L1" s="119"/>
      <c r="M1" s="119"/>
      <c r="N1" s="119"/>
      <c r="O1" s="119"/>
      <c r="P1" s="119"/>
      <c r="Q1" s="119"/>
      <c r="R1" s="119"/>
    </row>
    <row r="2" spans="1:18" s="120" customFormat="1" ht="22" customHeight="1" thickBot="1" x14ac:dyDescent="0.25">
      <c r="A2" s="119"/>
      <c r="B2" s="119"/>
      <c r="C2" s="119"/>
      <c r="D2" s="119"/>
      <c r="E2" s="119"/>
      <c r="F2" s="119"/>
      <c r="G2" s="119"/>
      <c r="H2" s="119"/>
      <c r="I2" s="119"/>
      <c r="J2" s="119"/>
      <c r="K2" s="119"/>
      <c r="L2" s="119"/>
      <c r="M2" s="119"/>
      <c r="N2" s="119"/>
      <c r="O2" s="119"/>
      <c r="P2" s="119"/>
      <c r="Q2" s="119"/>
      <c r="R2" s="119"/>
    </row>
    <row r="3" spans="1:18" ht="22" customHeight="1" x14ac:dyDescent="0.2">
      <c r="A3" s="35" cm="1">
        <f t="array" ref="A3">_FV(A1,"Market cap",TRUE)</f>
        <v>332564900000</v>
      </c>
      <c r="B3" s="36" t="s">
        <v>201</v>
      </c>
      <c r="C3" s="102">
        <f>Financials!O8*0.01</f>
        <v>0.84349999999999992</v>
      </c>
      <c r="D3" s="36" t="s">
        <v>202</v>
      </c>
      <c r="E3" s="102">
        <f>SUM(C11:E11)/3</f>
        <v>0.11658775581005505</v>
      </c>
      <c r="F3" s="37" t="s">
        <v>203</v>
      </c>
      <c r="G3" s="38">
        <f>AVERAGE(Financials!N129:S129)</f>
        <v>-4.9800507513766412E-3</v>
      </c>
      <c r="H3" s="37" t="s">
        <v>204</v>
      </c>
      <c r="I3" s="97">
        <f>J15*(1+I7)/(I6-I7)</f>
        <v>287108982146.45386</v>
      </c>
      <c r="J3" s="39" t="s">
        <v>205</v>
      </c>
      <c r="K3" s="106">
        <f>(Financials!O172*-1)/Model!A3</f>
        <v>1.2314372896839083E-2</v>
      </c>
      <c r="L3" s="40" t="s">
        <v>206</v>
      </c>
      <c r="M3" s="41"/>
      <c r="N3" s="121" t="s">
        <v>207</v>
      </c>
      <c r="O3" s="122"/>
      <c r="P3" s="41"/>
      <c r="Q3" s="41"/>
      <c r="R3" s="41"/>
    </row>
    <row r="4" spans="1:18" ht="22" customHeight="1" x14ac:dyDescent="0.2">
      <c r="A4" s="42">
        <f>Financials!O56-Financials!O96-Financials!O105</f>
        <v>1568386152</v>
      </c>
      <c r="B4" s="43" t="s">
        <v>208</v>
      </c>
      <c r="C4" s="103">
        <f>Financials!O17*0.01</f>
        <v>0.42799999999999999</v>
      </c>
      <c r="D4" s="43" t="s">
        <v>209</v>
      </c>
      <c r="E4" s="103">
        <f>SUM(C13:E13)/3</f>
        <v>0.10977034554223875</v>
      </c>
      <c r="F4" s="44" t="s">
        <v>210</v>
      </c>
      <c r="G4" s="45">
        <f>A5*(1+(5*G3))</f>
        <v>3349592441.1126251</v>
      </c>
      <c r="H4" s="44" t="s">
        <v>211</v>
      </c>
      <c r="I4" s="98">
        <f>NPV(I6,F15,G15,H15,I15,(J15+I3))</f>
        <v>239984835752.76443</v>
      </c>
      <c r="J4" s="44" t="s">
        <v>212</v>
      </c>
      <c r="K4" s="99" cm="1">
        <f t="array" ref="K4">_FV(A1,"Change (%)",TRUE)</f>
        <v>-1.8590000000000002E-3</v>
      </c>
      <c r="L4" s="46" t="s">
        <v>213</v>
      </c>
      <c r="M4" s="41"/>
      <c r="N4" s="123" t="s">
        <v>214</v>
      </c>
      <c r="O4" s="124"/>
      <c r="P4" s="41"/>
      <c r="Q4" s="41"/>
      <c r="R4" s="41"/>
    </row>
    <row r="5" spans="1:18" ht="22" customHeight="1" x14ac:dyDescent="0.2">
      <c r="A5" s="42" cm="1">
        <f t="array" ref="A5">_FV(A1,"Shares outstanding",TRUE)</f>
        <v>3435128000</v>
      </c>
      <c r="B5" s="43" t="s">
        <v>215</v>
      </c>
      <c r="C5" s="103">
        <f>F14</f>
        <v>0.36241950870498452</v>
      </c>
      <c r="D5" s="47" t="s">
        <v>216</v>
      </c>
      <c r="E5" s="103">
        <f>SUM(C16:E16)/3</f>
        <v>0.22415829434695569</v>
      </c>
      <c r="F5" s="44" t="s">
        <v>217</v>
      </c>
      <c r="G5" s="45">
        <f>Financials!O56</f>
        <v>5334622855</v>
      </c>
      <c r="H5" s="44" t="s">
        <v>218</v>
      </c>
      <c r="I5" s="98">
        <f>I4+G5-G6</f>
        <v>241553221904.76443</v>
      </c>
      <c r="J5" s="44" t="s">
        <v>219</v>
      </c>
      <c r="K5" s="109" cm="1">
        <f t="array" ref="K5">_FV(A1,"Price")</f>
        <v>96.63</v>
      </c>
      <c r="L5" s="48" t="s">
        <v>220</v>
      </c>
      <c r="M5" s="41"/>
      <c r="N5" s="49" t="s">
        <v>221</v>
      </c>
      <c r="O5" s="50">
        <f>Financials!O20</f>
        <v>-407481492</v>
      </c>
      <c r="P5" s="41"/>
      <c r="Q5" s="41"/>
      <c r="R5" s="41"/>
    </row>
    <row r="6" spans="1:18" ht="22" customHeight="1" x14ac:dyDescent="0.2">
      <c r="A6" s="51">
        <f>O20/F10</f>
        <v>9.9142886954447889</v>
      </c>
      <c r="B6" s="43" t="s">
        <v>222</v>
      </c>
      <c r="C6" s="103">
        <f>F17</f>
        <v>0.33961364178392561</v>
      </c>
      <c r="D6" s="47" t="s">
        <v>200</v>
      </c>
      <c r="E6" s="103">
        <f>Financials!O33/Financials!O126</f>
        <v>0.74319410207593462</v>
      </c>
      <c r="F6" s="43" t="s">
        <v>223</v>
      </c>
      <c r="G6" s="45">
        <f>Financials!O96+Financials!O105</f>
        <v>3766236703</v>
      </c>
      <c r="H6" s="44" t="s">
        <v>224</v>
      </c>
      <c r="I6" s="101">
        <f>N25</f>
        <v>9.604445095206135E-2</v>
      </c>
      <c r="J6" s="44" t="s">
        <v>225</v>
      </c>
      <c r="K6" s="107">
        <f>I5/G4</f>
        <v>72.114212744201311</v>
      </c>
      <c r="L6" s="52" t="s">
        <v>226</v>
      </c>
      <c r="M6" s="41"/>
      <c r="N6" s="49" t="s">
        <v>227</v>
      </c>
      <c r="O6" s="50">
        <f>Financials!O96</f>
        <v>921485474</v>
      </c>
      <c r="P6" s="41"/>
      <c r="Q6" s="41"/>
      <c r="R6" s="41"/>
    </row>
    <row r="7" spans="1:18" ht="22" customHeight="1" thickBot="1" x14ac:dyDescent="0.25">
      <c r="A7" s="53">
        <f>O20/F12</f>
        <v>27.355836143785474</v>
      </c>
      <c r="B7" s="54" t="s">
        <v>228</v>
      </c>
      <c r="C7" s="105">
        <f>F15/A3</f>
        <v>3.4254967977678942E-2</v>
      </c>
      <c r="D7" s="54" t="s">
        <v>229</v>
      </c>
      <c r="E7" s="104">
        <f>(Financials!O16*(1-0.25))/(Financials!O126+Financials!O105+Financials!O96)</f>
        <v>0.55625898410110453</v>
      </c>
      <c r="F7" s="54" t="s">
        <v>196</v>
      </c>
      <c r="G7" s="55">
        <f>(Financials!O96+Financials!O105)/Financials!O126</f>
        <v>0.28410686064978846</v>
      </c>
      <c r="H7" s="56" t="s">
        <v>230</v>
      </c>
      <c r="I7" s="100">
        <v>2.5000000000000001E-2</v>
      </c>
      <c r="J7" s="57" t="s">
        <v>231</v>
      </c>
      <c r="K7" s="108">
        <f>K6/K5-1</f>
        <v>-0.25370782630444666</v>
      </c>
      <c r="L7" s="58" t="s">
        <v>232</v>
      </c>
      <c r="M7" s="41"/>
      <c r="N7" s="49" t="s">
        <v>233</v>
      </c>
      <c r="O7" s="50">
        <f>Financials!O105</f>
        <v>2844751229</v>
      </c>
      <c r="P7" s="41"/>
      <c r="Q7" s="41"/>
      <c r="R7" s="41"/>
    </row>
    <row r="8" spans="1:18" ht="22" customHeight="1" x14ac:dyDescent="0.2">
      <c r="A8" s="59"/>
      <c r="B8" s="41"/>
      <c r="C8" s="41"/>
      <c r="D8" s="41"/>
      <c r="E8" s="41"/>
      <c r="F8" s="110"/>
      <c r="G8" s="110"/>
      <c r="H8" s="110"/>
      <c r="I8" s="110"/>
      <c r="J8" s="111"/>
      <c r="K8" s="112" cm="1">
        <f t="array" ref="K8">_FV(L8,"Previous close",TRUE)</f>
        <v>0.14480000000000001</v>
      </c>
      <c r="L8" s="113" t="e" vm="2">
        <v>#VALUE!</v>
      </c>
      <c r="M8" s="41"/>
      <c r="N8" s="61" t="s">
        <v>214</v>
      </c>
      <c r="O8" s="62">
        <f>O5/(O6+O7)</f>
        <v>-0.10819327730395176</v>
      </c>
      <c r="P8" s="41"/>
      <c r="Q8" s="41"/>
      <c r="R8" s="41"/>
    </row>
    <row r="9" spans="1:18" ht="22" customHeight="1" x14ac:dyDescent="0.2">
      <c r="A9" s="63"/>
      <c r="B9" s="64">
        <v>2019</v>
      </c>
      <c r="C9" s="64">
        <v>2020</v>
      </c>
      <c r="D9" s="64">
        <v>2021</v>
      </c>
      <c r="E9" s="65">
        <v>2022</v>
      </c>
      <c r="F9" s="66">
        <v>2023</v>
      </c>
      <c r="G9" s="67">
        <v>2024</v>
      </c>
      <c r="H9" s="67">
        <v>2025</v>
      </c>
      <c r="I9" s="67">
        <v>2026</v>
      </c>
      <c r="J9" s="68">
        <v>2027</v>
      </c>
      <c r="K9" s="60"/>
      <c r="L9" s="60"/>
      <c r="M9" s="60"/>
      <c r="N9" s="49" t="s">
        <v>234</v>
      </c>
      <c r="O9" s="50">
        <f>Financials!O25</f>
        <v>2359026257</v>
      </c>
      <c r="P9" s="41"/>
      <c r="Q9" s="41"/>
      <c r="R9" s="41"/>
    </row>
    <row r="10" spans="1:18" ht="22" customHeight="1" x14ac:dyDescent="0.2">
      <c r="A10" s="69" t="s">
        <v>235</v>
      </c>
      <c r="B10" s="70">
        <v>18329728614</v>
      </c>
      <c r="C10" s="70">
        <v>20867264151</v>
      </c>
      <c r="D10" s="70">
        <v>21528228480</v>
      </c>
      <c r="E10" s="71">
        <v>25395781581</v>
      </c>
      <c r="F10" s="70">
        <v>33544000000</v>
      </c>
      <c r="G10" s="70">
        <v>40865000000</v>
      </c>
      <c r="H10" s="70">
        <v>47077000000</v>
      </c>
      <c r="I10" s="70">
        <v>52370000000</v>
      </c>
      <c r="J10" s="71">
        <v>57000000000</v>
      </c>
      <c r="K10" s="72" t="s">
        <v>236</v>
      </c>
      <c r="L10" s="60"/>
      <c r="N10" s="49" t="s">
        <v>237</v>
      </c>
      <c r="O10" s="50">
        <f>Financials!O24</f>
        <v>12211111132</v>
      </c>
      <c r="P10" s="41"/>
      <c r="Q10" s="41"/>
      <c r="R10" s="41"/>
    </row>
    <row r="11" spans="1:18" ht="22" customHeight="1" x14ac:dyDescent="0.2">
      <c r="A11" s="73"/>
      <c r="B11" s="74"/>
      <c r="C11" s="74">
        <f t="shared" ref="C11:J11" si="0">(C10/B10)-1</f>
        <v>0.13843824916544945</v>
      </c>
      <c r="D11" s="74">
        <f t="shared" si="0"/>
        <v>3.1674699865642308E-2</v>
      </c>
      <c r="E11" s="74">
        <f t="shared" si="0"/>
        <v>0.17965031839907342</v>
      </c>
      <c r="F11" s="75">
        <f t="shared" si="0"/>
        <v>0.32084928723344097</v>
      </c>
      <c r="G11" s="74">
        <f t="shared" si="0"/>
        <v>0.21825065585499637</v>
      </c>
      <c r="H11" s="74">
        <f t="shared" si="0"/>
        <v>0.15201272482564532</v>
      </c>
      <c r="I11" s="74">
        <f t="shared" si="0"/>
        <v>0.11243282282218492</v>
      </c>
      <c r="J11" s="76">
        <f t="shared" si="0"/>
        <v>8.8409394691617349E-2</v>
      </c>
      <c r="K11" s="76">
        <f>AVERAGE(F11:J11)</f>
        <v>0.178390977085577</v>
      </c>
      <c r="L11" s="60"/>
      <c r="M11" s="60"/>
      <c r="N11" s="49" t="s">
        <v>238</v>
      </c>
      <c r="O11" s="77">
        <f>O9/O10</f>
        <v>0.1931868633000989</v>
      </c>
      <c r="P11" s="41"/>
      <c r="Q11" s="41"/>
      <c r="R11" s="41"/>
    </row>
    <row r="12" spans="1:18" ht="22" customHeight="1" x14ac:dyDescent="0.2">
      <c r="A12" s="69" t="s">
        <v>142</v>
      </c>
      <c r="B12" s="70">
        <v>5851134307</v>
      </c>
      <c r="C12" s="70">
        <v>6926604830</v>
      </c>
      <c r="D12" s="70">
        <v>7302014258</v>
      </c>
      <c r="E12" s="70">
        <v>7968742002</v>
      </c>
      <c r="F12" s="78">
        <v>12157000000</v>
      </c>
      <c r="G12" s="70">
        <v>14525000000</v>
      </c>
      <c r="H12" s="70">
        <v>17013000000</v>
      </c>
      <c r="I12" s="70">
        <v>19000000000</v>
      </c>
      <c r="J12" s="71">
        <v>20348000000</v>
      </c>
      <c r="K12" s="79" t="s">
        <v>239</v>
      </c>
      <c r="L12" s="60"/>
      <c r="M12" s="60"/>
      <c r="N12" s="49" t="s">
        <v>240</v>
      </c>
      <c r="O12" s="77">
        <f>O8*(1-O11)</f>
        <v>-8.7291757431443531E-2</v>
      </c>
      <c r="P12" s="41"/>
      <c r="Q12" s="41"/>
      <c r="R12" s="41"/>
    </row>
    <row r="13" spans="1:18" ht="22" customHeight="1" x14ac:dyDescent="0.2">
      <c r="A13" s="73"/>
      <c r="B13" s="74"/>
      <c r="C13" s="74">
        <f t="shared" ref="C13:J13" si="1">(C12/B12)-1</f>
        <v>0.18380547541241055</v>
      </c>
      <c r="D13" s="74">
        <f t="shared" si="1"/>
        <v>5.4198187598930803E-2</v>
      </c>
      <c r="E13" s="74">
        <f t="shared" si="1"/>
        <v>9.1307373615374887E-2</v>
      </c>
      <c r="F13" s="75">
        <f t="shared" si="1"/>
        <v>0.52558584491113258</v>
      </c>
      <c r="G13" s="74">
        <f t="shared" si="1"/>
        <v>0.19478489758986584</v>
      </c>
      <c r="H13" s="74">
        <f t="shared" si="1"/>
        <v>0.171290877796902</v>
      </c>
      <c r="I13" s="74">
        <f t="shared" si="1"/>
        <v>0.1167930406159996</v>
      </c>
      <c r="J13" s="76">
        <f t="shared" si="1"/>
        <v>7.0947368421052648E-2</v>
      </c>
      <c r="K13" s="76">
        <f>AVERAGE(F13:J13)</f>
        <v>0.21588040586699053</v>
      </c>
      <c r="L13" s="60"/>
      <c r="M13" s="60"/>
      <c r="N13" s="123" t="s">
        <v>241</v>
      </c>
      <c r="O13" s="124"/>
      <c r="P13" s="41"/>
      <c r="Q13" s="41"/>
      <c r="R13" s="41"/>
    </row>
    <row r="14" spans="1:18" ht="22" customHeight="1" x14ac:dyDescent="0.2">
      <c r="A14" s="80" t="s">
        <v>242</v>
      </c>
      <c r="B14" s="81">
        <f>B12/B10</f>
        <v>0.31921554487887954</v>
      </c>
      <c r="C14" s="81">
        <f t="shared" ref="C14:J14" si="2">C12/C10</f>
        <v>0.33193641389104012</v>
      </c>
      <c r="D14" s="81">
        <f t="shared" si="2"/>
        <v>0.33918323863868616</v>
      </c>
      <c r="E14" s="81">
        <f t="shared" si="2"/>
        <v>0.31378211285144536</v>
      </c>
      <c r="F14" s="82">
        <f t="shared" si="2"/>
        <v>0.36241950870498452</v>
      </c>
      <c r="G14" s="81">
        <f t="shared" si="2"/>
        <v>0.35543863942248866</v>
      </c>
      <c r="H14" s="81">
        <f t="shared" si="2"/>
        <v>0.36138666440087513</v>
      </c>
      <c r="I14" s="81">
        <f t="shared" si="2"/>
        <v>0.36280313156387245</v>
      </c>
      <c r="J14" s="83">
        <f t="shared" si="2"/>
        <v>0.3569824561403509</v>
      </c>
      <c r="K14" s="83"/>
      <c r="L14" s="60"/>
      <c r="M14" s="60"/>
      <c r="N14" s="49" t="s">
        <v>243</v>
      </c>
      <c r="O14" s="77">
        <f>'[1]US Treasury Bonds'!$C$8</f>
        <v>4.1210000000000004E-2</v>
      </c>
      <c r="P14" s="41"/>
      <c r="Q14" s="41"/>
      <c r="R14" s="41"/>
    </row>
    <row r="15" spans="1:18" ht="22" customHeight="1" x14ac:dyDescent="0.2">
      <c r="A15" s="69" t="s">
        <v>185</v>
      </c>
      <c r="B15" s="70">
        <v>5366905974</v>
      </c>
      <c r="C15" s="70">
        <v>4960847165</v>
      </c>
      <c r="D15" s="70">
        <v>7583234794</v>
      </c>
      <c r="E15" s="70">
        <v>9247889400</v>
      </c>
      <c r="F15" s="78">
        <v>11392000000</v>
      </c>
      <c r="G15" s="70">
        <v>13516000000</v>
      </c>
      <c r="H15" s="70">
        <v>15566000000</v>
      </c>
      <c r="I15" s="70">
        <v>17931000000</v>
      </c>
      <c r="J15" s="71">
        <v>19900000000</v>
      </c>
      <c r="K15" s="79" t="s">
        <v>244</v>
      </c>
      <c r="L15" s="60"/>
      <c r="M15" s="60"/>
      <c r="N15" s="49" t="s">
        <v>245</v>
      </c>
      <c r="O15" s="84">
        <f>1.33</f>
        <v>1.33</v>
      </c>
      <c r="P15" s="41"/>
      <c r="Q15" s="41"/>
      <c r="R15" s="41"/>
    </row>
    <row r="16" spans="1:18" ht="22" customHeight="1" x14ac:dyDescent="0.2">
      <c r="A16" s="85"/>
      <c r="B16" s="74"/>
      <c r="C16" s="74">
        <f t="shared" ref="C16:J16" si="3">(C15/B15)-1</f>
        <v>-7.5659758335091754E-2</v>
      </c>
      <c r="D16" s="74">
        <f t="shared" si="3"/>
        <v>0.528616895820051</v>
      </c>
      <c r="E16" s="74">
        <f t="shared" si="3"/>
        <v>0.21951774555590786</v>
      </c>
      <c r="F16" s="75">
        <f t="shared" si="3"/>
        <v>0.23184864213449607</v>
      </c>
      <c r="G16" s="74">
        <f t="shared" si="3"/>
        <v>0.18644662921348321</v>
      </c>
      <c r="H16" s="74">
        <f t="shared" si="3"/>
        <v>0.15167209233501033</v>
      </c>
      <c r="I16" s="74">
        <f t="shared" si="3"/>
        <v>0.15193370165745845</v>
      </c>
      <c r="J16" s="76">
        <f t="shared" si="3"/>
        <v>0.10980982655735883</v>
      </c>
      <c r="K16" s="76">
        <f>AVERAGE(F16:J16)</f>
        <v>0.16634217837956139</v>
      </c>
      <c r="L16" s="60"/>
      <c r="M16" s="60"/>
      <c r="N16" s="49" t="s">
        <v>246</v>
      </c>
      <c r="O16" s="77">
        <v>8.4000000000000005E-2</v>
      </c>
      <c r="P16" s="41"/>
      <c r="Q16" s="41"/>
      <c r="R16" s="41"/>
    </row>
    <row r="17" spans="1:18" ht="22" customHeight="1" x14ac:dyDescent="0.2">
      <c r="A17" s="80" t="s">
        <v>200</v>
      </c>
      <c r="B17" s="81">
        <f>B15/B10</f>
        <v>0.2927978960856425</v>
      </c>
      <c r="C17" s="81">
        <f t="shared" ref="C17:J17" si="4">C15/C10</f>
        <v>0.2377334723470334</v>
      </c>
      <c r="D17" s="81">
        <f t="shared" si="4"/>
        <v>0.35224611263508848</v>
      </c>
      <c r="E17" s="83">
        <f t="shared" si="4"/>
        <v>0.36415061180550007</v>
      </c>
      <c r="F17" s="81">
        <f t="shared" si="4"/>
        <v>0.33961364178392561</v>
      </c>
      <c r="G17" s="81">
        <f t="shared" si="4"/>
        <v>0.33074758350666827</v>
      </c>
      <c r="H17" s="81">
        <f t="shared" si="4"/>
        <v>0.33064978651995669</v>
      </c>
      <c r="I17" s="81">
        <f t="shared" si="4"/>
        <v>0.34239068168798931</v>
      </c>
      <c r="J17" s="83">
        <f t="shared" si="4"/>
        <v>0.34912280701754383</v>
      </c>
      <c r="K17" s="83"/>
      <c r="L17" s="60"/>
      <c r="M17" s="60"/>
      <c r="N17" s="86" t="s">
        <v>241</v>
      </c>
      <c r="O17" s="87">
        <f>(O14)+((O15)*(O16-O14))</f>
        <v>9.8120700000000005E-2</v>
      </c>
      <c r="P17" s="41"/>
      <c r="Q17" s="41"/>
      <c r="R17" s="41"/>
    </row>
    <row r="18" spans="1:18" ht="22" customHeight="1" x14ac:dyDescent="0.2">
      <c r="A18" s="88" t="s">
        <v>196</v>
      </c>
      <c r="B18" s="89">
        <v>0.63409771894212286</v>
      </c>
      <c r="C18" s="89">
        <v>0.55094936276905326</v>
      </c>
      <c r="D18" s="89">
        <v>0.45161257200920552</v>
      </c>
      <c r="E18" s="89">
        <v>0.51346893020144069</v>
      </c>
      <c r="F18" s="90"/>
      <c r="G18" s="89"/>
      <c r="H18" s="89"/>
      <c r="I18" s="89"/>
      <c r="J18" s="91"/>
      <c r="K18" s="92"/>
      <c r="L18" s="60"/>
      <c r="M18" s="60"/>
      <c r="N18" s="123" t="s">
        <v>247</v>
      </c>
      <c r="O18" s="124"/>
      <c r="P18" s="41"/>
      <c r="Q18" s="41"/>
      <c r="R18" s="41"/>
    </row>
    <row r="19" spans="1:18" ht="22" customHeight="1" x14ac:dyDescent="0.2">
      <c r="A19" s="60"/>
      <c r="B19" s="60"/>
      <c r="C19" s="60"/>
      <c r="D19" s="60"/>
      <c r="E19" s="60"/>
      <c r="F19" s="60" t="s">
        <v>248</v>
      </c>
      <c r="G19" s="60"/>
      <c r="H19" s="60"/>
      <c r="I19" s="60"/>
      <c r="J19" s="60"/>
      <c r="K19" s="60"/>
      <c r="L19" s="60"/>
      <c r="M19" s="60"/>
      <c r="N19" s="49" t="s">
        <v>224</v>
      </c>
      <c r="O19" s="93">
        <f>O6+O7</f>
        <v>3766236703</v>
      </c>
      <c r="P19" s="41"/>
      <c r="Q19" s="41"/>
      <c r="R19" s="41"/>
    </row>
    <row r="20" spans="1:18" ht="22" customHeight="1" x14ac:dyDescent="0.2">
      <c r="B20" s="94"/>
      <c r="C20" s="94"/>
      <c r="D20" s="94"/>
      <c r="E20" s="94"/>
      <c r="F20" s="60"/>
      <c r="G20" s="60"/>
      <c r="H20" s="60"/>
      <c r="I20" s="60"/>
      <c r="J20" s="60"/>
      <c r="K20" s="60"/>
      <c r="L20" s="60"/>
      <c r="M20" s="60"/>
      <c r="N20" s="49" t="s">
        <v>201</v>
      </c>
      <c r="O20" s="93">
        <f>A3</f>
        <v>332564900000</v>
      </c>
      <c r="P20" s="41"/>
      <c r="Q20" s="41"/>
      <c r="R20" s="41"/>
    </row>
    <row r="21" spans="1:18" ht="22" customHeight="1" x14ac:dyDescent="0.2">
      <c r="A21" s="125" t="str" cm="1">
        <f t="array" ref="A21">_FV(A1,"Industry")</f>
        <v>Pharmaceuticals</v>
      </c>
      <c r="B21" s="125"/>
      <c r="C21" s="125"/>
      <c r="D21" s="126" cm="1">
        <f t="array" ref="D21">_FV(A1,"Year incorporated",TRUE)</f>
        <v>1931</v>
      </c>
      <c r="E21" s="126"/>
      <c r="F21" s="60"/>
      <c r="G21" s="60"/>
      <c r="H21" s="60"/>
      <c r="I21" s="60"/>
      <c r="J21" s="60"/>
      <c r="K21" s="60"/>
      <c r="M21" s="60"/>
      <c r="N21" s="49" t="s">
        <v>249</v>
      </c>
      <c r="O21" s="93">
        <f>O19+O20</f>
        <v>336331136703</v>
      </c>
      <c r="P21" s="41"/>
      <c r="Q21" s="41"/>
      <c r="R21" s="41"/>
    </row>
    <row r="22" spans="1:18" ht="22" customHeight="1" x14ac:dyDescent="0.2">
      <c r="A22" s="114" t="str" cm="1">
        <f t="array" ref="A22">_FV(A1,"Description")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B22" s="114"/>
      <c r="C22" s="114"/>
      <c r="D22" s="114"/>
      <c r="E22" s="114"/>
      <c r="F22" s="60"/>
      <c r="G22" s="60"/>
      <c r="H22" s="60"/>
      <c r="I22" s="60"/>
      <c r="J22" s="60"/>
      <c r="K22" s="60"/>
      <c r="L22" s="60"/>
      <c r="M22" s="60"/>
      <c r="N22" s="61" t="s">
        <v>250</v>
      </c>
      <c r="O22" s="95">
        <f>(O19/O21)</f>
        <v>1.1198001885641075E-2</v>
      </c>
      <c r="P22" s="41"/>
      <c r="Q22" s="41"/>
      <c r="R22" s="41"/>
    </row>
    <row r="23" spans="1:18" ht="22" customHeight="1" x14ac:dyDescent="0.2">
      <c r="A23" s="114"/>
      <c r="B23" s="114"/>
      <c r="C23" s="114"/>
      <c r="D23" s="114"/>
      <c r="E23" s="114"/>
      <c r="F23" s="60"/>
      <c r="G23" s="60"/>
      <c r="H23" s="60"/>
      <c r="I23" s="60"/>
      <c r="J23" s="60"/>
      <c r="K23" s="60"/>
      <c r="L23" s="60"/>
      <c r="M23" s="60"/>
      <c r="N23" s="86" t="s">
        <v>251</v>
      </c>
      <c r="O23" s="96">
        <f>O20/O21</f>
        <v>0.98880199811435887</v>
      </c>
      <c r="P23" s="41"/>
      <c r="Q23" s="41"/>
      <c r="R23" s="41"/>
    </row>
    <row r="24" spans="1:18" ht="22" customHeight="1" x14ac:dyDescent="0.2">
      <c r="A24" s="114"/>
      <c r="B24" s="114"/>
      <c r="C24" s="114"/>
      <c r="D24" s="114"/>
      <c r="E24" s="114"/>
      <c r="F24" s="60"/>
      <c r="G24" s="60"/>
      <c r="H24" s="60"/>
      <c r="I24" s="60"/>
      <c r="J24" s="60"/>
      <c r="K24" s="60"/>
      <c r="L24" s="60"/>
      <c r="M24" s="60"/>
      <c r="N24" s="115" t="s">
        <v>252</v>
      </c>
      <c r="O24" s="116"/>
      <c r="P24" s="41"/>
      <c r="Q24" s="41"/>
      <c r="R24" s="41"/>
    </row>
    <row r="25" spans="1:18" ht="22" customHeight="1" x14ac:dyDescent="0.2">
      <c r="A25" s="114"/>
      <c r="B25" s="114"/>
      <c r="C25" s="114"/>
      <c r="D25" s="114"/>
      <c r="E25" s="114"/>
      <c r="F25" s="60"/>
      <c r="G25" s="60"/>
      <c r="H25" s="60"/>
      <c r="I25" s="60"/>
      <c r="J25" s="60"/>
      <c r="K25" s="60"/>
      <c r="L25" s="60"/>
      <c r="M25" s="60"/>
      <c r="N25" s="117">
        <f>(O22*O12)+(O23*O17)</f>
        <v>9.604445095206135E-2</v>
      </c>
      <c r="O25" s="118"/>
      <c r="P25" s="41"/>
      <c r="Q25" s="41"/>
      <c r="R25" s="41"/>
    </row>
    <row r="26" spans="1:18" ht="22" customHeight="1" x14ac:dyDescent="0.2">
      <c r="A26" s="114"/>
      <c r="B26" s="114"/>
      <c r="C26" s="114"/>
      <c r="D26" s="114"/>
      <c r="E26" s="114"/>
      <c r="F26" s="60"/>
      <c r="G26" s="60"/>
      <c r="H26" s="60"/>
      <c r="I26" s="60"/>
      <c r="J26" s="60"/>
      <c r="K26" s="60"/>
      <c r="L26" s="60"/>
      <c r="M26" s="60"/>
      <c r="N26" s="60"/>
      <c r="O26" s="41"/>
      <c r="P26" s="41"/>
      <c r="Q26" s="41"/>
      <c r="R26" s="41"/>
    </row>
    <row r="27" spans="1:18" ht="22" customHeight="1" x14ac:dyDescent="0.2">
      <c r="A27" s="114"/>
      <c r="B27" s="114"/>
      <c r="C27" s="114"/>
      <c r="D27" s="114"/>
      <c r="E27" s="114"/>
      <c r="F27" s="60"/>
      <c r="G27" s="60"/>
      <c r="H27" s="60"/>
      <c r="I27" s="60"/>
      <c r="J27" s="60"/>
      <c r="K27" s="60"/>
      <c r="L27" s="60"/>
      <c r="M27" s="60"/>
      <c r="N27" s="60"/>
      <c r="O27" s="41"/>
      <c r="P27" s="41"/>
      <c r="Q27" s="41"/>
      <c r="R27" s="41"/>
    </row>
    <row r="28" spans="1:18" ht="22" customHeight="1" x14ac:dyDescent="0.2">
      <c r="A28" s="114"/>
      <c r="B28" s="114"/>
      <c r="C28" s="114"/>
      <c r="D28" s="114"/>
      <c r="E28" s="114"/>
      <c r="F28" s="60"/>
      <c r="G28" s="60"/>
      <c r="H28" s="60"/>
      <c r="I28" s="60"/>
      <c r="J28" s="60"/>
      <c r="K28" s="60"/>
      <c r="L28" s="60"/>
      <c r="M28" s="60"/>
      <c r="N28" s="60"/>
      <c r="O28" s="41"/>
      <c r="P28" s="41"/>
      <c r="Q28" s="41"/>
      <c r="R28" s="41"/>
    </row>
    <row r="29" spans="1:18" ht="22" customHeight="1" x14ac:dyDescent="0.2">
      <c r="A29" s="114"/>
      <c r="B29" s="114"/>
      <c r="C29" s="114"/>
      <c r="D29" s="114"/>
      <c r="E29" s="114"/>
      <c r="F29" s="60"/>
      <c r="G29" s="60"/>
      <c r="H29" s="60"/>
      <c r="I29" s="60"/>
      <c r="J29" s="60"/>
      <c r="K29" s="60"/>
      <c r="L29" s="60"/>
      <c r="M29" s="60"/>
      <c r="N29" s="60"/>
      <c r="O29" s="41"/>
      <c r="P29" s="41"/>
      <c r="Q29" s="41"/>
      <c r="R29" s="41"/>
    </row>
    <row r="30" spans="1:18" ht="22" customHeight="1" x14ac:dyDescent="0.2">
      <c r="A30" s="114"/>
      <c r="B30" s="114"/>
      <c r="C30" s="114"/>
      <c r="D30" s="114"/>
      <c r="E30" s="114"/>
      <c r="F30" s="60"/>
      <c r="G30" s="60"/>
      <c r="H30" s="60"/>
      <c r="I30" s="60"/>
      <c r="J30" s="60"/>
      <c r="K30" s="60"/>
      <c r="L30" s="60"/>
      <c r="M30" s="60"/>
      <c r="N30" s="60"/>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0"/>
      <c r="B33" s="60"/>
      <c r="C33" s="60"/>
      <c r="D33" s="60"/>
      <c r="E33" s="60"/>
      <c r="F33" s="60"/>
      <c r="G33" s="60"/>
      <c r="H33" s="60"/>
      <c r="I33" s="60"/>
      <c r="J33" s="60"/>
      <c r="K33" s="60"/>
      <c r="L33" s="60"/>
      <c r="M33" s="60"/>
      <c r="N33" s="60"/>
      <c r="O33" s="60"/>
      <c r="P33" s="60"/>
      <c r="Q33" s="41"/>
      <c r="R33" s="41"/>
    </row>
    <row r="34" spans="1:18" x14ac:dyDescent="0.2">
      <c r="A34" s="60"/>
      <c r="B34" s="60"/>
      <c r="C34" s="60"/>
      <c r="D34" s="60"/>
      <c r="E34" s="60"/>
      <c r="F34" s="60"/>
      <c r="G34" s="60"/>
      <c r="H34" s="60"/>
      <c r="I34" s="60"/>
      <c r="J34" s="60"/>
      <c r="K34" s="60"/>
      <c r="L34" s="60"/>
      <c r="M34" s="60"/>
      <c r="N34" s="60"/>
      <c r="O34" s="60"/>
      <c r="P34" s="60"/>
      <c r="Q34" s="41"/>
      <c r="R34" s="41"/>
    </row>
    <row r="35" spans="1:18" x14ac:dyDescent="0.2">
      <c r="A35" s="60"/>
      <c r="B35" s="60"/>
      <c r="C35" s="60"/>
      <c r="D35" s="60"/>
      <c r="E35" s="60"/>
      <c r="F35" s="60"/>
      <c r="G35" s="60"/>
      <c r="H35" s="60"/>
      <c r="I35" s="60"/>
      <c r="J35" s="60"/>
      <c r="K35" s="60"/>
      <c r="L35" s="60"/>
      <c r="M35" s="60"/>
      <c r="N35" s="60"/>
      <c r="O35" s="60"/>
      <c r="P35" s="60"/>
      <c r="Q35" s="41"/>
      <c r="R35" s="41"/>
    </row>
    <row r="36" spans="1:18" x14ac:dyDescent="0.2">
      <c r="A36" s="60"/>
      <c r="B36" s="60"/>
      <c r="C36" s="60"/>
      <c r="D36" s="60"/>
      <c r="E36" s="60"/>
      <c r="F36" s="60"/>
      <c r="G36" s="60"/>
      <c r="H36" s="60"/>
      <c r="I36" s="60"/>
      <c r="J36" s="60"/>
      <c r="K36" s="60"/>
      <c r="L36" s="60"/>
      <c r="M36" s="60"/>
      <c r="N36" s="60"/>
      <c r="O36" s="60"/>
      <c r="P36" s="60"/>
      <c r="Q36" s="41"/>
      <c r="R36" s="41"/>
    </row>
    <row r="37" spans="1:18" x14ac:dyDescent="0.2">
      <c r="A37" s="60"/>
      <c r="B37" s="60"/>
      <c r="C37" s="60"/>
      <c r="D37" s="60"/>
      <c r="E37" s="60"/>
      <c r="F37" s="60"/>
      <c r="G37" s="60"/>
      <c r="H37" s="60"/>
      <c r="I37" s="60"/>
      <c r="J37" s="60"/>
      <c r="K37" s="60"/>
      <c r="L37" s="60"/>
      <c r="M37" s="60"/>
      <c r="N37" s="60"/>
      <c r="O37" s="60"/>
      <c r="P37" s="60"/>
      <c r="Q37" s="41"/>
      <c r="R37" s="41"/>
    </row>
    <row r="38" spans="1:18" x14ac:dyDescent="0.2">
      <c r="A38" s="60"/>
      <c r="B38" s="60"/>
      <c r="C38" s="60"/>
      <c r="D38" s="60"/>
      <c r="E38" s="60"/>
      <c r="F38" s="60"/>
      <c r="G38" s="60"/>
      <c r="H38" s="60"/>
      <c r="I38" s="60"/>
      <c r="J38" s="60"/>
      <c r="K38" s="60"/>
      <c r="L38" s="60"/>
      <c r="M38" s="60"/>
      <c r="N38" s="60"/>
      <c r="O38" s="60"/>
      <c r="P38" s="60"/>
      <c r="Q38" s="41"/>
      <c r="R38" s="41"/>
    </row>
    <row r="39" spans="1:18" x14ac:dyDescent="0.2">
      <c r="A39" s="60"/>
      <c r="B39" s="60"/>
      <c r="C39" s="60"/>
      <c r="D39" s="60"/>
      <c r="E39" s="60"/>
      <c r="F39" s="60"/>
      <c r="G39" s="60"/>
      <c r="H39" s="60"/>
      <c r="I39" s="60"/>
      <c r="J39" s="60"/>
      <c r="K39" s="60"/>
      <c r="L39" s="60"/>
      <c r="M39" s="60"/>
      <c r="N39" s="60"/>
      <c r="O39" s="60"/>
      <c r="P39" s="60"/>
      <c r="Q39" s="41"/>
      <c r="R39" s="41"/>
    </row>
    <row r="40" spans="1:18" x14ac:dyDescent="0.2">
      <c r="A40" s="60"/>
      <c r="B40" s="60"/>
      <c r="C40" s="60"/>
      <c r="D40" s="60"/>
      <c r="E40" s="60"/>
      <c r="F40" s="60"/>
      <c r="G40" s="60"/>
      <c r="H40" s="60"/>
      <c r="I40" s="60"/>
      <c r="J40" s="60"/>
      <c r="K40" s="60"/>
      <c r="L40" s="60"/>
      <c r="M40" s="60"/>
      <c r="N40" s="60"/>
      <c r="O40" s="60"/>
      <c r="P40" s="60"/>
      <c r="Q40" s="41"/>
      <c r="R40" s="41"/>
    </row>
    <row r="41" spans="1:18" x14ac:dyDescent="0.2">
      <c r="A41" s="60"/>
      <c r="B41" s="60"/>
      <c r="C41" s="60"/>
      <c r="D41" s="60"/>
      <c r="E41" s="60"/>
      <c r="F41" s="60"/>
      <c r="G41" s="60"/>
      <c r="H41" s="60"/>
      <c r="I41" s="60"/>
      <c r="J41" s="60"/>
      <c r="K41" s="60"/>
      <c r="L41" s="60"/>
      <c r="M41" s="60"/>
      <c r="N41" s="60"/>
      <c r="O41" s="60"/>
      <c r="P41" s="60"/>
      <c r="Q41" s="41"/>
      <c r="R41" s="41"/>
    </row>
    <row r="42" spans="1:18" x14ac:dyDescent="0.2">
      <c r="A42" s="60"/>
      <c r="B42" s="60"/>
      <c r="C42" s="60"/>
      <c r="D42" s="60"/>
      <c r="E42" s="60"/>
      <c r="F42" s="60"/>
      <c r="G42" s="60"/>
      <c r="H42" s="60"/>
      <c r="I42" s="60"/>
      <c r="J42" s="60"/>
      <c r="K42" s="60"/>
      <c r="L42" s="60"/>
      <c r="M42" s="60"/>
      <c r="N42" s="60"/>
      <c r="O42" s="60"/>
      <c r="P42" s="60"/>
      <c r="Q42" s="41"/>
      <c r="R42" s="41"/>
    </row>
    <row r="43" spans="1:18" x14ac:dyDescent="0.2">
      <c r="A43" s="60"/>
      <c r="B43" s="60"/>
      <c r="C43" s="60"/>
      <c r="D43" s="60"/>
      <c r="E43" s="60"/>
      <c r="F43" s="60"/>
      <c r="G43" s="60"/>
      <c r="H43" s="60"/>
      <c r="I43" s="60"/>
      <c r="J43" s="60"/>
      <c r="K43" s="60"/>
      <c r="L43" s="60"/>
      <c r="M43" s="60"/>
      <c r="N43" s="60"/>
      <c r="O43" s="60"/>
      <c r="P43" s="60"/>
      <c r="Q43" s="41"/>
      <c r="R43" s="41"/>
    </row>
    <row r="44" spans="1:18" x14ac:dyDescent="0.2">
      <c r="A44" s="60"/>
      <c r="B44" s="60"/>
      <c r="C44" s="60"/>
      <c r="D44" s="60"/>
      <c r="E44" s="60"/>
      <c r="F44" s="60"/>
      <c r="G44" s="60"/>
      <c r="H44" s="60"/>
      <c r="I44" s="60"/>
      <c r="J44" s="60"/>
      <c r="K44" s="60"/>
      <c r="L44" s="60"/>
      <c r="M44" s="60"/>
      <c r="N44" s="60"/>
      <c r="O44" s="60"/>
      <c r="P44" s="60"/>
      <c r="Q44" s="41"/>
      <c r="R44" s="41"/>
    </row>
    <row r="45" spans="1:18" x14ac:dyDescent="0.2">
      <c r="A45" s="60"/>
      <c r="B45" s="60"/>
      <c r="C45" s="60"/>
      <c r="D45" s="60"/>
      <c r="E45" s="60"/>
      <c r="F45" s="60"/>
      <c r="G45" s="60"/>
      <c r="H45" s="60"/>
      <c r="I45" s="60"/>
      <c r="J45" s="60"/>
      <c r="K45" s="60"/>
      <c r="L45" s="60"/>
      <c r="M45" s="60"/>
      <c r="N45" s="60"/>
      <c r="O45" s="60"/>
      <c r="P45" s="60"/>
      <c r="Q45" s="41"/>
      <c r="R45" s="41"/>
    </row>
    <row r="46" spans="1:18" x14ac:dyDescent="0.2">
      <c r="A46" s="60"/>
      <c r="B46" s="60"/>
      <c r="C46" s="60"/>
      <c r="D46" s="60"/>
      <c r="E46" s="60"/>
      <c r="F46" s="60"/>
      <c r="G46" s="60"/>
      <c r="H46" s="60"/>
      <c r="I46" s="60"/>
      <c r="J46" s="60"/>
      <c r="K46" s="60"/>
      <c r="L46" s="60"/>
      <c r="M46" s="60"/>
      <c r="N46" s="60"/>
      <c r="O46" s="60"/>
      <c r="P46" s="60"/>
      <c r="Q46" s="41"/>
      <c r="R46" s="41"/>
    </row>
    <row r="47" spans="1:18" x14ac:dyDescent="0.2">
      <c r="A47" s="60"/>
      <c r="B47" s="60"/>
      <c r="C47" s="60"/>
      <c r="D47" s="60"/>
      <c r="E47" s="60"/>
      <c r="F47" s="60"/>
      <c r="G47" s="60"/>
      <c r="H47" s="60"/>
      <c r="I47" s="60"/>
      <c r="J47" s="60"/>
      <c r="K47" s="60"/>
      <c r="L47" s="60"/>
      <c r="M47" s="60"/>
      <c r="N47" s="60"/>
      <c r="O47" s="60"/>
      <c r="P47" s="60"/>
      <c r="Q47" s="41"/>
      <c r="R47" s="41"/>
    </row>
    <row r="48" spans="1:18" x14ac:dyDescent="0.2">
      <c r="A48" s="60"/>
      <c r="B48" s="60"/>
      <c r="C48" s="60"/>
      <c r="D48" s="60"/>
      <c r="E48" s="60"/>
      <c r="F48" s="60"/>
      <c r="G48" s="60"/>
      <c r="H48" s="60"/>
      <c r="I48" s="60"/>
      <c r="J48" s="60"/>
      <c r="K48" s="60"/>
      <c r="L48" s="60"/>
      <c r="M48" s="60"/>
      <c r="N48" s="60"/>
      <c r="O48" s="60"/>
      <c r="P48" s="60"/>
      <c r="Q48" s="41"/>
      <c r="R48" s="41"/>
    </row>
    <row r="49" spans="1:18" x14ac:dyDescent="0.2">
      <c r="A49" s="60"/>
      <c r="B49" s="60"/>
      <c r="C49" s="60"/>
      <c r="D49" s="60"/>
      <c r="E49" s="60"/>
      <c r="F49" s="60"/>
      <c r="G49" s="60"/>
      <c r="H49" s="60"/>
      <c r="I49" s="60"/>
      <c r="J49" s="60"/>
      <c r="K49" s="60"/>
      <c r="L49" s="60"/>
      <c r="M49" s="60"/>
      <c r="N49" s="60"/>
      <c r="O49" s="60"/>
      <c r="P49" s="60"/>
      <c r="Q49" s="41"/>
      <c r="R49" s="41"/>
    </row>
    <row r="50" spans="1:18" x14ac:dyDescent="0.2">
      <c r="A50" s="60"/>
      <c r="B50" s="60"/>
      <c r="C50" s="60"/>
      <c r="D50" s="60"/>
      <c r="E50" s="60"/>
      <c r="F50" s="60"/>
      <c r="G50" s="60"/>
      <c r="H50" s="60"/>
      <c r="I50" s="60"/>
      <c r="J50" s="60"/>
      <c r="K50" s="60"/>
      <c r="L50" s="60"/>
      <c r="M50" s="60"/>
      <c r="N50" s="60"/>
      <c r="O50" s="60"/>
      <c r="P50" s="60"/>
      <c r="Q50" s="41"/>
      <c r="R50" s="41"/>
    </row>
    <row r="51" spans="1:18" x14ac:dyDescent="0.2">
      <c r="A51" s="60"/>
      <c r="B51" s="60"/>
      <c r="C51" s="60"/>
      <c r="D51" s="60"/>
      <c r="E51" s="60"/>
      <c r="F51" s="60"/>
      <c r="G51" s="60"/>
      <c r="H51" s="60"/>
      <c r="I51" s="60"/>
      <c r="J51" s="60"/>
      <c r="K51" s="60"/>
      <c r="L51" s="60"/>
      <c r="M51" s="60"/>
      <c r="N51" s="60"/>
      <c r="O51" s="60"/>
      <c r="P51" s="60"/>
      <c r="Q51" s="41"/>
      <c r="R51" s="41"/>
    </row>
    <row r="52" spans="1:18" x14ac:dyDescent="0.2">
      <c r="A52" s="60"/>
      <c r="B52" s="60"/>
      <c r="C52" s="60"/>
      <c r="D52" s="60"/>
      <c r="E52" s="60"/>
      <c r="F52" s="60"/>
      <c r="G52" s="60"/>
      <c r="H52" s="60"/>
      <c r="I52" s="60"/>
      <c r="J52" s="60"/>
      <c r="K52" s="60"/>
      <c r="L52" s="60"/>
      <c r="M52" s="60"/>
      <c r="N52" s="60"/>
      <c r="O52" s="60"/>
      <c r="P52" s="60"/>
      <c r="Q52" s="41"/>
      <c r="R52" s="41"/>
    </row>
    <row r="53" spans="1:18" x14ac:dyDescent="0.2">
      <c r="A53" s="60"/>
      <c r="B53" s="60"/>
      <c r="C53" s="60"/>
      <c r="D53" s="60"/>
      <c r="E53" s="60"/>
      <c r="F53" s="60"/>
      <c r="G53" s="60"/>
      <c r="H53" s="60"/>
      <c r="I53" s="60"/>
      <c r="J53" s="60"/>
      <c r="K53" s="60"/>
      <c r="L53" s="60"/>
      <c r="M53" s="60"/>
      <c r="N53" s="60"/>
      <c r="O53" s="60"/>
      <c r="P53" s="60"/>
      <c r="Q53" s="41"/>
      <c r="R53" s="41"/>
    </row>
    <row r="54" spans="1:18" x14ac:dyDescent="0.2">
      <c r="A54" s="60"/>
      <c r="B54" s="60"/>
      <c r="C54" s="60"/>
      <c r="D54" s="60"/>
      <c r="E54" s="60"/>
      <c r="F54" s="60"/>
      <c r="G54" s="60"/>
      <c r="H54" s="60"/>
      <c r="I54" s="60"/>
      <c r="J54" s="60"/>
      <c r="K54" s="60"/>
      <c r="L54" s="60"/>
      <c r="M54" s="60"/>
      <c r="N54" s="60"/>
      <c r="O54" s="60"/>
      <c r="P54" s="60"/>
      <c r="Q54" s="41"/>
      <c r="R54" s="41"/>
    </row>
    <row r="55" spans="1:18" x14ac:dyDescent="0.2">
      <c r="A55" s="60"/>
      <c r="B55" s="60"/>
      <c r="C55" s="60"/>
      <c r="D55" s="60"/>
      <c r="E55" s="60"/>
      <c r="F55" s="60"/>
      <c r="G55" s="60"/>
      <c r="H55" s="60"/>
      <c r="I55" s="60"/>
      <c r="J55" s="60"/>
      <c r="K55" s="60"/>
      <c r="L55" s="60"/>
      <c r="M55" s="60"/>
      <c r="N55" s="60"/>
      <c r="O55" s="60"/>
      <c r="P55" s="60"/>
      <c r="Q55" s="41"/>
      <c r="R55" s="41"/>
    </row>
    <row r="56" spans="1:18" x14ac:dyDescent="0.2">
      <c r="A56" s="60"/>
      <c r="B56" s="60"/>
      <c r="C56" s="60"/>
      <c r="D56" s="60"/>
      <c r="E56" s="60"/>
      <c r="F56" s="60"/>
      <c r="G56" s="60"/>
      <c r="H56" s="60"/>
      <c r="I56" s="60"/>
      <c r="J56" s="60"/>
      <c r="K56" s="60"/>
      <c r="L56" s="60"/>
      <c r="M56" s="60"/>
      <c r="N56" s="60"/>
      <c r="O56" s="60"/>
      <c r="P56" s="60"/>
      <c r="Q56" s="41"/>
      <c r="R56" s="41"/>
    </row>
    <row r="57" spans="1:18" x14ac:dyDescent="0.2">
      <c r="A57" s="60"/>
      <c r="B57" s="60"/>
      <c r="C57" s="60"/>
      <c r="D57" s="60"/>
      <c r="E57" s="60"/>
      <c r="F57" s="60"/>
      <c r="G57" s="60"/>
      <c r="H57" s="60"/>
      <c r="I57" s="60"/>
      <c r="J57" s="60"/>
      <c r="K57" s="60"/>
      <c r="L57" s="60"/>
      <c r="M57" s="60"/>
      <c r="N57" s="60"/>
      <c r="O57" s="60"/>
      <c r="P57" s="60"/>
      <c r="Q57" s="41"/>
      <c r="R57" s="41"/>
    </row>
    <row r="58" spans="1:18" x14ac:dyDescent="0.2">
      <c r="A58" s="60"/>
      <c r="B58" s="60"/>
      <c r="C58" s="60"/>
      <c r="D58" s="60"/>
      <c r="E58" s="60"/>
      <c r="F58" s="60"/>
      <c r="G58" s="60"/>
      <c r="H58" s="60"/>
      <c r="I58" s="60"/>
      <c r="J58" s="60"/>
      <c r="K58" s="60"/>
      <c r="L58" s="60"/>
      <c r="M58" s="60"/>
      <c r="N58" s="60"/>
      <c r="O58" s="60"/>
      <c r="P58" s="60"/>
      <c r="Q58" s="41"/>
      <c r="R58" s="41"/>
    </row>
    <row r="59" spans="1:18" x14ac:dyDescent="0.2">
      <c r="A59" s="60"/>
      <c r="B59" s="60"/>
      <c r="C59" s="60"/>
      <c r="D59" s="60"/>
      <c r="E59" s="60"/>
      <c r="F59" s="60"/>
      <c r="G59" s="60"/>
      <c r="H59" s="60"/>
      <c r="I59" s="60"/>
      <c r="J59" s="60"/>
      <c r="K59" s="60"/>
      <c r="L59" s="60"/>
      <c r="M59" s="60"/>
      <c r="N59" s="60"/>
      <c r="O59" s="60"/>
      <c r="P59" s="60"/>
      <c r="Q59" s="41"/>
      <c r="R59" s="41"/>
    </row>
    <row r="60" spans="1:18" x14ac:dyDescent="0.2">
      <c r="A60" s="60"/>
      <c r="B60" s="60"/>
      <c r="C60" s="60"/>
      <c r="D60" s="60"/>
      <c r="E60" s="60"/>
      <c r="F60" s="60"/>
      <c r="G60" s="60"/>
      <c r="H60" s="60"/>
      <c r="I60" s="60"/>
      <c r="J60" s="60"/>
      <c r="K60" s="60"/>
      <c r="L60" s="60"/>
      <c r="M60" s="60"/>
      <c r="N60" s="60"/>
      <c r="O60" s="60"/>
      <c r="P60" s="60"/>
      <c r="Q60" s="41"/>
      <c r="R60" s="41"/>
    </row>
    <row r="61" spans="1:18" x14ac:dyDescent="0.2">
      <c r="A61" s="60"/>
      <c r="B61" s="60"/>
      <c r="C61" s="60"/>
      <c r="D61" s="60"/>
      <c r="E61" s="60"/>
      <c r="F61" s="60"/>
      <c r="G61" s="60"/>
      <c r="H61" s="60"/>
      <c r="I61" s="60"/>
      <c r="J61" s="60"/>
      <c r="K61" s="60"/>
      <c r="L61" s="60"/>
      <c r="M61" s="60"/>
      <c r="N61" s="60"/>
      <c r="O61" s="60"/>
      <c r="P61" s="60"/>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NVO/explorer/revenue_proj" xr:uid="{39C0134B-4800-594E-940B-DC73C2874E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2023-12-09T12:23:10Z</dcterms:modified>
</cp:coreProperties>
</file>