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38E32764-C67E-2B49-B141-CB11372796B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O11" i="2"/>
  <c r="O19" i="2"/>
  <c r="K5" i="2" a="1"/>
  <c r="K5" i="2" s="1"/>
  <c r="C5" i="2"/>
  <c r="A5" i="2" a="1"/>
  <c r="A5"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P143" i="1"/>
  <c r="S143" i="1"/>
  <c r="R143" i="1"/>
  <c r="Q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K16"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<sst xmlns="http://schemas.openxmlformats.org/spreadsheetml/2006/main" count="1107" uniqueCount="253">
  <si>
    <t>2010 Y</t>
  </si>
  <si>
    <t>2011 Y</t>
  </si>
  <si>
    <t>2012 Y</t>
  </si>
  <si>
    <t>2013 Y</t>
  </si>
  <si>
    <t>2014 Y</t>
  </si>
  <si>
    <t>2015 Y</t>
  </si>
  <si>
    <t>2016 Y</t>
  </si>
  <si>
    <t>2017 Y</t>
  </si>
  <si>
    <t>2018 Y</t>
  </si>
  <si>
    <t>2019 Y</t>
  </si>
  <si>
    <t>2020 Y</t>
  </si>
  <si>
    <t>2021 Y</t>
  </si>
  <si>
    <t>2022 Y</t>
  </si>
  <si>
    <t>TTM</t>
  </si>
  <si>
    <t>2022 Q3</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</si>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</sst>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3" fontId="4" fillId="0" borderId="5" xfId="0" applyNumberFormat="1"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https://www.bing.com/financeapi/forcetrigger?t=a1p7zr&amp;q=XNYS%3aCAT&amp;form=skydnc</v>
    <v>Learn more on Bing</v>
  </rv>
  <rv s="1">
    <v>0</v>
    <v>CATERPILLAR INC. (XNYS:CAT)</v>
    <v>2</v>
    <v>3</v>
    <v>Finance</v>
    <v>4</v>
    <v>en-US</v>
    <v>a1p7zr</v>
    <v>268435456</v>
    <v>1</v>
    <v>Powered by Refinitiv</v>
    <v>293.88</v>
    <v>204.04</v>
    <v>1.0960000000000001</v>
    <v>2.02</v>
    <v>7.8469999999999998E-3</v>
    <v>0.09</v>
    <v>3.4680000000000003E-4</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261.64</v>
    <v>Machinery, Equipment &amp; Components</v>
    <v>Stock</v>
    <v>45269.036605300782</v>
    <v>0</v>
    <v>257</v>
    <v>132107500000</v>
    <v>CATERPILLAR INC.</v>
    <v>CATERPILLAR INC.</v>
    <v>257.38</v>
    <v>14.583500000000001</v>
    <v>257.41000000000003</v>
    <v>259.43</v>
    <v>259.58999999999997</v>
    <v>509084700</v>
    <v>CAT</v>
    <v>CATERPILLAR INC. (XNYS:CAT)</v>
    <v>3258348</v>
    <v>3050529</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A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A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80" workbookViewId="0">
      <pane xSplit="1" topLeftCell="K1" activePane="topRight" state="frozen"/>
      <selection pane="topRight" activeCell="L206" sqref="L206"/>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199</v>
      </c>
      <c r="S1" s="2" t="s">
        <v>200</v>
      </c>
    </row>
    <row r="2" spans="1:19" ht="16" x14ac:dyDescent="0.2">
      <c r="A2" s="35" t="s">
        <v>16</v>
      </c>
      <c r="B2" s="33">
        <v>42588000000</v>
      </c>
      <c r="C2" s="33">
        <v>60138000000</v>
      </c>
      <c r="D2" s="33">
        <v>65875000000</v>
      </c>
      <c r="E2" s="33">
        <v>55656000000</v>
      </c>
      <c r="F2" s="33">
        <v>55184000000</v>
      </c>
      <c r="G2" s="33">
        <v>47011000000</v>
      </c>
      <c r="H2" s="33">
        <v>38537000000</v>
      </c>
      <c r="I2" s="33">
        <v>45462000000</v>
      </c>
      <c r="J2" s="33">
        <v>54722000000</v>
      </c>
      <c r="K2" s="33">
        <v>53800000000</v>
      </c>
      <c r="L2" s="33">
        <v>41748000000</v>
      </c>
      <c r="M2" s="33">
        <v>50971000000</v>
      </c>
      <c r="N2" s="33">
        <v>59427000000</v>
      </c>
      <c r="O2" s="34">
        <v>64771000000</v>
      </c>
      <c r="P2" s="33">
        <v>14994000000</v>
      </c>
      <c r="Q2" s="33">
        <v>16597000000</v>
      </c>
      <c r="R2" s="33">
        <v>15862000000</v>
      </c>
      <c r="S2" s="33">
        <v>17318000000</v>
      </c>
    </row>
    <row r="3" spans="1:19" ht="16" x14ac:dyDescent="0.2">
      <c r="A3" s="9" t="s">
        <v>189</v>
      </c>
      <c r="B3" s="10"/>
      <c r="C3" s="11">
        <f t="shared" ref="C3:O3" si="0">(C2/B2)-1</f>
        <v>0.41208791208791218</v>
      </c>
      <c r="D3" s="11">
        <f t="shared" si="0"/>
        <v>9.5397252984801728E-2</v>
      </c>
      <c r="E3" s="11">
        <f t="shared" si="0"/>
        <v>-0.15512713472485773</v>
      </c>
      <c r="F3" s="11">
        <f t="shared" si="0"/>
        <v>-8.4806669541469537E-3</v>
      </c>
      <c r="G3" s="11">
        <f t="shared" si="0"/>
        <v>-0.14810452305015942</v>
      </c>
      <c r="H3" s="11">
        <f t="shared" si="0"/>
        <v>-0.18025568483971832</v>
      </c>
      <c r="I3" s="11">
        <f t="shared" si="0"/>
        <v>0.17969743363520774</v>
      </c>
      <c r="J3" s="11">
        <f t="shared" si="0"/>
        <v>0.20368659539835465</v>
      </c>
      <c r="K3" s="11">
        <f t="shared" si="0"/>
        <v>-1.6848799385987379E-2</v>
      </c>
      <c r="L3" s="11">
        <f t="shared" si="0"/>
        <v>-0.22401486988847585</v>
      </c>
      <c r="M3" s="11">
        <f t="shared" si="0"/>
        <v>0.2209207626712657</v>
      </c>
      <c r="N3" s="11">
        <f t="shared" si="0"/>
        <v>0.16589825587098539</v>
      </c>
      <c r="O3" s="11">
        <f t="shared" si="0"/>
        <v>8.9925454759621104E-2</v>
      </c>
      <c r="P3" s="11"/>
      <c r="Q3" s="11">
        <f t="shared" ref="Q3:S3" si="1">(Q2/P2)-1</f>
        <v>0.10690943043884227</v>
      </c>
      <c r="R3" s="11">
        <f t="shared" si="1"/>
        <v>-4.4285111767186858E-2</v>
      </c>
      <c r="S3" s="11">
        <f t="shared" si="1"/>
        <v>9.1791703442188899E-2</v>
      </c>
    </row>
    <row r="4" spans="1:19" ht="16" x14ac:dyDescent="0.2">
      <c r="A4" s="3" t="s">
        <v>17</v>
      </c>
      <c r="B4" s="4">
        <v>42588000000</v>
      </c>
      <c r="C4" s="4">
        <v>60138000000</v>
      </c>
      <c r="D4" s="4">
        <v>65875000000</v>
      </c>
      <c r="E4" s="4">
        <v>55656000000</v>
      </c>
      <c r="F4" s="4">
        <v>55184000000</v>
      </c>
      <c r="G4" s="4">
        <v>47011000000</v>
      </c>
      <c r="H4" s="4">
        <v>38537000000</v>
      </c>
      <c r="I4" s="4">
        <v>45462000000</v>
      </c>
      <c r="J4" s="4">
        <v>54722000000</v>
      </c>
      <c r="K4" s="4">
        <v>53800000000</v>
      </c>
      <c r="L4" s="4">
        <v>41748000000</v>
      </c>
      <c r="M4" s="4">
        <v>50971000000</v>
      </c>
      <c r="N4" s="4">
        <v>59427000000</v>
      </c>
      <c r="O4" s="5">
        <v>64771000000</v>
      </c>
      <c r="P4" s="4">
        <v>14994000000</v>
      </c>
      <c r="Q4" s="4">
        <v>16597000000</v>
      </c>
      <c r="R4" s="4">
        <v>15862000000</v>
      </c>
      <c r="S4" s="4">
        <v>17318000000</v>
      </c>
    </row>
    <row r="5" spans="1:19" ht="16" x14ac:dyDescent="0.2">
      <c r="A5" s="3" t="s">
        <v>18</v>
      </c>
      <c r="B5" s="4">
        <v>30367000000</v>
      </c>
      <c r="C5" s="4">
        <v>43578000000</v>
      </c>
      <c r="D5" s="4">
        <v>47852000000</v>
      </c>
      <c r="E5" s="4">
        <v>41454000000</v>
      </c>
      <c r="F5" s="4">
        <v>40391000000</v>
      </c>
      <c r="G5" s="4">
        <v>34133000000</v>
      </c>
      <c r="H5" s="4">
        <v>28905000000</v>
      </c>
      <c r="I5" s="4">
        <v>31695000000</v>
      </c>
      <c r="J5" s="4">
        <v>37719000000</v>
      </c>
      <c r="K5" s="4">
        <v>37384000000</v>
      </c>
      <c r="L5" s="4">
        <v>29671000000</v>
      </c>
      <c r="M5" s="4">
        <v>35968000000</v>
      </c>
      <c r="N5" s="4">
        <v>41915000000</v>
      </c>
      <c r="O5" s="5">
        <v>43785000000</v>
      </c>
      <c r="P5" s="4">
        <v>10353000000</v>
      </c>
      <c r="Q5" s="4">
        <v>11802000000</v>
      </c>
      <c r="R5" s="4">
        <v>10320000000</v>
      </c>
      <c r="S5" s="4">
        <v>11310000000</v>
      </c>
    </row>
    <row r="6" spans="1:19" ht="16" x14ac:dyDescent="0.2">
      <c r="A6" s="3" t="s">
        <v>19</v>
      </c>
      <c r="B6" s="4">
        <v>30367000000</v>
      </c>
      <c r="C6" s="4">
        <v>43578000000</v>
      </c>
      <c r="D6" s="4">
        <v>47852000000</v>
      </c>
      <c r="E6" s="4">
        <v>41454000000</v>
      </c>
      <c r="F6" s="4">
        <v>40391000000</v>
      </c>
      <c r="G6" s="4">
        <v>34133000000</v>
      </c>
      <c r="H6" s="4">
        <v>28905000000</v>
      </c>
      <c r="I6" s="4">
        <v>31695000000</v>
      </c>
      <c r="J6" s="4">
        <v>37719000000</v>
      </c>
      <c r="K6" s="4">
        <v>37384000000</v>
      </c>
      <c r="L6" s="4">
        <v>29671000000</v>
      </c>
      <c r="M6" s="4">
        <v>35968000000</v>
      </c>
      <c r="N6" s="4">
        <v>41915000000</v>
      </c>
      <c r="O6" s="5">
        <v>43785000000</v>
      </c>
      <c r="P6" s="4">
        <v>10353000000</v>
      </c>
      <c r="Q6" s="4">
        <v>11802000000</v>
      </c>
      <c r="R6" s="4">
        <v>10320000000</v>
      </c>
      <c r="S6" s="4">
        <v>11310000000</v>
      </c>
    </row>
    <row r="7" spans="1:19" ht="16" x14ac:dyDescent="0.2">
      <c r="A7" s="35" t="s">
        <v>20</v>
      </c>
      <c r="B7" s="33">
        <v>12221000000</v>
      </c>
      <c r="C7" s="33">
        <v>16560000000</v>
      </c>
      <c r="D7" s="33">
        <v>18023000000</v>
      </c>
      <c r="E7" s="33">
        <v>14202000000</v>
      </c>
      <c r="F7" s="33">
        <v>14793000000</v>
      </c>
      <c r="G7" s="33">
        <v>12878000000</v>
      </c>
      <c r="H7" s="33">
        <v>9632000000</v>
      </c>
      <c r="I7" s="33">
        <v>13767000000</v>
      </c>
      <c r="J7" s="33">
        <v>17003000000</v>
      </c>
      <c r="K7" s="33">
        <v>16416000000</v>
      </c>
      <c r="L7" s="33">
        <v>12077000000</v>
      </c>
      <c r="M7" s="33">
        <v>15003000000</v>
      </c>
      <c r="N7" s="33">
        <v>17512000000</v>
      </c>
      <c r="O7" s="34">
        <v>20986000000</v>
      </c>
      <c r="P7" s="33">
        <v>4641000000</v>
      </c>
      <c r="Q7" s="33">
        <v>4795000000</v>
      </c>
      <c r="R7" s="33">
        <v>5542000000</v>
      </c>
      <c r="S7" s="33">
        <v>6008000000</v>
      </c>
    </row>
    <row r="8" spans="1:19" ht="16" x14ac:dyDescent="0.2">
      <c r="A8" s="30" t="s">
        <v>56</v>
      </c>
      <c r="B8" s="31">
        <v>28.7</v>
      </c>
      <c r="C8" s="31">
        <v>27.54</v>
      </c>
      <c r="D8" s="31">
        <v>27.36</v>
      </c>
      <c r="E8" s="31">
        <v>25.52</v>
      </c>
      <c r="F8" s="31">
        <v>26.81</v>
      </c>
      <c r="G8" s="31">
        <v>27.39</v>
      </c>
      <c r="H8" s="31">
        <v>24.99</v>
      </c>
      <c r="I8" s="31">
        <v>30.28</v>
      </c>
      <c r="J8" s="31">
        <v>31.07</v>
      </c>
      <c r="K8" s="31">
        <v>30.51</v>
      </c>
      <c r="L8" s="31">
        <v>28.93</v>
      </c>
      <c r="M8" s="31">
        <v>29.43</v>
      </c>
      <c r="N8" s="31">
        <v>29.47</v>
      </c>
      <c r="O8" s="32">
        <v>32.4</v>
      </c>
      <c r="P8" s="31">
        <v>30.95</v>
      </c>
      <c r="Q8" s="31">
        <v>28.89</v>
      </c>
      <c r="R8" s="31">
        <v>34.94</v>
      </c>
      <c r="S8" s="31">
        <v>34.69</v>
      </c>
    </row>
    <row r="9" spans="1:19" ht="16" x14ac:dyDescent="0.2">
      <c r="A9" s="3" t="s">
        <v>21</v>
      </c>
      <c r="B9" s="4" t="s">
        <v>22</v>
      </c>
      <c r="C9" s="4" t="s">
        <v>22</v>
      </c>
      <c r="D9" s="4" t="s">
        <v>22</v>
      </c>
      <c r="E9" s="4" t="s">
        <v>22</v>
      </c>
      <c r="F9" s="4" t="s">
        <v>22</v>
      </c>
      <c r="G9" s="4" t="s">
        <v>22</v>
      </c>
      <c r="H9" s="4" t="s">
        <v>22</v>
      </c>
      <c r="I9" s="4" t="s">
        <v>22</v>
      </c>
      <c r="J9" s="4" t="s">
        <v>22</v>
      </c>
      <c r="K9" s="4" t="s">
        <v>22</v>
      </c>
      <c r="L9" s="4" t="s">
        <v>22</v>
      </c>
      <c r="M9" s="4" t="s">
        <v>22</v>
      </c>
      <c r="N9" s="4" t="s">
        <v>22</v>
      </c>
      <c r="O9" s="5" t="s">
        <v>22</v>
      </c>
      <c r="P9" s="4" t="s">
        <v>22</v>
      </c>
      <c r="Q9" s="4" t="s">
        <v>22</v>
      </c>
      <c r="R9" s="4" t="s">
        <v>22</v>
      </c>
      <c r="S9" s="4" t="s">
        <v>22</v>
      </c>
    </row>
    <row r="10" spans="1:19" ht="16" x14ac:dyDescent="0.2">
      <c r="A10" s="3" t="s">
        <v>23</v>
      </c>
      <c r="B10" s="4">
        <v>7344000000</v>
      </c>
      <c r="C10" s="4">
        <v>8581000000</v>
      </c>
      <c r="D10" s="4">
        <v>8870000000</v>
      </c>
      <c r="E10" s="4">
        <v>8574000000</v>
      </c>
      <c r="F10" s="4">
        <v>9465000000</v>
      </c>
      <c r="G10" s="4">
        <v>9093000000</v>
      </c>
      <c r="H10" s="4">
        <v>8539000000</v>
      </c>
      <c r="I10" s="4">
        <v>9361000000</v>
      </c>
      <c r="J10" s="4">
        <v>8710000000</v>
      </c>
      <c r="K10" s="4">
        <v>8126000000</v>
      </c>
      <c r="L10" s="4">
        <v>7524000000</v>
      </c>
      <c r="M10" s="4">
        <v>8125000000</v>
      </c>
      <c r="N10" s="4">
        <v>8683000000</v>
      </c>
      <c r="O10" s="5">
        <v>9573000000</v>
      </c>
      <c r="P10" s="4">
        <v>2216000000</v>
      </c>
      <c r="Q10" s="4">
        <v>2190000000</v>
      </c>
      <c r="R10" s="4">
        <v>2811000000</v>
      </c>
      <c r="S10" s="4">
        <v>2356000000</v>
      </c>
    </row>
    <row r="11" spans="1:19" ht="16" x14ac:dyDescent="0.2">
      <c r="A11" s="30" t="s">
        <v>24</v>
      </c>
      <c r="B11" s="33">
        <v>4248000000</v>
      </c>
      <c r="C11" s="33">
        <v>5203000000</v>
      </c>
      <c r="D11" s="33">
        <v>5919000000</v>
      </c>
      <c r="E11" s="33">
        <v>5547000000</v>
      </c>
      <c r="F11" s="33">
        <v>5697000000</v>
      </c>
      <c r="G11" s="33">
        <v>4951000000</v>
      </c>
      <c r="H11" s="33">
        <v>4686000000</v>
      </c>
      <c r="I11" s="33">
        <v>5177000000</v>
      </c>
      <c r="J11" s="33">
        <v>5478000000</v>
      </c>
      <c r="K11" s="33">
        <v>5162000000</v>
      </c>
      <c r="L11" s="33">
        <v>4642000000</v>
      </c>
      <c r="M11" s="33">
        <v>5365000000</v>
      </c>
      <c r="N11" s="33">
        <v>5651000000</v>
      </c>
      <c r="O11" s="34">
        <v>5871000000</v>
      </c>
      <c r="P11" s="33">
        <v>1401000000</v>
      </c>
      <c r="Q11" s="33">
        <v>1479000000</v>
      </c>
      <c r="R11" s="33">
        <v>1463000000</v>
      </c>
      <c r="S11" s="33">
        <v>1528000000</v>
      </c>
    </row>
    <row r="12" spans="1:19" ht="16" x14ac:dyDescent="0.2">
      <c r="A12" s="12" t="s">
        <v>190</v>
      </c>
      <c r="B12" s="11">
        <f t="shared" ref="B12:S12" si="2">B11/B2</f>
        <v>9.9746407438715129E-2</v>
      </c>
      <c r="C12" s="11">
        <f t="shared" si="2"/>
        <v>8.6517676011839434E-2</v>
      </c>
      <c r="D12" s="11">
        <f t="shared" si="2"/>
        <v>8.9851992409867174E-2</v>
      </c>
      <c r="E12" s="11">
        <f t="shared" si="2"/>
        <v>9.966580422595947E-2</v>
      </c>
      <c r="F12" s="11">
        <f t="shared" si="2"/>
        <v>0.10323644534647725</v>
      </c>
      <c r="G12" s="11">
        <f t="shared" si="2"/>
        <v>0.10531577715853736</v>
      </c>
      <c r="H12" s="11">
        <f t="shared" si="2"/>
        <v>0.12159742585048136</v>
      </c>
      <c r="I12" s="11">
        <f t="shared" si="2"/>
        <v>0.11387532444679073</v>
      </c>
      <c r="J12" s="11">
        <f t="shared" si="2"/>
        <v>0.10010599027813311</v>
      </c>
      <c r="K12" s="11">
        <f t="shared" si="2"/>
        <v>9.5947955390334572E-2</v>
      </c>
      <c r="L12" s="11">
        <f t="shared" si="2"/>
        <v>0.11119095525534158</v>
      </c>
      <c r="M12" s="11">
        <f t="shared" si="2"/>
        <v>0.10525592984245943</v>
      </c>
      <c r="N12" s="11">
        <f t="shared" si="2"/>
        <v>9.5091456745250477E-2</v>
      </c>
      <c r="O12" s="11">
        <f t="shared" si="2"/>
        <v>9.064241713112349E-2</v>
      </c>
      <c r="P12" s="11">
        <f t="shared" si="2"/>
        <v>9.3437374949979987E-2</v>
      </c>
      <c r="Q12" s="11">
        <f t="shared" si="2"/>
        <v>8.9112490209073927E-2</v>
      </c>
      <c r="R12" s="11">
        <f t="shared" si="2"/>
        <v>9.2233009708737865E-2</v>
      </c>
      <c r="S12" s="11">
        <f t="shared" si="2"/>
        <v>8.8231897447742236E-2</v>
      </c>
    </row>
    <row r="13" spans="1:19" ht="16" x14ac:dyDescent="0.2">
      <c r="A13" s="30" t="s">
        <v>25</v>
      </c>
      <c r="B13" s="33">
        <v>1905000000</v>
      </c>
      <c r="C13" s="33">
        <v>2297000000</v>
      </c>
      <c r="D13" s="33">
        <v>2466000000</v>
      </c>
      <c r="E13" s="33">
        <v>2046000000</v>
      </c>
      <c r="F13" s="33">
        <v>2135000000</v>
      </c>
      <c r="G13" s="33">
        <v>2119000000</v>
      </c>
      <c r="H13" s="33">
        <v>1951000000</v>
      </c>
      <c r="I13" s="33">
        <v>1905000000</v>
      </c>
      <c r="J13" s="33">
        <v>1850000000</v>
      </c>
      <c r="K13" s="33">
        <v>1693000000</v>
      </c>
      <c r="L13" s="33">
        <v>1415000000</v>
      </c>
      <c r="M13" s="33">
        <v>1686000000</v>
      </c>
      <c r="N13" s="33">
        <v>1814000000</v>
      </c>
      <c r="O13" s="34">
        <v>1877000000</v>
      </c>
      <c r="P13" s="33">
        <v>476000000</v>
      </c>
      <c r="Q13" s="33">
        <v>401000000</v>
      </c>
      <c r="R13" s="33">
        <v>472000000</v>
      </c>
      <c r="S13" s="33">
        <v>528000000</v>
      </c>
    </row>
    <row r="14" spans="1:19" ht="16" x14ac:dyDescent="0.2">
      <c r="A14" s="13" t="s">
        <v>191</v>
      </c>
      <c r="B14" s="14">
        <v>0</v>
      </c>
      <c r="C14" s="14">
        <v>0</v>
      </c>
      <c r="D14" s="14">
        <v>0</v>
      </c>
      <c r="E14" s="14">
        <v>0</v>
      </c>
      <c r="F14" s="14">
        <v>0</v>
      </c>
      <c r="G14" s="14">
        <v>0</v>
      </c>
      <c r="H14" s="14">
        <v>0</v>
      </c>
      <c r="I14" s="14">
        <v>0</v>
      </c>
      <c r="J14" s="14">
        <v>0</v>
      </c>
      <c r="K14" s="14">
        <f t="shared" ref="K14:S14" si="3">K13/K2</f>
        <v>3.1468401486988845E-2</v>
      </c>
      <c r="L14" s="14">
        <f t="shared" si="3"/>
        <v>3.3893839225831175E-2</v>
      </c>
      <c r="M14" s="14">
        <f t="shared" si="3"/>
        <v>3.3077632379196011E-2</v>
      </c>
      <c r="N14" s="14">
        <f t="shared" si="3"/>
        <v>3.0524845608898312E-2</v>
      </c>
      <c r="O14" s="14">
        <f t="shared" si="3"/>
        <v>2.8979018387858765E-2</v>
      </c>
      <c r="P14" s="14">
        <f t="shared" si="3"/>
        <v>3.1746031746031744E-2</v>
      </c>
      <c r="Q14" s="14">
        <f t="shared" si="3"/>
        <v>2.4160992950533228E-2</v>
      </c>
      <c r="R14" s="14">
        <f t="shared" si="3"/>
        <v>2.9756651115874416E-2</v>
      </c>
      <c r="S14" s="14">
        <f t="shared" si="3"/>
        <v>3.0488509065711974E-2</v>
      </c>
    </row>
    <row r="15" spans="1:19" ht="16" x14ac:dyDescent="0.2">
      <c r="A15" s="3" t="s">
        <v>26</v>
      </c>
      <c r="B15" s="4">
        <v>1191000000</v>
      </c>
      <c r="C15" s="4">
        <v>1081000000</v>
      </c>
      <c r="D15" s="4">
        <v>485000000</v>
      </c>
      <c r="E15" s="4">
        <v>981000000</v>
      </c>
      <c r="F15" s="4">
        <v>1633000000</v>
      </c>
      <c r="G15" s="4">
        <v>2023000000</v>
      </c>
      <c r="H15" s="4">
        <v>1902000000</v>
      </c>
      <c r="I15" s="4">
        <v>2279000000</v>
      </c>
      <c r="J15" s="4">
        <v>1382000000</v>
      </c>
      <c r="K15" s="4">
        <v>1271000000</v>
      </c>
      <c r="L15" s="4">
        <v>1467000000</v>
      </c>
      <c r="M15" s="4">
        <v>1074000000</v>
      </c>
      <c r="N15" s="4">
        <v>1218000000</v>
      </c>
      <c r="O15" s="5">
        <v>1825000000</v>
      </c>
      <c r="P15" s="4">
        <v>339000000</v>
      </c>
      <c r="Q15" s="4">
        <v>310000000</v>
      </c>
      <c r="R15" s="4">
        <v>876000000</v>
      </c>
      <c r="S15" s="4">
        <v>300000000</v>
      </c>
    </row>
    <row r="16" spans="1:19" ht="16" x14ac:dyDescent="0.2">
      <c r="A16" s="35" t="s">
        <v>27</v>
      </c>
      <c r="B16" s="33">
        <v>4877000000</v>
      </c>
      <c r="C16" s="33">
        <v>7979000000</v>
      </c>
      <c r="D16" s="33">
        <v>9153000000</v>
      </c>
      <c r="E16" s="33">
        <v>5628000000</v>
      </c>
      <c r="F16" s="33">
        <v>5328000000</v>
      </c>
      <c r="G16" s="33">
        <v>3785000000</v>
      </c>
      <c r="H16" s="33">
        <v>1093000000</v>
      </c>
      <c r="I16" s="33">
        <v>4406000000</v>
      </c>
      <c r="J16" s="33">
        <v>8293000000</v>
      </c>
      <c r="K16" s="33">
        <v>8290000000</v>
      </c>
      <c r="L16" s="33">
        <v>4553000000</v>
      </c>
      <c r="M16" s="33">
        <v>6878000000</v>
      </c>
      <c r="N16" s="33">
        <v>8829000000</v>
      </c>
      <c r="O16" s="34">
        <v>11413000000</v>
      </c>
      <c r="P16" s="33">
        <v>2425000000</v>
      </c>
      <c r="Q16" s="33">
        <v>2605000000</v>
      </c>
      <c r="R16" s="33">
        <v>2731000000</v>
      </c>
      <c r="S16" s="33">
        <v>3652000000</v>
      </c>
    </row>
    <row r="17" spans="1:19" ht="16" x14ac:dyDescent="0.2">
      <c r="A17" s="30" t="s">
        <v>57</v>
      </c>
      <c r="B17" s="31">
        <v>11.45</v>
      </c>
      <c r="C17" s="31">
        <v>13.27</v>
      </c>
      <c r="D17" s="31">
        <v>13.89</v>
      </c>
      <c r="E17" s="31">
        <v>10.11</v>
      </c>
      <c r="F17" s="31">
        <v>9.65</v>
      </c>
      <c r="G17" s="31">
        <v>8.0500000000000007</v>
      </c>
      <c r="H17" s="31">
        <v>2.84</v>
      </c>
      <c r="I17" s="31">
        <v>9.69</v>
      </c>
      <c r="J17" s="31">
        <v>15.15</v>
      </c>
      <c r="K17" s="31">
        <v>15.41</v>
      </c>
      <c r="L17" s="31">
        <v>10.91</v>
      </c>
      <c r="M17" s="31">
        <v>13.49</v>
      </c>
      <c r="N17" s="31">
        <v>14.86</v>
      </c>
      <c r="O17" s="32">
        <v>17.62</v>
      </c>
      <c r="P17" s="31">
        <v>16.170000000000002</v>
      </c>
      <c r="Q17" s="31">
        <v>15.7</v>
      </c>
      <c r="R17" s="31">
        <v>17.22</v>
      </c>
      <c r="S17" s="31">
        <v>21.09</v>
      </c>
    </row>
    <row r="18" spans="1:19" ht="16" x14ac:dyDescent="0.2">
      <c r="A18" s="15" t="s">
        <v>192</v>
      </c>
      <c r="B18" s="10"/>
      <c r="C18" s="11">
        <f>(C16/B16)-1</f>
        <v>0.63604675005126099</v>
      </c>
      <c r="D18" s="11">
        <f>(D16/C16)-1</f>
        <v>0.14713623261060294</v>
      </c>
      <c r="E18" s="11">
        <f>(E16/D16)-1</f>
        <v>-0.38511963290724349</v>
      </c>
      <c r="F18" s="11">
        <f t="shared" ref="F18:O18" si="4">(F16/E16)-1</f>
        <v>-5.3304904051172719E-2</v>
      </c>
      <c r="G18" s="11">
        <f t="shared" si="4"/>
        <v>-0.28960210210210213</v>
      </c>
      <c r="H18" s="11">
        <f t="shared" si="4"/>
        <v>-0.71122853368560102</v>
      </c>
      <c r="I18" s="11">
        <f t="shared" si="4"/>
        <v>3.0311070448307413</v>
      </c>
      <c r="J18" s="11">
        <f t="shared" si="4"/>
        <v>0.88220608261461653</v>
      </c>
      <c r="K18" s="11">
        <f t="shared" si="4"/>
        <v>-3.6175087423129249E-4</v>
      </c>
      <c r="L18" s="11">
        <f t="shared" si="4"/>
        <v>-0.45078407720144753</v>
      </c>
      <c r="M18" s="11">
        <f t="shared" si="4"/>
        <v>0.5106523171535251</v>
      </c>
      <c r="N18" s="11">
        <f t="shared" si="4"/>
        <v>0.28365804012794427</v>
      </c>
      <c r="O18" s="11">
        <f t="shared" si="4"/>
        <v>0.29267187676973605</v>
      </c>
      <c r="P18" s="11"/>
      <c r="Q18" s="11">
        <f t="shared" ref="Q18:S18" si="5">(Q16/P16)-1</f>
        <v>7.4226804123711299E-2</v>
      </c>
      <c r="R18" s="11">
        <f t="shared" si="5"/>
        <v>4.8368522072936626E-2</v>
      </c>
      <c r="S18" s="11">
        <f t="shared" si="5"/>
        <v>0.33723910655437561</v>
      </c>
    </row>
    <row r="19" spans="1:19" ht="16" x14ac:dyDescent="0.2">
      <c r="A19" s="3" t="s">
        <v>28</v>
      </c>
      <c r="B19" s="4">
        <v>1127000000</v>
      </c>
      <c r="C19" s="4">
        <v>1254000000</v>
      </c>
      <c r="D19" s="4">
        <v>917000000</v>
      </c>
      <c r="E19" s="4">
        <v>500000000</v>
      </c>
      <c r="F19" s="4">
        <v>245000000</v>
      </c>
      <c r="G19" s="4">
        <v>346000000</v>
      </c>
      <c r="H19" s="4">
        <v>954000000</v>
      </c>
      <c r="I19" s="4">
        <v>324000000</v>
      </c>
      <c r="J19" s="4">
        <v>471000000</v>
      </c>
      <c r="K19" s="4">
        <v>478000000</v>
      </c>
      <c r="L19" s="4">
        <v>558000000</v>
      </c>
      <c r="M19" s="4">
        <v>-1326000000</v>
      </c>
      <c r="N19" s="4">
        <v>77000000</v>
      </c>
      <c r="O19" s="5">
        <v>470000000</v>
      </c>
      <c r="P19" s="4">
        <v>-133000000</v>
      </c>
      <c r="Q19" s="4">
        <v>506000000</v>
      </c>
      <c r="R19" s="4">
        <v>97000000</v>
      </c>
      <c r="S19" s="4" t="s">
        <v>22</v>
      </c>
    </row>
    <row r="20" spans="1:19" ht="16" x14ac:dyDescent="0.2">
      <c r="A20" s="3" t="s">
        <v>29</v>
      </c>
      <c r="B20" s="4">
        <v>1171000000</v>
      </c>
      <c r="C20" s="4">
        <v>1222000000</v>
      </c>
      <c r="D20" s="4">
        <v>467000000</v>
      </c>
      <c r="E20" s="4">
        <v>465000000</v>
      </c>
      <c r="F20" s="4">
        <v>484000000</v>
      </c>
      <c r="G20" s="4">
        <v>507000000</v>
      </c>
      <c r="H20" s="4">
        <v>505000000</v>
      </c>
      <c r="I20" s="4">
        <v>531000000</v>
      </c>
      <c r="J20" s="4">
        <v>404000000</v>
      </c>
      <c r="K20" s="4">
        <v>421000000</v>
      </c>
      <c r="L20" s="4">
        <v>514000000</v>
      </c>
      <c r="M20" s="4">
        <v>488000000</v>
      </c>
      <c r="N20" s="4">
        <v>443000000</v>
      </c>
      <c r="O20" s="5">
        <v>482000000</v>
      </c>
      <c r="P20" s="4">
        <v>109000000</v>
      </c>
      <c r="Q20" s="4">
        <v>117000000</v>
      </c>
      <c r="R20" s="4">
        <v>129000000</v>
      </c>
      <c r="S20" s="4">
        <v>127000000</v>
      </c>
    </row>
    <row r="21" spans="1:19" ht="16" x14ac:dyDescent="0.2">
      <c r="A21" s="3" t="s">
        <v>30</v>
      </c>
      <c r="B21" s="4">
        <v>1257000000</v>
      </c>
      <c r="C21" s="4">
        <v>1222000000</v>
      </c>
      <c r="D21" s="4">
        <v>467000000</v>
      </c>
      <c r="E21" s="4">
        <v>465000000</v>
      </c>
      <c r="F21" s="4">
        <v>484000000</v>
      </c>
      <c r="G21" s="4">
        <v>507000000</v>
      </c>
      <c r="H21" s="4">
        <v>505000000</v>
      </c>
      <c r="I21" s="4">
        <v>531000000</v>
      </c>
      <c r="J21" s="4">
        <v>404000000</v>
      </c>
      <c r="K21" s="4">
        <v>421000000</v>
      </c>
      <c r="L21" s="4">
        <v>514000000</v>
      </c>
      <c r="M21" s="4">
        <v>488000000</v>
      </c>
      <c r="N21" s="4">
        <v>443000000</v>
      </c>
      <c r="O21" s="5">
        <v>482000000</v>
      </c>
      <c r="P21" s="4">
        <v>109000000</v>
      </c>
      <c r="Q21" s="4">
        <v>117000000</v>
      </c>
      <c r="R21" s="4">
        <v>129000000</v>
      </c>
      <c r="S21" s="4">
        <v>127000000</v>
      </c>
    </row>
    <row r="22" spans="1:19" ht="16" x14ac:dyDescent="0.2">
      <c r="A22" s="3" t="s">
        <v>31</v>
      </c>
      <c r="B22" s="4">
        <v>86000000</v>
      </c>
      <c r="C22" s="4" t="s">
        <v>22</v>
      </c>
      <c r="D22" s="4" t="s">
        <v>22</v>
      </c>
      <c r="E22" s="4" t="s">
        <v>22</v>
      </c>
      <c r="F22" s="4" t="s">
        <v>22</v>
      </c>
      <c r="G22" s="4" t="s">
        <v>22</v>
      </c>
      <c r="H22" s="4" t="s">
        <v>22</v>
      </c>
      <c r="I22" s="4" t="s">
        <v>22</v>
      </c>
      <c r="J22" s="4" t="s">
        <v>22</v>
      </c>
      <c r="K22" s="4" t="s">
        <v>22</v>
      </c>
      <c r="L22" s="4" t="s">
        <v>22</v>
      </c>
      <c r="M22" s="4" t="s">
        <v>22</v>
      </c>
      <c r="N22" s="4" t="s">
        <v>22</v>
      </c>
      <c r="O22" s="5" t="s">
        <v>22</v>
      </c>
      <c r="P22" s="4" t="s">
        <v>22</v>
      </c>
      <c r="Q22" s="4" t="s">
        <v>22</v>
      </c>
      <c r="R22" s="4" t="s">
        <v>22</v>
      </c>
      <c r="S22" s="4" t="s">
        <v>22</v>
      </c>
    </row>
    <row r="23" spans="1:19" ht="16" x14ac:dyDescent="0.2">
      <c r="A23" s="3" t="s">
        <v>32</v>
      </c>
      <c r="B23" s="4">
        <v>-44000000</v>
      </c>
      <c r="C23" s="4">
        <v>32000000</v>
      </c>
      <c r="D23" s="4">
        <v>450000000</v>
      </c>
      <c r="E23" s="4">
        <v>35000000</v>
      </c>
      <c r="F23" s="4">
        <v>-239000000</v>
      </c>
      <c r="G23" s="4">
        <v>-161000000</v>
      </c>
      <c r="H23" s="4">
        <v>449000000</v>
      </c>
      <c r="I23" s="4">
        <v>-207000000</v>
      </c>
      <c r="J23" s="4">
        <v>67000000</v>
      </c>
      <c r="K23" s="4">
        <v>57000000</v>
      </c>
      <c r="L23" s="4">
        <v>44000000</v>
      </c>
      <c r="M23" s="4">
        <v>-1814000000</v>
      </c>
      <c r="N23" s="4">
        <v>-366000000</v>
      </c>
      <c r="O23" s="5">
        <v>-12000000</v>
      </c>
      <c r="P23" s="4">
        <v>-242000000</v>
      </c>
      <c r="Q23" s="4">
        <v>389000000</v>
      </c>
      <c r="R23" s="4">
        <v>-32000000</v>
      </c>
      <c r="S23" s="4">
        <v>-127000000</v>
      </c>
    </row>
    <row r="24" spans="1:19" ht="16" x14ac:dyDescent="0.2">
      <c r="A24" s="3" t="s">
        <v>33</v>
      </c>
      <c r="B24" s="4">
        <v>3750000000</v>
      </c>
      <c r="C24" s="4">
        <v>6725000000</v>
      </c>
      <c r="D24" s="4">
        <v>8236000000</v>
      </c>
      <c r="E24" s="4">
        <v>5128000000</v>
      </c>
      <c r="F24" s="4">
        <v>5083000000</v>
      </c>
      <c r="G24" s="4">
        <v>3439000000</v>
      </c>
      <c r="H24" s="4">
        <v>139000000</v>
      </c>
      <c r="I24" s="4">
        <v>4082000000</v>
      </c>
      <c r="J24" s="4">
        <v>7822000000</v>
      </c>
      <c r="K24" s="4">
        <v>7812000000</v>
      </c>
      <c r="L24" s="4">
        <v>3995000000</v>
      </c>
      <c r="M24" s="4">
        <v>8204000000</v>
      </c>
      <c r="N24" s="4">
        <v>8752000000</v>
      </c>
      <c r="O24" s="5">
        <v>10943000000</v>
      </c>
      <c r="P24" s="4">
        <v>2558000000</v>
      </c>
      <c r="Q24" s="4">
        <v>2099000000</v>
      </c>
      <c r="R24" s="4">
        <v>2634000000</v>
      </c>
      <c r="S24" s="4">
        <v>3652000000</v>
      </c>
    </row>
    <row r="25" spans="1:19" ht="16" x14ac:dyDescent="0.2">
      <c r="A25" s="3" t="s">
        <v>34</v>
      </c>
      <c r="B25" s="4">
        <v>968000000</v>
      </c>
      <c r="C25" s="4">
        <v>1720000000</v>
      </c>
      <c r="D25" s="4">
        <v>2528000000</v>
      </c>
      <c r="E25" s="4">
        <v>1319000000</v>
      </c>
      <c r="F25" s="4">
        <v>1380000000</v>
      </c>
      <c r="G25" s="4">
        <v>916000000</v>
      </c>
      <c r="H25" s="4">
        <v>192000000</v>
      </c>
      <c r="I25" s="4">
        <v>3339000000</v>
      </c>
      <c r="J25" s="4">
        <v>1698000000</v>
      </c>
      <c r="K25" s="4">
        <v>1746000000</v>
      </c>
      <c r="L25" s="4">
        <v>1006000000</v>
      </c>
      <c r="M25" s="4">
        <v>1742000000</v>
      </c>
      <c r="N25" s="4">
        <v>2067000000</v>
      </c>
      <c r="O25" s="5">
        <v>2631000000</v>
      </c>
      <c r="P25" s="4">
        <v>527000000</v>
      </c>
      <c r="Q25" s="4">
        <v>644000000</v>
      </c>
      <c r="R25" s="4">
        <v>708000000</v>
      </c>
      <c r="S25" s="4">
        <v>752000000</v>
      </c>
    </row>
    <row r="26" spans="1:19" ht="16" x14ac:dyDescent="0.2">
      <c r="A26" s="3" t="s">
        <v>35</v>
      </c>
      <c r="B26" s="4" t="s">
        <v>22</v>
      </c>
      <c r="C26" s="4" t="s">
        <v>22</v>
      </c>
      <c r="D26" s="4" t="s">
        <v>22</v>
      </c>
      <c r="E26" s="4" t="s">
        <v>22</v>
      </c>
      <c r="F26" s="4" t="s">
        <v>22</v>
      </c>
      <c r="G26" s="4" t="s">
        <v>22</v>
      </c>
      <c r="H26" s="4" t="s">
        <v>22</v>
      </c>
      <c r="I26" s="4" t="s">
        <v>22</v>
      </c>
      <c r="J26" s="4" t="s">
        <v>22</v>
      </c>
      <c r="K26" s="4" t="s">
        <v>22</v>
      </c>
      <c r="L26" s="4" t="s">
        <v>22</v>
      </c>
      <c r="M26" s="4" t="s">
        <v>22</v>
      </c>
      <c r="N26" s="4" t="s">
        <v>22</v>
      </c>
      <c r="O26" s="5" t="s">
        <v>22</v>
      </c>
      <c r="P26" s="4" t="s">
        <v>22</v>
      </c>
      <c r="Q26" s="4" t="s">
        <v>22</v>
      </c>
      <c r="R26" s="4" t="s">
        <v>22</v>
      </c>
      <c r="S26" s="4" t="s">
        <v>22</v>
      </c>
    </row>
    <row r="27" spans="1:19" ht="16" x14ac:dyDescent="0.2">
      <c r="A27" s="3" t="s">
        <v>36</v>
      </c>
      <c r="B27" s="4">
        <v>2758000000</v>
      </c>
      <c r="C27" s="4">
        <v>4981000000</v>
      </c>
      <c r="D27" s="4">
        <v>5722000000</v>
      </c>
      <c r="E27" s="4">
        <v>3803000000</v>
      </c>
      <c r="F27" s="4">
        <v>3711000000</v>
      </c>
      <c r="G27" s="4">
        <v>2523000000</v>
      </c>
      <c r="H27" s="4">
        <v>-59000000</v>
      </c>
      <c r="I27" s="4">
        <v>759000000</v>
      </c>
      <c r="J27" s="4">
        <v>6148000000</v>
      </c>
      <c r="K27" s="4">
        <v>6094000000</v>
      </c>
      <c r="L27" s="4">
        <v>3003000000</v>
      </c>
      <c r="M27" s="4">
        <v>6493000000</v>
      </c>
      <c r="N27" s="4">
        <v>6704000000</v>
      </c>
      <c r="O27" s="5">
        <v>8360000000</v>
      </c>
      <c r="P27" s="4">
        <v>2040000000</v>
      </c>
      <c r="Q27" s="4">
        <v>1454000000</v>
      </c>
      <c r="R27" s="4">
        <v>1942000000</v>
      </c>
      <c r="S27" s="4">
        <v>2924000000</v>
      </c>
    </row>
    <row r="28" spans="1:19" ht="16" x14ac:dyDescent="0.2">
      <c r="A28" s="3" t="s">
        <v>37</v>
      </c>
      <c r="B28" s="4">
        <v>116000000</v>
      </c>
      <c r="C28" s="4">
        <v>106000000</v>
      </c>
      <c r="D28" s="4">
        <v>82000000</v>
      </c>
      <c r="E28" s="4">
        <v>28000000</v>
      </c>
      <c r="F28" s="4">
        <v>32000000</v>
      </c>
      <c r="G28" s="4">
        <v>22000000</v>
      </c>
      <c r="H28" s="4">
        <v>16000000</v>
      </c>
      <c r="I28" s="4">
        <v>10000000</v>
      </c>
      <c r="J28" s="4">
        <v>2000000</v>
      </c>
      <c r="K28" s="4">
        <v>2000000</v>
      </c>
      <c r="L28" s="4">
        <v>10000000</v>
      </c>
      <c r="M28" s="4">
        <v>8000000</v>
      </c>
      <c r="N28" s="4">
        <v>-2000000</v>
      </c>
      <c r="O28" s="5" t="s">
        <v>22</v>
      </c>
      <c r="P28" s="4">
        <v>-2000000</v>
      </c>
      <c r="Q28" s="4" t="s">
        <v>22</v>
      </c>
      <c r="R28" s="4">
        <v>-2000000</v>
      </c>
      <c r="S28" s="4">
        <v>4000000</v>
      </c>
    </row>
    <row r="29" spans="1:19" ht="16" x14ac:dyDescent="0.2">
      <c r="A29" s="3" t="s">
        <v>38</v>
      </c>
      <c r="B29" s="4" t="s">
        <v>22</v>
      </c>
      <c r="C29" s="4" t="s">
        <v>22</v>
      </c>
      <c r="D29" s="4" t="s">
        <v>22</v>
      </c>
      <c r="E29" s="4" t="s">
        <v>22</v>
      </c>
      <c r="F29" s="4" t="s">
        <v>22</v>
      </c>
      <c r="G29" s="4" t="s">
        <v>22</v>
      </c>
      <c r="H29" s="4" t="s">
        <v>22</v>
      </c>
      <c r="I29" s="4" t="s">
        <v>22</v>
      </c>
      <c r="J29" s="4" t="s">
        <v>22</v>
      </c>
      <c r="K29" s="4" t="s">
        <v>22</v>
      </c>
      <c r="L29" s="4" t="s">
        <v>22</v>
      </c>
      <c r="M29" s="4" t="s">
        <v>22</v>
      </c>
      <c r="N29" s="4" t="s">
        <v>22</v>
      </c>
      <c r="O29" s="5" t="s">
        <v>22</v>
      </c>
      <c r="P29" s="4" t="s">
        <v>22</v>
      </c>
      <c r="Q29" s="4" t="s">
        <v>22</v>
      </c>
      <c r="R29" s="4" t="s">
        <v>22</v>
      </c>
      <c r="S29" s="4" t="s">
        <v>22</v>
      </c>
    </row>
    <row r="30" spans="1:19" ht="16" x14ac:dyDescent="0.2">
      <c r="A30" s="3" t="s">
        <v>39</v>
      </c>
      <c r="B30" s="4">
        <v>116000000</v>
      </c>
      <c r="C30" s="4">
        <v>106000000</v>
      </c>
      <c r="D30" s="4">
        <v>82000000</v>
      </c>
      <c r="E30" s="4">
        <v>28000000</v>
      </c>
      <c r="F30" s="4">
        <v>32000000</v>
      </c>
      <c r="G30" s="4">
        <v>22000000</v>
      </c>
      <c r="H30" s="4">
        <v>16000000</v>
      </c>
      <c r="I30" s="4">
        <v>10000000</v>
      </c>
      <c r="J30" s="4">
        <v>2000000</v>
      </c>
      <c r="K30" s="4">
        <v>2000000</v>
      </c>
      <c r="L30" s="4">
        <v>10000000</v>
      </c>
      <c r="M30" s="4">
        <v>8000000</v>
      </c>
      <c r="N30" s="4">
        <v>-2000000</v>
      </c>
      <c r="O30" s="5" t="s">
        <v>22</v>
      </c>
      <c r="P30" s="4">
        <v>-2000000</v>
      </c>
      <c r="Q30" s="4" t="s">
        <v>22</v>
      </c>
      <c r="R30" s="4">
        <v>-2000000</v>
      </c>
      <c r="S30" s="4">
        <v>4000000</v>
      </c>
    </row>
    <row r="31" spans="1:19" ht="16" x14ac:dyDescent="0.2">
      <c r="A31" s="3" t="s">
        <v>40</v>
      </c>
      <c r="B31" s="4">
        <v>2642000000</v>
      </c>
      <c r="C31" s="4">
        <v>4875000000</v>
      </c>
      <c r="D31" s="4">
        <v>5640000000</v>
      </c>
      <c r="E31" s="4">
        <v>3775000000</v>
      </c>
      <c r="F31" s="4">
        <v>3679000000</v>
      </c>
      <c r="G31" s="4">
        <v>2501000000</v>
      </c>
      <c r="H31" s="4">
        <v>-75000000</v>
      </c>
      <c r="I31" s="4">
        <v>749000000</v>
      </c>
      <c r="J31" s="4">
        <v>6146000000</v>
      </c>
      <c r="K31" s="4">
        <v>6092000000</v>
      </c>
      <c r="L31" s="4">
        <v>2993000000</v>
      </c>
      <c r="M31" s="4">
        <v>6485000000</v>
      </c>
      <c r="N31" s="4">
        <v>6706000000</v>
      </c>
      <c r="O31" s="5">
        <v>8360000000</v>
      </c>
      <c r="P31" s="4">
        <v>2042000000</v>
      </c>
      <c r="Q31" s="4">
        <v>1454000000</v>
      </c>
      <c r="R31" s="4">
        <v>1944000000</v>
      </c>
      <c r="S31" s="4">
        <v>2920000000</v>
      </c>
    </row>
    <row r="32" spans="1:19" ht="16" x14ac:dyDescent="0.2">
      <c r="A32" s="3" t="s">
        <v>41</v>
      </c>
      <c r="B32" s="4">
        <v>-58000000</v>
      </c>
      <c r="C32" s="4">
        <v>-53000000</v>
      </c>
      <c r="D32" s="4">
        <v>-41000000</v>
      </c>
      <c r="E32" s="4">
        <v>-14000000</v>
      </c>
      <c r="F32" s="4">
        <v>-16000000</v>
      </c>
      <c r="G32" s="4">
        <v>-11000000</v>
      </c>
      <c r="H32" s="4">
        <v>-8000000</v>
      </c>
      <c r="I32" s="4">
        <v>-5000000</v>
      </c>
      <c r="J32" s="4">
        <v>-1000000</v>
      </c>
      <c r="K32" s="4">
        <v>-1000000</v>
      </c>
      <c r="L32" s="4">
        <v>-5000000</v>
      </c>
      <c r="M32" s="4">
        <v>-4000000</v>
      </c>
      <c r="N32" s="4">
        <v>1000000</v>
      </c>
      <c r="O32" s="5" t="s">
        <v>22</v>
      </c>
      <c r="P32" s="4">
        <v>1000000</v>
      </c>
      <c r="Q32" s="4" t="s">
        <v>22</v>
      </c>
      <c r="R32" s="4">
        <v>1000000</v>
      </c>
      <c r="S32" s="4">
        <v>-2000000</v>
      </c>
    </row>
    <row r="33" spans="1:19" ht="16" x14ac:dyDescent="0.2">
      <c r="A33" s="35" t="s">
        <v>42</v>
      </c>
      <c r="B33" s="33">
        <v>2700000000</v>
      </c>
      <c r="C33" s="33">
        <v>4928000000</v>
      </c>
      <c r="D33" s="33">
        <v>5681000000</v>
      </c>
      <c r="E33" s="33">
        <v>3789000000</v>
      </c>
      <c r="F33" s="33">
        <v>3695000000</v>
      </c>
      <c r="G33" s="33">
        <v>2512000000</v>
      </c>
      <c r="H33" s="33">
        <v>-67000000</v>
      </c>
      <c r="I33" s="33">
        <v>754000000</v>
      </c>
      <c r="J33" s="33">
        <v>6147000000</v>
      </c>
      <c r="K33" s="33">
        <v>6093000000</v>
      </c>
      <c r="L33" s="33">
        <v>2998000000</v>
      </c>
      <c r="M33" s="33">
        <v>6489000000</v>
      </c>
      <c r="N33" s="33">
        <v>6705000000</v>
      </c>
      <c r="O33" s="34">
        <v>8360000000</v>
      </c>
      <c r="P33" s="33">
        <v>2041000000</v>
      </c>
      <c r="Q33" s="33">
        <v>1454000000</v>
      </c>
      <c r="R33" s="33">
        <v>1943000000</v>
      </c>
      <c r="S33" s="33">
        <v>2922000000</v>
      </c>
    </row>
    <row r="34" spans="1:19" ht="16" x14ac:dyDescent="0.2">
      <c r="A34" s="30" t="s">
        <v>58</v>
      </c>
      <c r="B34" s="31">
        <v>6.34</v>
      </c>
      <c r="C34" s="31">
        <v>8.19</v>
      </c>
      <c r="D34" s="31">
        <v>8.6199999999999992</v>
      </c>
      <c r="E34" s="31">
        <v>6.81</v>
      </c>
      <c r="F34" s="31">
        <v>6.7</v>
      </c>
      <c r="G34" s="31">
        <v>5.34</v>
      </c>
      <c r="H34" s="31">
        <v>-0.17</v>
      </c>
      <c r="I34" s="31">
        <v>1.66</v>
      </c>
      <c r="J34" s="31">
        <v>11.23</v>
      </c>
      <c r="K34" s="31">
        <v>11.33</v>
      </c>
      <c r="L34" s="31">
        <v>7.18</v>
      </c>
      <c r="M34" s="31">
        <v>12.73</v>
      </c>
      <c r="N34" s="31">
        <v>11.28</v>
      </c>
      <c r="O34" s="32">
        <v>12.91</v>
      </c>
      <c r="P34" s="31">
        <v>13.61</v>
      </c>
      <c r="Q34" s="31">
        <v>8.76</v>
      </c>
      <c r="R34" s="31">
        <v>12.25</v>
      </c>
      <c r="S34" s="31">
        <v>16.87</v>
      </c>
    </row>
    <row r="35" spans="1:19" ht="16" x14ac:dyDescent="0.2">
      <c r="A35" s="16" t="s">
        <v>193</v>
      </c>
      <c r="B35" s="17"/>
      <c r="C35" s="14">
        <f>(C33/B33)-1</f>
        <v>0.82518518518518524</v>
      </c>
      <c r="D35" s="14">
        <f>(D33/C33)-1</f>
        <v>0.15280032467532467</v>
      </c>
      <c r="E35" s="14">
        <f>(E33/D33)-1</f>
        <v>-0.33303995775391659</v>
      </c>
      <c r="F35" s="14">
        <f t="shared" ref="F35:O35" si="6">(F33/E33)-1</f>
        <v>-2.4808656637635207E-2</v>
      </c>
      <c r="G35" s="14">
        <f t="shared" si="6"/>
        <v>-0.32016238159675237</v>
      </c>
      <c r="H35" s="14">
        <f t="shared" si="6"/>
        <v>-1.026671974522293</v>
      </c>
      <c r="I35" s="14">
        <f t="shared" si="6"/>
        <v>-12.253731343283581</v>
      </c>
      <c r="J35" s="14">
        <f t="shared" si="6"/>
        <v>7.1525198938992034</v>
      </c>
      <c r="K35" s="14">
        <f t="shared" si="6"/>
        <v>-8.7847730600292273E-3</v>
      </c>
      <c r="L35" s="14">
        <f t="shared" si="6"/>
        <v>-0.50795995404562611</v>
      </c>
      <c r="M35" s="14">
        <f t="shared" si="6"/>
        <v>1.1644429619746499</v>
      </c>
      <c r="N35" s="14">
        <f t="shared" si="6"/>
        <v>3.3287101248266282E-2</v>
      </c>
      <c r="O35" s="14">
        <f t="shared" si="6"/>
        <v>0.24683072334079048</v>
      </c>
      <c r="P35" s="14"/>
      <c r="Q35" s="14">
        <f t="shared" ref="Q35:S35" si="7">(Q33/P33)-1</f>
        <v>-0.28760411562959332</v>
      </c>
      <c r="R35" s="14">
        <f t="shared" si="7"/>
        <v>0.33631361760660239</v>
      </c>
      <c r="S35" s="14">
        <f t="shared" si="7"/>
        <v>0.5038600102933608</v>
      </c>
    </row>
    <row r="36" spans="1:19" ht="16" x14ac:dyDescent="0.2">
      <c r="A36" s="18" t="s">
        <v>194</v>
      </c>
      <c r="B36" s="19">
        <f t="shared" ref="B36:S36" si="8">(B16*(1-0.25))/(B126+B105+B96)</f>
        <v>9.311516725217657E-2</v>
      </c>
      <c r="C36" s="19">
        <f t="shared" si="8"/>
        <v>0.12468746093261658</v>
      </c>
      <c r="D36" s="19">
        <f t="shared" si="8"/>
        <v>0.11892161108705067</v>
      </c>
      <c r="E36" s="19">
        <f t="shared" si="8"/>
        <v>7.1996315753564855E-2</v>
      </c>
      <c r="F36" s="19">
        <f t="shared" si="8"/>
        <v>7.1215982605906156E-2</v>
      </c>
      <c r="G36" s="19">
        <f t="shared" si="8"/>
        <v>5.366459979583349E-2</v>
      </c>
      <c r="H36" s="19">
        <f t="shared" si="8"/>
        <v>1.6396311704936394E-2</v>
      </c>
      <c r="I36" s="19">
        <f t="shared" si="8"/>
        <v>6.7932324644354905E-2</v>
      </c>
      <c r="J36" s="19">
        <f t="shared" si="8"/>
        <v>0.12283984753026682</v>
      </c>
      <c r="K36" s="19">
        <f t="shared" si="8"/>
        <v>0.11891328462685996</v>
      </c>
      <c r="L36" s="19">
        <f t="shared" si="8"/>
        <v>6.4992101406520619E-2</v>
      </c>
      <c r="M36" s="19">
        <f t="shared" si="8"/>
        <v>9.4991253107448673E-2</v>
      </c>
      <c r="N36" s="19">
        <f t="shared" si="8"/>
        <v>0.12521272974812797</v>
      </c>
      <c r="O36" s="19">
        <f t="shared" si="8"/>
        <v>0.15297560539719418</v>
      </c>
      <c r="P36" s="19">
        <f t="shared" si="8"/>
        <v>3.4877365907914168E-2</v>
      </c>
      <c r="Q36" s="19">
        <f t="shared" si="8"/>
        <v>3.694406625822555E-2</v>
      </c>
      <c r="R36" s="19">
        <f t="shared" si="8"/>
        <v>3.7100601362121434E-2</v>
      </c>
      <c r="S36" s="19">
        <f t="shared" si="8"/>
        <v>4.8950049146635692E-2</v>
      </c>
    </row>
    <row r="37" spans="1:19" ht="16" x14ac:dyDescent="0.2">
      <c r="A37" s="3" t="s">
        <v>43</v>
      </c>
      <c r="B37" s="4" t="s">
        <v>22</v>
      </c>
      <c r="C37" s="4" t="s">
        <v>22</v>
      </c>
      <c r="D37" s="4" t="s">
        <v>22</v>
      </c>
      <c r="E37" s="4" t="s">
        <v>22</v>
      </c>
      <c r="F37" s="4" t="s">
        <v>22</v>
      </c>
      <c r="G37" s="4" t="s">
        <v>22</v>
      </c>
      <c r="H37" s="4" t="s">
        <v>22</v>
      </c>
      <c r="I37" s="4" t="s">
        <v>22</v>
      </c>
      <c r="J37" s="4" t="s">
        <v>22</v>
      </c>
      <c r="K37" s="4" t="s">
        <v>22</v>
      </c>
      <c r="L37" s="4" t="s">
        <v>22</v>
      </c>
      <c r="M37" s="4" t="s">
        <v>22</v>
      </c>
      <c r="N37" s="4" t="s">
        <v>22</v>
      </c>
      <c r="O37" s="5" t="s">
        <v>22</v>
      </c>
      <c r="P37" s="4" t="s">
        <v>22</v>
      </c>
      <c r="Q37" s="4" t="s">
        <v>22</v>
      </c>
      <c r="R37" s="4" t="s">
        <v>22</v>
      </c>
      <c r="S37" s="4" t="s">
        <v>22</v>
      </c>
    </row>
    <row r="38" spans="1:19" ht="16" x14ac:dyDescent="0.2">
      <c r="A38" s="3" t="s">
        <v>44</v>
      </c>
      <c r="B38" s="4" t="s">
        <v>22</v>
      </c>
      <c r="C38" s="4" t="s">
        <v>22</v>
      </c>
      <c r="D38" s="4" t="s">
        <v>22</v>
      </c>
      <c r="E38" s="4" t="s">
        <v>22</v>
      </c>
      <c r="F38" s="4" t="s">
        <v>22</v>
      </c>
      <c r="G38" s="4" t="s">
        <v>22</v>
      </c>
      <c r="H38" s="4" t="s">
        <v>22</v>
      </c>
      <c r="I38" s="4" t="s">
        <v>22</v>
      </c>
      <c r="J38" s="4" t="s">
        <v>22</v>
      </c>
      <c r="K38" s="4" t="s">
        <v>22</v>
      </c>
      <c r="L38" s="4" t="s">
        <v>22</v>
      </c>
      <c r="M38" s="4" t="s">
        <v>22</v>
      </c>
      <c r="N38" s="4" t="s">
        <v>22</v>
      </c>
      <c r="O38" s="5" t="s">
        <v>22</v>
      </c>
      <c r="P38" s="4" t="s">
        <v>22</v>
      </c>
      <c r="Q38" s="4" t="s">
        <v>22</v>
      </c>
      <c r="R38" s="4" t="s">
        <v>22</v>
      </c>
      <c r="S38" s="4" t="s">
        <v>22</v>
      </c>
    </row>
    <row r="39" spans="1:19" ht="16" x14ac:dyDescent="0.2">
      <c r="A39" s="3" t="s">
        <v>45</v>
      </c>
      <c r="B39" s="4">
        <v>2700000000</v>
      </c>
      <c r="C39" s="4">
        <v>4928000000</v>
      </c>
      <c r="D39" s="4">
        <v>5681000000</v>
      </c>
      <c r="E39" s="4">
        <v>3789000000</v>
      </c>
      <c r="F39" s="4">
        <v>3695000000</v>
      </c>
      <c r="G39" s="4">
        <v>2512000000</v>
      </c>
      <c r="H39" s="4">
        <v>-67000000</v>
      </c>
      <c r="I39" s="4">
        <v>754000000</v>
      </c>
      <c r="J39" s="4">
        <v>6147000000</v>
      </c>
      <c r="K39" s="4">
        <v>6093000000</v>
      </c>
      <c r="L39" s="4">
        <v>2998000000</v>
      </c>
      <c r="M39" s="4">
        <v>6489000000</v>
      </c>
      <c r="N39" s="4">
        <v>6705000000</v>
      </c>
      <c r="O39" s="5">
        <v>8360000000</v>
      </c>
      <c r="P39" s="4">
        <v>2041000000</v>
      </c>
      <c r="Q39" s="4">
        <v>1454000000</v>
      </c>
      <c r="R39" s="4">
        <v>1943000000</v>
      </c>
      <c r="S39" s="4">
        <v>2922000000</v>
      </c>
    </row>
    <row r="40" spans="1:19" ht="16" x14ac:dyDescent="0.2">
      <c r="A40" s="3" t="s">
        <v>46</v>
      </c>
      <c r="B40" s="4">
        <v>631500000</v>
      </c>
      <c r="C40" s="4">
        <v>645000000</v>
      </c>
      <c r="D40" s="4">
        <v>652600000</v>
      </c>
      <c r="E40" s="4">
        <v>645200000</v>
      </c>
      <c r="F40" s="4">
        <v>617200000</v>
      </c>
      <c r="G40" s="4">
        <v>594300000</v>
      </c>
      <c r="H40" s="4">
        <v>584300000</v>
      </c>
      <c r="I40" s="4">
        <v>591800000</v>
      </c>
      <c r="J40" s="4">
        <v>591400000</v>
      </c>
      <c r="K40" s="4">
        <v>561600000</v>
      </c>
      <c r="L40" s="4">
        <v>544100000</v>
      </c>
      <c r="M40" s="4">
        <v>544000000</v>
      </c>
      <c r="N40" s="4">
        <v>526900000</v>
      </c>
      <c r="O40" s="5">
        <v>517850000</v>
      </c>
      <c r="P40" s="4">
        <v>525000000</v>
      </c>
      <c r="Q40" s="4">
        <v>517300000</v>
      </c>
      <c r="R40" s="4">
        <v>516200000</v>
      </c>
      <c r="S40" s="4">
        <v>512900000</v>
      </c>
    </row>
    <row r="41" spans="1:19" ht="16" x14ac:dyDescent="0.2">
      <c r="A41" s="3" t="s">
        <v>47</v>
      </c>
      <c r="B41" s="6">
        <v>4.28</v>
      </c>
      <c r="C41" s="6">
        <v>7.64</v>
      </c>
      <c r="D41" s="6">
        <v>8.7100000000000009</v>
      </c>
      <c r="E41" s="6">
        <v>5.87</v>
      </c>
      <c r="F41" s="6">
        <v>5.99</v>
      </c>
      <c r="G41" s="6">
        <v>4.2300000000000004</v>
      </c>
      <c r="H41" s="6">
        <v>-0.11</v>
      </c>
      <c r="I41" s="6">
        <v>1.27</v>
      </c>
      <c r="J41" s="6">
        <v>10.39</v>
      </c>
      <c r="K41" s="6">
        <v>10.85</v>
      </c>
      <c r="L41" s="6">
        <v>5.51</v>
      </c>
      <c r="M41" s="6">
        <v>11.93</v>
      </c>
      <c r="N41" s="6">
        <v>12.73</v>
      </c>
      <c r="O41" s="7">
        <v>16.14</v>
      </c>
      <c r="P41" s="6">
        <v>3.89</v>
      </c>
      <c r="Q41" s="6">
        <v>2.81</v>
      </c>
      <c r="R41" s="6">
        <v>3.76</v>
      </c>
      <c r="S41" s="6">
        <v>5.7</v>
      </c>
    </row>
    <row r="42" spans="1:19" ht="16" x14ac:dyDescent="0.2">
      <c r="A42" s="3" t="s">
        <v>48</v>
      </c>
      <c r="B42" s="6">
        <v>4.37</v>
      </c>
      <c r="C42" s="6">
        <v>7.72</v>
      </c>
      <c r="D42" s="6">
        <v>8.77</v>
      </c>
      <c r="E42" s="6">
        <v>5.89</v>
      </c>
      <c r="F42" s="6">
        <v>6.01</v>
      </c>
      <c r="G42" s="6">
        <v>4.25</v>
      </c>
      <c r="H42" s="6">
        <v>-0.1</v>
      </c>
      <c r="I42" s="6">
        <v>1.28</v>
      </c>
      <c r="J42" s="6">
        <v>10.4</v>
      </c>
      <c r="K42" s="6">
        <v>10.85</v>
      </c>
      <c r="L42" s="6">
        <v>5.52</v>
      </c>
      <c r="M42" s="6">
        <v>11.94</v>
      </c>
      <c r="N42" s="6">
        <v>12.72</v>
      </c>
      <c r="O42" s="7">
        <v>16.14</v>
      </c>
      <c r="P42" s="6">
        <v>3.89</v>
      </c>
      <c r="Q42" s="6">
        <v>2.81</v>
      </c>
      <c r="R42" s="6">
        <v>3.76</v>
      </c>
      <c r="S42" s="6">
        <v>5.7</v>
      </c>
    </row>
    <row r="43" spans="1:19" ht="16" x14ac:dyDescent="0.2">
      <c r="A43" s="3" t="s">
        <v>49</v>
      </c>
      <c r="B43" s="4">
        <v>650400000</v>
      </c>
      <c r="C43" s="4">
        <v>666100000</v>
      </c>
      <c r="D43" s="4">
        <v>669600000</v>
      </c>
      <c r="E43" s="4">
        <v>658600000</v>
      </c>
      <c r="F43" s="4">
        <v>628900000</v>
      </c>
      <c r="G43" s="4">
        <v>601300000</v>
      </c>
      <c r="H43" s="4">
        <v>584300000</v>
      </c>
      <c r="I43" s="4">
        <v>599300000</v>
      </c>
      <c r="J43" s="4">
        <v>599400000</v>
      </c>
      <c r="K43" s="4">
        <v>567500000</v>
      </c>
      <c r="L43" s="4">
        <v>548600000</v>
      </c>
      <c r="M43" s="4">
        <v>548500000</v>
      </c>
      <c r="N43" s="4">
        <v>530400000</v>
      </c>
      <c r="O43" s="5">
        <v>521000000</v>
      </c>
      <c r="P43" s="4">
        <v>527600000</v>
      </c>
      <c r="Q43" s="4">
        <v>522000000</v>
      </c>
      <c r="R43" s="4">
        <v>519400000</v>
      </c>
      <c r="S43" s="4">
        <v>515000000</v>
      </c>
    </row>
    <row r="44" spans="1:19" ht="16" x14ac:dyDescent="0.2">
      <c r="A44" s="3" t="s">
        <v>50</v>
      </c>
      <c r="B44" s="6">
        <v>4.1500000000000004</v>
      </c>
      <c r="C44" s="6">
        <v>7.4</v>
      </c>
      <c r="D44" s="6">
        <v>8.48</v>
      </c>
      <c r="E44" s="6">
        <v>5.75</v>
      </c>
      <c r="F44" s="6">
        <v>5.88</v>
      </c>
      <c r="G44" s="6">
        <v>4.18</v>
      </c>
      <c r="H44" s="6">
        <v>-0.11</v>
      </c>
      <c r="I44" s="6">
        <v>1.26</v>
      </c>
      <c r="J44" s="6">
        <v>10.26</v>
      </c>
      <c r="K44" s="6">
        <v>10.74</v>
      </c>
      <c r="L44" s="6">
        <v>5.46</v>
      </c>
      <c r="M44" s="6">
        <v>11.83</v>
      </c>
      <c r="N44" s="6">
        <v>12.64</v>
      </c>
      <c r="O44" s="7">
        <v>16.05</v>
      </c>
      <c r="P44" s="6">
        <v>3.87</v>
      </c>
      <c r="Q44" s="6">
        <v>2.79</v>
      </c>
      <c r="R44" s="6">
        <v>3.74</v>
      </c>
      <c r="S44" s="6">
        <v>5.67</v>
      </c>
    </row>
    <row r="45" spans="1:19" ht="16" x14ac:dyDescent="0.2">
      <c r="A45" s="3" t="s">
        <v>51</v>
      </c>
      <c r="B45" s="6">
        <v>4.24</v>
      </c>
      <c r="C45" s="6">
        <v>7.48</v>
      </c>
      <c r="D45" s="6">
        <v>8.5500000000000007</v>
      </c>
      <c r="E45" s="6">
        <v>5.77</v>
      </c>
      <c r="F45" s="6">
        <v>5.9</v>
      </c>
      <c r="G45" s="6">
        <v>4.2</v>
      </c>
      <c r="H45" s="6">
        <v>-0.1</v>
      </c>
      <c r="I45" s="6">
        <v>1.27</v>
      </c>
      <c r="J45" s="6">
        <v>10.26</v>
      </c>
      <c r="K45" s="6">
        <v>10.74</v>
      </c>
      <c r="L45" s="6">
        <v>5.47</v>
      </c>
      <c r="M45" s="6">
        <v>11.84</v>
      </c>
      <c r="N45" s="6">
        <v>12.64</v>
      </c>
      <c r="O45" s="7">
        <v>16.05</v>
      </c>
      <c r="P45" s="6">
        <v>3.87</v>
      </c>
      <c r="Q45" s="6">
        <v>2.79</v>
      </c>
      <c r="R45" s="6">
        <v>3.74</v>
      </c>
      <c r="S45" s="6">
        <v>5.68</v>
      </c>
    </row>
    <row r="46" spans="1:19" ht="16" x14ac:dyDescent="0.2">
      <c r="A46" s="3" t="s">
        <v>52</v>
      </c>
      <c r="B46" s="4">
        <v>7173000000</v>
      </c>
      <c r="C46" s="4">
        <v>10506000000</v>
      </c>
      <c r="D46" s="4">
        <v>11966000000</v>
      </c>
      <c r="E46" s="4">
        <v>8715000000</v>
      </c>
      <c r="F46" s="4">
        <v>8491000000</v>
      </c>
      <c r="G46" s="4">
        <v>6831000000</v>
      </c>
      <c r="H46" s="4">
        <v>4127000000</v>
      </c>
      <c r="I46" s="4">
        <v>7283000000</v>
      </c>
      <c r="J46" s="4">
        <v>11059000000</v>
      </c>
      <c r="K46" s="4">
        <v>10867000000</v>
      </c>
      <c r="L46" s="4">
        <v>6985000000</v>
      </c>
      <c r="M46" s="4">
        <v>9230000000</v>
      </c>
      <c r="N46" s="4">
        <v>11048000000</v>
      </c>
      <c r="O46" s="5">
        <v>13596000000</v>
      </c>
      <c r="P46" s="4">
        <v>2976000000</v>
      </c>
      <c r="Q46" s="4">
        <v>3163000000</v>
      </c>
      <c r="R46" s="4">
        <v>3263000000</v>
      </c>
      <c r="S46" s="4">
        <v>4194000000</v>
      </c>
    </row>
    <row r="47" spans="1:19" ht="16" x14ac:dyDescent="0.2">
      <c r="A47" s="3" t="s">
        <v>53</v>
      </c>
      <c r="B47" s="6">
        <v>16.84</v>
      </c>
      <c r="C47" s="6">
        <v>17.47</v>
      </c>
      <c r="D47" s="6">
        <v>18.16</v>
      </c>
      <c r="E47" s="6">
        <v>15.66</v>
      </c>
      <c r="F47" s="6">
        <v>15.39</v>
      </c>
      <c r="G47" s="6">
        <v>14.53</v>
      </c>
      <c r="H47" s="6">
        <v>10.71</v>
      </c>
      <c r="I47" s="6">
        <v>16.02</v>
      </c>
      <c r="J47" s="6">
        <v>20.21</v>
      </c>
      <c r="K47" s="6">
        <v>20.2</v>
      </c>
      <c r="L47" s="6">
        <v>16.73</v>
      </c>
      <c r="M47" s="6">
        <v>18.11</v>
      </c>
      <c r="N47" s="6">
        <v>18.59</v>
      </c>
      <c r="O47" s="7">
        <v>20.99</v>
      </c>
      <c r="P47" s="6">
        <v>17.8</v>
      </c>
      <c r="Q47" s="6">
        <v>18.59</v>
      </c>
      <c r="R47" s="6">
        <v>19.29</v>
      </c>
      <c r="S47" s="6">
        <v>20.99</v>
      </c>
    </row>
    <row r="48" spans="1:19" ht="16" x14ac:dyDescent="0.2">
      <c r="A48" s="3" t="s">
        <v>54</v>
      </c>
      <c r="B48" s="4">
        <v>4877000000</v>
      </c>
      <c r="C48" s="4">
        <v>7979000000</v>
      </c>
      <c r="D48" s="4">
        <v>9153000000</v>
      </c>
      <c r="E48" s="4">
        <v>5628000000</v>
      </c>
      <c r="F48" s="4">
        <v>5328000000</v>
      </c>
      <c r="G48" s="4">
        <v>3785000000</v>
      </c>
      <c r="H48" s="4">
        <v>1093000000</v>
      </c>
      <c r="I48" s="4">
        <v>4406000000</v>
      </c>
      <c r="J48" s="4">
        <v>8293000000</v>
      </c>
      <c r="K48" s="4">
        <v>8290000000</v>
      </c>
      <c r="L48" s="4">
        <v>4553000000</v>
      </c>
      <c r="M48" s="4">
        <v>6878000000</v>
      </c>
      <c r="N48" s="4">
        <v>8829000000</v>
      </c>
      <c r="O48" s="5">
        <v>11413000000</v>
      </c>
      <c r="P48" s="4">
        <v>2425000000</v>
      </c>
      <c r="Q48" s="4">
        <v>2605000000</v>
      </c>
      <c r="R48" s="4">
        <v>2731000000</v>
      </c>
      <c r="S48" s="4">
        <v>3652000000</v>
      </c>
    </row>
    <row r="49" spans="1:19" ht="16" x14ac:dyDescent="0.2">
      <c r="A49" s="3" t="s">
        <v>55</v>
      </c>
      <c r="B49" s="4">
        <v>4877000000</v>
      </c>
      <c r="C49" s="4">
        <v>7979000000</v>
      </c>
      <c r="D49" s="4">
        <v>9153000000</v>
      </c>
      <c r="E49" s="4">
        <v>5628000000</v>
      </c>
      <c r="F49" s="4">
        <v>5328000000</v>
      </c>
      <c r="G49" s="4">
        <v>3785000000</v>
      </c>
      <c r="H49" s="4">
        <v>1093000000</v>
      </c>
      <c r="I49" s="4">
        <v>4406000000</v>
      </c>
      <c r="J49" s="4">
        <v>8293000000</v>
      </c>
      <c r="K49" s="4">
        <v>8290000000</v>
      </c>
      <c r="L49" s="4">
        <v>4553000000</v>
      </c>
      <c r="M49" s="4">
        <v>6878000000</v>
      </c>
      <c r="N49" s="4">
        <v>8829000000</v>
      </c>
      <c r="O49" s="5">
        <v>11413000000</v>
      </c>
      <c r="P49" s="4">
        <v>2425000000</v>
      </c>
      <c r="Q49" s="4">
        <v>2605000000</v>
      </c>
      <c r="R49" s="4">
        <v>2731000000</v>
      </c>
      <c r="S49" s="4">
        <v>3652000000</v>
      </c>
    </row>
    <row r="50" spans="1:19" ht="16" x14ac:dyDescent="0.2">
      <c r="A50" s="3" t="s">
        <v>59</v>
      </c>
      <c r="B50" s="4">
        <v>611308</v>
      </c>
      <c r="C50" s="4">
        <v>697414</v>
      </c>
      <c r="D50" s="4">
        <v>780057</v>
      </c>
      <c r="E50" s="4">
        <v>714381</v>
      </c>
      <c r="F50" s="4">
        <v>747558</v>
      </c>
      <c r="G50" s="4">
        <v>710136</v>
      </c>
      <c r="H50" s="4">
        <v>622569</v>
      </c>
      <c r="I50" s="4">
        <v>700062</v>
      </c>
      <c r="J50" s="4">
        <v>481877</v>
      </c>
      <c r="K50" s="4">
        <v>525904</v>
      </c>
      <c r="L50" s="4">
        <v>429065</v>
      </c>
      <c r="M50" s="4">
        <v>473268</v>
      </c>
      <c r="N50" s="4">
        <v>507576</v>
      </c>
      <c r="O50" s="5">
        <v>553220</v>
      </c>
      <c r="P50" s="4">
        <v>139220</v>
      </c>
      <c r="Q50" s="4">
        <v>141758</v>
      </c>
      <c r="R50" s="4">
        <v>135480</v>
      </c>
      <c r="S50" s="4">
        <v>147916</v>
      </c>
    </row>
    <row r="51" spans="1:19" ht="16" x14ac:dyDescent="0.2">
      <c r="A51" s="3" t="s">
        <v>60</v>
      </c>
      <c r="B51" s="6">
        <v>1.72</v>
      </c>
      <c r="C51" s="6">
        <v>1.8</v>
      </c>
      <c r="D51" s="6">
        <v>2.48</v>
      </c>
      <c r="E51" s="6">
        <v>1.72</v>
      </c>
      <c r="F51" s="6">
        <v>2.62</v>
      </c>
      <c r="G51" s="6">
        <v>2.96</v>
      </c>
      <c r="H51" s="6">
        <v>3.08</v>
      </c>
      <c r="I51" s="6">
        <v>3.09</v>
      </c>
      <c r="J51" s="6">
        <v>3.3</v>
      </c>
      <c r="K51" s="6">
        <v>3.8</v>
      </c>
      <c r="L51" s="6">
        <v>4.12</v>
      </c>
      <c r="M51" s="6">
        <v>4.29</v>
      </c>
      <c r="N51" s="6">
        <v>4.63</v>
      </c>
      <c r="O51" s="7">
        <v>4.8099999999999996</v>
      </c>
      <c r="P51" s="6">
        <v>1.21</v>
      </c>
      <c r="Q51" s="6">
        <v>1.2</v>
      </c>
      <c r="R51" s="6">
        <v>1.2</v>
      </c>
      <c r="S51" s="6">
        <v>1.2</v>
      </c>
    </row>
    <row r="52" spans="1:19" ht="16" x14ac:dyDescent="0.2">
      <c r="A52" s="3" t="s">
        <v>61</v>
      </c>
      <c r="B52" s="4">
        <v>2296000000</v>
      </c>
      <c r="C52" s="4">
        <v>2527000000</v>
      </c>
      <c r="D52" s="4">
        <v>2813000000</v>
      </c>
      <c r="E52" s="4">
        <v>3087000000</v>
      </c>
      <c r="F52" s="4">
        <v>3163000000</v>
      </c>
      <c r="G52" s="4">
        <v>3046000000</v>
      </c>
      <c r="H52" s="4">
        <v>3034000000</v>
      </c>
      <c r="I52" s="4">
        <v>2877000000</v>
      </c>
      <c r="J52" s="4">
        <v>2766000000</v>
      </c>
      <c r="K52" s="4">
        <v>2577000000</v>
      </c>
      <c r="L52" s="4">
        <v>2432000000</v>
      </c>
      <c r="M52" s="4">
        <v>2352000000</v>
      </c>
      <c r="N52" s="4">
        <v>2219000000</v>
      </c>
      <c r="O52" s="5">
        <v>2183000000</v>
      </c>
      <c r="P52" s="4">
        <v>551000000</v>
      </c>
      <c r="Q52" s="4">
        <v>558000000</v>
      </c>
      <c r="R52" s="4">
        <v>532000000</v>
      </c>
      <c r="S52" s="4">
        <v>542000000</v>
      </c>
    </row>
    <row r="54" spans="1:19"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199</v>
      </c>
      <c r="S54" s="2" t="s">
        <v>200</v>
      </c>
    </row>
    <row r="55" spans="1:19" ht="16" x14ac:dyDescent="0.2">
      <c r="A55" s="3" t="s">
        <v>62</v>
      </c>
      <c r="B55" s="4">
        <v>31810000000</v>
      </c>
      <c r="C55" s="4">
        <v>38128000000</v>
      </c>
      <c r="D55" s="4">
        <v>42524000000</v>
      </c>
      <c r="E55" s="4">
        <v>38303000000</v>
      </c>
      <c r="F55" s="4">
        <v>38867000000</v>
      </c>
      <c r="G55" s="4">
        <v>33508000000</v>
      </c>
      <c r="H55" s="4">
        <v>31967000000</v>
      </c>
      <c r="I55" s="4">
        <v>36244000000</v>
      </c>
      <c r="J55" s="4">
        <v>38603000000</v>
      </c>
      <c r="K55" s="4">
        <v>39193000000</v>
      </c>
      <c r="L55" s="4">
        <v>39464000000</v>
      </c>
      <c r="M55" s="4">
        <v>43455000000</v>
      </c>
      <c r="N55" s="4">
        <v>43785000000</v>
      </c>
      <c r="O55" s="5">
        <v>47000000000</v>
      </c>
      <c r="P55" s="4">
        <v>42577000000</v>
      </c>
      <c r="Q55" s="4">
        <v>43785000000</v>
      </c>
      <c r="R55" s="4">
        <v>45660000000</v>
      </c>
      <c r="S55" s="4">
        <v>47000000000</v>
      </c>
    </row>
    <row r="56" spans="1:19" ht="16" x14ac:dyDescent="0.2">
      <c r="A56" s="3" t="s">
        <v>63</v>
      </c>
      <c r="B56" s="4">
        <v>3592000000</v>
      </c>
      <c r="C56" s="4">
        <v>3057000000</v>
      </c>
      <c r="D56" s="4" t="s">
        <v>22</v>
      </c>
      <c r="E56" s="4" t="s">
        <v>22</v>
      </c>
      <c r="F56" s="4" t="s">
        <v>22</v>
      </c>
      <c r="G56" s="4" t="s">
        <v>22</v>
      </c>
      <c r="H56" s="4" t="s">
        <v>22</v>
      </c>
      <c r="I56" s="4" t="s">
        <v>22</v>
      </c>
      <c r="J56" s="4" t="s">
        <v>22</v>
      </c>
      <c r="K56" s="4" t="s">
        <v>22</v>
      </c>
      <c r="L56" s="4">
        <v>9352000000</v>
      </c>
      <c r="M56" s="4">
        <v>9254000000</v>
      </c>
      <c r="N56" s="4">
        <v>7004000000</v>
      </c>
      <c r="O56" s="5">
        <v>7387000000</v>
      </c>
      <c r="P56" s="4">
        <v>6346000000</v>
      </c>
      <c r="Q56" s="4">
        <v>7004000000</v>
      </c>
      <c r="R56" s="4">
        <v>6789000000</v>
      </c>
      <c r="S56" s="4">
        <v>7387000000</v>
      </c>
    </row>
    <row r="57" spans="1:19" ht="16" x14ac:dyDescent="0.2">
      <c r="A57" s="3" t="s">
        <v>64</v>
      </c>
      <c r="B57" s="4">
        <v>3592000000</v>
      </c>
      <c r="C57" s="4">
        <v>3057000000</v>
      </c>
      <c r="D57" s="4" t="s">
        <v>22</v>
      </c>
      <c r="E57" s="4" t="s">
        <v>22</v>
      </c>
      <c r="F57" s="4" t="s">
        <v>22</v>
      </c>
      <c r="G57" s="4" t="s">
        <v>22</v>
      </c>
      <c r="H57" s="4" t="s">
        <v>22</v>
      </c>
      <c r="I57" s="4" t="s">
        <v>22</v>
      </c>
      <c r="J57" s="4" t="s">
        <v>22</v>
      </c>
      <c r="K57" s="4" t="s">
        <v>22</v>
      </c>
      <c r="L57" s="4">
        <v>9352000000</v>
      </c>
      <c r="M57" s="4">
        <v>9254000000</v>
      </c>
      <c r="N57" s="4">
        <v>7004000000</v>
      </c>
      <c r="O57" s="5">
        <v>7387000000</v>
      </c>
      <c r="P57" s="4">
        <v>6346000000</v>
      </c>
      <c r="Q57" s="4">
        <v>7004000000</v>
      </c>
      <c r="R57" s="4">
        <v>6789000000</v>
      </c>
      <c r="S57" s="4">
        <v>7387000000</v>
      </c>
    </row>
    <row r="58" spans="1:19" ht="16" x14ac:dyDescent="0.2">
      <c r="A58" s="3" t="s">
        <v>65</v>
      </c>
      <c r="B58" s="4" t="s">
        <v>22</v>
      </c>
      <c r="C58" s="4" t="s">
        <v>22</v>
      </c>
      <c r="D58" s="4" t="s">
        <v>22</v>
      </c>
      <c r="E58" s="4" t="s">
        <v>22</v>
      </c>
      <c r="F58" s="4" t="s">
        <v>22</v>
      </c>
      <c r="G58" s="4" t="s">
        <v>22</v>
      </c>
      <c r="H58" s="4" t="s">
        <v>22</v>
      </c>
      <c r="I58" s="4" t="s">
        <v>22</v>
      </c>
      <c r="J58" s="4" t="s">
        <v>22</v>
      </c>
      <c r="K58" s="4" t="s">
        <v>22</v>
      </c>
      <c r="L58" s="4" t="s">
        <v>22</v>
      </c>
      <c r="M58" s="4" t="s">
        <v>22</v>
      </c>
      <c r="N58" s="4" t="s">
        <v>22</v>
      </c>
      <c r="O58" s="5" t="s">
        <v>22</v>
      </c>
      <c r="P58" s="4" t="s">
        <v>22</v>
      </c>
      <c r="Q58" s="4" t="s">
        <v>22</v>
      </c>
      <c r="R58" s="4" t="s">
        <v>22</v>
      </c>
      <c r="S58" s="4" t="s">
        <v>22</v>
      </c>
    </row>
    <row r="59" spans="1:19" ht="16" x14ac:dyDescent="0.2">
      <c r="A59" s="3" t="s">
        <v>66</v>
      </c>
      <c r="B59" s="4">
        <v>16792000000</v>
      </c>
      <c r="C59" s="4">
        <v>17953000000</v>
      </c>
      <c r="D59" s="4">
        <v>18952000000</v>
      </c>
      <c r="E59" s="4">
        <v>17234000000</v>
      </c>
      <c r="F59" s="4">
        <v>16764000000</v>
      </c>
      <c r="G59" s="4">
        <v>15686000000</v>
      </c>
      <c r="H59" s="4">
        <v>14503000000</v>
      </c>
      <c r="I59" s="4">
        <v>16193000000</v>
      </c>
      <c r="J59" s="4">
        <v>17452000000</v>
      </c>
      <c r="K59" s="4">
        <v>17904000000</v>
      </c>
      <c r="L59" s="4">
        <v>16780000000</v>
      </c>
      <c r="M59" s="4">
        <v>17375000000</v>
      </c>
      <c r="N59" s="4">
        <v>17869000000</v>
      </c>
      <c r="O59" s="5">
        <v>18704000000</v>
      </c>
      <c r="P59" s="4">
        <v>17076000000</v>
      </c>
      <c r="Q59" s="4">
        <v>17869000000</v>
      </c>
      <c r="R59" s="4">
        <v>18349000000</v>
      </c>
      <c r="S59" s="4">
        <v>18704000000</v>
      </c>
    </row>
    <row r="60" spans="1:19" ht="16" x14ac:dyDescent="0.2">
      <c r="A60" s="3" t="s">
        <v>67</v>
      </c>
      <c r="B60" s="4">
        <v>8494000000</v>
      </c>
      <c r="C60" s="4">
        <v>10285000000</v>
      </c>
      <c r="D60" s="4">
        <v>18952000000</v>
      </c>
      <c r="E60" s="4">
        <v>17234000000</v>
      </c>
      <c r="F60" s="4">
        <v>16764000000</v>
      </c>
      <c r="G60" s="4">
        <v>15686000000</v>
      </c>
      <c r="H60" s="4">
        <v>14503000000</v>
      </c>
      <c r="I60" s="4">
        <v>16193000000</v>
      </c>
      <c r="J60" s="4">
        <v>17452000000</v>
      </c>
      <c r="K60" s="4">
        <v>17904000000</v>
      </c>
      <c r="L60" s="4">
        <v>16780000000</v>
      </c>
      <c r="M60" s="4">
        <v>17375000000</v>
      </c>
      <c r="N60" s="4">
        <v>17869000000</v>
      </c>
      <c r="O60" s="5">
        <v>18704000000</v>
      </c>
      <c r="P60" s="4">
        <v>17076000000</v>
      </c>
      <c r="Q60" s="4">
        <v>17869000000</v>
      </c>
      <c r="R60" s="4">
        <v>18349000000</v>
      </c>
      <c r="S60" s="4">
        <v>18704000000</v>
      </c>
    </row>
    <row r="61" spans="1:19" ht="16" x14ac:dyDescent="0.2">
      <c r="A61" s="3" t="s">
        <v>68</v>
      </c>
      <c r="B61" s="4" t="s">
        <v>22</v>
      </c>
      <c r="C61" s="4" t="s">
        <v>22</v>
      </c>
      <c r="D61" s="4" t="s">
        <v>22</v>
      </c>
      <c r="E61" s="4" t="s">
        <v>22</v>
      </c>
      <c r="F61" s="4" t="s">
        <v>22</v>
      </c>
      <c r="G61" s="4" t="s">
        <v>22</v>
      </c>
      <c r="H61" s="4" t="s">
        <v>22</v>
      </c>
      <c r="I61" s="4" t="s">
        <v>22</v>
      </c>
      <c r="J61" s="4" t="s">
        <v>22</v>
      </c>
      <c r="K61" s="4" t="s">
        <v>22</v>
      </c>
      <c r="L61" s="4" t="s">
        <v>22</v>
      </c>
      <c r="M61" s="4" t="s">
        <v>22</v>
      </c>
      <c r="N61" s="4" t="s">
        <v>22</v>
      </c>
      <c r="O61" s="5" t="s">
        <v>22</v>
      </c>
      <c r="P61" s="4" t="s">
        <v>22</v>
      </c>
      <c r="Q61" s="4" t="s">
        <v>22</v>
      </c>
      <c r="R61" s="4" t="s">
        <v>22</v>
      </c>
      <c r="S61" s="4" t="s">
        <v>22</v>
      </c>
    </row>
    <row r="62" spans="1:19" ht="16" x14ac:dyDescent="0.2">
      <c r="A62" s="3" t="s">
        <v>69</v>
      </c>
      <c r="B62" s="4" t="s">
        <v>22</v>
      </c>
      <c r="C62" s="4" t="s">
        <v>22</v>
      </c>
      <c r="D62" s="4" t="s">
        <v>22</v>
      </c>
      <c r="E62" s="4" t="s">
        <v>22</v>
      </c>
      <c r="F62" s="4" t="s">
        <v>22</v>
      </c>
      <c r="G62" s="4" t="s">
        <v>22</v>
      </c>
      <c r="H62" s="4" t="s">
        <v>22</v>
      </c>
      <c r="I62" s="4" t="s">
        <v>22</v>
      </c>
      <c r="J62" s="4" t="s">
        <v>22</v>
      </c>
      <c r="K62" s="4" t="s">
        <v>22</v>
      </c>
      <c r="L62" s="4" t="s">
        <v>22</v>
      </c>
      <c r="M62" s="4" t="s">
        <v>22</v>
      </c>
      <c r="N62" s="4" t="s">
        <v>22</v>
      </c>
      <c r="O62" s="5" t="s">
        <v>22</v>
      </c>
      <c r="P62" s="4" t="s">
        <v>22</v>
      </c>
      <c r="Q62" s="4" t="s">
        <v>22</v>
      </c>
      <c r="R62" s="4" t="s">
        <v>22</v>
      </c>
      <c r="S62" s="4" t="s">
        <v>22</v>
      </c>
    </row>
    <row r="63" spans="1:19" ht="16" x14ac:dyDescent="0.2">
      <c r="A63" s="3" t="s">
        <v>70</v>
      </c>
      <c r="B63" s="4">
        <v>8298000000</v>
      </c>
      <c r="C63" s="4">
        <v>7668000000</v>
      </c>
      <c r="D63" s="4" t="s">
        <v>22</v>
      </c>
      <c r="E63" s="4" t="s">
        <v>22</v>
      </c>
      <c r="F63" s="4" t="s">
        <v>22</v>
      </c>
      <c r="G63" s="4" t="s">
        <v>22</v>
      </c>
      <c r="H63" s="4" t="s">
        <v>22</v>
      </c>
      <c r="I63" s="4" t="s">
        <v>22</v>
      </c>
      <c r="J63" s="4" t="s">
        <v>22</v>
      </c>
      <c r="K63" s="4" t="s">
        <v>22</v>
      </c>
      <c r="L63" s="4" t="s">
        <v>22</v>
      </c>
      <c r="M63" s="4" t="s">
        <v>22</v>
      </c>
      <c r="N63" s="4" t="s">
        <v>22</v>
      </c>
      <c r="O63" s="5" t="s">
        <v>22</v>
      </c>
      <c r="P63" s="4" t="s">
        <v>22</v>
      </c>
      <c r="Q63" s="4" t="s">
        <v>22</v>
      </c>
      <c r="R63" s="4" t="s">
        <v>22</v>
      </c>
      <c r="S63" s="4" t="s">
        <v>22</v>
      </c>
    </row>
    <row r="64" spans="1:19" ht="16" x14ac:dyDescent="0.2">
      <c r="A64" s="3" t="s">
        <v>71</v>
      </c>
      <c r="B64" s="4">
        <v>9587000000</v>
      </c>
      <c r="C64" s="4">
        <v>14544000000</v>
      </c>
      <c r="D64" s="4">
        <v>15547000000</v>
      </c>
      <c r="E64" s="4">
        <v>12625000000</v>
      </c>
      <c r="F64" s="4">
        <v>12205000000</v>
      </c>
      <c r="G64" s="4">
        <v>9700000000</v>
      </c>
      <c r="H64" s="4">
        <v>8614000000</v>
      </c>
      <c r="I64" s="4">
        <v>10018000000</v>
      </c>
      <c r="J64" s="4">
        <v>11529000000</v>
      </c>
      <c r="K64" s="4">
        <v>11266000000</v>
      </c>
      <c r="L64" s="4">
        <v>11402000000</v>
      </c>
      <c r="M64" s="4">
        <v>14038000000</v>
      </c>
      <c r="N64" s="4">
        <v>16270000000</v>
      </c>
      <c r="O64" s="5">
        <v>17746000000</v>
      </c>
      <c r="P64" s="4">
        <v>16860000000</v>
      </c>
      <c r="Q64" s="4">
        <v>16270000000</v>
      </c>
      <c r="R64" s="4">
        <v>17633000000</v>
      </c>
      <c r="S64" s="4">
        <v>17746000000</v>
      </c>
    </row>
    <row r="65" spans="1:19" ht="16" x14ac:dyDescent="0.2">
      <c r="A65" s="3" t="s">
        <v>72</v>
      </c>
      <c r="B65" s="4">
        <v>3006000000</v>
      </c>
      <c r="C65" s="4">
        <v>4129000000</v>
      </c>
      <c r="D65" s="4">
        <v>3860000000</v>
      </c>
      <c r="E65" s="4">
        <v>3251000000</v>
      </c>
      <c r="F65" s="4">
        <v>3246000000</v>
      </c>
      <c r="G65" s="4">
        <v>2721000000</v>
      </c>
      <c r="H65" s="4">
        <v>2319000000</v>
      </c>
      <c r="I65" s="4">
        <v>3003000000</v>
      </c>
      <c r="J65" s="4">
        <v>3614000000</v>
      </c>
      <c r="K65" s="4">
        <v>4521000000</v>
      </c>
      <c r="L65" s="4">
        <v>4296000000</v>
      </c>
      <c r="M65" s="4">
        <v>5813000000</v>
      </c>
      <c r="N65" s="4">
        <v>6680000000</v>
      </c>
      <c r="O65" s="5">
        <v>7127000000</v>
      </c>
      <c r="P65" s="4">
        <v>6637000000</v>
      </c>
      <c r="Q65" s="4">
        <v>6680000000</v>
      </c>
      <c r="R65" s="4">
        <v>7109000000</v>
      </c>
      <c r="S65" s="4">
        <v>7127000000</v>
      </c>
    </row>
    <row r="66" spans="1:19" ht="16" x14ac:dyDescent="0.2">
      <c r="A66" s="3" t="s">
        <v>73</v>
      </c>
      <c r="B66" s="4">
        <v>1483000000</v>
      </c>
      <c r="C66" s="4">
        <v>2845000000</v>
      </c>
      <c r="D66" s="4">
        <v>2920000000</v>
      </c>
      <c r="E66" s="4">
        <v>2589000000</v>
      </c>
      <c r="F66" s="4">
        <v>2455000000</v>
      </c>
      <c r="G66" s="4">
        <v>1857000000</v>
      </c>
      <c r="H66" s="4">
        <v>1719000000</v>
      </c>
      <c r="I66" s="4">
        <v>2254000000</v>
      </c>
      <c r="J66" s="4">
        <v>2674000000</v>
      </c>
      <c r="K66" s="4">
        <v>1147000000</v>
      </c>
      <c r="L66" s="4">
        <v>1052000000</v>
      </c>
      <c r="M66" s="4">
        <v>1318000000</v>
      </c>
      <c r="N66" s="4">
        <v>1452000000</v>
      </c>
      <c r="O66" s="5">
        <v>1640000000</v>
      </c>
      <c r="P66" s="4">
        <v>1836000000</v>
      </c>
      <c r="Q66" s="4">
        <v>1452000000</v>
      </c>
      <c r="R66" s="4">
        <v>1656000000</v>
      </c>
      <c r="S66" s="4">
        <v>1640000000</v>
      </c>
    </row>
    <row r="67" spans="1:19" ht="16" x14ac:dyDescent="0.2">
      <c r="A67" s="3" t="s">
        <v>74</v>
      </c>
      <c r="B67" s="4">
        <v>5098000000</v>
      </c>
      <c r="C67" s="4">
        <v>7570000000</v>
      </c>
      <c r="D67" s="4">
        <v>8767000000</v>
      </c>
      <c r="E67" s="4">
        <v>6785000000</v>
      </c>
      <c r="F67" s="4">
        <v>6504000000</v>
      </c>
      <c r="G67" s="4">
        <v>5122000000</v>
      </c>
      <c r="H67" s="4">
        <v>4576000000</v>
      </c>
      <c r="I67" s="4">
        <v>4761000000</v>
      </c>
      <c r="J67" s="4">
        <v>5241000000</v>
      </c>
      <c r="K67" s="4">
        <v>5598000000</v>
      </c>
      <c r="L67" s="4">
        <v>6054000000</v>
      </c>
      <c r="M67" s="4">
        <v>6907000000</v>
      </c>
      <c r="N67" s="4">
        <v>8138000000</v>
      </c>
      <c r="O67" s="5">
        <v>8979000000</v>
      </c>
      <c r="P67" s="4">
        <v>8387000000</v>
      </c>
      <c r="Q67" s="4">
        <v>8138000000</v>
      </c>
      <c r="R67" s="4">
        <v>8868000000</v>
      </c>
      <c r="S67" s="4">
        <v>8979000000</v>
      </c>
    </row>
    <row r="68" spans="1:19" ht="16" x14ac:dyDescent="0.2">
      <c r="A68" s="3" t="s">
        <v>75</v>
      </c>
      <c r="B68" s="4" t="s">
        <v>22</v>
      </c>
      <c r="C68" s="4" t="s">
        <v>22</v>
      </c>
      <c r="D68" s="4" t="s">
        <v>22</v>
      </c>
      <c r="E68" s="4" t="s">
        <v>22</v>
      </c>
      <c r="F68" s="4" t="s">
        <v>22</v>
      </c>
      <c r="G68" s="4" t="s">
        <v>22</v>
      </c>
      <c r="H68" s="4" t="s">
        <v>22</v>
      </c>
      <c r="I68" s="4" t="s">
        <v>22</v>
      </c>
      <c r="J68" s="4" t="s">
        <v>22</v>
      </c>
      <c r="K68" s="4" t="s">
        <v>22</v>
      </c>
      <c r="L68" s="4" t="s">
        <v>22</v>
      </c>
      <c r="M68" s="4" t="s">
        <v>22</v>
      </c>
      <c r="N68" s="4" t="s">
        <v>22</v>
      </c>
      <c r="O68" s="5" t="s">
        <v>22</v>
      </c>
      <c r="P68" s="4" t="s">
        <v>22</v>
      </c>
      <c r="Q68" s="4" t="s">
        <v>22</v>
      </c>
      <c r="R68" s="4" t="s">
        <v>22</v>
      </c>
      <c r="S68" s="4" t="s">
        <v>22</v>
      </c>
    </row>
    <row r="69" spans="1:19" ht="16" x14ac:dyDescent="0.2">
      <c r="A69" s="3" t="s">
        <v>76</v>
      </c>
      <c r="B69" s="4" t="s">
        <v>22</v>
      </c>
      <c r="C69" s="4" t="s">
        <v>22</v>
      </c>
      <c r="D69" s="4" t="s">
        <v>22</v>
      </c>
      <c r="E69" s="4" t="s">
        <v>22</v>
      </c>
      <c r="F69" s="4" t="s">
        <v>22</v>
      </c>
      <c r="G69" s="4" t="s">
        <v>22</v>
      </c>
      <c r="H69" s="4" t="s">
        <v>22</v>
      </c>
      <c r="I69" s="4" t="s">
        <v>22</v>
      </c>
      <c r="J69" s="4" t="s">
        <v>22</v>
      </c>
      <c r="K69" s="4" t="s">
        <v>22</v>
      </c>
      <c r="L69" s="4" t="s">
        <v>22</v>
      </c>
      <c r="M69" s="4" t="s">
        <v>22</v>
      </c>
      <c r="N69" s="4" t="s">
        <v>22</v>
      </c>
      <c r="O69" s="5" t="s">
        <v>22</v>
      </c>
      <c r="P69" s="4" t="s">
        <v>22</v>
      </c>
      <c r="Q69" s="4" t="s">
        <v>22</v>
      </c>
      <c r="R69" s="4" t="s">
        <v>22</v>
      </c>
      <c r="S69" s="4" t="s">
        <v>22</v>
      </c>
    </row>
    <row r="70" spans="1:19" ht="16" x14ac:dyDescent="0.2">
      <c r="A70" s="3" t="s">
        <v>77</v>
      </c>
      <c r="B70" s="4">
        <v>1839000000</v>
      </c>
      <c r="C70" s="4">
        <v>2574000000</v>
      </c>
      <c r="D70" s="4">
        <v>8025000000</v>
      </c>
      <c r="E70" s="4">
        <v>8444000000</v>
      </c>
      <c r="F70" s="4">
        <v>9898000000</v>
      </c>
      <c r="G70" s="4">
        <v>8122000000</v>
      </c>
      <c r="H70" s="4">
        <v>8850000000</v>
      </c>
      <c r="I70" s="4">
        <v>10033000000</v>
      </c>
      <c r="J70" s="4">
        <v>9622000000</v>
      </c>
      <c r="K70" s="4">
        <v>10023000000</v>
      </c>
      <c r="L70" s="4">
        <v>1930000000</v>
      </c>
      <c r="M70" s="4">
        <v>2788000000</v>
      </c>
      <c r="N70" s="4">
        <v>2642000000</v>
      </c>
      <c r="O70" s="5">
        <v>3163000000</v>
      </c>
      <c r="P70" s="4">
        <v>2295000000</v>
      </c>
      <c r="Q70" s="4">
        <v>2642000000</v>
      </c>
      <c r="R70" s="4">
        <v>2889000000</v>
      </c>
      <c r="S70" s="4">
        <v>3163000000</v>
      </c>
    </row>
    <row r="71" spans="1:19" ht="16" x14ac:dyDescent="0.2">
      <c r="A71" s="3" t="s">
        <v>78</v>
      </c>
      <c r="B71" s="4" t="s">
        <v>22</v>
      </c>
      <c r="C71" s="4" t="s">
        <v>22</v>
      </c>
      <c r="D71" s="4" t="s">
        <v>22</v>
      </c>
      <c r="E71" s="4" t="s">
        <v>22</v>
      </c>
      <c r="F71" s="4" t="s">
        <v>22</v>
      </c>
      <c r="G71" s="4" t="s">
        <v>22</v>
      </c>
      <c r="H71" s="4" t="s">
        <v>22</v>
      </c>
      <c r="I71" s="4" t="s">
        <v>22</v>
      </c>
      <c r="J71" s="4" t="s">
        <v>22</v>
      </c>
      <c r="K71" s="4" t="s">
        <v>22</v>
      </c>
      <c r="L71" s="4" t="s">
        <v>22</v>
      </c>
      <c r="M71" s="4" t="s">
        <v>22</v>
      </c>
      <c r="N71" s="4" t="s">
        <v>22</v>
      </c>
      <c r="O71" s="5" t="s">
        <v>22</v>
      </c>
      <c r="P71" s="4" t="s">
        <v>22</v>
      </c>
      <c r="Q71" s="4" t="s">
        <v>22</v>
      </c>
      <c r="R71" s="4" t="s">
        <v>22</v>
      </c>
      <c r="S71" s="4" t="s">
        <v>22</v>
      </c>
    </row>
    <row r="72" spans="1:19" ht="16" x14ac:dyDescent="0.2">
      <c r="A72" s="3" t="s">
        <v>79</v>
      </c>
      <c r="B72" s="4" t="s">
        <v>22</v>
      </c>
      <c r="C72" s="4" t="s">
        <v>22</v>
      </c>
      <c r="D72" s="4" t="s">
        <v>22</v>
      </c>
      <c r="E72" s="4" t="s">
        <v>22</v>
      </c>
      <c r="F72" s="4" t="s">
        <v>22</v>
      </c>
      <c r="G72" s="4" t="s">
        <v>22</v>
      </c>
      <c r="H72" s="4" t="s">
        <v>22</v>
      </c>
      <c r="I72" s="4" t="s">
        <v>22</v>
      </c>
      <c r="J72" s="4" t="s">
        <v>22</v>
      </c>
      <c r="K72" s="4" t="s">
        <v>22</v>
      </c>
      <c r="L72" s="4" t="s">
        <v>22</v>
      </c>
      <c r="M72" s="4" t="s">
        <v>22</v>
      </c>
      <c r="N72" s="4" t="s">
        <v>22</v>
      </c>
      <c r="O72" s="5" t="s">
        <v>22</v>
      </c>
      <c r="P72" s="4" t="s">
        <v>22</v>
      </c>
      <c r="Q72" s="4" t="s">
        <v>22</v>
      </c>
      <c r="R72" s="4" t="s">
        <v>22</v>
      </c>
      <c r="S72" s="4" t="s">
        <v>22</v>
      </c>
    </row>
    <row r="73" spans="1:19" ht="16" x14ac:dyDescent="0.2">
      <c r="A73" s="3" t="s">
        <v>80</v>
      </c>
      <c r="B73" s="4" t="s">
        <v>22</v>
      </c>
      <c r="C73" s="4" t="s">
        <v>22</v>
      </c>
      <c r="D73" s="4" t="s">
        <v>22</v>
      </c>
      <c r="E73" s="4" t="s">
        <v>22</v>
      </c>
      <c r="F73" s="4" t="s">
        <v>22</v>
      </c>
      <c r="G73" s="4" t="s">
        <v>22</v>
      </c>
      <c r="H73" s="4" t="s">
        <v>22</v>
      </c>
      <c r="I73" s="4" t="s">
        <v>22</v>
      </c>
      <c r="J73" s="4" t="s">
        <v>22</v>
      </c>
      <c r="K73" s="4" t="s">
        <v>22</v>
      </c>
      <c r="L73" s="4" t="s">
        <v>22</v>
      </c>
      <c r="M73" s="4" t="s">
        <v>22</v>
      </c>
      <c r="N73" s="4" t="s">
        <v>22</v>
      </c>
      <c r="O73" s="5" t="s">
        <v>22</v>
      </c>
      <c r="P73" s="4" t="s">
        <v>22</v>
      </c>
      <c r="Q73" s="4" t="s">
        <v>22</v>
      </c>
      <c r="R73" s="4" t="s">
        <v>22</v>
      </c>
      <c r="S73" s="4" t="s">
        <v>22</v>
      </c>
    </row>
    <row r="74" spans="1:19" ht="16" x14ac:dyDescent="0.2">
      <c r="A74" s="3" t="s">
        <v>81</v>
      </c>
      <c r="B74" s="4" t="s">
        <v>22</v>
      </c>
      <c r="C74" s="4" t="s">
        <v>22</v>
      </c>
      <c r="D74" s="4" t="s">
        <v>22</v>
      </c>
      <c r="E74" s="4" t="s">
        <v>22</v>
      </c>
      <c r="F74" s="4" t="s">
        <v>22</v>
      </c>
      <c r="G74" s="4" t="s">
        <v>22</v>
      </c>
      <c r="H74" s="4" t="s">
        <v>22</v>
      </c>
      <c r="I74" s="4" t="s">
        <v>22</v>
      </c>
      <c r="J74" s="4" t="s">
        <v>22</v>
      </c>
      <c r="K74" s="4" t="s">
        <v>22</v>
      </c>
      <c r="L74" s="4" t="s">
        <v>22</v>
      </c>
      <c r="M74" s="4" t="s">
        <v>22</v>
      </c>
      <c r="N74" s="4" t="s">
        <v>22</v>
      </c>
      <c r="O74" s="5" t="s">
        <v>22</v>
      </c>
      <c r="P74" s="4" t="s">
        <v>22</v>
      </c>
      <c r="Q74" s="4" t="s">
        <v>22</v>
      </c>
      <c r="R74" s="4" t="s">
        <v>22</v>
      </c>
      <c r="S74" s="4" t="s">
        <v>22</v>
      </c>
    </row>
    <row r="75" spans="1:19" ht="16" x14ac:dyDescent="0.2">
      <c r="A75" s="3" t="s">
        <v>82</v>
      </c>
      <c r="B75" s="4" t="s">
        <v>22</v>
      </c>
      <c r="C75" s="4" t="s">
        <v>22</v>
      </c>
      <c r="D75" s="4" t="s">
        <v>22</v>
      </c>
      <c r="E75" s="4" t="s">
        <v>22</v>
      </c>
      <c r="F75" s="4" t="s">
        <v>22</v>
      </c>
      <c r="G75" s="4" t="s">
        <v>22</v>
      </c>
      <c r="H75" s="4" t="s">
        <v>22</v>
      </c>
      <c r="I75" s="4" t="s">
        <v>22</v>
      </c>
      <c r="J75" s="4" t="s">
        <v>22</v>
      </c>
      <c r="K75" s="4" t="s">
        <v>22</v>
      </c>
      <c r="L75" s="4" t="s">
        <v>22</v>
      </c>
      <c r="M75" s="4" t="s">
        <v>22</v>
      </c>
      <c r="N75" s="4" t="s">
        <v>22</v>
      </c>
      <c r="O75" s="5" t="s">
        <v>22</v>
      </c>
      <c r="P75" s="4" t="s">
        <v>22</v>
      </c>
      <c r="Q75" s="4" t="s">
        <v>22</v>
      </c>
      <c r="R75" s="4" t="s">
        <v>22</v>
      </c>
      <c r="S75" s="4" t="s">
        <v>22</v>
      </c>
    </row>
    <row r="76" spans="1:19" ht="16" x14ac:dyDescent="0.2">
      <c r="A76" s="3" t="s">
        <v>83</v>
      </c>
      <c r="B76" s="4">
        <v>32210000000</v>
      </c>
      <c r="C76" s="4">
        <v>43318000000</v>
      </c>
      <c r="D76" s="4">
        <v>46832000000</v>
      </c>
      <c r="E76" s="4">
        <v>46593000000</v>
      </c>
      <c r="F76" s="4">
        <v>45814000000</v>
      </c>
      <c r="G76" s="4">
        <v>44834000000</v>
      </c>
      <c r="H76" s="4">
        <v>42737000000</v>
      </c>
      <c r="I76" s="4">
        <v>40718000000</v>
      </c>
      <c r="J76" s="4">
        <v>39906000000</v>
      </c>
      <c r="K76" s="4">
        <v>39260000000</v>
      </c>
      <c r="L76" s="4">
        <v>38860000000</v>
      </c>
      <c r="M76" s="4">
        <v>39338000000</v>
      </c>
      <c r="N76" s="4">
        <v>38158000000</v>
      </c>
      <c r="O76" s="5">
        <v>38427000000</v>
      </c>
      <c r="P76" s="4">
        <v>38330000000</v>
      </c>
      <c r="Q76" s="4">
        <v>38158000000</v>
      </c>
      <c r="R76" s="4">
        <v>37989000000</v>
      </c>
      <c r="S76" s="4">
        <v>38427000000</v>
      </c>
    </row>
    <row r="77" spans="1:19" ht="16" x14ac:dyDescent="0.2">
      <c r="A77" s="3" t="s">
        <v>84</v>
      </c>
      <c r="B77" s="4">
        <v>12539000000</v>
      </c>
      <c r="C77" s="4">
        <v>14395000000</v>
      </c>
      <c r="D77" s="4">
        <v>16461000000</v>
      </c>
      <c r="E77" s="4">
        <v>17075000000</v>
      </c>
      <c r="F77" s="4">
        <v>16577000000</v>
      </c>
      <c r="G77" s="4">
        <v>16090000000</v>
      </c>
      <c r="H77" s="4">
        <v>15322000000</v>
      </c>
      <c r="I77" s="4">
        <v>14155000000</v>
      </c>
      <c r="J77" s="4">
        <v>13574000000</v>
      </c>
      <c r="K77" s="4">
        <v>12904000000</v>
      </c>
      <c r="L77" s="4">
        <v>12401000000</v>
      </c>
      <c r="M77" s="4">
        <v>12090000000</v>
      </c>
      <c r="N77" s="4">
        <v>10472000000</v>
      </c>
      <c r="O77" s="5">
        <v>12124000000</v>
      </c>
      <c r="P77" s="4">
        <v>11643000000</v>
      </c>
      <c r="Q77" s="4">
        <v>10472000000</v>
      </c>
      <c r="R77" s="4">
        <v>11973000000</v>
      </c>
      <c r="S77" s="4">
        <v>12124000000</v>
      </c>
    </row>
    <row r="78" spans="1:19" ht="16" x14ac:dyDescent="0.2">
      <c r="A78" s="3" t="s">
        <v>85</v>
      </c>
      <c r="B78" s="4">
        <v>24906000000</v>
      </c>
      <c r="C78" s="4">
        <v>27326000000</v>
      </c>
      <c r="D78" s="4">
        <v>29932000000</v>
      </c>
      <c r="E78" s="4">
        <v>31316000000</v>
      </c>
      <c r="F78" s="4">
        <v>31572000000</v>
      </c>
      <c r="G78" s="4">
        <v>31977000000</v>
      </c>
      <c r="H78" s="4">
        <v>31940000000</v>
      </c>
      <c r="I78" s="4">
        <v>31538000000</v>
      </c>
      <c r="J78" s="4">
        <v>29781000000</v>
      </c>
      <c r="K78" s="4">
        <v>29217000000</v>
      </c>
      <c r="L78" s="4">
        <v>29271000000</v>
      </c>
      <c r="M78" s="4">
        <v>28871000000</v>
      </c>
      <c r="N78" s="4">
        <v>26508000000</v>
      </c>
      <c r="O78" s="5">
        <v>12124000000</v>
      </c>
      <c r="P78" s="4">
        <v>11643000000</v>
      </c>
      <c r="Q78" s="4">
        <v>26508000000</v>
      </c>
      <c r="R78" s="4">
        <v>11973000000</v>
      </c>
      <c r="S78" s="4">
        <v>12124000000</v>
      </c>
    </row>
    <row r="79" spans="1:19" ht="16" x14ac:dyDescent="0.2">
      <c r="A79" s="3" t="s">
        <v>86</v>
      </c>
      <c r="B79" s="4">
        <v>12367000000</v>
      </c>
      <c r="C79" s="4">
        <v>12931000000</v>
      </c>
      <c r="D79" s="4">
        <v>13471000000</v>
      </c>
      <c r="E79" s="4">
        <v>14241000000</v>
      </c>
      <c r="F79" s="4">
        <v>14995000000</v>
      </c>
      <c r="G79" s="4">
        <v>15887000000</v>
      </c>
      <c r="H79" s="4">
        <v>16618000000</v>
      </c>
      <c r="I79" s="4">
        <v>17383000000</v>
      </c>
      <c r="J79" s="4">
        <v>16207000000</v>
      </c>
      <c r="K79" s="4">
        <v>16313000000</v>
      </c>
      <c r="L79" s="4">
        <v>16870000000</v>
      </c>
      <c r="M79" s="4">
        <v>16781000000</v>
      </c>
      <c r="N79" s="4">
        <v>16036000000</v>
      </c>
      <c r="O79" s="5" t="s">
        <v>22</v>
      </c>
      <c r="P79" s="4" t="s">
        <v>22</v>
      </c>
      <c r="Q79" s="4">
        <v>16036000000</v>
      </c>
      <c r="R79" s="4" t="s">
        <v>22</v>
      </c>
      <c r="S79" s="4" t="s">
        <v>22</v>
      </c>
    </row>
    <row r="80" spans="1:19" ht="16" x14ac:dyDescent="0.2">
      <c r="A80" s="3" t="s">
        <v>87</v>
      </c>
      <c r="B80" s="4">
        <v>164000000</v>
      </c>
      <c r="C80" s="4">
        <v>133000000</v>
      </c>
      <c r="D80" s="4">
        <v>272000000</v>
      </c>
      <c r="E80" s="4">
        <v>272000000</v>
      </c>
      <c r="F80" s="4">
        <v>257000000</v>
      </c>
      <c r="G80" s="4">
        <v>246000000</v>
      </c>
      <c r="H80" s="4" t="s">
        <v>22</v>
      </c>
      <c r="I80" s="4" t="s">
        <v>22</v>
      </c>
      <c r="J80" s="4" t="s">
        <v>22</v>
      </c>
      <c r="K80" s="4" t="s">
        <v>22</v>
      </c>
      <c r="L80" s="4" t="s">
        <v>22</v>
      </c>
      <c r="M80" s="4" t="s">
        <v>22</v>
      </c>
      <c r="N80" s="4" t="s">
        <v>22</v>
      </c>
      <c r="O80" s="5" t="s">
        <v>22</v>
      </c>
      <c r="P80" s="4" t="s">
        <v>22</v>
      </c>
      <c r="Q80" s="4" t="s">
        <v>22</v>
      </c>
      <c r="R80" s="4" t="s">
        <v>22</v>
      </c>
      <c r="S80" s="4" t="s">
        <v>22</v>
      </c>
    </row>
    <row r="81" spans="1:19" ht="16" x14ac:dyDescent="0.2">
      <c r="A81" s="3" t="s">
        <v>88</v>
      </c>
      <c r="B81" s="4">
        <v>164000000</v>
      </c>
      <c r="C81" s="4">
        <v>133000000</v>
      </c>
      <c r="D81" s="4">
        <v>272000000</v>
      </c>
      <c r="E81" s="4">
        <v>272000000</v>
      </c>
      <c r="F81" s="4">
        <v>257000000</v>
      </c>
      <c r="G81" s="4">
        <v>246000000</v>
      </c>
      <c r="H81" s="4" t="s">
        <v>22</v>
      </c>
      <c r="I81" s="4" t="s">
        <v>22</v>
      </c>
      <c r="J81" s="4" t="s">
        <v>22</v>
      </c>
      <c r="K81" s="4" t="s">
        <v>22</v>
      </c>
      <c r="L81" s="4" t="s">
        <v>22</v>
      </c>
      <c r="M81" s="4" t="s">
        <v>22</v>
      </c>
      <c r="N81" s="4" t="s">
        <v>22</v>
      </c>
      <c r="O81" s="5" t="s">
        <v>22</v>
      </c>
      <c r="P81" s="4" t="s">
        <v>22</v>
      </c>
      <c r="Q81" s="4" t="s">
        <v>22</v>
      </c>
      <c r="R81" s="4" t="s">
        <v>22</v>
      </c>
      <c r="S81" s="4" t="s">
        <v>22</v>
      </c>
    </row>
    <row r="82" spans="1:19" ht="16" x14ac:dyDescent="0.2">
      <c r="A82" s="3" t="s">
        <v>89</v>
      </c>
      <c r="B82" s="4" t="s">
        <v>22</v>
      </c>
      <c r="C82" s="4" t="s">
        <v>22</v>
      </c>
      <c r="D82" s="4" t="s">
        <v>22</v>
      </c>
      <c r="E82" s="4" t="s">
        <v>22</v>
      </c>
      <c r="F82" s="4" t="s">
        <v>22</v>
      </c>
      <c r="G82" s="4" t="s">
        <v>22</v>
      </c>
      <c r="H82" s="4" t="s">
        <v>22</v>
      </c>
      <c r="I82" s="4" t="s">
        <v>22</v>
      </c>
      <c r="J82" s="4" t="s">
        <v>22</v>
      </c>
      <c r="K82" s="4" t="s">
        <v>22</v>
      </c>
      <c r="L82" s="4" t="s">
        <v>22</v>
      </c>
      <c r="M82" s="4" t="s">
        <v>22</v>
      </c>
      <c r="N82" s="4" t="s">
        <v>22</v>
      </c>
      <c r="O82" s="5" t="s">
        <v>22</v>
      </c>
      <c r="P82" s="4" t="s">
        <v>22</v>
      </c>
      <c r="Q82" s="4" t="s">
        <v>22</v>
      </c>
      <c r="R82" s="4" t="s">
        <v>22</v>
      </c>
      <c r="S82" s="4" t="s">
        <v>22</v>
      </c>
    </row>
    <row r="83" spans="1:19" ht="16" x14ac:dyDescent="0.2">
      <c r="A83" s="3" t="s">
        <v>90</v>
      </c>
      <c r="B83" s="4">
        <v>19507000000</v>
      </c>
      <c r="C83" s="4">
        <v>28790000000</v>
      </c>
      <c r="D83" s="4">
        <v>30099000000</v>
      </c>
      <c r="E83" s="4">
        <v>29246000000</v>
      </c>
      <c r="F83" s="4">
        <v>28980000000</v>
      </c>
      <c r="G83" s="4">
        <v>28498000000</v>
      </c>
      <c r="H83" s="4">
        <v>27415000000</v>
      </c>
      <c r="I83" s="4">
        <v>26563000000</v>
      </c>
      <c r="J83" s="4">
        <v>26332000000</v>
      </c>
      <c r="K83" s="4">
        <v>26356000000</v>
      </c>
      <c r="L83" s="4">
        <v>26459000000</v>
      </c>
      <c r="M83" s="4">
        <v>27248000000</v>
      </c>
      <c r="N83" s="4">
        <v>27686000000</v>
      </c>
      <c r="O83" s="5">
        <v>26303000000</v>
      </c>
      <c r="P83" s="4">
        <v>26687000000</v>
      </c>
      <c r="Q83" s="4">
        <v>27686000000</v>
      </c>
      <c r="R83" s="4">
        <v>26016000000</v>
      </c>
      <c r="S83" s="4">
        <v>26303000000</v>
      </c>
    </row>
    <row r="84" spans="1:19" ht="16" x14ac:dyDescent="0.2">
      <c r="A84" s="3" t="s">
        <v>91</v>
      </c>
      <c r="B84" s="4">
        <v>3419000000</v>
      </c>
      <c r="C84" s="4">
        <v>11448000000</v>
      </c>
      <c r="D84" s="4">
        <v>10958000000</v>
      </c>
      <c r="E84" s="4">
        <v>10552000000</v>
      </c>
      <c r="F84" s="4">
        <v>9770000000</v>
      </c>
      <c r="G84" s="4">
        <v>9436000000</v>
      </c>
      <c r="H84" s="4">
        <v>8369000000</v>
      </c>
      <c r="I84" s="4">
        <v>8311000000</v>
      </c>
      <c r="J84" s="4">
        <v>8114000000</v>
      </c>
      <c r="K84" s="4">
        <v>7761000000</v>
      </c>
      <c r="L84" s="4">
        <v>7702000000</v>
      </c>
      <c r="M84" s="4">
        <v>7366000000</v>
      </c>
      <c r="N84" s="4">
        <v>6046000000</v>
      </c>
      <c r="O84" s="5">
        <v>5923000000</v>
      </c>
      <c r="P84" s="4">
        <v>6898000000</v>
      </c>
      <c r="Q84" s="4">
        <v>6046000000</v>
      </c>
      <c r="R84" s="4">
        <v>6003000000</v>
      </c>
      <c r="S84" s="4">
        <v>5923000000</v>
      </c>
    </row>
    <row r="85" spans="1:19" ht="16" x14ac:dyDescent="0.2">
      <c r="A85" s="3" t="s">
        <v>92</v>
      </c>
      <c r="B85" s="4">
        <v>2614000000</v>
      </c>
      <c r="C85" s="4">
        <v>7080000000</v>
      </c>
      <c r="D85" s="4">
        <v>6942000000</v>
      </c>
      <c r="E85" s="4">
        <v>6956000000</v>
      </c>
      <c r="F85" s="4">
        <v>6694000000</v>
      </c>
      <c r="G85" s="4">
        <v>6615000000</v>
      </c>
      <c r="H85" s="4">
        <v>6020000000</v>
      </c>
      <c r="I85" s="4">
        <v>6200000000</v>
      </c>
      <c r="J85" s="4">
        <v>6217000000</v>
      </c>
      <c r="K85" s="4">
        <v>6196000000</v>
      </c>
      <c r="L85" s="4">
        <v>6394000000</v>
      </c>
      <c r="M85" s="4">
        <v>6324000000</v>
      </c>
      <c r="N85" s="4">
        <v>5288000000</v>
      </c>
      <c r="O85" s="5">
        <v>5293000000</v>
      </c>
      <c r="P85" s="4">
        <v>6092000000</v>
      </c>
      <c r="Q85" s="4">
        <v>5288000000</v>
      </c>
      <c r="R85" s="4">
        <v>5309000000</v>
      </c>
      <c r="S85" s="4">
        <v>5293000000</v>
      </c>
    </row>
    <row r="86" spans="1:19" ht="16" x14ac:dyDescent="0.2">
      <c r="A86" s="3" t="s">
        <v>93</v>
      </c>
      <c r="B86" s="4">
        <v>805000000</v>
      </c>
      <c r="C86" s="4">
        <v>4368000000</v>
      </c>
      <c r="D86" s="4">
        <v>4016000000</v>
      </c>
      <c r="E86" s="4">
        <v>3596000000</v>
      </c>
      <c r="F86" s="4">
        <v>3076000000</v>
      </c>
      <c r="G86" s="4">
        <v>2821000000</v>
      </c>
      <c r="H86" s="4">
        <v>2349000000</v>
      </c>
      <c r="I86" s="4">
        <v>2111000000</v>
      </c>
      <c r="J86" s="4">
        <v>1897000000</v>
      </c>
      <c r="K86" s="4">
        <v>1565000000</v>
      </c>
      <c r="L86" s="4">
        <v>1308000000</v>
      </c>
      <c r="M86" s="4">
        <v>1042000000</v>
      </c>
      <c r="N86" s="4">
        <v>758000000</v>
      </c>
      <c r="O86" s="5">
        <v>630000000</v>
      </c>
      <c r="P86" s="4">
        <v>806000000</v>
      </c>
      <c r="Q86" s="4">
        <v>758000000</v>
      </c>
      <c r="R86" s="4">
        <v>694000000</v>
      </c>
      <c r="S86" s="4">
        <v>630000000</v>
      </c>
    </row>
    <row r="87" spans="1:19" ht="16" x14ac:dyDescent="0.2">
      <c r="A87" s="3" t="s">
        <v>94</v>
      </c>
      <c r="B87" s="4" t="s">
        <v>22</v>
      </c>
      <c r="C87" s="4" t="s">
        <v>22</v>
      </c>
      <c r="D87" s="4" t="s">
        <v>22</v>
      </c>
      <c r="E87" s="4" t="s">
        <v>22</v>
      </c>
      <c r="F87" s="4" t="s">
        <v>22</v>
      </c>
      <c r="G87" s="4" t="s">
        <v>22</v>
      </c>
      <c r="H87" s="4" t="s">
        <v>22</v>
      </c>
      <c r="I87" s="4" t="s">
        <v>22</v>
      </c>
      <c r="J87" s="4" t="s">
        <v>22</v>
      </c>
      <c r="K87" s="4" t="s">
        <v>22</v>
      </c>
      <c r="L87" s="4" t="s">
        <v>22</v>
      </c>
      <c r="M87" s="4" t="s">
        <v>22</v>
      </c>
      <c r="N87" s="4" t="s">
        <v>22</v>
      </c>
      <c r="O87" s="5" t="s">
        <v>22</v>
      </c>
      <c r="P87" s="4" t="s">
        <v>22</v>
      </c>
      <c r="Q87" s="4" t="s">
        <v>22</v>
      </c>
      <c r="R87" s="4" t="s">
        <v>22</v>
      </c>
      <c r="S87" s="4" t="s">
        <v>22</v>
      </c>
    </row>
    <row r="88" spans="1:19" ht="16" x14ac:dyDescent="0.2">
      <c r="A88" s="3" t="s">
        <v>95</v>
      </c>
      <c r="B88" s="4" t="s">
        <v>22</v>
      </c>
      <c r="C88" s="4" t="s">
        <v>22</v>
      </c>
      <c r="D88" s="4" t="s">
        <v>22</v>
      </c>
      <c r="E88" s="4" t="s">
        <v>22</v>
      </c>
      <c r="F88" s="4" t="s">
        <v>22</v>
      </c>
      <c r="G88" s="4" t="s">
        <v>22</v>
      </c>
      <c r="H88" s="4" t="s">
        <v>22</v>
      </c>
      <c r="I88" s="4" t="s">
        <v>22</v>
      </c>
      <c r="J88" s="4" t="s">
        <v>22</v>
      </c>
      <c r="K88" s="4" t="s">
        <v>22</v>
      </c>
      <c r="L88" s="4" t="s">
        <v>22</v>
      </c>
      <c r="M88" s="4" t="s">
        <v>22</v>
      </c>
      <c r="N88" s="4" t="s">
        <v>22</v>
      </c>
      <c r="O88" s="5" t="s">
        <v>22</v>
      </c>
      <c r="P88" s="4" t="s">
        <v>22</v>
      </c>
      <c r="Q88" s="4" t="s">
        <v>22</v>
      </c>
      <c r="R88" s="4" t="s">
        <v>22</v>
      </c>
      <c r="S88" s="4" t="s">
        <v>22</v>
      </c>
    </row>
    <row r="89" spans="1:19" ht="16" x14ac:dyDescent="0.2">
      <c r="A89" s="3" t="s">
        <v>96</v>
      </c>
      <c r="B89" s="4">
        <v>16088000000</v>
      </c>
      <c r="C89" s="4">
        <v>17342000000</v>
      </c>
      <c r="D89" s="4">
        <v>19141000000</v>
      </c>
      <c r="E89" s="4">
        <v>18694000000</v>
      </c>
      <c r="F89" s="4">
        <v>19210000000</v>
      </c>
      <c r="G89" s="4">
        <v>19062000000</v>
      </c>
      <c r="H89" s="4">
        <v>19046000000</v>
      </c>
      <c r="I89" s="4">
        <v>18252000000</v>
      </c>
      <c r="J89" s="4">
        <v>18218000000</v>
      </c>
      <c r="K89" s="4">
        <v>18595000000</v>
      </c>
      <c r="L89" s="4">
        <v>18757000000</v>
      </c>
      <c r="M89" s="4">
        <v>19882000000</v>
      </c>
      <c r="N89" s="4">
        <v>21640000000</v>
      </c>
      <c r="O89" s="5">
        <v>20380000000</v>
      </c>
      <c r="P89" s="4">
        <v>19789000000</v>
      </c>
      <c r="Q89" s="4">
        <v>21640000000</v>
      </c>
      <c r="R89" s="4">
        <v>20013000000</v>
      </c>
      <c r="S89" s="4">
        <v>20380000000</v>
      </c>
    </row>
    <row r="90" spans="1:19" ht="16" x14ac:dyDescent="0.2">
      <c r="A90" s="3" t="s">
        <v>97</v>
      </c>
      <c r="B90" s="4">
        <v>64020000000</v>
      </c>
      <c r="C90" s="4">
        <v>81446000000</v>
      </c>
      <c r="D90" s="4">
        <v>89356000000</v>
      </c>
      <c r="E90" s="4">
        <v>84896000000</v>
      </c>
      <c r="F90" s="4">
        <v>84681000000</v>
      </c>
      <c r="G90" s="4">
        <v>78342000000</v>
      </c>
      <c r="H90" s="4">
        <v>74704000000</v>
      </c>
      <c r="I90" s="4">
        <v>76962000000</v>
      </c>
      <c r="J90" s="4">
        <v>78509000000</v>
      </c>
      <c r="K90" s="4">
        <v>78453000000</v>
      </c>
      <c r="L90" s="4">
        <v>78324000000</v>
      </c>
      <c r="M90" s="4">
        <v>82793000000</v>
      </c>
      <c r="N90" s="4">
        <v>81943000000</v>
      </c>
      <c r="O90" s="5">
        <v>85427000000</v>
      </c>
      <c r="P90" s="4">
        <v>80907000000</v>
      </c>
      <c r="Q90" s="4">
        <v>81943000000</v>
      </c>
      <c r="R90" s="4">
        <v>83649000000</v>
      </c>
      <c r="S90" s="4">
        <v>85427000000</v>
      </c>
    </row>
    <row r="91" spans="1:19" ht="16" x14ac:dyDescent="0.2">
      <c r="A91" s="3" t="s">
        <v>98</v>
      </c>
      <c r="B91" s="4">
        <v>10687000000</v>
      </c>
      <c r="C91" s="4">
        <v>11845000000</v>
      </c>
      <c r="D91" s="4">
        <v>12331000000</v>
      </c>
      <c r="E91" s="4">
        <v>12057000000</v>
      </c>
      <c r="F91" s="4">
        <v>12925000000</v>
      </c>
      <c r="G91" s="4">
        <v>10581000000</v>
      </c>
      <c r="H91" s="4">
        <v>9365000000</v>
      </c>
      <c r="I91" s="4">
        <v>12732000000</v>
      </c>
      <c r="J91" s="4">
        <v>13503000000</v>
      </c>
      <c r="K91" s="4">
        <v>11903000000</v>
      </c>
      <c r="L91" s="4">
        <v>11428000000</v>
      </c>
      <c r="M91" s="4">
        <v>14748000000</v>
      </c>
      <c r="N91" s="4">
        <v>15702000000</v>
      </c>
      <c r="O91" s="5">
        <v>15354000000</v>
      </c>
      <c r="P91" s="4">
        <v>14477000000</v>
      </c>
      <c r="Q91" s="4">
        <v>15702000000</v>
      </c>
      <c r="R91" s="4">
        <v>14440000000</v>
      </c>
      <c r="S91" s="4">
        <v>15354000000</v>
      </c>
    </row>
    <row r="92" spans="1:19" ht="16" x14ac:dyDescent="0.2">
      <c r="A92" s="3" t="s">
        <v>99</v>
      </c>
      <c r="B92" s="4">
        <v>5856000000</v>
      </c>
      <c r="C92" s="4">
        <v>8161000000</v>
      </c>
      <c r="D92" s="4">
        <v>6753000000</v>
      </c>
      <c r="E92" s="4">
        <v>6560000000</v>
      </c>
      <c r="F92" s="4">
        <v>6515000000</v>
      </c>
      <c r="G92" s="4">
        <v>5023000000</v>
      </c>
      <c r="H92" s="4">
        <v>4614000000</v>
      </c>
      <c r="I92" s="4">
        <v>6487000000</v>
      </c>
      <c r="J92" s="4">
        <v>7051000000</v>
      </c>
      <c r="K92" s="4">
        <v>5957000000</v>
      </c>
      <c r="L92" s="4">
        <v>6128000000</v>
      </c>
      <c r="M92" s="4">
        <v>8154000000</v>
      </c>
      <c r="N92" s="4">
        <v>8689000000</v>
      </c>
      <c r="O92" s="5">
        <v>8443000000</v>
      </c>
      <c r="P92" s="4">
        <v>8260000000</v>
      </c>
      <c r="Q92" s="4">
        <v>8689000000</v>
      </c>
      <c r="R92" s="4">
        <v>8951000000</v>
      </c>
      <c r="S92" s="4">
        <v>8443000000</v>
      </c>
    </row>
    <row r="93" spans="1:19" ht="16" x14ac:dyDescent="0.2">
      <c r="A93" s="3" t="s">
        <v>100</v>
      </c>
      <c r="B93" s="4" t="s">
        <v>22</v>
      </c>
      <c r="C93" s="4" t="s">
        <v>22</v>
      </c>
      <c r="D93" s="4" t="s">
        <v>22</v>
      </c>
      <c r="E93" s="4" t="s">
        <v>22</v>
      </c>
      <c r="F93" s="4" t="s">
        <v>22</v>
      </c>
      <c r="G93" s="4" t="s">
        <v>22</v>
      </c>
      <c r="H93" s="4" t="s">
        <v>22</v>
      </c>
      <c r="I93" s="4" t="s">
        <v>22</v>
      </c>
      <c r="J93" s="4" t="s">
        <v>22</v>
      </c>
      <c r="K93" s="4" t="s">
        <v>22</v>
      </c>
      <c r="L93" s="4" t="s">
        <v>22</v>
      </c>
      <c r="M93" s="4" t="s">
        <v>22</v>
      </c>
      <c r="N93" s="4" t="s">
        <v>22</v>
      </c>
      <c r="O93" s="5" t="s">
        <v>22</v>
      </c>
      <c r="P93" s="4" t="s">
        <v>22</v>
      </c>
      <c r="Q93" s="4" t="s">
        <v>22</v>
      </c>
      <c r="R93" s="4" t="s">
        <v>22</v>
      </c>
      <c r="S93" s="4" t="s">
        <v>22</v>
      </c>
    </row>
    <row r="94" spans="1:19" ht="16" x14ac:dyDescent="0.2">
      <c r="A94" s="3" t="s">
        <v>101</v>
      </c>
      <c r="B94" s="4" t="s">
        <v>22</v>
      </c>
      <c r="C94" s="4" t="s">
        <v>22</v>
      </c>
      <c r="D94" s="4" t="s">
        <v>22</v>
      </c>
      <c r="E94" s="4" t="s">
        <v>22</v>
      </c>
      <c r="F94" s="4" t="s">
        <v>22</v>
      </c>
      <c r="G94" s="4" t="s">
        <v>22</v>
      </c>
      <c r="H94" s="4" t="s">
        <v>22</v>
      </c>
      <c r="I94" s="4" t="s">
        <v>22</v>
      </c>
      <c r="J94" s="4" t="s">
        <v>22</v>
      </c>
      <c r="K94" s="4" t="s">
        <v>22</v>
      </c>
      <c r="L94" s="4" t="s">
        <v>22</v>
      </c>
      <c r="M94" s="4" t="s">
        <v>22</v>
      </c>
      <c r="N94" s="4" t="s">
        <v>22</v>
      </c>
      <c r="O94" s="5" t="s">
        <v>22</v>
      </c>
      <c r="P94" s="4" t="s">
        <v>22</v>
      </c>
      <c r="Q94" s="4" t="s">
        <v>22</v>
      </c>
      <c r="R94" s="4" t="s">
        <v>22</v>
      </c>
      <c r="S94" s="4" t="s">
        <v>22</v>
      </c>
    </row>
    <row r="95" spans="1:19" ht="16" x14ac:dyDescent="0.2">
      <c r="A95" s="3" t="s">
        <v>102</v>
      </c>
      <c r="B95" s="4">
        <v>4831000000</v>
      </c>
      <c r="C95" s="4">
        <v>3684000000</v>
      </c>
      <c r="D95" s="4">
        <v>5578000000</v>
      </c>
      <c r="E95" s="4">
        <v>5497000000</v>
      </c>
      <c r="F95" s="4">
        <v>6410000000</v>
      </c>
      <c r="G95" s="4">
        <v>5558000000</v>
      </c>
      <c r="H95" s="4">
        <v>4751000000</v>
      </c>
      <c r="I95" s="4">
        <v>6245000000</v>
      </c>
      <c r="J95" s="4">
        <v>6452000000</v>
      </c>
      <c r="K95" s="4">
        <v>5946000000</v>
      </c>
      <c r="L95" s="4">
        <v>5300000000</v>
      </c>
      <c r="M95" s="4">
        <v>6594000000</v>
      </c>
      <c r="N95" s="4">
        <v>7013000000</v>
      </c>
      <c r="O95" s="5">
        <v>6911000000</v>
      </c>
      <c r="P95" s="4">
        <v>6217000000</v>
      </c>
      <c r="Q95" s="4">
        <v>7013000000</v>
      </c>
      <c r="R95" s="4">
        <v>5489000000</v>
      </c>
      <c r="S95" s="4">
        <v>6911000000</v>
      </c>
    </row>
    <row r="96" spans="1:19" ht="16" x14ac:dyDescent="0.2">
      <c r="A96" s="3" t="s">
        <v>103</v>
      </c>
      <c r="B96" s="4">
        <v>7981000000</v>
      </c>
      <c r="C96" s="4">
        <v>9648000000</v>
      </c>
      <c r="D96" s="4">
        <v>12391000000</v>
      </c>
      <c r="E96" s="4">
        <v>11031000000</v>
      </c>
      <c r="F96" s="4">
        <v>11501000000</v>
      </c>
      <c r="G96" s="4">
        <v>12844000000</v>
      </c>
      <c r="H96" s="4">
        <v>13965000000</v>
      </c>
      <c r="I96" s="4">
        <v>11031000000</v>
      </c>
      <c r="J96" s="4">
        <v>11553000000</v>
      </c>
      <c r="K96" s="4">
        <v>11376000000</v>
      </c>
      <c r="L96" s="4">
        <v>11164000000</v>
      </c>
      <c r="M96" s="4">
        <v>11756000000</v>
      </c>
      <c r="N96" s="4">
        <v>11279000000</v>
      </c>
      <c r="O96" s="5">
        <v>14714000000</v>
      </c>
      <c r="P96" s="4">
        <v>11016000000</v>
      </c>
      <c r="Q96" s="4">
        <v>11279000000</v>
      </c>
      <c r="R96" s="4">
        <v>12165000000</v>
      </c>
      <c r="S96" s="4">
        <v>14714000000</v>
      </c>
    </row>
    <row r="97" spans="1:19" ht="16" x14ac:dyDescent="0.2">
      <c r="A97" s="3" t="s">
        <v>104</v>
      </c>
      <c r="B97" s="4">
        <v>7981000000</v>
      </c>
      <c r="C97" s="4">
        <v>9648000000</v>
      </c>
      <c r="D97" s="4">
        <v>12391000000</v>
      </c>
      <c r="E97" s="4">
        <v>11031000000</v>
      </c>
      <c r="F97" s="4">
        <v>11501000000</v>
      </c>
      <c r="G97" s="4">
        <v>12844000000</v>
      </c>
      <c r="H97" s="4">
        <v>13965000000</v>
      </c>
      <c r="I97" s="4">
        <v>11031000000</v>
      </c>
      <c r="J97" s="4">
        <v>11553000000</v>
      </c>
      <c r="K97" s="4">
        <v>11376000000</v>
      </c>
      <c r="L97" s="4">
        <v>11164000000</v>
      </c>
      <c r="M97" s="4">
        <v>11756000000</v>
      </c>
      <c r="N97" s="4">
        <v>11279000000</v>
      </c>
      <c r="O97" s="5">
        <v>14714000000</v>
      </c>
      <c r="P97" s="4">
        <v>11016000000</v>
      </c>
      <c r="Q97" s="4">
        <v>11279000000</v>
      </c>
      <c r="R97" s="4">
        <v>12165000000</v>
      </c>
      <c r="S97" s="4">
        <v>14714000000</v>
      </c>
    </row>
    <row r="98" spans="1:19" ht="16" x14ac:dyDescent="0.2">
      <c r="A98" s="3" t="s">
        <v>105</v>
      </c>
      <c r="B98" s="4" t="s">
        <v>22</v>
      </c>
      <c r="C98" s="4" t="s">
        <v>22</v>
      </c>
      <c r="D98" s="4" t="s">
        <v>22</v>
      </c>
      <c r="E98" s="4" t="s">
        <v>22</v>
      </c>
      <c r="F98" s="4" t="s">
        <v>22</v>
      </c>
      <c r="G98" s="4" t="s">
        <v>22</v>
      </c>
      <c r="H98" s="4" t="s">
        <v>22</v>
      </c>
      <c r="I98" s="4" t="s">
        <v>22</v>
      </c>
      <c r="J98" s="4" t="s">
        <v>22</v>
      </c>
      <c r="K98" s="4" t="s">
        <v>22</v>
      </c>
      <c r="L98" s="4" t="s">
        <v>22</v>
      </c>
      <c r="M98" s="4" t="s">
        <v>22</v>
      </c>
      <c r="N98" s="4" t="s">
        <v>22</v>
      </c>
      <c r="O98" s="5" t="s">
        <v>22</v>
      </c>
      <c r="P98" s="4" t="s">
        <v>22</v>
      </c>
      <c r="Q98" s="4" t="s">
        <v>22</v>
      </c>
      <c r="R98" s="4" t="s">
        <v>22</v>
      </c>
      <c r="S98" s="4" t="s">
        <v>22</v>
      </c>
    </row>
    <row r="99" spans="1:19" ht="16" x14ac:dyDescent="0.2">
      <c r="A99" s="3" t="s">
        <v>106</v>
      </c>
      <c r="B99" s="4">
        <v>3352000000</v>
      </c>
      <c r="C99" s="4">
        <v>7068000000</v>
      </c>
      <c r="D99" s="4">
        <v>5033000000</v>
      </c>
      <c r="E99" s="4">
        <v>4209000000</v>
      </c>
      <c r="F99" s="4">
        <v>3451000000</v>
      </c>
      <c r="G99" s="4">
        <v>2817000000</v>
      </c>
      <c r="H99" s="4">
        <v>2802000000</v>
      </c>
      <c r="I99" s="4">
        <v>3168000000</v>
      </c>
      <c r="J99" s="4">
        <v>3162000000</v>
      </c>
      <c r="K99" s="4">
        <v>3342000000</v>
      </c>
      <c r="L99" s="4">
        <v>3125000000</v>
      </c>
      <c r="M99" s="4">
        <v>3343000000</v>
      </c>
      <c r="N99" s="4">
        <v>4550000000</v>
      </c>
      <c r="O99" s="5">
        <v>5246000000</v>
      </c>
      <c r="P99" s="4">
        <v>4709000000</v>
      </c>
      <c r="Q99" s="4">
        <v>4550000000</v>
      </c>
      <c r="R99" s="4">
        <v>5237000000</v>
      </c>
      <c r="S99" s="4">
        <v>5246000000</v>
      </c>
    </row>
    <row r="100" spans="1:19" ht="16" x14ac:dyDescent="0.2">
      <c r="A100" s="3" t="s">
        <v>107</v>
      </c>
      <c r="B100" s="4">
        <v>1831000000</v>
      </c>
      <c r="C100" s="4">
        <v>2691000000</v>
      </c>
      <c r="D100" s="4">
        <v>2978000000</v>
      </c>
      <c r="E100" s="4">
        <v>2360000000</v>
      </c>
      <c r="F100" s="4">
        <v>1697000000</v>
      </c>
      <c r="G100" s="4">
        <v>1146000000</v>
      </c>
      <c r="H100" s="4">
        <v>1167000000</v>
      </c>
      <c r="I100" s="4">
        <v>1193000000</v>
      </c>
      <c r="J100" s="4">
        <v>1243000000</v>
      </c>
      <c r="K100" s="4">
        <v>1187000000</v>
      </c>
      <c r="L100" s="4">
        <v>1108000000</v>
      </c>
      <c r="M100" s="4">
        <v>1087000000</v>
      </c>
      <c r="N100" s="4">
        <v>1860000000</v>
      </c>
      <c r="O100" s="5">
        <v>2137000000</v>
      </c>
      <c r="P100" s="4">
        <v>1831000000</v>
      </c>
      <c r="Q100" s="4">
        <v>1860000000</v>
      </c>
      <c r="R100" s="4">
        <v>2202000000</v>
      </c>
      <c r="S100" s="4">
        <v>2137000000</v>
      </c>
    </row>
    <row r="101" spans="1:19"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4" t="s">
        <v>22</v>
      </c>
      <c r="N101" s="4" t="s">
        <v>22</v>
      </c>
      <c r="O101" s="5" t="s">
        <v>22</v>
      </c>
      <c r="P101" s="4" t="s">
        <v>22</v>
      </c>
      <c r="Q101" s="4" t="s">
        <v>22</v>
      </c>
      <c r="R101" s="4" t="s">
        <v>22</v>
      </c>
      <c r="S101" s="4" t="s">
        <v>22</v>
      </c>
    </row>
    <row r="102" spans="1:19"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4" t="s">
        <v>22</v>
      </c>
      <c r="N102" s="4" t="s">
        <v>22</v>
      </c>
      <c r="O102" s="5" t="s">
        <v>22</v>
      </c>
      <c r="P102" s="4" t="s">
        <v>22</v>
      </c>
      <c r="Q102" s="4" t="s">
        <v>22</v>
      </c>
      <c r="R102" s="4" t="s">
        <v>22</v>
      </c>
      <c r="S102" s="4" t="s">
        <v>22</v>
      </c>
    </row>
    <row r="103" spans="1:19" ht="16" x14ac:dyDescent="0.2">
      <c r="A103" s="3" t="s">
        <v>110</v>
      </c>
      <c r="B103" s="4">
        <v>1521000000</v>
      </c>
      <c r="C103" s="4">
        <v>4377000000</v>
      </c>
      <c r="D103" s="4">
        <v>2055000000</v>
      </c>
      <c r="E103" s="4">
        <v>1849000000</v>
      </c>
      <c r="F103" s="4">
        <v>1754000000</v>
      </c>
      <c r="G103" s="4">
        <v>1671000000</v>
      </c>
      <c r="H103" s="4">
        <v>1635000000</v>
      </c>
      <c r="I103" s="4">
        <v>1975000000</v>
      </c>
      <c r="J103" s="4">
        <v>1919000000</v>
      </c>
      <c r="K103" s="4">
        <v>2155000000</v>
      </c>
      <c r="L103" s="4">
        <v>2017000000</v>
      </c>
      <c r="M103" s="4">
        <v>2256000000</v>
      </c>
      <c r="N103" s="4">
        <v>2690000000</v>
      </c>
      <c r="O103" s="5">
        <v>3109000000</v>
      </c>
      <c r="P103" s="4">
        <v>2878000000</v>
      </c>
      <c r="Q103" s="4">
        <v>2690000000</v>
      </c>
      <c r="R103" s="4">
        <v>3035000000</v>
      </c>
      <c r="S103" s="4">
        <v>3109000000</v>
      </c>
    </row>
    <row r="104" spans="1:19" ht="16" x14ac:dyDescent="0.2">
      <c r="A104" s="3" t="s">
        <v>111</v>
      </c>
      <c r="B104" s="4">
        <v>22020000000</v>
      </c>
      <c r="C104" s="4">
        <v>28561000000</v>
      </c>
      <c r="D104" s="4">
        <v>29755000000</v>
      </c>
      <c r="E104" s="4">
        <v>27297000000</v>
      </c>
      <c r="F104" s="4">
        <v>27877000000</v>
      </c>
      <c r="G104" s="4">
        <v>26242000000</v>
      </c>
      <c r="H104" s="4">
        <v>26132000000</v>
      </c>
      <c r="I104" s="4">
        <v>26931000000</v>
      </c>
      <c r="J104" s="4">
        <v>28218000000</v>
      </c>
      <c r="K104" s="4">
        <v>26621000000</v>
      </c>
      <c r="L104" s="4">
        <v>25717000000</v>
      </c>
      <c r="M104" s="4">
        <v>29847000000</v>
      </c>
      <c r="N104" s="4">
        <v>31531000000</v>
      </c>
      <c r="O104" s="5">
        <v>35314000000</v>
      </c>
      <c r="P104" s="4">
        <v>30202000000</v>
      </c>
      <c r="Q104" s="4">
        <v>31531000000</v>
      </c>
      <c r="R104" s="4">
        <v>31842000000</v>
      </c>
      <c r="S104" s="4">
        <v>35314000000</v>
      </c>
    </row>
    <row r="105" spans="1:19" ht="16" x14ac:dyDescent="0.2">
      <c r="A105" s="3" t="s">
        <v>112</v>
      </c>
      <c r="B105" s="4">
        <v>20437000000</v>
      </c>
      <c r="C105" s="4">
        <v>24944000000</v>
      </c>
      <c r="D105" s="4">
        <v>27752000000</v>
      </c>
      <c r="E105" s="4">
        <v>26719000000</v>
      </c>
      <c r="F105" s="4">
        <v>27784000000</v>
      </c>
      <c r="G105" s="4">
        <v>25169000000</v>
      </c>
      <c r="H105" s="4">
        <v>22818000000</v>
      </c>
      <c r="I105" s="4">
        <v>23847000000</v>
      </c>
      <c r="J105" s="4">
        <v>25000000000</v>
      </c>
      <c r="K105" s="4">
        <v>26281000000</v>
      </c>
      <c r="L105" s="4">
        <v>25999000000</v>
      </c>
      <c r="M105" s="4">
        <v>26033000000</v>
      </c>
      <c r="N105" s="4">
        <v>25714000000</v>
      </c>
      <c r="O105" s="5">
        <v>22985000000</v>
      </c>
      <c r="P105" s="4">
        <v>25509000000</v>
      </c>
      <c r="Q105" s="4">
        <v>25714000000</v>
      </c>
      <c r="R105" s="4">
        <v>24873000000</v>
      </c>
      <c r="S105" s="4">
        <v>22985000000</v>
      </c>
    </row>
    <row r="106" spans="1:19" ht="16" x14ac:dyDescent="0.2">
      <c r="A106" s="3" t="s">
        <v>113</v>
      </c>
      <c r="B106" s="4">
        <v>20437000000</v>
      </c>
      <c r="C106" s="4">
        <v>24944000000</v>
      </c>
      <c r="D106" s="4">
        <v>27752000000</v>
      </c>
      <c r="E106" s="4">
        <v>26719000000</v>
      </c>
      <c r="F106" s="4">
        <v>27784000000</v>
      </c>
      <c r="G106" s="4">
        <v>25092000000</v>
      </c>
      <c r="H106" s="4">
        <v>22818000000</v>
      </c>
      <c r="I106" s="4">
        <v>23847000000</v>
      </c>
      <c r="J106" s="4">
        <v>25000000000</v>
      </c>
      <c r="K106" s="4">
        <v>26281000000</v>
      </c>
      <c r="L106" s="4">
        <v>25999000000</v>
      </c>
      <c r="M106" s="4">
        <v>26033000000</v>
      </c>
      <c r="N106" s="4">
        <v>25714000000</v>
      </c>
      <c r="O106" s="5">
        <v>22985000000</v>
      </c>
      <c r="P106" s="4">
        <v>25509000000</v>
      </c>
      <c r="Q106" s="4">
        <v>25714000000</v>
      </c>
      <c r="R106" s="4">
        <v>24873000000</v>
      </c>
      <c r="S106" s="4">
        <v>22985000000</v>
      </c>
    </row>
    <row r="107" spans="1:19" ht="16" x14ac:dyDescent="0.2">
      <c r="A107" s="3" t="s">
        <v>114</v>
      </c>
      <c r="B107" s="4">
        <v>81000000</v>
      </c>
      <c r="C107" s="4">
        <v>46000000</v>
      </c>
      <c r="D107" s="4">
        <v>73000000</v>
      </c>
      <c r="E107" s="4">
        <v>97000000</v>
      </c>
      <c r="F107" s="4">
        <v>85000000</v>
      </c>
      <c r="G107" s="4">
        <v>77000000</v>
      </c>
      <c r="H107" s="4">
        <v>68000000</v>
      </c>
      <c r="I107" s="4">
        <v>437000000</v>
      </c>
      <c r="J107" s="4">
        <v>456000000</v>
      </c>
      <c r="K107" s="4">
        <v>128000000</v>
      </c>
      <c r="L107" s="4">
        <v>103000000</v>
      </c>
      <c r="M107" s="4">
        <v>79000000</v>
      </c>
      <c r="N107" s="4">
        <v>112000000</v>
      </c>
      <c r="O107" s="5" t="s">
        <v>22</v>
      </c>
      <c r="P107" s="4" t="s">
        <v>22</v>
      </c>
      <c r="Q107" s="4">
        <v>112000000</v>
      </c>
      <c r="R107" s="4" t="s">
        <v>22</v>
      </c>
      <c r="S107" s="4" t="s">
        <v>22</v>
      </c>
    </row>
    <row r="108" spans="1:19" ht="16" x14ac:dyDescent="0.2">
      <c r="A108" s="3" t="s">
        <v>115</v>
      </c>
      <c r="B108" s="4">
        <v>10699000000</v>
      </c>
      <c r="C108" s="4">
        <v>14539000000</v>
      </c>
      <c r="D108" s="4">
        <v>14267000000</v>
      </c>
      <c r="E108" s="4">
        <v>10002000000</v>
      </c>
      <c r="F108" s="4">
        <v>12194000000</v>
      </c>
      <c r="G108" s="4">
        <v>12046000000</v>
      </c>
      <c r="H108" s="4">
        <v>12541000000</v>
      </c>
      <c r="I108" s="4">
        <v>12418000000</v>
      </c>
      <c r="J108" s="4">
        <v>11211000000</v>
      </c>
      <c r="K108" s="4">
        <v>10922000000</v>
      </c>
      <c r="L108" s="4">
        <v>11230000000</v>
      </c>
      <c r="M108" s="4">
        <v>10397000000</v>
      </c>
      <c r="N108" s="4">
        <v>8807000000</v>
      </c>
      <c r="O108" s="5">
        <v>8872000000</v>
      </c>
      <c r="P108" s="4">
        <v>9574000000</v>
      </c>
      <c r="Q108" s="4">
        <v>8807000000</v>
      </c>
      <c r="R108" s="4">
        <v>8764000000</v>
      </c>
      <c r="S108" s="4">
        <v>8872000000</v>
      </c>
    </row>
    <row r="109" spans="1:19" ht="16" x14ac:dyDescent="0.2">
      <c r="A109" s="3" t="s">
        <v>116</v>
      </c>
      <c r="B109" s="4" t="s">
        <v>22</v>
      </c>
      <c r="C109" s="4" t="s">
        <v>22</v>
      </c>
      <c r="D109" s="4" t="s">
        <v>22</v>
      </c>
      <c r="E109" s="4" t="s">
        <v>22</v>
      </c>
      <c r="F109" s="4" t="s">
        <v>22</v>
      </c>
      <c r="G109" s="4" t="s">
        <v>22</v>
      </c>
      <c r="H109" s="4" t="s">
        <v>22</v>
      </c>
      <c r="I109" s="4" t="s">
        <v>22</v>
      </c>
      <c r="J109" s="4" t="s">
        <v>22</v>
      </c>
      <c r="K109" s="4" t="s">
        <v>22</v>
      </c>
      <c r="L109" s="4" t="s">
        <v>22</v>
      </c>
      <c r="M109" s="4" t="s">
        <v>22</v>
      </c>
      <c r="N109" s="4" t="s">
        <v>22</v>
      </c>
      <c r="O109" s="5" t="s">
        <v>22</v>
      </c>
      <c r="P109" s="4" t="s">
        <v>22</v>
      </c>
      <c r="Q109" s="4" t="s">
        <v>22</v>
      </c>
      <c r="R109" s="4" t="s">
        <v>22</v>
      </c>
      <c r="S109" s="4" t="s">
        <v>22</v>
      </c>
    </row>
    <row r="110" spans="1:19" ht="16" x14ac:dyDescent="0.2">
      <c r="A110" s="3" t="s">
        <v>117</v>
      </c>
      <c r="B110" s="4">
        <v>7584000000</v>
      </c>
      <c r="C110" s="4">
        <v>10956000000</v>
      </c>
      <c r="D110" s="4">
        <v>11085000000</v>
      </c>
      <c r="E110" s="4">
        <v>6973000000</v>
      </c>
      <c r="F110" s="4">
        <v>8963000000</v>
      </c>
      <c r="G110" s="4">
        <v>8843000000</v>
      </c>
      <c r="H110" s="4">
        <v>9357000000</v>
      </c>
      <c r="I110" s="4">
        <v>8365000000</v>
      </c>
      <c r="J110" s="4">
        <v>7455000000</v>
      </c>
      <c r="K110" s="4">
        <v>6599000000</v>
      </c>
      <c r="L110" s="4">
        <v>6872000000</v>
      </c>
      <c r="M110" s="4">
        <v>5592000000</v>
      </c>
      <c r="N110" s="4">
        <v>4203000000</v>
      </c>
      <c r="O110" s="5">
        <v>4084000000</v>
      </c>
      <c r="P110" s="4">
        <v>5038000000</v>
      </c>
      <c r="Q110" s="4">
        <v>4203000000</v>
      </c>
      <c r="R110" s="4">
        <v>4069000000</v>
      </c>
      <c r="S110" s="4">
        <v>4084000000</v>
      </c>
    </row>
    <row r="111" spans="1:19"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4" t="s">
        <v>22</v>
      </c>
      <c r="N111" s="4" t="s">
        <v>22</v>
      </c>
      <c r="O111" s="5" t="s">
        <v>22</v>
      </c>
      <c r="P111" s="4" t="s">
        <v>22</v>
      </c>
      <c r="Q111" s="4" t="s">
        <v>22</v>
      </c>
      <c r="R111" s="4" t="s">
        <v>22</v>
      </c>
      <c r="S111" s="4" t="s">
        <v>22</v>
      </c>
    </row>
    <row r="112" spans="1:19"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4" t="s">
        <v>22</v>
      </c>
      <c r="N112" s="4" t="s">
        <v>22</v>
      </c>
      <c r="O112" s="5" t="s">
        <v>22</v>
      </c>
      <c r="P112" s="4" t="s">
        <v>22</v>
      </c>
      <c r="Q112" s="4" t="s">
        <v>22</v>
      </c>
      <c r="R112" s="4" t="s">
        <v>22</v>
      </c>
      <c r="S112" s="4" t="s">
        <v>22</v>
      </c>
    </row>
    <row r="113" spans="1:19"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4" t="s">
        <v>22</v>
      </c>
      <c r="N113" s="4" t="s">
        <v>22</v>
      </c>
      <c r="O113" s="5" t="s">
        <v>22</v>
      </c>
      <c r="P113" s="4" t="s">
        <v>22</v>
      </c>
      <c r="Q113" s="4" t="s">
        <v>22</v>
      </c>
      <c r="R113" s="4" t="s">
        <v>22</v>
      </c>
      <c r="S113" s="4" t="s">
        <v>22</v>
      </c>
    </row>
    <row r="114" spans="1:19" ht="16" x14ac:dyDescent="0.2">
      <c r="A114" s="3" t="s">
        <v>118</v>
      </c>
      <c r="B114" s="4">
        <v>3115000000</v>
      </c>
      <c r="C114" s="4">
        <v>3583000000</v>
      </c>
      <c r="D114" s="4">
        <v>3182000000</v>
      </c>
      <c r="E114" s="4">
        <v>3029000000</v>
      </c>
      <c r="F114" s="4">
        <v>3231000000</v>
      </c>
      <c r="G114" s="4">
        <v>3203000000</v>
      </c>
      <c r="H114" s="4">
        <v>3184000000</v>
      </c>
      <c r="I114" s="4">
        <v>4053000000</v>
      </c>
      <c r="J114" s="4">
        <v>3756000000</v>
      </c>
      <c r="K114" s="4">
        <v>4323000000</v>
      </c>
      <c r="L114" s="4">
        <v>4358000000</v>
      </c>
      <c r="M114" s="4">
        <v>4805000000</v>
      </c>
      <c r="N114" s="4">
        <v>4604000000</v>
      </c>
      <c r="O114" s="5">
        <v>4788000000</v>
      </c>
      <c r="P114" s="4">
        <v>4536000000</v>
      </c>
      <c r="Q114" s="4">
        <v>4604000000</v>
      </c>
      <c r="R114" s="4">
        <v>4695000000</v>
      </c>
      <c r="S114" s="4">
        <v>4788000000</v>
      </c>
    </row>
    <row r="115" spans="1:19" ht="16" x14ac:dyDescent="0.2">
      <c r="A115" s="3" t="s">
        <v>119</v>
      </c>
      <c r="B115" s="4">
        <v>31136000000</v>
      </c>
      <c r="C115" s="4">
        <v>39483000000</v>
      </c>
      <c r="D115" s="4">
        <v>42019000000</v>
      </c>
      <c r="E115" s="4">
        <v>36721000000</v>
      </c>
      <c r="F115" s="4">
        <v>39978000000</v>
      </c>
      <c r="G115" s="4">
        <v>37215000000</v>
      </c>
      <c r="H115" s="4">
        <v>35359000000</v>
      </c>
      <c r="I115" s="4">
        <v>36265000000</v>
      </c>
      <c r="J115" s="4">
        <v>36211000000</v>
      </c>
      <c r="K115" s="4">
        <v>37203000000</v>
      </c>
      <c r="L115" s="4">
        <v>37229000000</v>
      </c>
      <c r="M115" s="4">
        <v>36430000000</v>
      </c>
      <c r="N115" s="4">
        <v>34521000000</v>
      </c>
      <c r="O115" s="5">
        <v>31857000000</v>
      </c>
      <c r="P115" s="4">
        <v>35083000000</v>
      </c>
      <c r="Q115" s="4">
        <v>34521000000</v>
      </c>
      <c r="R115" s="4">
        <v>33637000000</v>
      </c>
      <c r="S115" s="4">
        <v>31857000000</v>
      </c>
    </row>
    <row r="116" spans="1:19" ht="16" x14ac:dyDescent="0.2">
      <c r="A116" s="3" t="s">
        <v>120</v>
      </c>
      <c r="B116" s="4">
        <v>53156000000</v>
      </c>
      <c r="C116" s="4">
        <v>68044000000</v>
      </c>
      <c r="D116" s="4">
        <v>71774000000</v>
      </c>
      <c r="E116" s="4">
        <v>64018000000</v>
      </c>
      <c r="F116" s="4">
        <v>67855000000</v>
      </c>
      <c r="G116" s="4">
        <v>63457000000</v>
      </c>
      <c r="H116" s="4">
        <v>61491000000</v>
      </c>
      <c r="I116" s="4">
        <v>63196000000</v>
      </c>
      <c r="J116" s="4">
        <v>64429000000</v>
      </c>
      <c r="K116" s="4">
        <v>63824000000</v>
      </c>
      <c r="L116" s="4">
        <v>62946000000</v>
      </c>
      <c r="M116" s="4">
        <v>66277000000</v>
      </c>
      <c r="N116" s="4">
        <v>66052000000</v>
      </c>
      <c r="O116" s="5">
        <v>67171000000</v>
      </c>
      <c r="P116" s="4">
        <v>65285000000</v>
      </c>
      <c r="Q116" s="4">
        <v>66052000000</v>
      </c>
      <c r="R116" s="4">
        <v>65479000000</v>
      </c>
      <c r="S116" s="4">
        <v>67171000000</v>
      </c>
    </row>
    <row r="117" spans="1:19" ht="16" x14ac:dyDescent="0.2">
      <c r="A117" s="3" t="s">
        <v>121</v>
      </c>
      <c r="B117" s="4" t="s">
        <v>22</v>
      </c>
      <c r="C117" s="4" t="s">
        <v>22</v>
      </c>
      <c r="D117" s="4" t="s">
        <v>22</v>
      </c>
      <c r="E117" s="4" t="s">
        <v>22</v>
      </c>
      <c r="F117" s="4" t="s">
        <v>22</v>
      </c>
      <c r="G117" s="4" t="s">
        <v>22</v>
      </c>
      <c r="H117" s="4" t="s">
        <v>22</v>
      </c>
      <c r="I117" s="4" t="s">
        <v>22</v>
      </c>
      <c r="J117" s="4" t="s">
        <v>22</v>
      </c>
      <c r="K117" s="4" t="s">
        <v>22</v>
      </c>
      <c r="L117" s="4" t="s">
        <v>22</v>
      </c>
      <c r="M117" s="4" t="s">
        <v>22</v>
      </c>
      <c r="N117" s="4" t="s">
        <v>22</v>
      </c>
      <c r="O117" s="5" t="s">
        <v>22</v>
      </c>
      <c r="P117" s="4" t="s">
        <v>22</v>
      </c>
      <c r="Q117" s="4" t="s">
        <v>22</v>
      </c>
      <c r="R117" s="4" t="s">
        <v>22</v>
      </c>
      <c r="S117" s="4" t="s">
        <v>22</v>
      </c>
    </row>
    <row r="118" spans="1:19" ht="16" x14ac:dyDescent="0.2">
      <c r="A118" s="3" t="s">
        <v>122</v>
      </c>
      <c r="B118" s="4">
        <v>3888000000</v>
      </c>
      <c r="C118" s="4">
        <v>4273000000</v>
      </c>
      <c r="D118" s="4">
        <v>4481000000</v>
      </c>
      <c r="E118" s="4">
        <v>4709000000</v>
      </c>
      <c r="F118" s="4">
        <v>5016000000</v>
      </c>
      <c r="G118" s="4">
        <v>5238000000</v>
      </c>
      <c r="H118" s="4">
        <v>5277000000</v>
      </c>
      <c r="I118" s="4">
        <v>5593000000</v>
      </c>
      <c r="J118" s="4">
        <v>5827000000</v>
      </c>
      <c r="K118" s="4">
        <v>5935000000</v>
      </c>
      <c r="L118" s="4">
        <v>6230000000</v>
      </c>
      <c r="M118" s="4">
        <v>6398000000</v>
      </c>
      <c r="N118" s="4">
        <v>6560000000</v>
      </c>
      <c r="O118" s="5">
        <v>6478000000</v>
      </c>
      <c r="P118" s="4">
        <v>6523000000</v>
      </c>
      <c r="Q118" s="4">
        <v>6560000000</v>
      </c>
      <c r="R118" s="4">
        <v>6546000000</v>
      </c>
      <c r="S118" s="4">
        <v>6478000000</v>
      </c>
    </row>
    <row r="119" spans="1:19" ht="16" x14ac:dyDescent="0.2">
      <c r="A119" s="3" t="s">
        <v>123</v>
      </c>
      <c r="B119" s="4">
        <v>3888000000</v>
      </c>
      <c r="C119" s="4">
        <v>4273000000</v>
      </c>
      <c r="D119" s="4">
        <v>4481000000</v>
      </c>
      <c r="E119" s="4">
        <v>4709000000</v>
      </c>
      <c r="F119" s="4">
        <v>5016000000</v>
      </c>
      <c r="G119" s="4">
        <v>5238000000</v>
      </c>
      <c r="H119" s="4">
        <v>5277000000</v>
      </c>
      <c r="I119" s="4">
        <v>5593000000</v>
      </c>
      <c r="J119" s="4">
        <v>5827000000</v>
      </c>
      <c r="K119" s="4">
        <v>5935000000</v>
      </c>
      <c r="L119" s="4">
        <v>6230000000</v>
      </c>
      <c r="M119" s="4">
        <v>6398000000</v>
      </c>
      <c r="N119" s="4">
        <v>6560000000</v>
      </c>
      <c r="O119" s="5">
        <v>6478000000</v>
      </c>
      <c r="P119" s="4">
        <v>6523000000</v>
      </c>
      <c r="Q119" s="4">
        <v>6560000000</v>
      </c>
      <c r="R119" s="4">
        <v>6546000000</v>
      </c>
      <c r="S119" s="4">
        <v>6478000000</v>
      </c>
    </row>
    <row r="120" spans="1:19" ht="16" x14ac:dyDescent="0.2">
      <c r="A120" s="3" t="s">
        <v>124</v>
      </c>
      <c r="B120" s="4" t="s">
        <v>22</v>
      </c>
      <c r="C120" s="4" t="s">
        <v>22</v>
      </c>
      <c r="D120" s="4" t="s">
        <v>22</v>
      </c>
      <c r="E120" s="4" t="s">
        <v>22</v>
      </c>
      <c r="F120" s="4" t="s">
        <v>22</v>
      </c>
      <c r="G120" s="4" t="s">
        <v>22</v>
      </c>
      <c r="H120" s="4" t="s">
        <v>22</v>
      </c>
      <c r="I120" s="4" t="s">
        <v>22</v>
      </c>
      <c r="J120" s="4" t="s">
        <v>22</v>
      </c>
      <c r="K120" s="4" t="s">
        <v>22</v>
      </c>
      <c r="L120" s="4" t="s">
        <v>22</v>
      </c>
      <c r="M120" s="4" t="s">
        <v>22</v>
      </c>
      <c r="N120" s="4" t="s">
        <v>22</v>
      </c>
      <c r="O120" s="5" t="s">
        <v>22</v>
      </c>
      <c r="P120" s="4" t="s">
        <v>22</v>
      </c>
      <c r="Q120" s="4" t="s">
        <v>22</v>
      </c>
      <c r="R120" s="4" t="s">
        <v>22</v>
      </c>
      <c r="S120" s="4" t="s">
        <v>22</v>
      </c>
    </row>
    <row r="121" spans="1:19" ht="16" x14ac:dyDescent="0.2">
      <c r="A121" s="3" t="s">
        <v>125</v>
      </c>
      <c r="B121" s="4">
        <v>10397000000</v>
      </c>
      <c r="C121" s="4">
        <v>10281000000</v>
      </c>
      <c r="D121" s="4">
        <v>10074000000</v>
      </c>
      <c r="E121" s="4">
        <v>11854000000</v>
      </c>
      <c r="F121" s="4">
        <v>15726000000</v>
      </c>
      <c r="G121" s="4">
        <v>17640000000</v>
      </c>
      <c r="H121" s="4">
        <v>17478000000</v>
      </c>
      <c r="I121" s="4">
        <v>17005000000</v>
      </c>
      <c r="J121" s="4">
        <v>20531000000</v>
      </c>
      <c r="K121" s="4">
        <v>24217000000</v>
      </c>
      <c r="L121" s="4">
        <v>25178000000</v>
      </c>
      <c r="M121" s="4">
        <v>27643000000</v>
      </c>
      <c r="N121" s="4">
        <v>31748000000</v>
      </c>
      <c r="O121" s="5">
        <v>33391000000</v>
      </c>
      <c r="P121" s="4">
        <v>30883000000</v>
      </c>
      <c r="Q121" s="4">
        <v>31748000000</v>
      </c>
      <c r="R121" s="4">
        <v>32108000000</v>
      </c>
      <c r="S121" s="4">
        <v>33391000000</v>
      </c>
    </row>
    <row r="122" spans="1:19" ht="16" x14ac:dyDescent="0.2">
      <c r="A122" s="3" t="s">
        <v>126</v>
      </c>
      <c r="B122" s="4">
        <v>21384000000</v>
      </c>
      <c r="C122" s="4">
        <v>25219000000</v>
      </c>
      <c r="D122" s="4">
        <v>29558000000</v>
      </c>
      <c r="E122" s="4">
        <v>31854000000</v>
      </c>
      <c r="F122" s="4">
        <v>33887000000</v>
      </c>
      <c r="G122" s="4">
        <v>29246000000</v>
      </c>
      <c r="H122" s="4">
        <v>27377000000</v>
      </c>
      <c r="I122" s="4">
        <v>26301000000</v>
      </c>
      <c r="J122" s="4">
        <v>30427000000</v>
      </c>
      <c r="K122" s="4">
        <v>34437000000</v>
      </c>
      <c r="L122" s="4">
        <v>35167000000</v>
      </c>
      <c r="M122" s="4">
        <v>39282000000</v>
      </c>
      <c r="N122" s="4">
        <v>43514000000</v>
      </c>
      <c r="O122" s="5">
        <v>47094000000</v>
      </c>
      <c r="P122" s="4">
        <v>43304000000</v>
      </c>
      <c r="Q122" s="4">
        <v>43514000000</v>
      </c>
      <c r="R122" s="4">
        <v>45457000000</v>
      </c>
      <c r="S122" s="4">
        <v>47094000000</v>
      </c>
    </row>
    <row r="123" spans="1:19" ht="16" x14ac:dyDescent="0.2">
      <c r="A123" s="3" t="s">
        <v>127</v>
      </c>
      <c r="B123" s="4">
        <v>-4051000000</v>
      </c>
      <c r="C123" s="4">
        <v>-6328000000</v>
      </c>
      <c r="D123" s="4">
        <v>-6433000000</v>
      </c>
      <c r="E123" s="4">
        <v>-3898000000</v>
      </c>
      <c r="F123" s="4">
        <v>-6431000000</v>
      </c>
      <c r="G123" s="4">
        <v>-2035000000</v>
      </c>
      <c r="H123" s="4">
        <v>-2039000000</v>
      </c>
      <c r="I123" s="4">
        <v>-1192000000</v>
      </c>
      <c r="J123" s="4">
        <v>-1684000000</v>
      </c>
      <c r="K123" s="4">
        <v>-1567000000</v>
      </c>
      <c r="L123" s="4">
        <v>-888000000</v>
      </c>
      <c r="M123" s="4">
        <v>-1553000000</v>
      </c>
      <c r="N123" s="4">
        <v>-2457000000</v>
      </c>
      <c r="O123" s="5">
        <v>-1946000000</v>
      </c>
      <c r="P123" s="4">
        <v>-3353000000</v>
      </c>
      <c r="Q123" s="4">
        <v>-2457000000</v>
      </c>
      <c r="R123" s="4">
        <v>-1746000000</v>
      </c>
      <c r="S123" s="4">
        <v>-1946000000</v>
      </c>
    </row>
    <row r="124" spans="1:19" ht="16" x14ac:dyDescent="0.2">
      <c r="A124" s="3" t="s">
        <v>128</v>
      </c>
      <c r="B124" s="4">
        <v>10824000000</v>
      </c>
      <c r="C124" s="4">
        <v>12883000000</v>
      </c>
      <c r="D124" s="4">
        <v>17532000000</v>
      </c>
      <c r="E124" s="4">
        <v>20811000000</v>
      </c>
      <c r="F124" s="4">
        <v>16746000000</v>
      </c>
      <c r="G124" s="4">
        <v>14809000000</v>
      </c>
      <c r="H124" s="4">
        <v>13137000000</v>
      </c>
      <c r="I124" s="4">
        <v>13697000000</v>
      </c>
      <c r="J124" s="4">
        <v>14039000000</v>
      </c>
      <c r="K124" s="4">
        <v>14588000000</v>
      </c>
      <c r="L124" s="4">
        <v>15331000000</v>
      </c>
      <c r="M124" s="4">
        <v>16484000000</v>
      </c>
      <c r="N124" s="4">
        <v>15869000000</v>
      </c>
      <c r="O124" s="5">
        <v>18235000000</v>
      </c>
      <c r="P124" s="4">
        <v>15591000000</v>
      </c>
      <c r="Q124" s="4">
        <v>15869000000</v>
      </c>
      <c r="R124" s="4">
        <v>18149000000</v>
      </c>
      <c r="S124" s="4">
        <v>18235000000</v>
      </c>
    </row>
    <row r="125" spans="1:19" ht="16" x14ac:dyDescent="0.2">
      <c r="A125" s="3" t="s">
        <v>129</v>
      </c>
      <c r="B125" s="4">
        <v>40000000</v>
      </c>
      <c r="C125" s="4">
        <v>519000000</v>
      </c>
      <c r="D125" s="4">
        <v>50000000</v>
      </c>
      <c r="E125" s="4">
        <v>67000000</v>
      </c>
      <c r="F125" s="4">
        <v>80000000</v>
      </c>
      <c r="G125" s="4">
        <v>76000000</v>
      </c>
      <c r="H125" s="4">
        <v>76000000</v>
      </c>
      <c r="I125" s="4">
        <v>69000000</v>
      </c>
      <c r="J125" s="4">
        <v>41000000</v>
      </c>
      <c r="K125" s="4">
        <v>41000000</v>
      </c>
      <c r="L125" s="4">
        <v>47000000</v>
      </c>
      <c r="M125" s="4">
        <v>32000000</v>
      </c>
      <c r="N125" s="4">
        <v>22000000</v>
      </c>
      <c r="O125" s="5">
        <v>21000000</v>
      </c>
      <c r="P125" s="4">
        <v>31000000</v>
      </c>
      <c r="Q125" s="4">
        <v>22000000</v>
      </c>
      <c r="R125" s="4">
        <v>21000000</v>
      </c>
      <c r="S125" s="4">
        <v>21000000</v>
      </c>
    </row>
    <row r="126" spans="1:19" ht="16" x14ac:dyDescent="0.2">
      <c r="A126" s="3" t="s">
        <v>130</v>
      </c>
      <c r="B126" s="4">
        <v>10864000000</v>
      </c>
      <c r="C126" s="4">
        <v>13402000000</v>
      </c>
      <c r="D126" s="4">
        <v>17582000000</v>
      </c>
      <c r="E126" s="4">
        <v>20878000000</v>
      </c>
      <c r="F126" s="4">
        <v>16826000000</v>
      </c>
      <c r="G126" s="4">
        <v>14885000000</v>
      </c>
      <c r="H126" s="4">
        <v>13213000000</v>
      </c>
      <c r="I126" s="4">
        <v>13766000000</v>
      </c>
      <c r="J126" s="4">
        <v>14080000000</v>
      </c>
      <c r="K126" s="4">
        <v>14629000000</v>
      </c>
      <c r="L126" s="4">
        <v>15378000000</v>
      </c>
      <c r="M126" s="4">
        <v>16516000000</v>
      </c>
      <c r="N126" s="4">
        <v>15891000000</v>
      </c>
      <c r="O126" s="5">
        <v>18256000000</v>
      </c>
      <c r="P126" s="4">
        <v>15622000000</v>
      </c>
      <c r="Q126" s="4">
        <v>15891000000</v>
      </c>
      <c r="R126" s="4">
        <v>18170000000</v>
      </c>
      <c r="S126" s="4">
        <v>18256000000</v>
      </c>
    </row>
    <row r="127" spans="1:19" ht="16" x14ac:dyDescent="0.2">
      <c r="A127" s="3" t="s">
        <v>131</v>
      </c>
      <c r="B127" s="4">
        <v>64020000000</v>
      </c>
      <c r="C127" s="4">
        <v>81446000000</v>
      </c>
      <c r="D127" s="4">
        <v>89356000000</v>
      </c>
      <c r="E127" s="4">
        <v>84896000000</v>
      </c>
      <c r="F127" s="4">
        <v>84681000000</v>
      </c>
      <c r="G127" s="4">
        <v>78342000000</v>
      </c>
      <c r="H127" s="4">
        <v>74704000000</v>
      </c>
      <c r="I127" s="4">
        <v>76962000000</v>
      </c>
      <c r="J127" s="4">
        <v>78509000000</v>
      </c>
      <c r="K127" s="4">
        <v>78453000000</v>
      </c>
      <c r="L127" s="4">
        <v>78324000000</v>
      </c>
      <c r="M127" s="4">
        <v>82793000000</v>
      </c>
      <c r="N127" s="4">
        <v>81943000000</v>
      </c>
      <c r="O127" s="5">
        <v>85427000000</v>
      </c>
      <c r="P127" s="4">
        <v>80907000000</v>
      </c>
      <c r="Q127" s="4">
        <v>81943000000</v>
      </c>
      <c r="R127" s="4">
        <v>83649000000</v>
      </c>
      <c r="S127" s="4">
        <v>85427000000</v>
      </c>
    </row>
    <row r="128" spans="1:19" ht="16" x14ac:dyDescent="0.2">
      <c r="A128" s="28" t="s">
        <v>132</v>
      </c>
      <c r="B128" s="26">
        <v>638823000</v>
      </c>
      <c r="C128" s="26">
        <v>647533000</v>
      </c>
      <c r="D128" s="26">
        <v>655048000</v>
      </c>
      <c r="E128" s="26">
        <v>637822000</v>
      </c>
      <c r="F128" s="26">
        <v>606167000</v>
      </c>
      <c r="G128" s="26">
        <v>582322000</v>
      </c>
      <c r="H128" s="26">
        <v>586486000</v>
      </c>
      <c r="I128" s="26">
        <v>597626000</v>
      </c>
      <c r="J128" s="26">
        <v>575543000</v>
      </c>
      <c r="K128" s="26">
        <v>550083000</v>
      </c>
      <c r="L128" s="26">
        <v>545304000</v>
      </c>
      <c r="M128" s="26">
        <v>535888000</v>
      </c>
      <c r="N128" s="26">
        <v>516346000</v>
      </c>
      <c r="O128" s="27">
        <v>510143000</v>
      </c>
      <c r="P128" s="26">
        <v>520409000</v>
      </c>
      <c r="Q128" s="26">
        <v>516346000</v>
      </c>
      <c r="R128" s="26">
        <v>515920000</v>
      </c>
      <c r="S128" s="26">
        <v>510143000</v>
      </c>
    </row>
    <row r="129" spans="1:19" ht="16" x14ac:dyDescent="0.2">
      <c r="A129" s="15" t="s">
        <v>195</v>
      </c>
      <c r="B129" s="10"/>
      <c r="C129" s="20">
        <f>(C128/B128)-1</f>
        <v>1.3634449604976728E-2</v>
      </c>
      <c r="D129" s="20">
        <f>(D128/C128)-1</f>
        <v>1.1605586124568079E-2</v>
      </c>
      <c r="E129" s="20">
        <f>(E128/D128)-1</f>
        <v>-2.6297309510142752E-2</v>
      </c>
      <c r="F129" s="20">
        <f t="shared" ref="F129:S129" si="9">(F128/E128)-1</f>
        <v>-4.9629834028929731E-2</v>
      </c>
      <c r="G129" s="20">
        <f t="shared" si="9"/>
        <v>-3.9337344329202995E-2</v>
      </c>
      <c r="H129" s="20">
        <f t="shared" si="9"/>
        <v>7.1506829554781604E-3</v>
      </c>
      <c r="I129" s="20">
        <f t="shared" si="9"/>
        <v>1.899448580187757E-2</v>
      </c>
      <c r="J129" s="20">
        <f t="shared" si="9"/>
        <v>-3.6951203595559812E-2</v>
      </c>
      <c r="K129" s="20">
        <f t="shared" si="9"/>
        <v>-4.4236486239950801E-2</v>
      </c>
      <c r="L129" s="20">
        <f t="shared" si="9"/>
        <v>-8.6877798441326037E-3</v>
      </c>
      <c r="M129" s="20">
        <f t="shared" si="9"/>
        <v>-1.7267432478030642E-2</v>
      </c>
      <c r="N129" s="20">
        <f t="shared" si="9"/>
        <v>-3.6466575105245869E-2</v>
      </c>
      <c r="O129" s="20">
        <f t="shared" si="9"/>
        <v>-1.2013262424808158E-2</v>
      </c>
      <c r="P129" s="20">
        <f t="shared" si="9"/>
        <v>2.01237692176508E-2</v>
      </c>
      <c r="Q129" s="20">
        <f t="shared" si="9"/>
        <v>-7.8073207803861511E-3</v>
      </c>
      <c r="R129" s="20">
        <f t="shared" si="9"/>
        <v>-8.2502817877938561E-4</v>
      </c>
      <c r="S129" s="20">
        <f t="shared" si="9"/>
        <v>-1.1197472476352943E-2</v>
      </c>
    </row>
    <row r="130" spans="1:19" ht="16" x14ac:dyDescent="0.2">
      <c r="A130" s="3" t="s">
        <v>133</v>
      </c>
      <c r="B130" s="4">
        <v>81000000</v>
      </c>
      <c r="C130" s="4">
        <v>46000000</v>
      </c>
      <c r="D130" s="4">
        <v>73000000</v>
      </c>
      <c r="E130" s="4">
        <v>97000000</v>
      </c>
      <c r="F130" s="4">
        <v>85000000</v>
      </c>
      <c r="G130" s="4">
        <v>77000000</v>
      </c>
      <c r="H130" s="4">
        <v>68000000</v>
      </c>
      <c r="I130" s="4">
        <v>437000000</v>
      </c>
      <c r="J130" s="4">
        <v>456000000</v>
      </c>
      <c r="K130" s="4">
        <v>128000000</v>
      </c>
      <c r="L130" s="4">
        <v>103000000</v>
      </c>
      <c r="M130" s="4">
        <v>79000000</v>
      </c>
      <c r="N130" s="4">
        <v>112000000</v>
      </c>
      <c r="O130" s="5" t="s">
        <v>22</v>
      </c>
      <c r="P130" s="4" t="s">
        <v>22</v>
      </c>
      <c r="Q130" s="4">
        <v>112000000</v>
      </c>
      <c r="R130" s="4" t="s">
        <v>22</v>
      </c>
      <c r="S130" s="4" t="s">
        <v>22</v>
      </c>
    </row>
    <row r="131" spans="1:19" ht="16" x14ac:dyDescent="0.2">
      <c r="A131" s="3" t="s">
        <v>134</v>
      </c>
      <c r="B131" s="4">
        <v>24826000000</v>
      </c>
      <c r="C131" s="4">
        <v>31535000000</v>
      </c>
      <c r="D131" s="4">
        <v>40143000000</v>
      </c>
      <c r="E131" s="4">
        <v>37750000000</v>
      </c>
      <c r="F131" s="4">
        <v>39285000000</v>
      </c>
      <c r="G131" s="4">
        <v>37936000000</v>
      </c>
      <c r="H131" s="4">
        <v>36783000000</v>
      </c>
      <c r="I131" s="4">
        <v>34878000000</v>
      </c>
      <c r="J131" s="4">
        <v>36553000000</v>
      </c>
      <c r="K131" s="4">
        <v>37657000000</v>
      </c>
      <c r="L131" s="4">
        <v>27811000000</v>
      </c>
      <c r="M131" s="4">
        <v>28535000000</v>
      </c>
      <c r="N131" s="4">
        <v>29989000000</v>
      </c>
      <c r="O131" s="5">
        <v>30312000000</v>
      </c>
      <c r="P131" s="4">
        <v>30179000000</v>
      </c>
      <c r="Q131" s="4">
        <v>29989000000</v>
      </c>
      <c r="R131" s="4">
        <v>30249000000</v>
      </c>
      <c r="S131" s="4">
        <v>30312000000</v>
      </c>
    </row>
    <row r="132" spans="1:19" ht="16" x14ac:dyDescent="0.2">
      <c r="A132" s="3" t="s">
        <v>135</v>
      </c>
      <c r="B132" s="6">
        <v>228.52</v>
      </c>
      <c r="C132" s="6">
        <v>235.3</v>
      </c>
      <c r="D132" s="6">
        <v>228.32</v>
      </c>
      <c r="E132" s="6">
        <v>180.81</v>
      </c>
      <c r="F132" s="6">
        <v>233.48</v>
      </c>
      <c r="G132" s="6">
        <v>254.86</v>
      </c>
      <c r="H132" s="6">
        <v>278.38</v>
      </c>
      <c r="I132" s="6">
        <v>253.36</v>
      </c>
      <c r="J132" s="6">
        <v>259.61</v>
      </c>
      <c r="K132" s="6">
        <v>257.41000000000003</v>
      </c>
      <c r="L132" s="6">
        <v>180.85</v>
      </c>
      <c r="M132" s="6">
        <v>172.77</v>
      </c>
      <c r="N132" s="6">
        <v>188.72</v>
      </c>
      <c r="O132" s="7">
        <v>166.04</v>
      </c>
      <c r="P132" s="6">
        <v>193.18</v>
      </c>
      <c r="Q132" s="6">
        <v>188.72</v>
      </c>
      <c r="R132" s="6">
        <v>166.48</v>
      </c>
      <c r="S132" s="6">
        <v>166.04</v>
      </c>
    </row>
    <row r="133" spans="1:19" ht="16" x14ac:dyDescent="0.2">
      <c r="A133" s="3" t="s">
        <v>136</v>
      </c>
      <c r="B133" s="6">
        <v>12.29</v>
      </c>
      <c r="C133" s="6">
        <v>2.79</v>
      </c>
      <c r="D133" s="6">
        <v>8.4499999999999993</v>
      </c>
      <c r="E133" s="6">
        <v>13.89</v>
      </c>
      <c r="F133" s="6">
        <v>9.42</v>
      </c>
      <c r="G133" s="6">
        <v>7.91</v>
      </c>
      <c r="H133" s="6">
        <v>7.3</v>
      </c>
      <c r="I133" s="6">
        <v>7.95</v>
      </c>
      <c r="J133" s="6">
        <v>8.48</v>
      </c>
      <c r="K133" s="6">
        <v>9.7200000000000006</v>
      </c>
      <c r="L133" s="6">
        <v>10.87</v>
      </c>
      <c r="M133" s="6">
        <v>12.13</v>
      </c>
      <c r="N133" s="6">
        <v>12.97</v>
      </c>
      <c r="O133" s="7">
        <v>15.51</v>
      </c>
      <c r="P133" s="6">
        <v>11.79</v>
      </c>
      <c r="Q133" s="6">
        <v>12.97</v>
      </c>
      <c r="R133" s="6">
        <v>15.67</v>
      </c>
      <c r="S133" s="6">
        <v>15.51</v>
      </c>
    </row>
    <row r="134" spans="1:19" ht="16" x14ac:dyDescent="0.2">
      <c r="A134" s="3" t="s">
        <v>137</v>
      </c>
      <c r="B134" s="6">
        <v>1.44</v>
      </c>
      <c r="C134" s="6">
        <v>1.33</v>
      </c>
      <c r="D134" s="6">
        <v>1.43</v>
      </c>
      <c r="E134" s="6">
        <v>1.4</v>
      </c>
      <c r="F134" s="6">
        <v>1.39</v>
      </c>
      <c r="G134" s="6">
        <v>1.28</v>
      </c>
      <c r="H134" s="6">
        <v>1.22</v>
      </c>
      <c r="I134" s="6">
        <v>1.35</v>
      </c>
      <c r="J134" s="6">
        <v>1.37</v>
      </c>
      <c r="K134" s="6">
        <v>1.47</v>
      </c>
      <c r="L134" s="6">
        <v>1.53</v>
      </c>
      <c r="M134" s="6">
        <v>1.46</v>
      </c>
      <c r="N134" s="6">
        <v>1.39</v>
      </c>
      <c r="O134" s="7">
        <v>1.33</v>
      </c>
      <c r="P134" s="6">
        <v>1.41</v>
      </c>
      <c r="Q134" s="6">
        <v>1.39</v>
      </c>
      <c r="R134" s="6">
        <v>1.43</v>
      </c>
      <c r="S134" s="6">
        <v>1.33</v>
      </c>
    </row>
    <row r="135" spans="1:19" ht="16" x14ac:dyDescent="0.2">
      <c r="A135" s="3" t="s">
        <v>138</v>
      </c>
      <c r="B135" s="6">
        <v>84.17</v>
      </c>
      <c r="C135" s="6">
        <v>105.34</v>
      </c>
      <c r="D135" s="6">
        <v>140.05000000000001</v>
      </c>
      <c r="E135" s="6">
        <v>179.63</v>
      </c>
      <c r="F135" s="6">
        <v>164.93</v>
      </c>
      <c r="G135" s="6">
        <v>176.52</v>
      </c>
      <c r="H135" s="6">
        <v>195.38</v>
      </c>
      <c r="I135" s="6">
        <v>169.3</v>
      </c>
      <c r="J135" s="6">
        <v>153.47999999999999</v>
      </c>
      <c r="K135" s="6">
        <v>167.26</v>
      </c>
      <c r="L135" s="6">
        <v>217.05</v>
      </c>
      <c r="M135" s="6">
        <v>183.85</v>
      </c>
      <c r="N135" s="6">
        <v>170.57</v>
      </c>
      <c r="O135" s="7">
        <v>175.54</v>
      </c>
      <c r="P135" s="6">
        <v>181.87</v>
      </c>
      <c r="Q135" s="6">
        <v>170.57</v>
      </c>
      <c r="R135" s="6">
        <v>178.03</v>
      </c>
      <c r="S135" s="6">
        <v>175.54</v>
      </c>
    </row>
    <row r="136" spans="1:19" ht="16" x14ac:dyDescent="0.2">
      <c r="A136" s="3" t="s">
        <v>139</v>
      </c>
      <c r="B136" s="4">
        <v>69667</v>
      </c>
      <c r="C136" s="4">
        <v>86230</v>
      </c>
      <c r="D136" s="4">
        <v>84449</v>
      </c>
      <c r="E136" s="4">
        <v>77908</v>
      </c>
      <c r="F136" s="4">
        <v>73819</v>
      </c>
      <c r="G136" s="4">
        <v>66200</v>
      </c>
      <c r="H136" s="4">
        <v>61900</v>
      </c>
      <c r="I136" s="4">
        <v>64940</v>
      </c>
      <c r="J136" s="4">
        <v>113560</v>
      </c>
      <c r="K136" s="4">
        <v>102300</v>
      </c>
      <c r="L136" s="4">
        <v>97300</v>
      </c>
      <c r="M136" s="4">
        <v>107700</v>
      </c>
      <c r="N136" s="4">
        <v>117080</v>
      </c>
      <c r="O136" s="5">
        <v>117080</v>
      </c>
      <c r="P136" s="4">
        <v>107700</v>
      </c>
      <c r="Q136" s="4">
        <v>117080</v>
      </c>
      <c r="R136" s="4">
        <v>117080</v>
      </c>
      <c r="S136" s="4">
        <v>117080</v>
      </c>
    </row>
    <row r="138" spans="1:19"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199</v>
      </c>
      <c r="S138" s="2" t="s">
        <v>200</v>
      </c>
    </row>
    <row r="139" spans="1:19" ht="16" x14ac:dyDescent="0.2">
      <c r="A139" s="3" t="s">
        <v>140</v>
      </c>
      <c r="B139" s="4">
        <v>2758000000</v>
      </c>
      <c r="C139" s="4">
        <v>4981000000</v>
      </c>
      <c r="D139" s="4">
        <v>5722000000</v>
      </c>
      <c r="E139" s="4">
        <v>3803000000</v>
      </c>
      <c r="F139" s="4">
        <v>3711000000</v>
      </c>
      <c r="G139" s="4">
        <v>2523000000</v>
      </c>
      <c r="H139" s="4">
        <v>-59000000</v>
      </c>
      <c r="I139" s="4">
        <v>759000000</v>
      </c>
      <c r="J139" s="4">
        <v>6148000000</v>
      </c>
      <c r="K139" s="4">
        <v>6094000000</v>
      </c>
      <c r="L139" s="4">
        <v>3003000000</v>
      </c>
      <c r="M139" s="4">
        <v>6493000000</v>
      </c>
      <c r="N139" s="4">
        <v>6704000000</v>
      </c>
      <c r="O139" s="5">
        <v>8360000000</v>
      </c>
      <c r="P139" s="4">
        <v>2040000000</v>
      </c>
      <c r="Q139" s="4">
        <v>1454000000</v>
      </c>
      <c r="R139" s="4">
        <v>1942000000</v>
      </c>
      <c r="S139" s="4">
        <v>2924000000</v>
      </c>
    </row>
    <row r="140" spans="1:19" ht="16" x14ac:dyDescent="0.2">
      <c r="A140" s="3" t="s">
        <v>141</v>
      </c>
      <c r="B140" s="4">
        <v>2296000000</v>
      </c>
      <c r="C140" s="4">
        <v>2527000000</v>
      </c>
      <c r="D140" s="4">
        <v>2813000000</v>
      </c>
      <c r="E140" s="4">
        <v>3087000000</v>
      </c>
      <c r="F140" s="4">
        <v>3163000000</v>
      </c>
      <c r="G140" s="4">
        <v>3046000000</v>
      </c>
      <c r="H140" s="4">
        <v>3034000000</v>
      </c>
      <c r="I140" s="4">
        <v>2877000000</v>
      </c>
      <c r="J140" s="4">
        <v>2766000000</v>
      </c>
      <c r="K140" s="4">
        <v>2577000000</v>
      </c>
      <c r="L140" s="4">
        <v>2432000000</v>
      </c>
      <c r="M140" s="4">
        <v>2352000000</v>
      </c>
      <c r="N140" s="4">
        <v>2219000000</v>
      </c>
      <c r="O140" s="5">
        <v>2183000000</v>
      </c>
      <c r="P140" s="4">
        <v>551000000</v>
      </c>
      <c r="Q140" s="4">
        <v>558000000</v>
      </c>
      <c r="R140" s="4">
        <v>532000000</v>
      </c>
      <c r="S140" s="4">
        <v>542000000</v>
      </c>
    </row>
    <row r="141" spans="1:19" ht="16" x14ac:dyDescent="0.2">
      <c r="A141" s="3" t="s">
        <v>142</v>
      </c>
      <c r="B141" s="4">
        <v>469000000</v>
      </c>
      <c r="C141" s="4">
        <v>457000000</v>
      </c>
      <c r="D141" s="4">
        <v>389000000</v>
      </c>
      <c r="E141" s="4">
        <v>482000000</v>
      </c>
      <c r="F141" s="4">
        <v>553000000</v>
      </c>
      <c r="G141" s="4">
        <v>325000000</v>
      </c>
      <c r="H141" s="4">
        <v>2005000000</v>
      </c>
      <c r="I141" s="4">
        <v>2260000000</v>
      </c>
      <c r="J141" s="4">
        <v>1721000000</v>
      </c>
      <c r="K141" s="4">
        <v>1171000000</v>
      </c>
      <c r="L141" s="4">
        <v>1310000000</v>
      </c>
      <c r="M141" s="4">
        <v>-1000000000</v>
      </c>
      <c r="N141" s="4">
        <v>643000000</v>
      </c>
      <c r="O141" s="5">
        <v>1200000000</v>
      </c>
      <c r="P141" s="4">
        <v>17000000</v>
      </c>
      <c r="Q141" s="4">
        <v>860000000</v>
      </c>
      <c r="R141" s="4">
        <v>498000000</v>
      </c>
      <c r="S141" s="4">
        <v>-175000000</v>
      </c>
    </row>
    <row r="142" spans="1:19" ht="16" x14ac:dyDescent="0.2">
      <c r="A142" s="28" t="s">
        <v>143</v>
      </c>
      <c r="B142" s="26">
        <v>0</v>
      </c>
      <c r="C142" s="26">
        <v>0</v>
      </c>
      <c r="D142" s="26">
        <v>0</v>
      </c>
      <c r="E142" s="26">
        <v>0</v>
      </c>
      <c r="F142" s="26">
        <v>0</v>
      </c>
      <c r="G142" s="26">
        <v>0</v>
      </c>
      <c r="H142" s="26">
        <v>0</v>
      </c>
      <c r="I142" s="26">
        <v>0</v>
      </c>
      <c r="J142" s="26">
        <v>0</v>
      </c>
      <c r="K142" s="26">
        <v>0</v>
      </c>
      <c r="L142" s="26">
        <v>0</v>
      </c>
      <c r="M142" s="26">
        <v>0</v>
      </c>
      <c r="N142" s="26">
        <v>0</v>
      </c>
      <c r="O142" s="27">
        <v>0</v>
      </c>
      <c r="P142" s="29">
        <v>0</v>
      </c>
      <c r="Q142" s="29">
        <v>0</v>
      </c>
      <c r="R142" s="29">
        <v>0</v>
      </c>
      <c r="S142" s="29">
        <v>0</v>
      </c>
    </row>
    <row r="143" spans="1:19" ht="16" x14ac:dyDescent="0.2">
      <c r="A143" s="12" t="s">
        <v>196</v>
      </c>
      <c r="B143" s="20">
        <f t="shared" ref="B143:S143" si="10">B142/B2</f>
        <v>0</v>
      </c>
      <c r="C143" s="20">
        <f t="shared" si="10"/>
        <v>0</v>
      </c>
      <c r="D143" s="20">
        <f t="shared" si="10"/>
        <v>0</v>
      </c>
      <c r="E143" s="20">
        <f t="shared" si="10"/>
        <v>0</v>
      </c>
      <c r="F143" s="20">
        <f t="shared" si="10"/>
        <v>0</v>
      </c>
      <c r="G143" s="20">
        <f t="shared" si="10"/>
        <v>0</v>
      </c>
      <c r="H143" s="20">
        <f t="shared" si="10"/>
        <v>0</v>
      </c>
      <c r="I143" s="20">
        <f t="shared" si="10"/>
        <v>0</v>
      </c>
      <c r="J143" s="20">
        <f t="shared" si="10"/>
        <v>0</v>
      </c>
      <c r="K143" s="20">
        <f t="shared" si="10"/>
        <v>0</v>
      </c>
      <c r="L143" s="20">
        <f t="shared" si="10"/>
        <v>0</v>
      </c>
      <c r="M143" s="20">
        <f t="shared" si="10"/>
        <v>0</v>
      </c>
      <c r="N143" s="20">
        <f t="shared" si="10"/>
        <v>0</v>
      </c>
      <c r="O143" s="20">
        <f t="shared" si="10"/>
        <v>0</v>
      </c>
      <c r="P143" s="20">
        <f t="shared" si="10"/>
        <v>0</v>
      </c>
      <c r="Q143" s="20">
        <f t="shared" si="10"/>
        <v>0</v>
      </c>
      <c r="R143" s="20">
        <f t="shared" si="10"/>
        <v>0</v>
      </c>
      <c r="S143" s="20">
        <f t="shared" si="10"/>
        <v>0</v>
      </c>
    </row>
    <row r="144" spans="1:19" ht="16" x14ac:dyDescent="0.2">
      <c r="A144" s="3" t="s">
        <v>144</v>
      </c>
      <c r="B144" s="4" t="s">
        <v>22</v>
      </c>
      <c r="C144" s="4" t="s">
        <v>22</v>
      </c>
      <c r="D144" s="4" t="s">
        <v>22</v>
      </c>
      <c r="E144" s="4" t="s">
        <v>22</v>
      </c>
      <c r="F144" s="4">
        <v>-954000000</v>
      </c>
      <c r="G144" s="4">
        <v>-307000000</v>
      </c>
      <c r="H144" s="4">
        <v>-431000000</v>
      </c>
      <c r="I144" s="4">
        <v>1213000000</v>
      </c>
      <c r="J144" s="4">
        <v>220000000</v>
      </c>
      <c r="K144" s="4">
        <v>28000000</v>
      </c>
      <c r="L144" s="4">
        <v>-74000000</v>
      </c>
      <c r="M144" s="4">
        <v>-383000000</v>
      </c>
      <c r="N144" s="4">
        <v>-377000000</v>
      </c>
      <c r="O144" s="5">
        <v>-449000000</v>
      </c>
      <c r="P144" s="4">
        <v>-66000000</v>
      </c>
      <c r="Q144" s="4">
        <v>-28000000</v>
      </c>
      <c r="R144" s="4">
        <v>-191000000</v>
      </c>
      <c r="S144" s="4">
        <v>-164000000</v>
      </c>
    </row>
    <row r="145" spans="1:19" ht="16" x14ac:dyDescent="0.2">
      <c r="A145" s="3" t="s">
        <v>145</v>
      </c>
      <c r="B145" s="4" t="s">
        <v>22</v>
      </c>
      <c r="C145" s="4" t="s">
        <v>22</v>
      </c>
      <c r="D145" s="4">
        <v>580000000</v>
      </c>
      <c r="E145" s="4" t="s">
        <v>22</v>
      </c>
      <c r="F145" s="4" t="s">
        <v>22</v>
      </c>
      <c r="G145" s="4" t="s">
        <v>22</v>
      </c>
      <c r="H145" s="4">
        <v>595000000</v>
      </c>
      <c r="I145" s="4" t="s">
        <v>22</v>
      </c>
      <c r="J145" s="4" t="s">
        <v>22</v>
      </c>
      <c r="K145" s="4" t="s">
        <v>22</v>
      </c>
      <c r="L145" s="4" t="s">
        <v>22</v>
      </c>
      <c r="M145" s="4" t="s">
        <v>22</v>
      </c>
      <c r="N145" s="4">
        <v>925000000</v>
      </c>
      <c r="O145" s="5" t="s">
        <v>22</v>
      </c>
      <c r="P145" s="4" t="s">
        <v>22</v>
      </c>
      <c r="Q145" s="4" t="s">
        <v>22</v>
      </c>
      <c r="R145" s="4" t="s">
        <v>22</v>
      </c>
      <c r="S145" s="4" t="s">
        <v>22</v>
      </c>
    </row>
    <row r="146" spans="1:19" ht="16" x14ac:dyDescent="0.2">
      <c r="A146" s="3" t="s">
        <v>146</v>
      </c>
      <c r="B146" s="4">
        <v>469000000</v>
      </c>
      <c r="C146" s="4">
        <v>457000000</v>
      </c>
      <c r="D146" s="4">
        <v>-191000000</v>
      </c>
      <c r="E146" s="4">
        <v>482000000</v>
      </c>
      <c r="F146" s="4">
        <v>1507000000</v>
      </c>
      <c r="G146" s="4">
        <v>632000000</v>
      </c>
      <c r="H146" s="4">
        <v>1841000000</v>
      </c>
      <c r="I146" s="4">
        <v>1047000000</v>
      </c>
      <c r="J146" s="4">
        <v>1501000000</v>
      </c>
      <c r="K146" s="4">
        <v>1143000000</v>
      </c>
      <c r="L146" s="4">
        <v>1384000000</v>
      </c>
      <c r="M146" s="4">
        <v>-617000000</v>
      </c>
      <c r="N146" s="4">
        <v>95000000</v>
      </c>
      <c r="O146" s="5">
        <v>1649000000</v>
      </c>
      <c r="P146" s="4">
        <v>83000000</v>
      </c>
      <c r="Q146" s="4">
        <v>888000000</v>
      </c>
      <c r="R146" s="4">
        <v>689000000</v>
      </c>
      <c r="S146" s="4">
        <v>-11000000</v>
      </c>
    </row>
    <row r="147" spans="1:19" ht="16" x14ac:dyDescent="0.2">
      <c r="A147" s="3" t="s">
        <v>147</v>
      </c>
      <c r="B147" s="4">
        <v>-514000000</v>
      </c>
      <c r="C147" s="4">
        <v>-955000000</v>
      </c>
      <c r="D147" s="4">
        <v>-3683000000</v>
      </c>
      <c r="E147" s="4">
        <v>2819000000</v>
      </c>
      <c r="F147" s="4">
        <v>630000000</v>
      </c>
      <c r="G147" s="4">
        <v>781000000</v>
      </c>
      <c r="H147" s="4">
        <v>628000000</v>
      </c>
      <c r="I147" s="4">
        <v>-194000000</v>
      </c>
      <c r="J147" s="4">
        <v>-4077000000</v>
      </c>
      <c r="K147" s="4">
        <v>-2930000000</v>
      </c>
      <c r="L147" s="4">
        <v>-418000000</v>
      </c>
      <c r="M147" s="4">
        <v>-647000000</v>
      </c>
      <c r="N147" s="4">
        <v>-1800000000</v>
      </c>
      <c r="O147" s="5">
        <v>-1701000000</v>
      </c>
      <c r="P147" s="4">
        <v>-127000000</v>
      </c>
      <c r="Q147" s="4">
        <v>-133000000</v>
      </c>
      <c r="R147" s="4">
        <v>-1399000000</v>
      </c>
      <c r="S147" s="4">
        <v>-42000000</v>
      </c>
    </row>
    <row r="148" spans="1:19" ht="16" x14ac:dyDescent="0.2">
      <c r="A148" s="3" t="s">
        <v>148</v>
      </c>
      <c r="B148" s="4">
        <v>-2320000000</v>
      </c>
      <c r="C148" s="4">
        <v>-1345000000</v>
      </c>
      <c r="D148" s="4">
        <v>-173000000</v>
      </c>
      <c r="E148" s="4">
        <v>835000000</v>
      </c>
      <c r="F148" s="4">
        <v>-25000000</v>
      </c>
      <c r="G148" s="4">
        <v>764000000</v>
      </c>
      <c r="H148" s="4">
        <v>829000000</v>
      </c>
      <c r="I148" s="4">
        <v>-1151000000</v>
      </c>
      <c r="J148" s="4">
        <v>-1619000000</v>
      </c>
      <c r="K148" s="4">
        <v>171000000</v>
      </c>
      <c r="L148" s="4">
        <v>1442000000</v>
      </c>
      <c r="M148" s="4">
        <v>-1259000000</v>
      </c>
      <c r="N148" s="4">
        <v>-220000000</v>
      </c>
      <c r="O148" s="5">
        <v>-968000000</v>
      </c>
      <c r="P148" s="4">
        <v>82000000</v>
      </c>
      <c r="Q148" s="4">
        <v>-585000000</v>
      </c>
      <c r="R148" s="4">
        <v>-329000000</v>
      </c>
      <c r="S148" s="4">
        <v>-136000000</v>
      </c>
    </row>
    <row r="149" spans="1:19" ht="16" x14ac:dyDescent="0.2">
      <c r="A149" s="3" t="s">
        <v>149</v>
      </c>
      <c r="B149" s="4">
        <v>-2667000000</v>
      </c>
      <c r="C149" s="4">
        <v>-2927000000</v>
      </c>
      <c r="D149" s="4">
        <v>-1149000000</v>
      </c>
      <c r="E149" s="4">
        <v>2658000000</v>
      </c>
      <c r="F149" s="4">
        <v>101000000</v>
      </c>
      <c r="G149" s="4">
        <v>2274000000</v>
      </c>
      <c r="H149" s="4">
        <v>1109000000</v>
      </c>
      <c r="I149" s="4">
        <v>-1295000000</v>
      </c>
      <c r="J149" s="4">
        <v>-1579000000</v>
      </c>
      <c r="K149" s="4">
        <v>274000000</v>
      </c>
      <c r="L149" s="4">
        <v>-34000000</v>
      </c>
      <c r="M149" s="4">
        <v>-2586000000</v>
      </c>
      <c r="N149" s="4">
        <v>-2589000000</v>
      </c>
      <c r="O149" s="5">
        <v>-2146000000</v>
      </c>
      <c r="P149" s="4">
        <v>-1085000000</v>
      </c>
      <c r="Q149" s="4">
        <v>499000000</v>
      </c>
      <c r="R149" s="4">
        <v>-1403000000</v>
      </c>
      <c r="S149" s="4">
        <v>-157000000</v>
      </c>
    </row>
    <row r="150" spans="1:19" ht="16" x14ac:dyDescent="0.2">
      <c r="A150" s="3" t="s">
        <v>150</v>
      </c>
      <c r="B150" s="4" t="s">
        <v>22</v>
      </c>
      <c r="C150" s="4" t="s">
        <v>22</v>
      </c>
      <c r="D150" s="4" t="s">
        <v>22</v>
      </c>
      <c r="E150" s="4" t="s">
        <v>22</v>
      </c>
      <c r="F150" s="4" t="s">
        <v>22</v>
      </c>
      <c r="G150" s="4" t="s">
        <v>22</v>
      </c>
      <c r="H150" s="4" t="s">
        <v>22</v>
      </c>
      <c r="I150" s="4" t="s">
        <v>22</v>
      </c>
      <c r="J150" s="4" t="s">
        <v>22</v>
      </c>
      <c r="K150" s="4" t="s">
        <v>22</v>
      </c>
      <c r="L150" s="4" t="s">
        <v>22</v>
      </c>
      <c r="M150" s="4" t="s">
        <v>22</v>
      </c>
      <c r="N150" s="4" t="s">
        <v>22</v>
      </c>
      <c r="O150" s="5" t="s">
        <v>22</v>
      </c>
      <c r="P150" s="4" t="s">
        <v>22</v>
      </c>
      <c r="Q150" s="4" t="s">
        <v>22</v>
      </c>
      <c r="R150" s="4" t="s">
        <v>22</v>
      </c>
      <c r="S150" s="4" t="s">
        <v>22</v>
      </c>
    </row>
    <row r="151" spans="1:19" ht="16" x14ac:dyDescent="0.2">
      <c r="A151" s="3" t="s">
        <v>151</v>
      </c>
      <c r="B151" s="4">
        <v>2687000000</v>
      </c>
      <c r="C151" s="4">
        <v>2482000000</v>
      </c>
      <c r="D151" s="4">
        <v>-2175000000</v>
      </c>
      <c r="E151" s="4">
        <v>-253000000</v>
      </c>
      <c r="F151" s="4">
        <v>1301000000</v>
      </c>
      <c r="G151" s="4">
        <v>-1753000000</v>
      </c>
      <c r="H151" s="4">
        <v>-1109000000</v>
      </c>
      <c r="I151" s="4">
        <v>2840000000</v>
      </c>
      <c r="J151" s="4">
        <v>648000000</v>
      </c>
      <c r="K151" s="4">
        <v>-1610000000</v>
      </c>
      <c r="L151" s="4">
        <v>-812000000</v>
      </c>
      <c r="M151" s="4">
        <v>3344000000</v>
      </c>
      <c r="N151" s="4">
        <v>1205000000</v>
      </c>
      <c r="O151" s="5">
        <v>1156000000</v>
      </c>
      <c r="P151" s="4">
        <v>969000000</v>
      </c>
      <c r="Q151" s="4">
        <v>334000000</v>
      </c>
      <c r="R151" s="4">
        <v>-435000000</v>
      </c>
      <c r="S151" s="4">
        <v>288000000</v>
      </c>
    </row>
    <row r="152" spans="1:19" ht="16" x14ac:dyDescent="0.2">
      <c r="A152" s="3" t="s">
        <v>152</v>
      </c>
      <c r="B152" s="4">
        <v>1786000000</v>
      </c>
      <c r="C152" s="4">
        <v>835000000</v>
      </c>
      <c r="D152" s="4">
        <v>-186000000</v>
      </c>
      <c r="E152" s="4">
        <v>-421000000</v>
      </c>
      <c r="F152" s="4">
        <v>-747000000</v>
      </c>
      <c r="G152" s="4">
        <v>-504000000</v>
      </c>
      <c r="H152" s="4">
        <v>-201000000</v>
      </c>
      <c r="I152" s="4">
        <v>-588000000</v>
      </c>
      <c r="J152" s="4">
        <v>-1527000000</v>
      </c>
      <c r="K152" s="4">
        <v>-1765000000</v>
      </c>
      <c r="L152" s="4">
        <v>-1014000000</v>
      </c>
      <c r="M152" s="4">
        <v>-146000000</v>
      </c>
      <c r="N152" s="4">
        <v>-196000000</v>
      </c>
      <c r="O152" s="5">
        <v>257000000</v>
      </c>
      <c r="P152" s="4">
        <v>-93000000</v>
      </c>
      <c r="Q152" s="4">
        <v>-381000000</v>
      </c>
      <c r="R152" s="4">
        <v>768000000</v>
      </c>
      <c r="S152" s="4">
        <v>-37000000</v>
      </c>
    </row>
    <row r="153" spans="1:19"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4" t="s">
        <v>22</v>
      </c>
      <c r="N153" s="4" t="s">
        <v>22</v>
      </c>
      <c r="O153" s="5" t="s">
        <v>22</v>
      </c>
      <c r="P153" s="4" t="s">
        <v>22</v>
      </c>
      <c r="Q153" s="4" t="s">
        <v>22</v>
      </c>
      <c r="R153" s="4" t="s">
        <v>22</v>
      </c>
      <c r="S153" s="4" t="s">
        <v>22</v>
      </c>
    </row>
    <row r="154" spans="1:19" ht="16" x14ac:dyDescent="0.2">
      <c r="A154" s="3" t="s">
        <v>154</v>
      </c>
      <c r="B154" s="4">
        <v>5009000000</v>
      </c>
      <c r="C154" s="4">
        <v>7010000000</v>
      </c>
      <c r="D154" s="4">
        <v>5241000000</v>
      </c>
      <c r="E154" s="4">
        <v>10191000000</v>
      </c>
      <c r="F154" s="4">
        <v>8057000000</v>
      </c>
      <c r="G154" s="4">
        <v>6675000000</v>
      </c>
      <c r="H154" s="4">
        <v>5608000000</v>
      </c>
      <c r="I154" s="4">
        <v>5702000000</v>
      </c>
      <c r="J154" s="4">
        <v>6558000000</v>
      </c>
      <c r="K154" s="4">
        <v>6912000000</v>
      </c>
      <c r="L154" s="4">
        <v>6327000000</v>
      </c>
      <c r="M154" s="4">
        <v>7198000000</v>
      </c>
      <c r="N154" s="4">
        <v>7766000000</v>
      </c>
      <c r="O154" s="5">
        <v>10042000000</v>
      </c>
      <c r="P154" s="4">
        <v>2481000000</v>
      </c>
      <c r="Q154" s="4">
        <v>2739000000</v>
      </c>
      <c r="R154" s="4">
        <v>1573000000</v>
      </c>
      <c r="S154" s="4">
        <v>3249000000</v>
      </c>
    </row>
    <row r="155" spans="1:19"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4" t="s">
        <v>22</v>
      </c>
      <c r="N155" s="4" t="s">
        <v>22</v>
      </c>
      <c r="O155" s="5" t="s">
        <v>22</v>
      </c>
      <c r="P155" s="4" t="s">
        <v>22</v>
      </c>
      <c r="Q155" s="4" t="s">
        <v>22</v>
      </c>
      <c r="R155" s="4" t="s">
        <v>22</v>
      </c>
      <c r="S155" s="4" t="s">
        <v>22</v>
      </c>
    </row>
    <row r="156" spans="1:19" ht="16" x14ac:dyDescent="0.2">
      <c r="A156" s="3" t="s">
        <v>156</v>
      </c>
      <c r="B156" s="4">
        <v>1469000000</v>
      </c>
      <c r="C156" s="4">
        <v>1354000000</v>
      </c>
      <c r="D156" s="4">
        <v>1117000000</v>
      </c>
      <c r="E156" s="4">
        <v>844000000</v>
      </c>
      <c r="F156" s="4">
        <v>904000000</v>
      </c>
      <c r="G156" s="4">
        <v>760000000</v>
      </c>
      <c r="H156" s="4">
        <v>899000000</v>
      </c>
      <c r="I156" s="4">
        <v>1164000000</v>
      </c>
      <c r="J156" s="4">
        <v>936000000</v>
      </c>
      <c r="K156" s="4">
        <v>1153000000</v>
      </c>
      <c r="L156" s="4">
        <v>772000000</v>
      </c>
      <c r="M156" s="4">
        <v>1265000000</v>
      </c>
      <c r="N156" s="4">
        <v>830000000</v>
      </c>
      <c r="O156" s="5">
        <v>730000000</v>
      </c>
      <c r="P156" s="4">
        <v>198000000</v>
      </c>
      <c r="Q156" s="4">
        <v>164000000</v>
      </c>
      <c r="R156" s="4">
        <v>184000000</v>
      </c>
      <c r="S156" s="4">
        <v>184000000</v>
      </c>
    </row>
    <row r="157" spans="1:19" ht="16" x14ac:dyDescent="0.2">
      <c r="A157" s="3" t="s">
        <v>157</v>
      </c>
      <c r="B157" s="4">
        <v>1469000000</v>
      </c>
      <c r="C157" s="4">
        <v>1354000000</v>
      </c>
      <c r="D157" s="4">
        <v>1117000000</v>
      </c>
      <c r="E157" s="4">
        <v>844000000</v>
      </c>
      <c r="F157" s="4">
        <v>904000000</v>
      </c>
      <c r="G157" s="4">
        <v>760000000</v>
      </c>
      <c r="H157" s="4">
        <v>899000000</v>
      </c>
      <c r="I157" s="4">
        <v>1164000000</v>
      </c>
      <c r="J157" s="4">
        <v>936000000</v>
      </c>
      <c r="K157" s="4">
        <v>1153000000</v>
      </c>
      <c r="L157" s="4">
        <v>772000000</v>
      </c>
      <c r="M157" s="4">
        <v>1265000000</v>
      </c>
      <c r="N157" s="4">
        <v>830000000</v>
      </c>
      <c r="O157" s="5">
        <v>730000000</v>
      </c>
      <c r="P157" s="4">
        <v>198000000</v>
      </c>
      <c r="Q157" s="4">
        <v>164000000</v>
      </c>
      <c r="R157" s="4">
        <v>184000000</v>
      </c>
      <c r="S157" s="4">
        <v>184000000</v>
      </c>
    </row>
    <row r="158" spans="1:19"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4" t="s">
        <v>22</v>
      </c>
      <c r="N158" s="4" t="s">
        <v>22</v>
      </c>
      <c r="O158" s="5" t="s">
        <v>22</v>
      </c>
      <c r="P158" s="4" t="s">
        <v>22</v>
      </c>
      <c r="Q158" s="4" t="s">
        <v>22</v>
      </c>
      <c r="R158" s="4" t="s">
        <v>22</v>
      </c>
      <c r="S158" s="4" t="s">
        <v>22</v>
      </c>
    </row>
    <row r="159" spans="1:19" ht="16" x14ac:dyDescent="0.2">
      <c r="A159" s="3" t="s">
        <v>159</v>
      </c>
      <c r="B159" s="4">
        <v>-1011000000</v>
      </c>
      <c r="C159" s="4">
        <v>-1409000000</v>
      </c>
      <c r="D159" s="4">
        <v>-1726000000</v>
      </c>
      <c r="E159" s="4">
        <v>-1924000000</v>
      </c>
      <c r="F159" s="4">
        <v>-1840000000</v>
      </c>
      <c r="G159" s="4">
        <v>-1873000000</v>
      </c>
      <c r="H159" s="4">
        <v>-1819000000</v>
      </c>
      <c r="I159" s="4">
        <v>-1438000000</v>
      </c>
      <c r="J159" s="4">
        <v>-1640000000</v>
      </c>
      <c r="K159" s="4">
        <v>-1613000000</v>
      </c>
      <c r="L159" s="4">
        <v>-1137000000</v>
      </c>
      <c r="M159" s="4">
        <v>-2472000000</v>
      </c>
      <c r="N159" s="4">
        <v>-2599000000</v>
      </c>
      <c r="O159" s="5">
        <v>-2782000000</v>
      </c>
      <c r="P159" s="4">
        <v>-617000000</v>
      </c>
      <c r="Q159" s="4">
        <v>-708000000</v>
      </c>
      <c r="R159" s="4">
        <v>-750000000</v>
      </c>
      <c r="S159" s="4">
        <v>-707000000</v>
      </c>
    </row>
    <row r="160" spans="1:19" ht="16" x14ac:dyDescent="0.2">
      <c r="A160" s="3" t="s">
        <v>160</v>
      </c>
      <c r="B160" s="4">
        <v>-1011000000</v>
      </c>
      <c r="C160" s="4">
        <v>-1409000000</v>
      </c>
      <c r="D160" s="4">
        <v>-1726000000</v>
      </c>
      <c r="E160" s="4">
        <v>-1924000000</v>
      </c>
      <c r="F160" s="4">
        <v>-1840000000</v>
      </c>
      <c r="G160" s="4">
        <v>-1873000000</v>
      </c>
      <c r="H160" s="4">
        <v>-1819000000</v>
      </c>
      <c r="I160" s="4">
        <v>-1438000000</v>
      </c>
      <c r="J160" s="4">
        <v>-1640000000</v>
      </c>
      <c r="K160" s="4">
        <v>-1613000000</v>
      </c>
      <c r="L160" s="4">
        <v>-1137000000</v>
      </c>
      <c r="M160" s="4">
        <v>-2472000000</v>
      </c>
      <c r="N160" s="4">
        <v>-2599000000</v>
      </c>
      <c r="O160" s="5">
        <v>-2782000000</v>
      </c>
      <c r="P160" s="4">
        <v>-617000000</v>
      </c>
      <c r="Q160" s="4">
        <v>-708000000</v>
      </c>
      <c r="R160" s="4">
        <v>-750000000</v>
      </c>
      <c r="S160" s="4">
        <v>-707000000</v>
      </c>
    </row>
    <row r="161" spans="1:19" ht="16" x14ac:dyDescent="0.2">
      <c r="A161" s="3" t="s">
        <v>161</v>
      </c>
      <c r="B161" s="4" t="s">
        <v>22</v>
      </c>
      <c r="C161" s="4" t="s">
        <v>22</v>
      </c>
      <c r="D161" s="4" t="s">
        <v>22</v>
      </c>
      <c r="E161" s="4" t="s">
        <v>22</v>
      </c>
      <c r="F161" s="4" t="s">
        <v>22</v>
      </c>
      <c r="G161" s="4" t="s">
        <v>22</v>
      </c>
      <c r="H161" s="4" t="s">
        <v>22</v>
      </c>
      <c r="I161" s="4" t="s">
        <v>22</v>
      </c>
      <c r="J161" s="4" t="s">
        <v>22</v>
      </c>
      <c r="K161" s="4" t="s">
        <v>22</v>
      </c>
      <c r="L161" s="4" t="s">
        <v>22</v>
      </c>
      <c r="M161" s="4" t="s">
        <v>22</v>
      </c>
      <c r="N161" s="4" t="s">
        <v>22</v>
      </c>
      <c r="O161" s="5" t="s">
        <v>22</v>
      </c>
      <c r="P161" s="4" t="s">
        <v>22</v>
      </c>
      <c r="Q161" s="4" t="s">
        <v>22</v>
      </c>
      <c r="R161" s="4" t="s">
        <v>22</v>
      </c>
      <c r="S161" s="4" t="s">
        <v>22</v>
      </c>
    </row>
    <row r="162" spans="1:19" ht="16" x14ac:dyDescent="0.2">
      <c r="A162" s="3" t="s">
        <v>162</v>
      </c>
      <c r="B162" s="4">
        <v>516000000</v>
      </c>
      <c r="C162" s="4">
        <v>-1009000000</v>
      </c>
      <c r="D162" s="4">
        <v>-714000000</v>
      </c>
      <c r="E162" s="4">
        <v>-148000000</v>
      </c>
      <c r="F162" s="4">
        <v>-45000000</v>
      </c>
      <c r="G162" s="4">
        <v>-534000000</v>
      </c>
      <c r="H162" s="4">
        <v>112000000</v>
      </c>
      <c r="I162" s="4">
        <v>-175000000</v>
      </c>
      <c r="J162" s="4">
        <v>-456000000</v>
      </c>
      <c r="K162" s="4">
        <v>-70000000</v>
      </c>
      <c r="L162" s="4">
        <v>-404000000</v>
      </c>
      <c r="M162" s="4">
        <v>-1471000000</v>
      </c>
      <c r="N162" s="4">
        <v>-782000000</v>
      </c>
      <c r="O162" s="5">
        <v>-467000000</v>
      </c>
      <c r="P162" s="4">
        <v>587000000</v>
      </c>
      <c r="Q162" s="4">
        <v>-419000000</v>
      </c>
      <c r="R162" s="4">
        <v>-302000000</v>
      </c>
      <c r="S162" s="4">
        <v>-333000000</v>
      </c>
    </row>
    <row r="163" spans="1:19" ht="16" x14ac:dyDescent="0.2">
      <c r="A163" s="3" t="s">
        <v>163</v>
      </c>
      <c r="B163" s="4">
        <v>9231000000</v>
      </c>
      <c r="C163" s="4">
        <v>9328000000</v>
      </c>
      <c r="D163" s="4">
        <v>306000000</v>
      </c>
      <c r="E163" s="4">
        <v>449000000</v>
      </c>
      <c r="F163" s="4">
        <v>810000000</v>
      </c>
      <c r="G163" s="4">
        <v>351000000</v>
      </c>
      <c r="H163" s="4">
        <v>694000000</v>
      </c>
      <c r="I163" s="4">
        <v>932000000</v>
      </c>
      <c r="J163" s="4">
        <v>442000000</v>
      </c>
      <c r="K163" s="4">
        <v>574000000</v>
      </c>
      <c r="L163" s="4">
        <v>345000000</v>
      </c>
      <c r="M163" s="4">
        <v>785000000</v>
      </c>
      <c r="N163" s="4">
        <v>2383000000</v>
      </c>
      <c r="O163" s="5">
        <v>1642000000</v>
      </c>
      <c r="P163" s="4">
        <v>876000000</v>
      </c>
      <c r="Q163" s="4">
        <v>303000000</v>
      </c>
      <c r="R163" s="4">
        <v>239000000</v>
      </c>
      <c r="S163" s="4">
        <v>224000000</v>
      </c>
    </row>
    <row r="164" spans="1:19" ht="16" x14ac:dyDescent="0.2">
      <c r="A164" s="3" t="s">
        <v>164</v>
      </c>
      <c r="B164" s="4">
        <v>-8715000000</v>
      </c>
      <c r="C164" s="4">
        <v>-10337000000</v>
      </c>
      <c r="D164" s="4">
        <v>-1020000000</v>
      </c>
      <c r="E164" s="4">
        <v>-597000000</v>
      </c>
      <c r="F164" s="4">
        <v>-855000000</v>
      </c>
      <c r="G164" s="4">
        <v>-885000000</v>
      </c>
      <c r="H164" s="4">
        <v>-582000000</v>
      </c>
      <c r="I164" s="4">
        <v>-1107000000</v>
      </c>
      <c r="J164" s="4">
        <v>-898000000</v>
      </c>
      <c r="K164" s="4">
        <v>-644000000</v>
      </c>
      <c r="L164" s="4">
        <v>-749000000</v>
      </c>
      <c r="M164" s="4">
        <v>-2256000000</v>
      </c>
      <c r="N164" s="4">
        <v>-3165000000</v>
      </c>
      <c r="O164" s="5">
        <v>-2109000000</v>
      </c>
      <c r="P164" s="4">
        <v>-289000000</v>
      </c>
      <c r="Q164" s="4">
        <v>-722000000</v>
      </c>
      <c r="R164" s="4">
        <v>-541000000</v>
      </c>
      <c r="S164" s="4">
        <v>-557000000</v>
      </c>
    </row>
    <row r="165" spans="1:19" ht="16" x14ac:dyDescent="0.2">
      <c r="A165" s="3" t="s">
        <v>165</v>
      </c>
      <c r="B165" s="4">
        <v>-1126000000</v>
      </c>
      <c r="C165" s="4">
        <v>-7808000000</v>
      </c>
      <c r="D165" s="4">
        <v>581000000</v>
      </c>
      <c r="E165" s="4">
        <v>170000000</v>
      </c>
      <c r="F165" s="4">
        <v>169000000</v>
      </c>
      <c r="G165" s="4">
        <v>-222000000</v>
      </c>
      <c r="H165" s="4">
        <v>-191000000</v>
      </c>
      <c r="I165" s="4">
        <v>41000000</v>
      </c>
      <c r="J165" s="4">
        <v>-376000000</v>
      </c>
      <c r="K165" s="4">
        <v>-6000000</v>
      </c>
      <c r="L165" s="4">
        <v>-86000000</v>
      </c>
      <c r="M165" s="4">
        <v>36000000</v>
      </c>
      <c r="N165" s="4">
        <v>1000000</v>
      </c>
      <c r="O165" s="5">
        <v>-14000000</v>
      </c>
      <c r="P165" s="4" t="s">
        <v>22</v>
      </c>
      <c r="Q165" s="4" t="s">
        <v>22</v>
      </c>
      <c r="R165" s="4">
        <v>-14000000</v>
      </c>
      <c r="S165" s="4" t="s">
        <v>22</v>
      </c>
    </row>
    <row r="166" spans="1:19" ht="16" x14ac:dyDescent="0.2">
      <c r="A166" s="3" t="s">
        <v>166</v>
      </c>
      <c r="B166" s="4" t="s">
        <v>22</v>
      </c>
      <c r="C166" s="4">
        <v>376000000</v>
      </c>
      <c r="D166" s="4">
        <v>1199000000</v>
      </c>
      <c r="E166" s="4">
        <v>365000000</v>
      </c>
      <c r="F166" s="4">
        <v>199000000</v>
      </c>
      <c r="G166" s="4">
        <v>178000000</v>
      </c>
      <c r="H166" s="4" t="s">
        <v>22</v>
      </c>
      <c r="I166" s="4">
        <v>100000000</v>
      </c>
      <c r="J166" s="4">
        <v>16000000</v>
      </c>
      <c r="K166" s="4">
        <v>41000000</v>
      </c>
      <c r="L166" s="4">
        <v>25000000</v>
      </c>
      <c r="M166" s="4">
        <v>36000000</v>
      </c>
      <c r="N166" s="4">
        <v>1000000</v>
      </c>
      <c r="O166" s="5" t="s">
        <v>22</v>
      </c>
      <c r="P166" s="4" t="s">
        <v>22</v>
      </c>
      <c r="Q166" s="4" t="s">
        <v>22</v>
      </c>
      <c r="R166" s="4" t="s">
        <v>22</v>
      </c>
      <c r="S166" s="4" t="s">
        <v>22</v>
      </c>
    </row>
    <row r="167" spans="1:19" ht="16" x14ac:dyDescent="0.2">
      <c r="A167" s="3" t="s">
        <v>167</v>
      </c>
      <c r="B167" s="4">
        <v>-1126000000</v>
      </c>
      <c r="C167" s="4">
        <v>-8184000000</v>
      </c>
      <c r="D167" s="4">
        <v>-618000000</v>
      </c>
      <c r="E167" s="4">
        <v>-195000000</v>
      </c>
      <c r="F167" s="4">
        <v>-30000000</v>
      </c>
      <c r="G167" s="4">
        <v>-400000000</v>
      </c>
      <c r="H167" s="4">
        <v>-191000000</v>
      </c>
      <c r="I167" s="4">
        <v>-59000000</v>
      </c>
      <c r="J167" s="4">
        <v>-392000000</v>
      </c>
      <c r="K167" s="4">
        <v>-47000000</v>
      </c>
      <c r="L167" s="4">
        <v>-111000000</v>
      </c>
      <c r="M167" s="4" t="s">
        <v>22</v>
      </c>
      <c r="N167" s="4" t="s">
        <v>22</v>
      </c>
      <c r="O167" s="5">
        <v>-14000000</v>
      </c>
      <c r="P167" s="4" t="s">
        <v>22</v>
      </c>
      <c r="Q167" s="4" t="s">
        <v>22</v>
      </c>
      <c r="R167" s="4">
        <v>-14000000</v>
      </c>
      <c r="S167" s="4" t="s">
        <v>22</v>
      </c>
    </row>
    <row r="168" spans="1:19"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4" t="s">
        <v>22</v>
      </c>
      <c r="N168" s="4" t="s">
        <v>22</v>
      </c>
      <c r="O168" s="5" t="s">
        <v>22</v>
      </c>
      <c r="P168" s="4" t="s">
        <v>22</v>
      </c>
      <c r="Q168" s="4" t="s">
        <v>22</v>
      </c>
      <c r="R168" s="4" t="s">
        <v>22</v>
      </c>
      <c r="S168" s="4" t="s">
        <v>22</v>
      </c>
    </row>
    <row r="169" spans="1:19" ht="16" x14ac:dyDescent="0.2">
      <c r="A169" s="3" t="s">
        <v>169</v>
      </c>
      <c r="B169" s="4">
        <v>-1443000000</v>
      </c>
      <c r="C169" s="4">
        <v>-2555000000</v>
      </c>
      <c r="D169" s="4">
        <v>-5448000000</v>
      </c>
      <c r="E169" s="4">
        <v>-3988000000</v>
      </c>
      <c r="F169" s="4">
        <v>-2815000000</v>
      </c>
      <c r="G169" s="4">
        <v>-1648000000</v>
      </c>
      <c r="H169" s="4">
        <v>-761000000</v>
      </c>
      <c r="I169" s="4">
        <v>-586000000</v>
      </c>
      <c r="J169" s="4">
        <v>-1676000000</v>
      </c>
      <c r="K169" s="4">
        <v>-1392000000</v>
      </c>
      <c r="L169" s="4">
        <v>-630000000</v>
      </c>
      <c r="M169" s="4">
        <v>-442000000</v>
      </c>
      <c r="N169" s="4">
        <v>9000000</v>
      </c>
      <c r="O169" s="5">
        <v>-2000000</v>
      </c>
      <c r="P169" s="4">
        <v>22000000</v>
      </c>
      <c r="Q169" s="4">
        <v>120000000</v>
      </c>
      <c r="R169" s="4">
        <v>199000000</v>
      </c>
      <c r="S169" s="4">
        <v>-343000000</v>
      </c>
    </row>
    <row r="170" spans="1:19"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4" t="s">
        <v>22</v>
      </c>
      <c r="N170" s="4" t="s">
        <v>22</v>
      </c>
      <c r="O170" s="5" t="s">
        <v>22</v>
      </c>
      <c r="P170" s="4" t="s">
        <v>22</v>
      </c>
      <c r="Q170" s="4" t="s">
        <v>22</v>
      </c>
      <c r="R170" s="4" t="s">
        <v>22</v>
      </c>
      <c r="S170" s="4" t="s">
        <v>22</v>
      </c>
    </row>
    <row r="171" spans="1:19" ht="16" x14ac:dyDescent="0.2">
      <c r="A171" s="3" t="s">
        <v>170</v>
      </c>
      <c r="B171" s="4">
        <v>-1595000000</v>
      </c>
      <c r="C171" s="4">
        <v>-11427000000</v>
      </c>
      <c r="D171" s="4">
        <v>-6190000000</v>
      </c>
      <c r="E171" s="4">
        <v>-5046000000</v>
      </c>
      <c r="F171" s="4">
        <v>-3627000000</v>
      </c>
      <c r="G171" s="4">
        <v>-3517000000</v>
      </c>
      <c r="H171" s="4">
        <v>-1760000000</v>
      </c>
      <c r="I171" s="4">
        <v>-994000000</v>
      </c>
      <c r="J171" s="4">
        <v>-3212000000</v>
      </c>
      <c r="K171" s="4">
        <v>-1928000000</v>
      </c>
      <c r="L171" s="4">
        <v>-1485000000</v>
      </c>
      <c r="M171" s="4">
        <v>-3084000000</v>
      </c>
      <c r="N171" s="4">
        <v>-2541000000</v>
      </c>
      <c r="O171" s="5">
        <v>-2535000000</v>
      </c>
      <c r="P171" s="4">
        <v>190000000</v>
      </c>
      <c r="Q171" s="4">
        <v>-843000000</v>
      </c>
      <c r="R171" s="4">
        <v>-683000000</v>
      </c>
      <c r="S171" s="4">
        <v>-1199000000</v>
      </c>
    </row>
    <row r="172" spans="1:19" ht="16" x14ac:dyDescent="0.2">
      <c r="A172" s="3" t="s">
        <v>171</v>
      </c>
      <c r="B172" s="4">
        <v>-1084000000</v>
      </c>
      <c r="C172" s="4">
        <v>-1159000000</v>
      </c>
      <c r="D172" s="4">
        <v>-1617000000</v>
      </c>
      <c r="E172" s="4">
        <v>-1111000000</v>
      </c>
      <c r="F172" s="4">
        <v>-1620000000</v>
      </c>
      <c r="G172" s="4">
        <v>-1757000000</v>
      </c>
      <c r="H172" s="4">
        <v>-1799000000</v>
      </c>
      <c r="I172" s="4">
        <v>-1831000000</v>
      </c>
      <c r="J172" s="4">
        <v>-1951000000</v>
      </c>
      <c r="K172" s="4">
        <v>-2132000000</v>
      </c>
      <c r="L172" s="4">
        <v>-2243000000</v>
      </c>
      <c r="M172" s="4">
        <v>-2332000000</v>
      </c>
      <c r="N172" s="4">
        <v>-2440000000</v>
      </c>
      <c r="O172" s="5">
        <v>-2491000000</v>
      </c>
      <c r="P172" s="4">
        <v>-633000000</v>
      </c>
      <c r="Q172" s="4">
        <v>-620000000</v>
      </c>
      <c r="R172" s="4">
        <v>-620000000</v>
      </c>
      <c r="S172" s="4">
        <v>-618000000</v>
      </c>
    </row>
    <row r="173" spans="1:19" ht="16" x14ac:dyDescent="0.2">
      <c r="A173" s="3" t="s">
        <v>172</v>
      </c>
      <c r="B173" s="4">
        <v>-3846000000</v>
      </c>
      <c r="C173" s="4">
        <v>4824000000</v>
      </c>
      <c r="D173" s="4">
        <v>4916000000</v>
      </c>
      <c r="E173" s="4">
        <v>-1542000000</v>
      </c>
      <c r="F173" s="4">
        <v>1401000000</v>
      </c>
      <c r="G173" s="4">
        <v>-3160000000</v>
      </c>
      <c r="H173" s="4">
        <v>-1450000000</v>
      </c>
      <c r="I173" s="4">
        <v>679000000</v>
      </c>
      <c r="J173" s="4">
        <v>1078000000</v>
      </c>
      <c r="K173" s="4">
        <v>1544000000</v>
      </c>
      <c r="L173" s="4">
        <v>2194000000</v>
      </c>
      <c r="M173" s="4">
        <v>-2807000000</v>
      </c>
      <c r="N173" s="4">
        <v>-1054000000</v>
      </c>
      <c r="O173" s="5">
        <v>173000000</v>
      </c>
      <c r="P173" s="4">
        <v>512000000</v>
      </c>
      <c r="Q173" s="4">
        <v>-1335000000</v>
      </c>
      <c r="R173" s="4">
        <v>42000000</v>
      </c>
      <c r="S173" s="4">
        <v>954000000</v>
      </c>
    </row>
    <row r="174" spans="1:19" ht="16" x14ac:dyDescent="0.2">
      <c r="A174" s="3" t="s">
        <v>173</v>
      </c>
      <c r="B174" s="4">
        <v>8615000000</v>
      </c>
      <c r="C174" s="4">
        <v>15460000000</v>
      </c>
      <c r="D174" s="4">
        <v>16015000000</v>
      </c>
      <c r="E174" s="4">
        <v>9328000000</v>
      </c>
      <c r="F174" s="4">
        <v>10649000000</v>
      </c>
      <c r="G174" s="4">
        <v>5132000000</v>
      </c>
      <c r="H174" s="4">
        <v>5115000000</v>
      </c>
      <c r="I174" s="4">
        <v>9063000000</v>
      </c>
      <c r="J174" s="4">
        <v>8907000000</v>
      </c>
      <c r="K174" s="4">
        <v>9841000000</v>
      </c>
      <c r="L174" s="4">
        <v>10431000000</v>
      </c>
      <c r="M174" s="4">
        <v>6989000000</v>
      </c>
      <c r="N174" s="4">
        <v>6674000000</v>
      </c>
      <c r="O174" s="5">
        <v>5958000000</v>
      </c>
      <c r="P174" s="4">
        <v>1555000000</v>
      </c>
      <c r="Q174" s="4">
        <v>1104000000</v>
      </c>
      <c r="R174" s="4">
        <v>1517000000</v>
      </c>
      <c r="S174" s="4">
        <v>1782000000</v>
      </c>
    </row>
    <row r="175" spans="1:19" ht="16" x14ac:dyDescent="0.2">
      <c r="A175" s="3" t="s">
        <v>174</v>
      </c>
      <c r="B175" s="4">
        <v>-12461000000</v>
      </c>
      <c r="C175" s="4">
        <v>-10636000000</v>
      </c>
      <c r="D175" s="4">
        <v>-11099000000</v>
      </c>
      <c r="E175" s="4">
        <v>-10870000000</v>
      </c>
      <c r="F175" s="4">
        <v>-9248000000</v>
      </c>
      <c r="G175" s="4">
        <v>-8292000000</v>
      </c>
      <c r="H175" s="4">
        <v>-6565000000</v>
      </c>
      <c r="I175" s="4">
        <v>-8384000000</v>
      </c>
      <c r="J175" s="4">
        <v>-7829000000</v>
      </c>
      <c r="K175" s="4">
        <v>-8297000000</v>
      </c>
      <c r="L175" s="4">
        <v>-8237000000</v>
      </c>
      <c r="M175" s="4">
        <v>-9796000000</v>
      </c>
      <c r="N175" s="4">
        <v>-7728000000</v>
      </c>
      <c r="O175" s="5">
        <v>-5785000000</v>
      </c>
      <c r="P175" s="4">
        <v>-1043000000</v>
      </c>
      <c r="Q175" s="4">
        <v>-2439000000</v>
      </c>
      <c r="R175" s="4">
        <v>-1475000000</v>
      </c>
      <c r="S175" s="4">
        <v>-828000000</v>
      </c>
    </row>
    <row r="176" spans="1:19" ht="16" x14ac:dyDescent="0.2">
      <c r="A176" s="3" t="s">
        <v>175</v>
      </c>
      <c r="B176" s="4">
        <v>164000000</v>
      </c>
      <c r="C176" s="4">
        <v>115000000</v>
      </c>
      <c r="D176" s="4">
        <v>52000000</v>
      </c>
      <c r="E176" s="4">
        <v>-1872000000</v>
      </c>
      <c r="F176" s="4">
        <v>-3999000000</v>
      </c>
      <c r="G176" s="4">
        <v>-1992000000</v>
      </c>
      <c r="H176" s="4">
        <v>-23000000</v>
      </c>
      <c r="I176" s="4">
        <v>566000000</v>
      </c>
      <c r="J176" s="4">
        <v>-3485000000</v>
      </c>
      <c r="K176" s="4">
        <v>-3809000000</v>
      </c>
      <c r="L176" s="4">
        <v>-901000000</v>
      </c>
      <c r="M176" s="4">
        <v>-2533000000</v>
      </c>
      <c r="N176" s="4">
        <v>-4179000000</v>
      </c>
      <c r="O176" s="5">
        <v>-4110000000</v>
      </c>
      <c r="P176" s="4">
        <v>-1387000000</v>
      </c>
      <c r="Q176" s="4">
        <v>-872000000</v>
      </c>
      <c r="R176" s="4">
        <v>-425000000</v>
      </c>
      <c r="S176" s="4">
        <v>-1426000000</v>
      </c>
    </row>
    <row r="177" spans="1:19" ht="16" x14ac:dyDescent="0.2">
      <c r="A177" s="3" t="s">
        <v>176</v>
      </c>
      <c r="B177" s="4">
        <v>296000000</v>
      </c>
      <c r="C177" s="4">
        <v>123000000</v>
      </c>
      <c r="D177" s="4">
        <v>52000000</v>
      </c>
      <c r="E177" s="4">
        <v>128000000</v>
      </c>
      <c r="F177" s="4">
        <v>239000000</v>
      </c>
      <c r="G177" s="4">
        <v>33000000</v>
      </c>
      <c r="H177" s="4" t="s">
        <v>22</v>
      </c>
      <c r="I177" s="4">
        <v>566000000</v>
      </c>
      <c r="J177" s="4">
        <v>313000000</v>
      </c>
      <c r="K177" s="4">
        <v>238000000</v>
      </c>
      <c r="L177" s="4">
        <v>229000000</v>
      </c>
      <c r="M177" s="4">
        <v>135000000</v>
      </c>
      <c r="N177" s="4">
        <v>51000000</v>
      </c>
      <c r="O177" s="5">
        <v>47000000</v>
      </c>
      <c r="P177" s="4">
        <v>-2000000</v>
      </c>
      <c r="Q177" s="4">
        <v>49000000</v>
      </c>
      <c r="R177" s="4" t="s">
        <v>22</v>
      </c>
      <c r="S177" s="4" t="s">
        <v>22</v>
      </c>
    </row>
    <row r="178" spans="1:19" ht="16" x14ac:dyDescent="0.2">
      <c r="A178" s="3" t="s">
        <v>177</v>
      </c>
      <c r="B178" s="4">
        <v>-132000000</v>
      </c>
      <c r="C178" s="4">
        <v>-8000000</v>
      </c>
      <c r="D178" s="4" t="s">
        <v>22</v>
      </c>
      <c r="E178" s="4">
        <v>-2000000000</v>
      </c>
      <c r="F178" s="4">
        <v>-4238000000</v>
      </c>
      <c r="G178" s="4">
        <v>-2025000000</v>
      </c>
      <c r="H178" s="4">
        <v>-23000000</v>
      </c>
      <c r="I178" s="4" t="s">
        <v>22</v>
      </c>
      <c r="J178" s="4">
        <v>-3798000000</v>
      </c>
      <c r="K178" s="4">
        <v>-4047000000</v>
      </c>
      <c r="L178" s="4">
        <v>-1130000000</v>
      </c>
      <c r="M178" s="4">
        <v>-2668000000</v>
      </c>
      <c r="N178" s="4">
        <v>-4230000000</v>
      </c>
      <c r="O178" s="5">
        <v>-4157000000</v>
      </c>
      <c r="P178" s="4">
        <v>-1385000000</v>
      </c>
      <c r="Q178" s="4">
        <v>-921000000</v>
      </c>
      <c r="R178" s="4">
        <v>-425000000</v>
      </c>
      <c r="S178" s="4">
        <v>-1426000000</v>
      </c>
    </row>
    <row r="179" spans="1:19" ht="16" x14ac:dyDescent="0.2">
      <c r="A179" s="3" t="s">
        <v>178</v>
      </c>
      <c r="B179" s="4">
        <v>153000000</v>
      </c>
      <c r="C179" s="4">
        <v>186000000</v>
      </c>
      <c r="D179" s="4">
        <v>198000000</v>
      </c>
      <c r="E179" s="4">
        <v>14000000</v>
      </c>
      <c r="F179" s="4">
        <v>1222000000</v>
      </c>
      <c r="G179" s="4">
        <v>3039000000</v>
      </c>
      <c r="H179" s="4">
        <v>160000000</v>
      </c>
      <c r="I179" s="4">
        <v>-3067000000</v>
      </c>
      <c r="J179" s="4">
        <v>708000000</v>
      </c>
      <c r="K179" s="4">
        <v>-141000000</v>
      </c>
      <c r="L179" s="4">
        <v>-2805000000</v>
      </c>
      <c r="M179" s="4">
        <v>3484000000</v>
      </c>
      <c r="N179" s="4">
        <v>392000000</v>
      </c>
      <c r="O179" s="5">
        <v>539000000</v>
      </c>
      <c r="P179" s="4">
        <v>-759000000</v>
      </c>
      <c r="Q179" s="4">
        <v>1704000000</v>
      </c>
      <c r="R179" s="4">
        <v>-103000000</v>
      </c>
      <c r="S179" s="4">
        <v>-303000000</v>
      </c>
    </row>
    <row r="180" spans="1:1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4" t="s">
        <v>22</v>
      </c>
      <c r="N180" s="4" t="s">
        <v>22</v>
      </c>
      <c r="O180" s="5" t="s">
        <v>22</v>
      </c>
      <c r="P180" s="4" t="s">
        <v>22</v>
      </c>
      <c r="Q180" s="4" t="s">
        <v>22</v>
      </c>
      <c r="R180" s="4" t="s">
        <v>22</v>
      </c>
      <c r="S180" s="4" t="s">
        <v>22</v>
      </c>
    </row>
    <row r="181" spans="1:19" ht="16" x14ac:dyDescent="0.2">
      <c r="A181" s="3" t="s">
        <v>179</v>
      </c>
      <c r="B181" s="4">
        <v>-4613000000</v>
      </c>
      <c r="C181" s="4">
        <v>3966000000</v>
      </c>
      <c r="D181" s="4">
        <v>3549000000</v>
      </c>
      <c r="E181" s="4">
        <v>-4511000000</v>
      </c>
      <c r="F181" s="4">
        <v>-2996000000</v>
      </c>
      <c r="G181" s="4">
        <v>-3870000000</v>
      </c>
      <c r="H181" s="4">
        <v>-3112000000</v>
      </c>
      <c r="I181" s="4">
        <v>-3653000000</v>
      </c>
      <c r="J181" s="4">
        <v>-3650000000</v>
      </c>
      <c r="K181" s="4">
        <v>-4538000000</v>
      </c>
      <c r="L181" s="4">
        <v>-3755000000</v>
      </c>
      <c r="M181" s="4">
        <v>-4188000000</v>
      </c>
      <c r="N181" s="4">
        <v>-7281000000</v>
      </c>
      <c r="O181" s="5">
        <v>-5889000000</v>
      </c>
      <c r="P181" s="4">
        <v>-2267000000</v>
      </c>
      <c r="Q181" s="4">
        <v>-1123000000</v>
      </c>
      <c r="R181" s="4">
        <v>-1106000000</v>
      </c>
      <c r="S181" s="4">
        <v>-1393000000</v>
      </c>
    </row>
    <row r="182" spans="1:19" ht="16" x14ac:dyDescent="0.2">
      <c r="A182" s="3" t="s">
        <v>180</v>
      </c>
      <c r="B182" s="4">
        <v>-76000000</v>
      </c>
      <c r="C182" s="4">
        <v>-84000000</v>
      </c>
      <c r="D182" s="4">
        <v>-167000000</v>
      </c>
      <c r="E182" s="4">
        <v>-43000000</v>
      </c>
      <c r="F182" s="4">
        <v>-174000000</v>
      </c>
      <c r="G182" s="4">
        <v>-169000000</v>
      </c>
      <c r="H182" s="4">
        <v>-28000000</v>
      </c>
      <c r="I182" s="4">
        <v>38000000</v>
      </c>
      <c r="J182" s="4">
        <v>-126000000</v>
      </c>
      <c r="K182" s="4">
        <v>-44000000</v>
      </c>
      <c r="L182" s="4">
        <v>-13000000</v>
      </c>
      <c r="M182" s="4">
        <v>-29000000</v>
      </c>
      <c r="N182" s="4">
        <v>-194000000</v>
      </c>
      <c r="O182" s="5">
        <v>-247000000</v>
      </c>
      <c r="P182" s="4">
        <v>-72000000</v>
      </c>
      <c r="Q182" s="4">
        <v>-115000000</v>
      </c>
      <c r="R182" s="4">
        <v>-1000000</v>
      </c>
      <c r="S182" s="4">
        <v>-59000000</v>
      </c>
    </row>
    <row r="183" spans="1:19" ht="16" x14ac:dyDescent="0.2">
      <c r="A183" s="3" t="s">
        <v>181</v>
      </c>
      <c r="B183" s="4">
        <v>-1199000000</v>
      </c>
      <c r="C183" s="4">
        <v>-451000000</v>
      </c>
      <c r="D183" s="4">
        <v>2600000000</v>
      </c>
      <c r="E183" s="4">
        <v>634000000</v>
      </c>
      <c r="F183" s="4">
        <v>1434000000</v>
      </c>
      <c r="G183" s="4">
        <v>-712000000</v>
      </c>
      <c r="H183" s="4">
        <v>736000000</v>
      </c>
      <c r="I183" s="4">
        <v>1055000000</v>
      </c>
      <c r="J183" s="4">
        <v>-304000000</v>
      </c>
      <c r="K183" s="4">
        <v>446000000</v>
      </c>
      <c r="L183" s="4">
        <v>1087000000</v>
      </c>
      <c r="M183" s="4">
        <v>-74000000</v>
      </c>
      <c r="N183" s="4">
        <v>-2056000000</v>
      </c>
      <c r="O183" s="5">
        <v>1618000000</v>
      </c>
      <c r="P183" s="4">
        <v>404000000</v>
      </c>
      <c r="Q183" s="4">
        <v>773000000</v>
      </c>
      <c r="R183" s="4">
        <v>-216000000</v>
      </c>
      <c r="S183" s="4">
        <v>657000000</v>
      </c>
    </row>
    <row r="184" spans="1:19" ht="16" x14ac:dyDescent="0.2">
      <c r="A184" s="3" t="s">
        <v>52</v>
      </c>
      <c r="B184" s="4">
        <v>7173000000</v>
      </c>
      <c r="C184" s="4">
        <v>10506000000</v>
      </c>
      <c r="D184" s="4">
        <v>11966000000</v>
      </c>
      <c r="E184" s="4">
        <v>8715000000</v>
      </c>
      <c r="F184" s="4">
        <v>8491000000</v>
      </c>
      <c r="G184" s="4">
        <v>6831000000</v>
      </c>
      <c r="H184" s="4">
        <v>4127000000</v>
      </c>
      <c r="I184" s="4">
        <v>7283000000</v>
      </c>
      <c r="J184" s="4">
        <v>11059000000</v>
      </c>
      <c r="K184" s="4">
        <v>10867000000</v>
      </c>
      <c r="L184" s="4">
        <v>6985000000</v>
      </c>
      <c r="M184" s="4">
        <v>9230000000</v>
      </c>
      <c r="N184" s="4">
        <v>11048000000</v>
      </c>
      <c r="O184" s="5">
        <v>13596000000</v>
      </c>
      <c r="P184" s="4">
        <v>2976000000</v>
      </c>
      <c r="Q184" s="4">
        <v>3163000000</v>
      </c>
      <c r="R184" s="4">
        <v>3263000000</v>
      </c>
      <c r="S184" s="4">
        <v>4194000000</v>
      </c>
    </row>
    <row r="185" spans="1:19" ht="16" x14ac:dyDescent="0.2">
      <c r="A185" s="3" t="s">
        <v>53</v>
      </c>
      <c r="B185" s="6">
        <v>16.84</v>
      </c>
      <c r="C185" s="6">
        <v>17.47</v>
      </c>
      <c r="D185" s="6">
        <v>18.16</v>
      </c>
      <c r="E185" s="6">
        <v>15.66</v>
      </c>
      <c r="F185" s="6">
        <v>15.39</v>
      </c>
      <c r="G185" s="6">
        <v>14.53</v>
      </c>
      <c r="H185" s="6">
        <v>10.71</v>
      </c>
      <c r="I185" s="6">
        <v>16.02</v>
      </c>
      <c r="J185" s="6">
        <v>20.21</v>
      </c>
      <c r="K185" s="6">
        <v>20.2</v>
      </c>
      <c r="L185" s="6">
        <v>16.73</v>
      </c>
      <c r="M185" s="6">
        <v>18.11</v>
      </c>
      <c r="N185" s="6">
        <v>18.59</v>
      </c>
      <c r="O185" s="7">
        <v>20.99</v>
      </c>
      <c r="P185" s="6">
        <v>17.8</v>
      </c>
      <c r="Q185" s="6">
        <v>18.59</v>
      </c>
      <c r="R185" s="6">
        <v>19.29</v>
      </c>
      <c r="S185" s="6">
        <v>20.99</v>
      </c>
    </row>
    <row r="186" spans="1:19" ht="16" x14ac:dyDescent="0.2">
      <c r="A186" s="3" t="s">
        <v>182</v>
      </c>
      <c r="B186" s="4">
        <v>1126000000</v>
      </c>
      <c r="C186" s="4">
        <v>7808000000</v>
      </c>
      <c r="D186" s="4">
        <v>-581000000</v>
      </c>
      <c r="E186" s="4">
        <v>-170000000</v>
      </c>
      <c r="F186" s="4">
        <v>-169000000</v>
      </c>
      <c r="G186" s="4">
        <v>222000000</v>
      </c>
      <c r="H186" s="4">
        <v>191000000</v>
      </c>
      <c r="I186" s="4">
        <v>-41000000</v>
      </c>
      <c r="J186" s="4">
        <v>376000000</v>
      </c>
      <c r="K186" s="4">
        <v>6000000</v>
      </c>
      <c r="L186" s="4">
        <v>86000000</v>
      </c>
      <c r="M186" s="4">
        <v>-36000000</v>
      </c>
      <c r="N186" s="4">
        <v>-1000000</v>
      </c>
      <c r="O186" s="5">
        <v>14000000</v>
      </c>
      <c r="P186" s="4" t="s">
        <v>22</v>
      </c>
      <c r="Q186" s="4" t="s">
        <v>22</v>
      </c>
      <c r="R186" s="4">
        <v>14000000</v>
      </c>
      <c r="S186" s="4" t="s">
        <v>22</v>
      </c>
    </row>
    <row r="187" spans="1:19" ht="16" x14ac:dyDescent="0.2">
      <c r="A187" s="3" t="s">
        <v>183</v>
      </c>
      <c r="B187" s="4">
        <v>3998000000</v>
      </c>
      <c r="C187" s="4">
        <v>5601000000</v>
      </c>
      <c r="D187" s="4">
        <v>3515000000</v>
      </c>
      <c r="E187" s="4">
        <v>8267000000</v>
      </c>
      <c r="F187" s="4">
        <v>6217000000</v>
      </c>
      <c r="G187" s="4">
        <v>4802000000</v>
      </c>
      <c r="H187" s="4">
        <v>3789000000</v>
      </c>
      <c r="I187" s="4">
        <v>4264000000</v>
      </c>
      <c r="J187" s="4">
        <v>4918000000</v>
      </c>
      <c r="K187" s="4">
        <v>5299000000</v>
      </c>
      <c r="L187" s="4">
        <v>5190000000</v>
      </c>
      <c r="M187" s="4">
        <v>4726000000</v>
      </c>
      <c r="N187" s="4">
        <v>5167000000</v>
      </c>
      <c r="O187" s="5">
        <v>7260000000</v>
      </c>
      <c r="P187" s="4">
        <v>1864000000</v>
      </c>
      <c r="Q187" s="4">
        <v>2031000000</v>
      </c>
      <c r="R187" s="4">
        <v>823000000</v>
      </c>
      <c r="S187" s="4">
        <v>2542000000</v>
      </c>
    </row>
    <row r="188" spans="1:19" ht="16" x14ac:dyDescent="0.2">
      <c r="A188" s="28" t="s">
        <v>184</v>
      </c>
      <c r="B188" s="26">
        <v>4930526400</v>
      </c>
      <c r="C188" s="26">
        <v>6510458736</v>
      </c>
      <c r="D188" s="26">
        <v>3838656629</v>
      </c>
      <c r="E188" s="26">
        <v>8612394891</v>
      </c>
      <c r="F188" s="26">
        <v>6569597285</v>
      </c>
      <c r="G188" s="26">
        <v>5173957255</v>
      </c>
      <c r="H188" s="26">
        <v>3596446043</v>
      </c>
      <c r="I188" s="26">
        <v>4360651886</v>
      </c>
      <c r="J188" s="26">
        <v>5234299668</v>
      </c>
      <c r="K188" s="26">
        <v>5625905530</v>
      </c>
      <c r="L188" s="26">
        <v>5574567209</v>
      </c>
      <c r="M188" s="26">
        <v>5110380302</v>
      </c>
      <c r="N188" s="26">
        <v>5505374657</v>
      </c>
      <c r="O188" s="27">
        <v>7626113863</v>
      </c>
      <c r="P188" s="26">
        <v>1950543784</v>
      </c>
      <c r="Q188" s="26">
        <v>2112102906</v>
      </c>
      <c r="R188" s="26">
        <v>917325740</v>
      </c>
      <c r="S188" s="26">
        <v>2642848850</v>
      </c>
    </row>
    <row r="189" spans="1:19" ht="16" x14ac:dyDescent="0.2">
      <c r="A189" s="21" t="s">
        <v>197</v>
      </c>
      <c r="B189" s="22"/>
      <c r="C189" s="23">
        <f>(C188/B188)-1</f>
        <v>0.32043887565433171</v>
      </c>
      <c r="D189" s="23">
        <f>(D188/C188)-1</f>
        <v>-0.41038615178160931</v>
      </c>
      <c r="E189" s="23">
        <f>(E188/D188)-1</f>
        <v>1.2435960606467673</v>
      </c>
      <c r="F189" s="23">
        <f t="shared" ref="F189:O189" si="11">(F188/E188)-1</f>
        <v>-0.23719274741277074</v>
      </c>
      <c r="G189" s="23">
        <f t="shared" si="11"/>
        <v>-0.21243920585308751</v>
      </c>
      <c r="H189" s="23">
        <f t="shared" si="11"/>
        <v>-0.30489451965911152</v>
      </c>
      <c r="I189" s="23">
        <f t="shared" si="11"/>
        <v>0.2124891723281721</v>
      </c>
      <c r="J189" s="23">
        <f t="shared" si="11"/>
        <v>0.2003479765960845</v>
      </c>
      <c r="K189" s="23">
        <f t="shared" si="11"/>
        <v>7.4815330958999171E-2</v>
      </c>
      <c r="L189" s="23">
        <f t="shared" si="11"/>
        <v>-9.1253435960201301E-3</v>
      </c>
      <c r="M189" s="23">
        <f t="shared" si="11"/>
        <v>-8.3268689675241814E-2</v>
      </c>
      <c r="N189" s="23">
        <f t="shared" si="11"/>
        <v>7.7292555868183621E-2</v>
      </c>
      <c r="O189" s="23">
        <f t="shared" si="11"/>
        <v>0.38521251288566027</v>
      </c>
      <c r="P189" s="23"/>
      <c r="Q189" s="23">
        <f t="shared" ref="Q189:S189" si="12">(Q188/P188)-1</f>
        <v>8.2827734155594746E-2</v>
      </c>
      <c r="R189" s="23">
        <f t="shared" si="12"/>
        <v>-0.56568132291561746</v>
      </c>
      <c r="S189" s="23">
        <f t="shared" si="12"/>
        <v>1.8810364026196407</v>
      </c>
    </row>
    <row r="190" spans="1:19" ht="16" x14ac:dyDescent="0.2">
      <c r="A190" s="24" t="s">
        <v>198</v>
      </c>
      <c r="B190" s="25">
        <f t="shared" ref="B190:S190" si="13">B188/B2</f>
        <v>0.11577266835728374</v>
      </c>
      <c r="C190" s="25">
        <f t="shared" si="13"/>
        <v>0.10825865070338223</v>
      </c>
      <c r="D190" s="25">
        <f t="shared" si="13"/>
        <v>5.8271827385199239E-2</v>
      </c>
      <c r="E190" s="25">
        <f t="shared" si="13"/>
        <v>0.15474333209357483</v>
      </c>
      <c r="F190" s="25">
        <f t="shared" si="13"/>
        <v>0.11904895051101769</v>
      </c>
      <c r="G190" s="25">
        <f t="shared" si="13"/>
        <v>0.11005843855693348</v>
      </c>
      <c r="H190" s="25">
        <f t="shared" si="13"/>
        <v>9.3324494459869733E-2</v>
      </c>
      <c r="I190" s="25">
        <f t="shared" si="13"/>
        <v>9.5918610839822269E-2</v>
      </c>
      <c r="J190" s="25">
        <f t="shared" si="13"/>
        <v>9.5652565110924306E-2</v>
      </c>
      <c r="K190" s="25">
        <f t="shared" si="13"/>
        <v>0.10457073475836431</v>
      </c>
      <c r="L190" s="25">
        <f t="shared" si="13"/>
        <v>0.13352896447734022</v>
      </c>
      <c r="M190" s="25">
        <f t="shared" si="13"/>
        <v>0.10026054623217123</v>
      </c>
      <c r="N190" s="25">
        <f t="shared" si="13"/>
        <v>9.2640965503895542E-2</v>
      </c>
      <c r="O190" s="25">
        <f t="shared" si="13"/>
        <v>0.1177396344506029</v>
      </c>
      <c r="P190" s="25">
        <f t="shared" si="13"/>
        <v>0.13008828758169935</v>
      </c>
      <c r="Q190" s="25">
        <f t="shared" si="13"/>
        <v>0.12725811327348316</v>
      </c>
      <c r="R190" s="25">
        <f t="shared" si="13"/>
        <v>5.7831656789812128E-2</v>
      </c>
      <c r="S190" s="25">
        <f t="shared" si="13"/>
        <v>0.15260704758055202</v>
      </c>
    </row>
    <row r="191" spans="1:19" ht="16" x14ac:dyDescent="0.2">
      <c r="A191" s="3" t="s">
        <v>185</v>
      </c>
      <c r="B191" s="4">
        <v>1621000000</v>
      </c>
      <c r="C191" s="4">
        <v>11779000000</v>
      </c>
      <c r="D191" s="4">
        <v>9548000000</v>
      </c>
      <c r="E191" s="4">
        <v>7569000000</v>
      </c>
      <c r="F191" s="4">
        <v>8522000000</v>
      </c>
      <c r="G191" s="4">
        <v>2402000000</v>
      </c>
      <c r="H191" s="4">
        <v>3238000000</v>
      </c>
      <c r="I191" s="4">
        <v>6107000000</v>
      </c>
      <c r="J191" s="4">
        <v>6932000000</v>
      </c>
      <c r="K191" s="4">
        <v>7996000000</v>
      </c>
      <c r="L191" s="4">
        <v>8156000000</v>
      </c>
      <c r="M191" s="4">
        <v>3184000000</v>
      </c>
      <c r="N191" s="4">
        <v>4943000000</v>
      </c>
      <c r="O191" s="5">
        <v>8163000000</v>
      </c>
      <c r="P191" s="4">
        <v>2574000000</v>
      </c>
      <c r="Q191" s="4">
        <v>860000000</v>
      </c>
      <c r="R191" s="4">
        <v>1049000000</v>
      </c>
      <c r="S191" s="4">
        <v>3680000000</v>
      </c>
    </row>
    <row r="192" spans="1:19" ht="16" x14ac:dyDescent="0.2">
      <c r="A192" s="3" t="s">
        <v>186</v>
      </c>
      <c r="B192" s="6">
        <v>6.33</v>
      </c>
      <c r="C192" s="6">
        <v>8.68</v>
      </c>
      <c r="D192" s="6">
        <v>5.39</v>
      </c>
      <c r="E192" s="6">
        <v>12.81</v>
      </c>
      <c r="F192" s="6">
        <v>10.07</v>
      </c>
      <c r="G192" s="6">
        <v>8.08</v>
      </c>
      <c r="H192" s="6">
        <v>6.48</v>
      </c>
      <c r="I192" s="6">
        <v>7.21</v>
      </c>
      <c r="J192" s="6">
        <v>8.32</v>
      </c>
      <c r="K192" s="6">
        <v>9.44</v>
      </c>
      <c r="L192" s="6">
        <v>9.5399999999999991</v>
      </c>
      <c r="M192" s="6">
        <v>8.69</v>
      </c>
      <c r="N192" s="6">
        <v>9.81</v>
      </c>
      <c r="O192" s="7">
        <v>14.02</v>
      </c>
      <c r="P192" s="6">
        <v>3.55</v>
      </c>
      <c r="Q192" s="6">
        <v>3.93</v>
      </c>
      <c r="R192" s="6">
        <v>1.59</v>
      </c>
      <c r="S192" s="6">
        <v>4.96</v>
      </c>
    </row>
    <row r="193" spans="1:19" ht="16" x14ac:dyDescent="0.2">
      <c r="A193" s="3" t="s">
        <v>187</v>
      </c>
      <c r="B193" s="6">
        <v>10.119999999999999</v>
      </c>
      <c r="C193" s="6">
        <v>7.17</v>
      </c>
      <c r="D193" s="6">
        <v>8.61</v>
      </c>
      <c r="E193" s="6">
        <v>4.9400000000000004</v>
      </c>
      <c r="F193" s="6">
        <v>5.82</v>
      </c>
      <c r="G193" s="6">
        <v>4.78</v>
      </c>
      <c r="H193" s="6">
        <v>7.3</v>
      </c>
      <c r="I193" s="6">
        <v>13.23</v>
      </c>
      <c r="J193" s="6">
        <v>9.2899999999999991</v>
      </c>
      <c r="K193" s="6">
        <v>9.83</v>
      </c>
      <c r="L193" s="6">
        <v>13.38</v>
      </c>
      <c r="M193" s="6">
        <v>11.73</v>
      </c>
      <c r="N193" s="6">
        <v>12.26</v>
      </c>
      <c r="O193" s="5">
        <v>10</v>
      </c>
      <c r="P193" s="6">
        <v>10.55</v>
      </c>
      <c r="Q193" s="6">
        <v>13.12</v>
      </c>
      <c r="R193" s="6">
        <v>10.84</v>
      </c>
      <c r="S193" s="6">
        <v>10.5</v>
      </c>
    </row>
    <row r="194" spans="1:19" ht="16" x14ac:dyDescent="0.2">
      <c r="A194" s="3" t="s">
        <v>188</v>
      </c>
      <c r="B194" s="6">
        <v>1.86</v>
      </c>
      <c r="C194" s="6">
        <v>1.42</v>
      </c>
      <c r="D194" s="6">
        <v>0.92</v>
      </c>
      <c r="E194" s="6">
        <v>2.69</v>
      </c>
      <c r="F194" s="6">
        <v>2.1800000000000002</v>
      </c>
      <c r="G194" s="6">
        <v>2.66</v>
      </c>
      <c r="H194" s="6">
        <v>-83.7</v>
      </c>
      <c r="I194" s="6">
        <v>7.56</v>
      </c>
      <c r="J194" s="6">
        <v>1.07</v>
      </c>
      <c r="K194" s="6">
        <v>1.1299999999999999</v>
      </c>
      <c r="L194" s="6">
        <v>2.11</v>
      </c>
      <c r="M194" s="6">
        <v>1.1100000000000001</v>
      </c>
      <c r="N194" s="6">
        <v>1.1599999999999999</v>
      </c>
      <c r="O194" s="7">
        <v>1.2</v>
      </c>
      <c r="P194" s="6">
        <v>1.22</v>
      </c>
      <c r="Q194" s="6">
        <v>1.88</v>
      </c>
      <c r="R194" s="6">
        <v>0.81</v>
      </c>
      <c r="S194" s="6">
        <v>1.1100000000000001</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Q1 A4:S7 A15:S16 A19:S33 A191:S195 A2:S2 A9:S11 A13:S13 A37:S53 A130:S137 A142 A144:S188 A55:S128 A54:O54 A139:S141 A138:O13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847B-A414-DC44-8EE5-646B1F129812}">
  <dimension ref="A1:R110"/>
  <sheetViews>
    <sheetView tabSelected="1" workbookViewId="0">
      <selection activeCell="G18" sqref="G18"/>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6" cm="1">
        <f t="array" ref="A3">_FV(A1,"Market cap",TRUE)</f>
        <v>132107500000</v>
      </c>
      <c r="B3" s="37" t="s">
        <v>201</v>
      </c>
      <c r="C3" s="38">
        <f>Financials!O8*0.01</f>
        <v>0.32400000000000001</v>
      </c>
      <c r="D3" s="37" t="s">
        <v>202</v>
      </c>
      <c r="E3" s="38">
        <f>SUM(C11:E11)/3</f>
        <v>5.4268049551258413E-2</v>
      </c>
      <c r="F3" s="39" t="s">
        <v>203</v>
      </c>
      <c r="G3" s="40">
        <f>AVERAGE(Financials!K129:O129)</f>
        <v>-2.3734307218433615E-2</v>
      </c>
      <c r="H3" s="39" t="s">
        <v>204</v>
      </c>
      <c r="I3" s="41">
        <f>J15*(1+I7)/(I6-I7)</f>
        <v>182033711646.00018</v>
      </c>
      <c r="J3" s="42" t="s">
        <v>205</v>
      </c>
      <c r="K3" s="43">
        <f>(Financials!O172*-1)/Model!A3</f>
        <v>1.8855856026342183E-2</v>
      </c>
      <c r="L3" s="44" t="s">
        <v>206</v>
      </c>
      <c r="M3" s="45"/>
      <c r="N3" s="116" t="s">
        <v>207</v>
      </c>
      <c r="O3" s="117"/>
      <c r="P3" s="45"/>
      <c r="Q3" s="45"/>
      <c r="R3" s="45"/>
    </row>
    <row r="4" spans="1:18" ht="22" customHeight="1" x14ac:dyDescent="0.2">
      <c r="A4" s="46">
        <f>Financials!O56-Financials!O96-Financials!O105</f>
        <v>-30312000000</v>
      </c>
      <c r="B4" s="47" t="s">
        <v>208</v>
      </c>
      <c r="C4" s="48">
        <f>Financials!O17*0.01</f>
        <v>0.17620000000000002</v>
      </c>
      <c r="D4" s="47" t="s">
        <v>209</v>
      </c>
      <c r="E4" s="48">
        <f>SUM(C13:E13)/3</f>
        <v>0.22992336972576335</v>
      </c>
      <c r="F4" s="49" t="s">
        <v>210</v>
      </c>
      <c r="G4" s="50">
        <f>A5*(1+(5*G3))</f>
        <v>448670836.64997947</v>
      </c>
      <c r="H4" s="49" t="s">
        <v>211</v>
      </c>
      <c r="I4" s="51">
        <f>NPV(I6,F15,G15,H15,I15,(J15+I3))</f>
        <v>160827219648.22946</v>
      </c>
      <c r="J4" s="49" t="s">
        <v>212</v>
      </c>
      <c r="K4" s="52" cm="1">
        <f t="array" ref="K4">_FV(A1,"Change (%)",TRUE)</f>
        <v>7.8469999999999998E-3</v>
      </c>
      <c r="L4" s="53" t="s">
        <v>213</v>
      </c>
      <c r="M4" s="45"/>
      <c r="N4" s="118" t="s">
        <v>214</v>
      </c>
      <c r="O4" s="119"/>
      <c r="P4" s="45"/>
      <c r="Q4" s="45"/>
      <c r="R4" s="45"/>
    </row>
    <row r="5" spans="1:18" ht="22" customHeight="1" x14ac:dyDescent="0.2">
      <c r="A5" s="46" cm="1">
        <f t="array" ref="A5">_FV(A1,"Shares outstanding",TRUE)</f>
        <v>509084700</v>
      </c>
      <c r="B5" s="47" t="s">
        <v>215</v>
      </c>
      <c r="C5" s="48">
        <f>F14</f>
        <v>0.12044826253678546</v>
      </c>
      <c r="D5" s="54" t="s">
        <v>216</v>
      </c>
      <c r="E5" s="48">
        <f>SUM(C16:E16)/3</f>
        <v>-5.0338258010261079E-3</v>
      </c>
      <c r="F5" s="49" t="s">
        <v>217</v>
      </c>
      <c r="G5" s="50">
        <f>Financials!O56</f>
        <v>7387000000</v>
      </c>
      <c r="H5" s="49" t="s">
        <v>218</v>
      </c>
      <c r="I5" s="51">
        <f>I4+G5-G6</f>
        <v>130515219648.22946</v>
      </c>
      <c r="J5" s="49" t="s">
        <v>219</v>
      </c>
      <c r="K5" s="55" cm="1">
        <f t="array" ref="K5">_FV(A1,"Price")</f>
        <v>259.43</v>
      </c>
      <c r="L5" s="56" t="s">
        <v>220</v>
      </c>
      <c r="M5" s="45"/>
      <c r="N5" s="57" t="s">
        <v>221</v>
      </c>
      <c r="O5" s="58">
        <f>Financials!O20</f>
        <v>482000000</v>
      </c>
      <c r="P5" s="45"/>
      <c r="Q5" s="45"/>
      <c r="R5" s="45"/>
    </row>
    <row r="6" spans="1:18" ht="22" customHeight="1" x14ac:dyDescent="0.2">
      <c r="A6" s="59">
        <f>O20/F10</f>
        <v>1.9634894919889421</v>
      </c>
      <c r="B6" s="47" t="s">
        <v>222</v>
      </c>
      <c r="C6" s="48">
        <f>F17</f>
        <v>0.12689872477036948</v>
      </c>
      <c r="D6" s="54" t="s">
        <v>198</v>
      </c>
      <c r="E6" s="48">
        <f>Financials!O33/Financials!O126</f>
        <v>0.45793163891323402</v>
      </c>
      <c r="F6" s="47" t="s">
        <v>223</v>
      </c>
      <c r="G6" s="50">
        <f>Financials!O96+Financials!O105</f>
        <v>37699000000</v>
      </c>
      <c r="H6" s="49" t="s">
        <v>224</v>
      </c>
      <c r="I6" s="52">
        <f>N25</f>
        <v>7.8492838837107573E-2</v>
      </c>
      <c r="J6" s="49" t="s">
        <v>225</v>
      </c>
      <c r="K6" s="60">
        <f>I5/G4</f>
        <v>290.89303111993434</v>
      </c>
      <c r="L6" s="61" t="s">
        <v>226</v>
      </c>
      <c r="M6" s="45"/>
      <c r="N6" s="57" t="s">
        <v>227</v>
      </c>
      <c r="O6" s="58">
        <f>Financials!O96</f>
        <v>14714000000</v>
      </c>
      <c r="P6" s="45"/>
      <c r="Q6" s="45"/>
      <c r="R6" s="45"/>
    </row>
    <row r="7" spans="1:18" ht="22" customHeight="1" thickBot="1" x14ac:dyDescent="0.25">
      <c r="A7" s="62">
        <f>O20/F12</f>
        <v>16.301517769002963</v>
      </c>
      <c r="B7" s="63" t="s">
        <v>228</v>
      </c>
      <c r="C7" s="64">
        <f>F15/A3</f>
        <v>6.462918456559999E-2</v>
      </c>
      <c r="D7" s="63" t="s">
        <v>229</v>
      </c>
      <c r="E7" s="65">
        <f>(Financials!O16*(1-0.25))/(Financials!O126+Financials!O105+Financials!O96)</f>
        <v>0.15297560539719418</v>
      </c>
      <c r="F7" s="63" t="s">
        <v>194</v>
      </c>
      <c r="G7" s="66">
        <f>(Financials!O96+Financials!O105)/Financials!O126</f>
        <v>2.0650197195442592</v>
      </c>
      <c r="H7" s="67" t="s">
        <v>230</v>
      </c>
      <c r="I7" s="68">
        <v>2.5000000000000001E-2</v>
      </c>
      <c r="J7" s="69" t="s">
        <v>231</v>
      </c>
      <c r="K7" s="70">
        <f>K6/K5-1</f>
        <v>0.12127753582829404</v>
      </c>
      <c r="L7" s="71" t="s">
        <v>232</v>
      </c>
      <c r="M7" s="45"/>
      <c r="N7" s="57" t="s">
        <v>233</v>
      </c>
      <c r="O7" s="58">
        <f>Financials!O105</f>
        <v>22985000000</v>
      </c>
      <c r="P7" s="45"/>
      <c r="Q7" s="45"/>
      <c r="R7" s="45"/>
    </row>
    <row r="8" spans="1:18" ht="22" customHeight="1" x14ac:dyDescent="0.2">
      <c r="A8" s="72"/>
      <c r="B8" s="45"/>
      <c r="C8" s="45"/>
      <c r="D8" s="45"/>
      <c r="E8" s="45"/>
      <c r="F8" s="45"/>
      <c r="G8" s="45"/>
      <c r="H8" s="45"/>
      <c r="I8" s="45"/>
      <c r="J8" s="73"/>
      <c r="K8" s="73"/>
      <c r="L8" s="73"/>
      <c r="M8" s="45"/>
      <c r="N8" s="74" t="s">
        <v>214</v>
      </c>
      <c r="O8" s="75">
        <f>O5/(O6+O7)</f>
        <v>1.2785485026128014E-2</v>
      </c>
      <c r="P8" s="45"/>
      <c r="Q8" s="45"/>
      <c r="R8" s="45"/>
    </row>
    <row r="9" spans="1:18" ht="22" customHeight="1" x14ac:dyDescent="0.2">
      <c r="A9" s="76"/>
      <c r="B9" s="77">
        <v>2019</v>
      </c>
      <c r="C9" s="77">
        <v>2020</v>
      </c>
      <c r="D9" s="77">
        <v>2021</v>
      </c>
      <c r="E9" s="78">
        <v>2022</v>
      </c>
      <c r="F9" s="79">
        <v>2023</v>
      </c>
      <c r="G9" s="80">
        <v>2024</v>
      </c>
      <c r="H9" s="80">
        <v>2025</v>
      </c>
      <c r="I9" s="80">
        <v>2026</v>
      </c>
      <c r="J9" s="81">
        <v>2027</v>
      </c>
      <c r="K9" s="73"/>
      <c r="L9" s="73"/>
      <c r="M9" s="73"/>
      <c r="N9" s="57" t="s">
        <v>234</v>
      </c>
      <c r="O9" s="58">
        <f>Financials!O25</f>
        <v>2631000000</v>
      </c>
      <c r="P9" s="45"/>
      <c r="Q9" s="45"/>
      <c r="R9" s="45"/>
    </row>
    <row r="10" spans="1:18" ht="22" customHeight="1" x14ac:dyDescent="0.2">
      <c r="A10" s="82" t="s">
        <v>235</v>
      </c>
      <c r="B10" s="83">
        <v>53800000000</v>
      </c>
      <c r="C10" s="83">
        <v>41748000000</v>
      </c>
      <c r="D10" s="83">
        <v>50971000000</v>
      </c>
      <c r="E10" s="84">
        <v>59427000000</v>
      </c>
      <c r="F10" s="83">
        <v>67282000000</v>
      </c>
      <c r="G10" s="83">
        <v>68500000000</v>
      </c>
      <c r="H10" s="83">
        <v>69480000000</v>
      </c>
      <c r="I10" s="83">
        <v>72300000000</v>
      </c>
      <c r="J10" s="84">
        <v>75900000000</v>
      </c>
      <c r="K10" s="85" t="s">
        <v>236</v>
      </c>
      <c r="L10" s="73"/>
      <c r="N10" s="57" t="s">
        <v>237</v>
      </c>
      <c r="O10" s="58">
        <f>Financials!O24</f>
        <v>10943000000</v>
      </c>
      <c r="P10" s="45"/>
      <c r="Q10" s="45"/>
      <c r="R10" s="45"/>
    </row>
    <row r="11" spans="1:18" ht="22" customHeight="1" x14ac:dyDescent="0.2">
      <c r="A11" s="86"/>
      <c r="B11" s="87"/>
      <c r="C11" s="87">
        <f t="shared" ref="C11:J11" si="0">(C10/B10)-1</f>
        <v>-0.22401486988847585</v>
      </c>
      <c r="D11" s="87">
        <f t="shared" si="0"/>
        <v>0.2209207626712657</v>
      </c>
      <c r="E11" s="87">
        <f t="shared" si="0"/>
        <v>0.16589825587098539</v>
      </c>
      <c r="F11" s="88">
        <f t="shared" si="0"/>
        <v>0.13217897588638161</v>
      </c>
      <c r="G11" s="87">
        <f t="shared" si="0"/>
        <v>1.8102910139413231E-2</v>
      </c>
      <c r="H11" s="87">
        <f t="shared" si="0"/>
        <v>1.4306569343065734E-2</v>
      </c>
      <c r="I11" s="87">
        <f t="shared" si="0"/>
        <v>4.0587219343696024E-2</v>
      </c>
      <c r="J11" s="89">
        <f t="shared" si="0"/>
        <v>4.9792531120331995E-2</v>
      </c>
      <c r="K11" s="89">
        <f>AVERAGE(F11:J11)</f>
        <v>5.0993641166577716E-2</v>
      </c>
      <c r="L11" s="73"/>
      <c r="M11" s="73"/>
      <c r="N11" s="57" t="s">
        <v>238</v>
      </c>
      <c r="O11" s="90">
        <f>O9/O10</f>
        <v>0.24042767065704104</v>
      </c>
      <c r="P11" s="45"/>
      <c r="Q11" s="45"/>
      <c r="R11" s="45"/>
    </row>
    <row r="12" spans="1:18" ht="22" customHeight="1" x14ac:dyDescent="0.2">
      <c r="A12" s="82" t="s">
        <v>140</v>
      </c>
      <c r="B12" s="83">
        <v>6093000000</v>
      </c>
      <c r="C12" s="83">
        <v>2998000000</v>
      </c>
      <c r="D12" s="83">
        <v>6489000000</v>
      </c>
      <c r="E12" s="83">
        <v>6705000000</v>
      </c>
      <c r="F12" s="91">
        <v>8104000000</v>
      </c>
      <c r="G12" s="83">
        <v>8400000000</v>
      </c>
      <c r="H12" s="83">
        <v>8600000000</v>
      </c>
      <c r="I12" s="83">
        <v>8750000000</v>
      </c>
      <c r="J12" s="84">
        <v>8900000000</v>
      </c>
      <c r="K12" s="92" t="s">
        <v>239</v>
      </c>
      <c r="L12" s="73"/>
      <c r="M12" s="73"/>
      <c r="N12" s="57" t="s">
        <v>240</v>
      </c>
      <c r="O12" s="90">
        <f>O8*(1-O11)</f>
        <v>9.7115006430755768E-3</v>
      </c>
      <c r="P12" s="45"/>
      <c r="Q12" s="45"/>
      <c r="R12" s="45"/>
    </row>
    <row r="13" spans="1:18" ht="22" customHeight="1" x14ac:dyDescent="0.2">
      <c r="A13" s="86"/>
      <c r="B13" s="87"/>
      <c r="C13" s="87">
        <f t="shared" ref="C13:J13" si="1">(C12/B12)-1</f>
        <v>-0.50795995404562611</v>
      </c>
      <c r="D13" s="87">
        <f t="shared" si="1"/>
        <v>1.1644429619746499</v>
      </c>
      <c r="E13" s="87">
        <f t="shared" si="1"/>
        <v>3.3287101248266282E-2</v>
      </c>
      <c r="F13" s="88">
        <f t="shared" si="1"/>
        <v>0.20865026099925421</v>
      </c>
      <c r="G13" s="87">
        <f t="shared" si="1"/>
        <v>3.6525172754195534E-2</v>
      </c>
      <c r="H13" s="87">
        <f t="shared" si="1"/>
        <v>2.3809523809523725E-2</v>
      </c>
      <c r="I13" s="87">
        <f t="shared" si="1"/>
        <v>1.744186046511631E-2</v>
      </c>
      <c r="J13" s="89">
        <f t="shared" si="1"/>
        <v>1.7142857142857126E-2</v>
      </c>
      <c r="K13" s="89">
        <f>AVERAGE(F13:J13)</f>
        <v>6.0713935034189384E-2</v>
      </c>
      <c r="L13" s="73"/>
      <c r="M13" s="73"/>
      <c r="N13" s="118" t="s">
        <v>241</v>
      </c>
      <c r="O13" s="119"/>
      <c r="P13" s="45"/>
      <c r="Q13" s="45"/>
      <c r="R13" s="45"/>
    </row>
    <row r="14" spans="1:18" ht="22" customHeight="1" x14ac:dyDescent="0.2">
      <c r="A14" s="93" t="s">
        <v>242</v>
      </c>
      <c r="B14" s="94">
        <f>B12/B10</f>
        <v>0.11325278810408922</v>
      </c>
      <c r="C14" s="94">
        <f t="shared" ref="C14:J14" si="2">C12/C10</f>
        <v>7.1811823320877641E-2</v>
      </c>
      <c r="D14" s="94">
        <f t="shared" si="2"/>
        <v>0.12730768476192345</v>
      </c>
      <c r="E14" s="94">
        <f t="shared" si="2"/>
        <v>0.11282750265031047</v>
      </c>
      <c r="F14" s="95">
        <f t="shared" si="2"/>
        <v>0.12044826253678546</v>
      </c>
      <c r="G14" s="94">
        <f t="shared" si="2"/>
        <v>0.12262773722627737</v>
      </c>
      <c r="H14" s="94">
        <f t="shared" si="2"/>
        <v>0.12377662636729994</v>
      </c>
      <c r="I14" s="94">
        <f t="shared" si="2"/>
        <v>0.12102351313969571</v>
      </c>
      <c r="J14" s="96">
        <f t="shared" si="2"/>
        <v>0.11725955204216074</v>
      </c>
      <c r="K14" s="96"/>
      <c r="L14" s="73"/>
      <c r="M14" s="73"/>
      <c r="N14" s="57" t="s">
        <v>243</v>
      </c>
      <c r="O14" s="90">
        <f>'[1]US Treasury Bonds'!$C$8</f>
        <v>4.1210000000000004E-2</v>
      </c>
      <c r="P14" s="45"/>
      <c r="Q14" s="45"/>
      <c r="R14" s="45"/>
    </row>
    <row r="15" spans="1:18" ht="22" customHeight="1" x14ac:dyDescent="0.2">
      <c r="A15" s="82" t="s">
        <v>183</v>
      </c>
      <c r="B15" s="83">
        <v>5625905530</v>
      </c>
      <c r="C15" s="83">
        <v>5574567209</v>
      </c>
      <c r="D15" s="83">
        <v>5110380302</v>
      </c>
      <c r="E15" s="83">
        <v>5505374657</v>
      </c>
      <c r="F15" s="91">
        <v>8538000000</v>
      </c>
      <c r="G15" s="83">
        <v>8833000000</v>
      </c>
      <c r="H15" s="83">
        <v>9000000000</v>
      </c>
      <c r="I15" s="83">
        <v>9300000000</v>
      </c>
      <c r="J15" s="84">
        <v>9500000000</v>
      </c>
      <c r="K15" s="92" t="s">
        <v>244</v>
      </c>
      <c r="L15" s="73"/>
      <c r="M15" s="73"/>
      <c r="N15" s="57" t="s">
        <v>245</v>
      </c>
      <c r="O15" s="97">
        <f>1.33</f>
        <v>1.33</v>
      </c>
      <c r="P15" s="45"/>
      <c r="Q15" s="45"/>
      <c r="R15" s="45"/>
    </row>
    <row r="16" spans="1:18" ht="22" customHeight="1" x14ac:dyDescent="0.2">
      <c r="A16" s="98"/>
      <c r="B16" s="87"/>
      <c r="C16" s="87">
        <f t="shared" ref="C16:J16" si="3">(C15/B15)-1</f>
        <v>-9.1253435960201301E-3</v>
      </c>
      <c r="D16" s="87">
        <f t="shared" si="3"/>
        <v>-8.3268689675241814E-2</v>
      </c>
      <c r="E16" s="87">
        <f t="shared" si="3"/>
        <v>7.7292555868183621E-2</v>
      </c>
      <c r="F16" s="88">
        <f t="shared" si="3"/>
        <v>0.5508481314971112</v>
      </c>
      <c r="G16" s="87">
        <f t="shared" si="3"/>
        <v>3.4551417193722234E-2</v>
      </c>
      <c r="H16" s="87">
        <f t="shared" si="3"/>
        <v>1.8906373825427369E-2</v>
      </c>
      <c r="I16" s="87">
        <f t="shared" si="3"/>
        <v>3.3333333333333437E-2</v>
      </c>
      <c r="J16" s="89">
        <f t="shared" si="3"/>
        <v>2.1505376344086002E-2</v>
      </c>
      <c r="K16" s="89">
        <f>AVERAGE(F16:J16)</f>
        <v>0.13182892643873606</v>
      </c>
      <c r="L16" s="73"/>
      <c r="M16" s="73"/>
      <c r="N16" s="57" t="s">
        <v>246</v>
      </c>
      <c r="O16" s="90">
        <v>8.4000000000000005E-2</v>
      </c>
      <c r="P16" s="45"/>
      <c r="Q16" s="45"/>
      <c r="R16" s="45"/>
    </row>
    <row r="17" spans="1:18" ht="22" customHeight="1" x14ac:dyDescent="0.2">
      <c r="A17" s="93" t="s">
        <v>198</v>
      </c>
      <c r="B17" s="94">
        <f>B15/B10</f>
        <v>0.10457073475836431</v>
      </c>
      <c r="C17" s="94">
        <f t="shared" ref="C17:J17" si="4">C15/C10</f>
        <v>0.13352896447734022</v>
      </c>
      <c r="D17" s="94">
        <f t="shared" si="4"/>
        <v>0.10026054623217123</v>
      </c>
      <c r="E17" s="96">
        <f t="shared" si="4"/>
        <v>9.2640965503895542E-2</v>
      </c>
      <c r="F17" s="94">
        <f t="shared" si="4"/>
        <v>0.12689872477036948</v>
      </c>
      <c r="G17" s="94">
        <f t="shared" si="4"/>
        <v>0.12894890510948906</v>
      </c>
      <c r="H17" s="94">
        <f t="shared" si="4"/>
        <v>0.12953367875647667</v>
      </c>
      <c r="I17" s="94">
        <f t="shared" si="4"/>
        <v>0.12863070539419086</v>
      </c>
      <c r="J17" s="96">
        <f t="shared" si="4"/>
        <v>0.12516469038208169</v>
      </c>
      <c r="K17" s="96"/>
      <c r="L17" s="73"/>
      <c r="M17" s="73"/>
      <c r="N17" s="99" t="s">
        <v>241</v>
      </c>
      <c r="O17" s="100">
        <f>(O14)+((O15)*(O16-O14))</f>
        <v>9.8120700000000005E-2</v>
      </c>
      <c r="P17" s="45"/>
      <c r="Q17" s="45"/>
      <c r="R17" s="45"/>
    </row>
    <row r="18" spans="1:18" ht="22" customHeight="1" x14ac:dyDescent="0.2">
      <c r="A18" s="101" t="s">
        <v>194</v>
      </c>
      <c r="B18" s="102">
        <v>0.11891328462685996</v>
      </c>
      <c r="C18" s="102">
        <v>6.4992101406520619E-2</v>
      </c>
      <c r="D18" s="102">
        <v>9.4991253107448673E-2</v>
      </c>
      <c r="E18" s="102">
        <v>0.12521272974812797</v>
      </c>
      <c r="F18" s="103"/>
      <c r="G18" s="102"/>
      <c r="H18" s="102"/>
      <c r="I18" s="102"/>
      <c r="J18" s="104"/>
      <c r="K18" s="105"/>
      <c r="L18" s="73"/>
      <c r="M18" s="73"/>
      <c r="N18" s="118" t="s">
        <v>247</v>
      </c>
      <c r="O18" s="119"/>
      <c r="P18" s="45"/>
      <c r="Q18" s="45"/>
      <c r="R18" s="45"/>
    </row>
    <row r="19" spans="1:18" ht="22" customHeight="1" x14ac:dyDescent="0.2">
      <c r="A19" s="73"/>
      <c r="B19" s="73"/>
      <c r="C19" s="73"/>
      <c r="D19" s="73"/>
      <c r="E19" s="73"/>
      <c r="F19" s="73" t="s">
        <v>248</v>
      </c>
      <c r="G19" s="73"/>
      <c r="H19" s="73"/>
      <c r="I19" s="73"/>
      <c r="J19" s="73"/>
      <c r="K19" s="73"/>
      <c r="L19" s="73"/>
      <c r="M19" s="73"/>
      <c r="N19" s="57" t="s">
        <v>224</v>
      </c>
      <c r="O19" s="106">
        <f>O6+O7</f>
        <v>37699000000</v>
      </c>
      <c r="P19" s="45"/>
      <c r="Q19" s="45"/>
      <c r="R19" s="45"/>
    </row>
    <row r="20" spans="1:18" ht="22" customHeight="1" x14ac:dyDescent="0.2">
      <c r="B20" s="107"/>
      <c r="C20" s="107"/>
      <c r="D20" s="107"/>
      <c r="E20" s="107"/>
      <c r="F20" s="73"/>
      <c r="G20" s="73"/>
      <c r="H20" s="73"/>
      <c r="I20" s="73"/>
      <c r="J20" s="73"/>
      <c r="K20" s="73"/>
      <c r="L20" s="73"/>
      <c r="M20" s="73"/>
      <c r="N20" s="57" t="s">
        <v>201</v>
      </c>
      <c r="O20" s="106">
        <f>A3</f>
        <v>132107500000</v>
      </c>
      <c r="P20" s="45"/>
      <c r="Q20" s="45"/>
      <c r="R20" s="45"/>
    </row>
    <row r="21" spans="1:18" ht="22" customHeight="1" x14ac:dyDescent="0.2">
      <c r="A21" s="121" t="str" cm="1">
        <f t="array" ref="A21">_FV(A1,"Industry")</f>
        <v>Machinery, Equipment &amp; Components</v>
      </c>
      <c r="B21" s="121"/>
      <c r="C21" s="121"/>
      <c r="D21" s="122" cm="1">
        <f t="array" ref="D21">_FV(A1,"Year incorporated",TRUE)</f>
        <v>1986</v>
      </c>
      <c r="E21" s="122"/>
      <c r="F21" s="73"/>
      <c r="G21" s="73"/>
      <c r="H21" s="73"/>
      <c r="I21" s="73"/>
      <c r="J21" s="73"/>
      <c r="K21" s="73"/>
      <c r="M21" s="73"/>
      <c r="N21" s="57" t="s">
        <v>249</v>
      </c>
      <c r="O21" s="106">
        <f>O19+O20</f>
        <v>169806500000</v>
      </c>
      <c r="P21" s="45"/>
      <c r="Q21" s="45"/>
      <c r="R21" s="45"/>
    </row>
    <row r="22" spans="1:18" ht="22" customHeight="1" x14ac:dyDescent="0.2">
      <c r="A22" s="120" t="str" cm="1">
        <f t="array" ref="A22">_FV(A1,"Description")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B22" s="120"/>
      <c r="C22" s="120"/>
      <c r="D22" s="120"/>
      <c r="E22" s="120"/>
      <c r="F22" s="73"/>
      <c r="G22" s="73"/>
      <c r="H22" s="73"/>
      <c r="I22" s="73"/>
      <c r="J22" s="73"/>
      <c r="K22" s="73"/>
      <c r="L22" s="73"/>
      <c r="M22" s="73"/>
      <c r="N22" s="74" t="s">
        <v>250</v>
      </c>
      <c r="O22" s="108">
        <f>(O19/O21)</f>
        <v>0.22201152488273418</v>
      </c>
      <c r="P22" s="45"/>
      <c r="Q22" s="45"/>
      <c r="R22" s="45"/>
    </row>
    <row r="23" spans="1:18" ht="22" customHeight="1" x14ac:dyDescent="0.2">
      <c r="A23" s="120"/>
      <c r="B23" s="120"/>
      <c r="C23" s="120"/>
      <c r="D23" s="120"/>
      <c r="E23" s="120"/>
      <c r="F23" s="73"/>
      <c r="G23" s="73"/>
      <c r="H23" s="73"/>
      <c r="I23" s="73"/>
      <c r="J23" s="73"/>
      <c r="K23" s="73"/>
      <c r="L23" s="73"/>
      <c r="M23" s="73"/>
      <c r="N23" s="99" t="s">
        <v>251</v>
      </c>
      <c r="O23" s="109">
        <f>O20/O21</f>
        <v>0.77798847511726588</v>
      </c>
      <c r="P23" s="45"/>
      <c r="Q23" s="45"/>
      <c r="R23" s="45"/>
    </row>
    <row r="24" spans="1:18" ht="22" customHeight="1" x14ac:dyDescent="0.2">
      <c r="A24" s="120"/>
      <c r="B24" s="120"/>
      <c r="C24" s="120"/>
      <c r="D24" s="120"/>
      <c r="E24" s="120"/>
      <c r="F24" s="73"/>
      <c r="G24" s="73"/>
      <c r="H24" s="73"/>
      <c r="I24" s="73"/>
      <c r="J24" s="73"/>
      <c r="K24" s="73"/>
      <c r="L24" s="73"/>
      <c r="M24" s="73"/>
      <c r="N24" s="110" t="s">
        <v>252</v>
      </c>
      <c r="O24" s="111"/>
      <c r="P24" s="45"/>
      <c r="Q24" s="45"/>
      <c r="R24" s="45"/>
    </row>
    <row r="25" spans="1:18" ht="22" customHeight="1" x14ac:dyDescent="0.2">
      <c r="A25" s="120"/>
      <c r="B25" s="120"/>
      <c r="C25" s="120"/>
      <c r="D25" s="120"/>
      <c r="E25" s="120"/>
      <c r="F25" s="73"/>
      <c r="G25" s="73"/>
      <c r="H25" s="73"/>
      <c r="I25" s="73"/>
      <c r="J25" s="73"/>
      <c r="K25" s="73"/>
      <c r="L25" s="73"/>
      <c r="M25" s="73"/>
      <c r="N25" s="112">
        <f>(O22*O12)+(O23*O17)</f>
        <v>7.8492838837107573E-2</v>
      </c>
      <c r="O25" s="113"/>
      <c r="P25" s="45"/>
      <c r="Q25" s="45"/>
      <c r="R25" s="45"/>
    </row>
    <row r="26" spans="1:18" ht="22" customHeight="1" x14ac:dyDescent="0.2">
      <c r="A26" s="120"/>
      <c r="B26" s="120"/>
      <c r="C26" s="120"/>
      <c r="D26" s="120"/>
      <c r="E26" s="120"/>
      <c r="F26" s="73"/>
      <c r="G26" s="73"/>
      <c r="H26" s="73"/>
      <c r="I26" s="73"/>
      <c r="J26" s="73"/>
      <c r="K26" s="73"/>
      <c r="L26" s="73"/>
      <c r="M26" s="73"/>
      <c r="N26" s="73"/>
      <c r="O26" s="45"/>
      <c r="P26" s="45"/>
      <c r="Q26" s="45"/>
      <c r="R26" s="45"/>
    </row>
    <row r="27" spans="1:18" ht="22" customHeight="1" x14ac:dyDescent="0.2">
      <c r="A27" s="120"/>
      <c r="B27" s="120"/>
      <c r="C27" s="120"/>
      <c r="D27" s="120"/>
      <c r="E27" s="120"/>
      <c r="F27" s="73"/>
      <c r="G27" s="73"/>
      <c r="H27" s="73"/>
      <c r="I27" s="73"/>
      <c r="J27" s="73"/>
      <c r="K27" s="73"/>
      <c r="L27" s="73"/>
      <c r="M27" s="73"/>
      <c r="N27" s="73"/>
      <c r="O27" s="45"/>
      <c r="P27" s="45"/>
      <c r="Q27" s="45"/>
      <c r="R27" s="45"/>
    </row>
    <row r="28" spans="1:18" ht="22" customHeight="1" x14ac:dyDescent="0.2">
      <c r="A28" s="120"/>
      <c r="B28" s="120"/>
      <c r="C28" s="120"/>
      <c r="D28" s="120"/>
      <c r="E28" s="120"/>
      <c r="F28" s="73"/>
      <c r="G28" s="73"/>
      <c r="H28" s="73"/>
      <c r="I28" s="73"/>
      <c r="J28" s="73"/>
      <c r="K28" s="73"/>
      <c r="L28" s="73"/>
      <c r="M28" s="73"/>
      <c r="N28" s="73"/>
      <c r="O28" s="45"/>
      <c r="P28" s="45"/>
      <c r="Q28" s="45"/>
      <c r="R28" s="45"/>
    </row>
    <row r="29" spans="1:18" ht="22" customHeight="1" x14ac:dyDescent="0.2">
      <c r="A29" s="120"/>
      <c r="B29" s="120"/>
      <c r="C29" s="120"/>
      <c r="D29" s="120"/>
      <c r="E29" s="120"/>
      <c r="F29" s="73"/>
      <c r="G29" s="73"/>
      <c r="H29" s="73"/>
      <c r="I29" s="73"/>
      <c r="J29" s="73"/>
      <c r="K29" s="73"/>
      <c r="L29" s="73"/>
      <c r="M29" s="73"/>
      <c r="N29" s="73"/>
      <c r="O29" s="45"/>
      <c r="P29" s="45"/>
      <c r="Q29" s="45"/>
      <c r="R29" s="45"/>
    </row>
    <row r="30" spans="1:18" ht="22" customHeight="1" x14ac:dyDescent="0.2">
      <c r="A30" s="120"/>
      <c r="B30" s="120"/>
      <c r="C30" s="120"/>
      <c r="D30" s="120"/>
      <c r="E30" s="120"/>
      <c r="F30" s="73"/>
      <c r="G30" s="73"/>
      <c r="H30" s="73"/>
      <c r="I30" s="73"/>
      <c r="J30" s="73"/>
      <c r="K30" s="73"/>
      <c r="L30" s="73"/>
      <c r="M30" s="73"/>
      <c r="N30" s="73"/>
      <c r="O30" s="45"/>
      <c r="P30" s="45"/>
      <c r="Q30" s="45"/>
      <c r="R30" s="45"/>
    </row>
    <row r="31" spans="1:18" x14ac:dyDescent="0.2">
      <c r="A31" s="45"/>
      <c r="B31" s="45"/>
      <c r="C31" s="45"/>
      <c r="D31" s="45"/>
      <c r="E31" s="45"/>
      <c r="F31" s="45"/>
      <c r="G31" s="45"/>
      <c r="H31" s="45"/>
      <c r="I31" s="45"/>
      <c r="J31" s="45"/>
      <c r="K31" s="45"/>
      <c r="L31" s="45"/>
      <c r="M31" s="45"/>
      <c r="N31" s="45"/>
      <c r="O31" s="45"/>
      <c r="P31" s="45"/>
      <c r="Q31" s="45"/>
      <c r="R31" s="45"/>
    </row>
    <row r="32" spans="1:18" x14ac:dyDescent="0.2">
      <c r="A32" s="45"/>
      <c r="B32" s="45"/>
      <c r="C32" s="45"/>
      <c r="D32" s="45"/>
      <c r="E32" s="45"/>
      <c r="F32" s="45"/>
      <c r="G32" s="45"/>
      <c r="H32" s="45"/>
      <c r="I32" s="45"/>
      <c r="J32" s="45"/>
      <c r="K32" s="45"/>
      <c r="L32" s="45"/>
      <c r="M32" s="45"/>
      <c r="N32" s="45"/>
      <c r="O32" s="45"/>
      <c r="P32" s="45"/>
      <c r="Q32" s="45"/>
      <c r="R32" s="45"/>
    </row>
    <row r="33" spans="1:18" x14ac:dyDescent="0.2">
      <c r="A33" s="73"/>
      <c r="B33" s="73"/>
      <c r="C33" s="73"/>
      <c r="D33" s="73"/>
      <c r="E33" s="73"/>
      <c r="F33" s="73"/>
      <c r="G33" s="73"/>
      <c r="H33" s="73"/>
      <c r="I33" s="73"/>
      <c r="J33" s="73"/>
      <c r="K33" s="73"/>
      <c r="L33" s="73"/>
      <c r="M33" s="73"/>
      <c r="N33" s="73"/>
      <c r="O33" s="73"/>
      <c r="P33" s="73"/>
      <c r="Q33" s="45"/>
      <c r="R33" s="45"/>
    </row>
    <row r="34" spans="1:18" x14ac:dyDescent="0.2">
      <c r="A34" s="73"/>
      <c r="B34" s="73"/>
      <c r="C34" s="73"/>
      <c r="D34" s="73"/>
      <c r="E34" s="73"/>
      <c r="F34" s="73"/>
      <c r="G34" s="73"/>
      <c r="H34" s="73"/>
      <c r="I34" s="73"/>
      <c r="J34" s="73"/>
      <c r="K34" s="73"/>
      <c r="L34" s="73"/>
      <c r="M34" s="73"/>
      <c r="N34" s="73"/>
      <c r="O34" s="73"/>
      <c r="P34" s="73"/>
      <c r="Q34" s="45"/>
      <c r="R34" s="45"/>
    </row>
    <row r="35" spans="1:18" x14ac:dyDescent="0.2">
      <c r="A35" s="73"/>
      <c r="B35" s="73"/>
      <c r="C35" s="73"/>
      <c r="D35" s="73"/>
      <c r="E35" s="73"/>
      <c r="F35" s="73"/>
      <c r="G35" s="73"/>
      <c r="H35" s="73"/>
      <c r="I35" s="73"/>
      <c r="J35" s="73"/>
      <c r="K35" s="73"/>
      <c r="L35" s="73"/>
      <c r="M35" s="73"/>
      <c r="N35" s="73"/>
      <c r="O35" s="73"/>
      <c r="P35" s="73"/>
      <c r="Q35" s="45"/>
      <c r="R35" s="45"/>
    </row>
    <row r="36" spans="1:18" x14ac:dyDescent="0.2">
      <c r="A36" s="73"/>
      <c r="B36" s="73"/>
      <c r="C36" s="73"/>
      <c r="D36" s="73"/>
      <c r="E36" s="73"/>
      <c r="F36" s="73"/>
      <c r="G36" s="73"/>
      <c r="H36" s="73"/>
      <c r="I36" s="73"/>
      <c r="J36" s="73"/>
      <c r="K36" s="73"/>
      <c r="L36" s="73"/>
      <c r="M36" s="73"/>
      <c r="N36" s="73"/>
      <c r="O36" s="73"/>
      <c r="P36" s="73"/>
      <c r="Q36" s="45"/>
      <c r="R36" s="45"/>
    </row>
    <row r="37" spans="1:18" x14ac:dyDescent="0.2">
      <c r="A37" s="73"/>
      <c r="B37" s="73"/>
      <c r="C37" s="73"/>
      <c r="D37" s="73"/>
      <c r="E37" s="73"/>
      <c r="F37" s="73"/>
      <c r="G37" s="73"/>
      <c r="H37" s="73"/>
      <c r="I37" s="73"/>
      <c r="J37" s="73"/>
      <c r="K37" s="73"/>
      <c r="L37" s="73"/>
      <c r="M37" s="73"/>
      <c r="N37" s="73"/>
      <c r="O37" s="73"/>
      <c r="P37" s="73"/>
      <c r="Q37" s="45"/>
      <c r="R37" s="45"/>
    </row>
    <row r="38" spans="1:18" x14ac:dyDescent="0.2">
      <c r="A38" s="73"/>
      <c r="B38" s="73"/>
      <c r="C38" s="73"/>
      <c r="D38" s="73"/>
      <c r="E38" s="73"/>
      <c r="F38" s="73"/>
      <c r="G38" s="73"/>
      <c r="H38" s="73"/>
      <c r="I38" s="73"/>
      <c r="J38" s="73"/>
      <c r="K38" s="73"/>
      <c r="L38" s="73"/>
      <c r="M38" s="73"/>
      <c r="N38" s="73"/>
      <c r="O38" s="73"/>
      <c r="P38" s="73"/>
      <c r="Q38" s="45"/>
      <c r="R38" s="45"/>
    </row>
    <row r="39" spans="1:18" x14ac:dyDescent="0.2">
      <c r="A39" s="73"/>
      <c r="B39" s="73"/>
      <c r="C39" s="73"/>
      <c r="D39" s="73"/>
      <c r="E39" s="73"/>
      <c r="F39" s="73"/>
      <c r="G39" s="73"/>
      <c r="H39" s="73"/>
      <c r="I39" s="73"/>
      <c r="J39" s="73"/>
      <c r="K39" s="73"/>
      <c r="L39" s="73"/>
      <c r="M39" s="73"/>
      <c r="N39" s="73"/>
      <c r="O39" s="73"/>
      <c r="P39" s="73"/>
      <c r="Q39" s="45"/>
      <c r="R39" s="45"/>
    </row>
    <row r="40" spans="1:18" x14ac:dyDescent="0.2">
      <c r="A40" s="73"/>
      <c r="B40" s="73"/>
      <c r="C40" s="73"/>
      <c r="D40" s="73"/>
      <c r="E40" s="73"/>
      <c r="F40" s="73"/>
      <c r="G40" s="73"/>
      <c r="H40" s="73"/>
      <c r="I40" s="73"/>
      <c r="J40" s="73"/>
      <c r="K40" s="73"/>
      <c r="L40" s="73"/>
      <c r="M40" s="73"/>
      <c r="N40" s="73"/>
      <c r="O40" s="73"/>
      <c r="P40" s="73"/>
      <c r="Q40" s="45"/>
      <c r="R40" s="45"/>
    </row>
    <row r="41" spans="1:18" x14ac:dyDescent="0.2">
      <c r="A41" s="73"/>
      <c r="B41" s="73"/>
      <c r="C41" s="73"/>
      <c r="D41" s="73"/>
      <c r="E41" s="73"/>
      <c r="F41" s="73"/>
      <c r="G41" s="73"/>
      <c r="H41" s="73"/>
      <c r="I41" s="73"/>
      <c r="J41" s="73"/>
      <c r="K41" s="73"/>
      <c r="L41" s="73"/>
      <c r="M41" s="73"/>
      <c r="N41" s="73"/>
      <c r="O41" s="73"/>
      <c r="P41" s="73"/>
      <c r="Q41" s="45"/>
      <c r="R41" s="45"/>
    </row>
    <row r="42" spans="1:18" x14ac:dyDescent="0.2">
      <c r="A42" s="73"/>
      <c r="B42" s="73"/>
      <c r="C42" s="73"/>
      <c r="D42" s="73"/>
      <c r="E42" s="73"/>
      <c r="F42" s="73"/>
      <c r="G42" s="73"/>
      <c r="H42" s="73"/>
      <c r="I42" s="73"/>
      <c r="J42" s="73"/>
      <c r="K42" s="73"/>
      <c r="L42" s="73"/>
      <c r="M42" s="73"/>
      <c r="N42" s="73"/>
      <c r="O42" s="73"/>
      <c r="P42" s="73"/>
      <c r="Q42" s="45"/>
      <c r="R42" s="45"/>
    </row>
    <row r="43" spans="1:18" x14ac:dyDescent="0.2">
      <c r="A43" s="73"/>
      <c r="B43" s="73"/>
      <c r="C43" s="73"/>
      <c r="D43" s="73"/>
      <c r="E43" s="73"/>
      <c r="F43" s="73"/>
      <c r="G43" s="73"/>
      <c r="H43" s="73"/>
      <c r="I43" s="73"/>
      <c r="J43" s="73"/>
      <c r="K43" s="73"/>
      <c r="L43" s="73"/>
      <c r="M43" s="73"/>
      <c r="N43" s="73"/>
      <c r="O43" s="73"/>
      <c r="P43" s="73"/>
      <c r="Q43" s="45"/>
      <c r="R43" s="45"/>
    </row>
    <row r="44" spans="1:18" x14ac:dyDescent="0.2">
      <c r="A44" s="73"/>
      <c r="B44" s="73"/>
      <c r="C44" s="73"/>
      <c r="D44" s="73"/>
      <c r="E44" s="73"/>
      <c r="F44" s="73"/>
      <c r="G44" s="73"/>
      <c r="H44" s="73"/>
      <c r="I44" s="73"/>
      <c r="J44" s="73"/>
      <c r="K44" s="73"/>
      <c r="L44" s="73"/>
      <c r="M44" s="73"/>
      <c r="N44" s="73"/>
      <c r="O44" s="73"/>
      <c r="P44" s="73"/>
      <c r="Q44" s="45"/>
      <c r="R44" s="45"/>
    </row>
    <row r="45" spans="1:18" x14ac:dyDescent="0.2">
      <c r="A45" s="73"/>
      <c r="B45" s="73"/>
      <c r="C45" s="73"/>
      <c r="D45" s="73"/>
      <c r="E45" s="73"/>
      <c r="F45" s="73"/>
      <c r="G45" s="73"/>
      <c r="H45" s="73"/>
      <c r="I45" s="73"/>
      <c r="J45" s="73"/>
      <c r="K45" s="73"/>
      <c r="L45" s="73"/>
      <c r="M45" s="73"/>
      <c r="N45" s="73"/>
      <c r="O45" s="73"/>
      <c r="P45" s="73"/>
      <c r="Q45" s="45"/>
      <c r="R45" s="45"/>
    </row>
    <row r="46" spans="1:18" x14ac:dyDescent="0.2">
      <c r="A46" s="73"/>
      <c r="B46" s="73"/>
      <c r="C46" s="73"/>
      <c r="D46" s="73"/>
      <c r="E46" s="73"/>
      <c r="F46" s="73"/>
      <c r="G46" s="73"/>
      <c r="H46" s="73"/>
      <c r="I46" s="73"/>
      <c r="J46" s="73"/>
      <c r="K46" s="73"/>
      <c r="L46" s="73"/>
      <c r="M46" s="73"/>
      <c r="N46" s="73"/>
      <c r="O46" s="73"/>
      <c r="P46" s="73"/>
      <c r="Q46" s="45"/>
      <c r="R46" s="45"/>
    </row>
    <row r="47" spans="1:18" x14ac:dyDescent="0.2">
      <c r="A47" s="73"/>
      <c r="B47" s="73"/>
      <c r="C47" s="73"/>
      <c r="D47" s="73"/>
      <c r="E47" s="73"/>
      <c r="F47" s="73"/>
      <c r="G47" s="73"/>
      <c r="H47" s="73"/>
      <c r="I47" s="73"/>
      <c r="J47" s="73"/>
      <c r="K47" s="73"/>
      <c r="L47" s="73"/>
      <c r="M47" s="73"/>
      <c r="N47" s="73"/>
      <c r="O47" s="73"/>
      <c r="P47" s="73"/>
      <c r="Q47" s="45"/>
      <c r="R47" s="45"/>
    </row>
    <row r="48" spans="1:18" x14ac:dyDescent="0.2">
      <c r="A48" s="73"/>
      <c r="B48" s="73"/>
      <c r="C48" s="73"/>
      <c r="D48" s="73"/>
      <c r="E48" s="73"/>
      <c r="F48" s="73"/>
      <c r="G48" s="73"/>
      <c r="H48" s="73"/>
      <c r="I48" s="73"/>
      <c r="J48" s="73"/>
      <c r="K48" s="73"/>
      <c r="L48" s="73"/>
      <c r="M48" s="73"/>
      <c r="N48" s="73"/>
      <c r="O48" s="73"/>
      <c r="P48" s="73"/>
      <c r="Q48" s="45"/>
      <c r="R48" s="45"/>
    </row>
    <row r="49" spans="1:18" x14ac:dyDescent="0.2">
      <c r="A49" s="73"/>
      <c r="B49" s="73"/>
      <c r="C49" s="73"/>
      <c r="D49" s="73"/>
      <c r="E49" s="73"/>
      <c r="F49" s="73"/>
      <c r="G49" s="73"/>
      <c r="H49" s="73"/>
      <c r="I49" s="73"/>
      <c r="J49" s="73"/>
      <c r="K49" s="73"/>
      <c r="L49" s="73"/>
      <c r="M49" s="73"/>
      <c r="N49" s="73"/>
      <c r="O49" s="73"/>
      <c r="P49" s="73"/>
      <c r="Q49" s="45"/>
      <c r="R49" s="45"/>
    </row>
    <row r="50" spans="1:18" x14ac:dyDescent="0.2">
      <c r="A50" s="73"/>
      <c r="B50" s="73"/>
      <c r="C50" s="73"/>
      <c r="D50" s="73"/>
      <c r="E50" s="73"/>
      <c r="F50" s="73"/>
      <c r="G50" s="73"/>
      <c r="H50" s="73"/>
      <c r="I50" s="73"/>
      <c r="J50" s="73"/>
      <c r="K50" s="73"/>
      <c r="L50" s="73"/>
      <c r="M50" s="73"/>
      <c r="N50" s="73"/>
      <c r="O50" s="73"/>
      <c r="P50" s="73"/>
      <c r="Q50" s="45"/>
      <c r="R50" s="45"/>
    </row>
    <row r="51" spans="1:18" x14ac:dyDescent="0.2">
      <c r="A51" s="73"/>
      <c r="B51" s="73"/>
      <c r="C51" s="73"/>
      <c r="D51" s="73"/>
      <c r="E51" s="73"/>
      <c r="F51" s="73"/>
      <c r="G51" s="73"/>
      <c r="H51" s="73"/>
      <c r="I51" s="73"/>
      <c r="J51" s="73"/>
      <c r="K51" s="73"/>
      <c r="L51" s="73"/>
      <c r="M51" s="73"/>
      <c r="N51" s="73"/>
      <c r="O51" s="73"/>
      <c r="P51" s="73"/>
      <c r="Q51" s="45"/>
      <c r="R51" s="45"/>
    </row>
    <row r="52" spans="1:18" x14ac:dyDescent="0.2">
      <c r="A52" s="73"/>
      <c r="B52" s="73"/>
      <c r="C52" s="73"/>
      <c r="D52" s="73"/>
      <c r="E52" s="73"/>
      <c r="F52" s="73"/>
      <c r="G52" s="73"/>
      <c r="H52" s="73"/>
      <c r="I52" s="73"/>
      <c r="J52" s="73"/>
      <c r="K52" s="73"/>
      <c r="L52" s="73"/>
      <c r="M52" s="73"/>
      <c r="N52" s="73"/>
      <c r="O52" s="73"/>
      <c r="P52" s="73"/>
      <c r="Q52" s="45"/>
      <c r="R52" s="45"/>
    </row>
    <row r="53" spans="1:18" x14ac:dyDescent="0.2">
      <c r="A53" s="73"/>
      <c r="B53" s="73"/>
      <c r="C53" s="73"/>
      <c r="D53" s="73"/>
      <c r="E53" s="73"/>
      <c r="F53" s="73"/>
      <c r="G53" s="73"/>
      <c r="H53" s="73"/>
      <c r="I53" s="73"/>
      <c r="J53" s="73"/>
      <c r="K53" s="73"/>
      <c r="L53" s="73"/>
      <c r="M53" s="73"/>
      <c r="N53" s="73"/>
      <c r="O53" s="73"/>
      <c r="P53" s="73"/>
      <c r="Q53" s="45"/>
      <c r="R53" s="45"/>
    </row>
    <row r="54" spans="1:18" x14ac:dyDescent="0.2">
      <c r="A54" s="73"/>
      <c r="B54" s="73"/>
      <c r="C54" s="73"/>
      <c r="D54" s="73"/>
      <c r="E54" s="73"/>
      <c r="F54" s="73"/>
      <c r="G54" s="73"/>
      <c r="H54" s="73"/>
      <c r="I54" s="73"/>
      <c r="J54" s="73"/>
      <c r="K54" s="73"/>
      <c r="L54" s="73"/>
      <c r="M54" s="73"/>
      <c r="N54" s="73"/>
      <c r="O54" s="73"/>
      <c r="P54" s="73"/>
      <c r="Q54" s="45"/>
      <c r="R54" s="45"/>
    </row>
    <row r="55" spans="1:18" x14ac:dyDescent="0.2">
      <c r="A55" s="73"/>
      <c r="B55" s="73"/>
      <c r="C55" s="73"/>
      <c r="D55" s="73"/>
      <c r="E55" s="73"/>
      <c r="F55" s="73"/>
      <c r="G55" s="73"/>
      <c r="H55" s="73"/>
      <c r="I55" s="73"/>
      <c r="J55" s="73"/>
      <c r="K55" s="73"/>
      <c r="L55" s="73"/>
      <c r="M55" s="73"/>
      <c r="N55" s="73"/>
      <c r="O55" s="73"/>
      <c r="P55" s="73"/>
      <c r="Q55" s="45"/>
      <c r="R55" s="45"/>
    </row>
    <row r="56" spans="1:18" x14ac:dyDescent="0.2">
      <c r="A56" s="73"/>
      <c r="B56" s="73"/>
      <c r="C56" s="73"/>
      <c r="D56" s="73"/>
      <c r="E56" s="73"/>
      <c r="F56" s="73"/>
      <c r="G56" s="73"/>
      <c r="H56" s="73"/>
      <c r="I56" s="73"/>
      <c r="J56" s="73"/>
      <c r="K56" s="73"/>
      <c r="L56" s="73"/>
      <c r="M56" s="73"/>
      <c r="N56" s="73"/>
      <c r="O56" s="73"/>
      <c r="P56" s="73"/>
      <c r="Q56" s="45"/>
      <c r="R56" s="45"/>
    </row>
    <row r="57" spans="1:18" x14ac:dyDescent="0.2">
      <c r="A57" s="73"/>
      <c r="B57" s="73"/>
      <c r="C57" s="73"/>
      <c r="D57" s="73"/>
      <c r="E57" s="73"/>
      <c r="F57" s="73"/>
      <c r="G57" s="73"/>
      <c r="H57" s="73"/>
      <c r="I57" s="73"/>
      <c r="J57" s="73"/>
      <c r="K57" s="73"/>
      <c r="L57" s="73"/>
      <c r="M57" s="73"/>
      <c r="N57" s="73"/>
      <c r="O57" s="73"/>
      <c r="P57" s="73"/>
      <c r="Q57" s="45"/>
      <c r="R57" s="45"/>
    </row>
    <row r="58" spans="1:18" x14ac:dyDescent="0.2">
      <c r="A58" s="73"/>
      <c r="B58" s="73"/>
      <c r="C58" s="73"/>
      <c r="D58" s="73"/>
      <c r="E58" s="73"/>
      <c r="F58" s="73"/>
      <c r="G58" s="73"/>
      <c r="H58" s="73"/>
      <c r="I58" s="73"/>
      <c r="J58" s="73"/>
      <c r="K58" s="73"/>
      <c r="L58" s="73"/>
      <c r="M58" s="73"/>
      <c r="N58" s="73"/>
      <c r="O58" s="73"/>
      <c r="P58" s="73"/>
      <c r="Q58" s="45"/>
      <c r="R58" s="45"/>
    </row>
    <row r="59" spans="1:18" x14ac:dyDescent="0.2">
      <c r="A59" s="73"/>
      <c r="B59" s="73"/>
      <c r="C59" s="73"/>
      <c r="D59" s="73"/>
      <c r="E59" s="73"/>
      <c r="F59" s="73"/>
      <c r="G59" s="73"/>
      <c r="H59" s="73"/>
      <c r="I59" s="73"/>
      <c r="J59" s="73"/>
      <c r="K59" s="73"/>
      <c r="L59" s="73"/>
      <c r="M59" s="73"/>
      <c r="N59" s="73"/>
      <c r="O59" s="73"/>
      <c r="P59" s="73"/>
      <c r="Q59" s="45"/>
      <c r="R59" s="45"/>
    </row>
    <row r="60" spans="1:18" x14ac:dyDescent="0.2">
      <c r="A60" s="73"/>
      <c r="B60" s="73"/>
      <c r="C60" s="73"/>
      <c r="D60" s="73"/>
      <c r="E60" s="73"/>
      <c r="F60" s="73"/>
      <c r="G60" s="73"/>
      <c r="H60" s="73"/>
      <c r="I60" s="73"/>
      <c r="J60" s="73"/>
      <c r="K60" s="73"/>
      <c r="L60" s="73"/>
      <c r="M60" s="73"/>
      <c r="N60" s="73"/>
      <c r="O60" s="73"/>
      <c r="P60" s="73"/>
      <c r="Q60" s="45"/>
      <c r="R60" s="45"/>
    </row>
    <row r="61" spans="1:18" x14ac:dyDescent="0.2">
      <c r="A61" s="73"/>
      <c r="B61" s="73"/>
      <c r="C61" s="73"/>
      <c r="D61" s="73"/>
      <c r="E61" s="73"/>
      <c r="F61" s="73"/>
      <c r="G61" s="73"/>
      <c r="H61" s="73"/>
      <c r="I61" s="73"/>
      <c r="J61" s="73"/>
      <c r="K61" s="73"/>
      <c r="L61" s="73"/>
      <c r="M61" s="73"/>
      <c r="N61" s="73"/>
      <c r="O61" s="73"/>
      <c r="P61" s="73"/>
      <c r="Q61" s="45"/>
      <c r="R61" s="45"/>
    </row>
    <row r="62" spans="1:18" x14ac:dyDescent="0.2">
      <c r="O62" s="45"/>
      <c r="P62" s="45"/>
      <c r="Q62" s="45"/>
      <c r="R62" s="45"/>
    </row>
    <row r="63" spans="1:18" x14ac:dyDescent="0.2">
      <c r="O63" s="45"/>
      <c r="P63" s="45"/>
    </row>
    <row r="64" spans="1:18"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CAT/explorer/revenue_proj" xr:uid="{9FFE2861-5ACE-2743-8641-52B3E5F6D9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2023-12-09T12:25:32Z</dcterms:modified>
</cp:coreProperties>
</file>