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9D6DA32D-944F-2F4A-829A-38B4FF218BD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K13" i="2" l="1"/>
  <c r="K11" i="2"/>
  <c r="E4" i="2"/>
  <c r="G4" i="2"/>
  <c r="O20" i="2"/>
  <c r="C7" i="2"/>
  <c r="A6" i="2" l="1"/>
  <c r="A7" i="2"/>
  <c r="O21" i="2"/>
  <c r="O22" i="2" s="1"/>
  <c r="O23" i="2" l="1"/>
  <c r="B36" i="1" l="1"/>
  <c r="C36" i="1"/>
  <c r="D36" i="1"/>
  <c r="E36" i="1"/>
  <c r="F36" i="1"/>
  <c r="G36" i="1"/>
  <c r="H36" i="1"/>
  <c r="I36" i="1"/>
  <c r="J36" i="1"/>
  <c r="K36" i="1"/>
  <c r="L36" i="1"/>
  <c r="M36" i="1"/>
  <c r="N36" i="1"/>
  <c r="P36" i="1"/>
  <c r="Q36" i="1"/>
  <c r="R36" i="1"/>
  <c r="S36" i="1"/>
  <c r="O36" i="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<sst xmlns="http://schemas.openxmlformats.org/spreadsheetml/2006/main" count="1067" uniqueCount="253">
  <si>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</si>
  <si>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</si>
  <si>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</si>
  <si>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</si>
  <si>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</si>
  <si>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</si>
  <si>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</si>
  <si>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</si>
  <si>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</si>
  <si>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</si>
  <si>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</si>
  <si>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</si>
  <si>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</si>
  <si>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</si>
  <si>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</si>
  <si>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</si>
  <si>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</si>
  <si>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</si>
  <si>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</si>
  <si>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</si>
  <si>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</si>
  <si>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</si>
  <si>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</si>
  <si>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</si>
  <si>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</si>
  <si>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</si>
  <si>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</si>
  <si>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</si>
  <si>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</si>
  <si>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</si>
  <si>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</si>
  <si>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</si>
  <si>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</si>
  <si>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</si>
  <si>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</si>
  <si>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</si>
  <si>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</si>
  <si>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</si>
  <si>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</si>
  <si>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</si>
  <si>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</si>
  <si>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</si>
  <si>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</si>
  <si>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</si>
  <si>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</si>
  <si>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</si>
  <si>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</si>
  <si>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</si>
  <si>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</si>
  <si>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</si>
  <si>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</si>
  <si>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</si>
  <si>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</si>
  <si>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</si>
  <si>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</si>
  <si>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</si>
  <si>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</si>
  <si>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</si>
  <si>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</si>
  <si>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</si>
  <si>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</si>
  <si>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</si>
  <si>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</si>
  <si>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</si>
  <si>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</si>
  <si>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</si>
  <si>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</si>
  <si>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</si>
  <si>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</si>
  <si>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</si>
  <si>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</si>
  <si>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</si>
  <si>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</si>
  <si>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</si>
  <si>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</si>
  <si>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</si>
  <si>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</si>
  <si>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</si>
  <si>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</si>
  <si>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</si>
  <si>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</si>
  <si>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</si>
  <si>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</si>
  <si>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</si>
  <si>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</si>
  <si>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</si>
  <si>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</si>
  <si>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</si>
  <si>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</si>
  <si>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</si>
  <si>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</si>
  <si>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</si>
  <si>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</si>
  <si>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</si>
  <si>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</si>
  <si>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</si>
  <si>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</si>
  <si>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</si>
  <si>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</si>
  <si>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</si>
  <si>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</si>
  <si>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</si>
  <si>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</si>
  <si>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</si>
  <si>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</si>
  <si>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</si>
  <si>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</si>
  <si>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</si>
  <si>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</si>
  <si>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</si>
  <si>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</si>
  <si>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</si>
  <si>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</si>
  <si>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</si>
  <si>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</si>
  <si>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</si>
  <si>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</si>
  <si>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</si>
  <si>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</si>
  <si>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</si>
  <si>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</si>
  <si>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</si>
  <si>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</si>
  <si>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</si>
  <si>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</si>
  <si>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</si>
  <si>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</si>
  <si>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</si>
  <si>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</si>
  <si>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</si>
  <si>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</si>
  <si>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</si>
  <si>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</si>
  <si>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</si>
  <si>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</si>
  <si>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</si>
  <si>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</si>
  <si>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</si>
  <si>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</si>
  <si>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</si>
  <si>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</si>
  <si>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</si>
  <si>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</si>
  <si>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</si>
  <si>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</si>
  <si>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</si>
  <si>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</si>
  <si>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</si>
  <si>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</si>
  <si>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</si>
  <si>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</si>
  <si>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</si>
  <si>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</si>
  <si>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</si>
  <si>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</si>
  <si>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</si>
  <si>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</si>
  <si>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</si>
  <si>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</si>
  <si>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</si>
  <si>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</si>
  <si>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</si>
  <si>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</si>
  <si>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</si>
  <si>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</si>
  <si>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</si>
  <si>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</si>
  <si>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</si>
  <si>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</si>
  <si>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</si>
  <si>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</si>
  <si>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</si>
  <si>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</si>
  <si>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</si>
  <si>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</si>
  <si>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</si>
  <si>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</si>
  <si>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</si>
  <si>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</si>
  <si>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</si>
  <si>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</si>
  <si>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</si>
  <si>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</si>
  <si>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</si>
  <si>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</si>
  <si>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</si>
  <si>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</si>
  <si>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</si>
  <si>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</si>
  <si>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</si>
  <si>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</si>
  <si>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</si>
  <si>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</si>
  <si>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</si>
  <si>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</si>
  <si>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</si>
  <si>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</si>
  <si>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</si>
  <si>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</si>
  <si>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</si>
  <si>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</si>
  <si>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</si>
  <si>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</si>
  <si>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</si>
  <si>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</si>
  <si>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</si>
  <si>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</si>
  <si>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</si>
  <si>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</si>
  <si>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</si>
  <si>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</si>
  <si>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</si>
  <si>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</si>
  <si>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3Y FCF CAGR</t>
  </si>
  <si>
    <t>Total Debt</t>
  </si>
  <si>
    <t>Upside / Downside</t>
  </si>
  <si>
    <t>Revenue</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</si>
  <si>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</si>
  <si>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</si>
  <si>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</si>
  <si>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</si>
  <si>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</si>
  <si>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</si>
  <si>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</si>
  <si>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</si>
  <si>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</si>
  <si>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</si>
  <si>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</si>
  <si>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</si>
  <si>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</si>
  <si>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</si>
  <si>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</si>
  <si>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</si>
  <si>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</si>
  <si>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</si>
  <si>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</si>
  <si>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</si>
  <si>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</si>
  <si>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</si>
  <si>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</si>
  <si>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</si>
  <si>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</si>
  <si>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</si>
  <si>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</si>
  <si>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ROE</t>
  </si>
  <si>
    <t>Debt to Equity</t>
  </si>
  <si>
    <t>YoY Share Dilution</t>
  </si>
  <si>
    <t>Dividend Yield</t>
  </si>
  <si>
    <t>Daily Change (%)</t>
  </si>
  <si>
    <t>Total Shares</t>
  </si>
  <si>
    <t>Fwd FCF Yield</t>
  </si>
  <si>
    <t>Profit Margin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</si>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</sst>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sz val="11"/>
      <color rgb="FF000000"/>
      <name val="Arial"/>
      <family val="2"/>
    </font>
    <font>
      <b/>
      <sz val="11"/>
      <color rgb="FF000000"/>
      <name val="Arial"/>
      <family val="2"/>
    </font>
    <font>
      <b/>
      <sz val="13"/>
      <name val="Arial"/>
      <family val="2"/>
    </font>
    <font>
      <i/>
      <sz val="11"/>
      <name val="Arial"/>
      <family val="2"/>
    </font>
    <font>
      <sz val="11.5"/>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28">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0" fontId="1" fillId="13" borderId="1" xfId="0" applyFont="1" applyFill="1" applyBorder="1"/>
    <xf numFmtId="0" fontId="1" fillId="0" borderId="1" xfId="0" applyFont="1" applyBorder="1"/>
    <xf numFmtId="0" fontId="1" fillId="13" borderId="1" xfId="0" applyFont="1" applyFill="1" applyBorder="1" applyAlignment="1">
      <alignment vertical="center"/>
    </xf>
    <xf numFmtId="0" fontId="1" fillId="0" borderId="1" xfId="0" applyFont="1" applyBorder="1" applyAlignment="1">
      <alignment vertical="center"/>
    </xf>
    <xf numFmtId="165" fontId="4" fillId="10" borderId="1" xfId="1" applyNumberFormat="1" applyFont="1" applyFill="1" applyBorder="1" applyAlignment="1">
      <alignment horizontal="right" vertical="center" indent="1"/>
    </xf>
    <xf numFmtId="164" fontId="4" fillId="10" borderId="1" xfId="0" applyNumberFormat="1" applyFont="1" applyFill="1" applyBorder="1" applyAlignment="1">
      <alignment horizontal="right" vertical="center" indent="1"/>
    </xf>
    <xf numFmtId="0" fontId="4" fillId="0" borderId="4" xfId="0" applyFont="1" applyBorder="1"/>
    <xf numFmtId="10" fontId="7" fillId="0" borderId="4" xfId="1" applyNumberFormat="1" applyFont="1" applyBorder="1"/>
    <xf numFmtId="10" fontId="8" fillId="5" borderId="4" xfId="1" applyNumberFormat="1" applyFont="1" applyFill="1" applyBorder="1"/>
    <xf numFmtId="164" fontId="4" fillId="10" borderId="6" xfId="0" applyNumberFormat="1" applyFont="1" applyFill="1" applyBorder="1" applyAlignment="1">
      <alignment horizontal="right" vertical="center" indent="1"/>
    </xf>
    <xf numFmtId="9" fontId="16" fillId="11" borderId="7" xfId="1" applyFont="1" applyFill="1" applyBorder="1" applyAlignment="1">
      <alignment horizontal="left" vertical="center" indent="1"/>
    </xf>
    <xf numFmtId="9" fontId="4" fillId="10" borderId="8" xfId="1" applyFont="1" applyFill="1" applyBorder="1" applyAlignment="1">
      <alignment horizontal="right" vertical="center" indent="1"/>
    </xf>
    <xf numFmtId="0" fontId="16" fillId="11" borderId="7" xfId="1" applyNumberFormat="1" applyFont="1" applyFill="1" applyBorder="1" applyAlignment="1">
      <alignment horizontal="left" vertical="center" indent="1"/>
    </xf>
    <xf numFmtId="165" fontId="4" fillId="10" borderId="7"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9" fontId="16" fillId="11" borderId="8" xfId="1" applyFont="1" applyFill="1" applyBorder="1" applyAlignment="1">
      <alignment horizontal="left" vertical="center" indent="1"/>
    </xf>
    <xf numFmtId="10" fontId="4" fillId="10" borderId="9" xfId="1" applyNumberFormat="1" applyFont="1" applyFill="1" applyBorder="1" applyAlignment="1">
      <alignment horizontal="right" vertical="center" indent="1"/>
    </xf>
    <xf numFmtId="0" fontId="16" fillId="11" borderId="10" xfId="1" applyNumberFormat="1" applyFont="1" applyFill="1" applyBorder="1" applyAlignment="1">
      <alignment horizontal="left" vertical="center" indent="1"/>
    </xf>
    <xf numFmtId="164" fontId="4" fillId="10" borderId="13" xfId="0" applyNumberFormat="1" applyFont="1" applyFill="1" applyBorder="1" applyAlignment="1">
      <alignment horizontal="right" vertical="center" indent="1"/>
    </xf>
    <xf numFmtId="9" fontId="16" fillId="11" borderId="14" xfId="1" applyFont="1" applyFill="1" applyBorder="1" applyAlignment="1">
      <alignment horizontal="left" vertical="center" indent="1"/>
    </xf>
    <xf numFmtId="9" fontId="4" fillId="10" borderId="1" xfId="1" applyFont="1" applyFill="1" applyBorder="1" applyAlignment="1">
      <alignment horizontal="right" vertical="center" indent="1"/>
    </xf>
    <xf numFmtId="0" fontId="16" fillId="11" borderId="14" xfId="1" applyNumberFormat="1" applyFont="1" applyFill="1" applyBorder="1" applyAlignment="1">
      <alignment horizontal="left" vertical="center" indent="1"/>
    </xf>
    <xf numFmtId="164" fontId="4" fillId="10" borderId="14" xfId="0" applyNumberFormat="1" applyFont="1" applyFill="1" applyBorder="1" applyAlignment="1">
      <alignment horizontal="right" vertical="center" indent="1"/>
    </xf>
    <xf numFmtId="0" fontId="16" fillId="11" borderId="15" xfId="1" applyNumberFormat="1" applyFont="1" applyFill="1" applyBorder="1" applyAlignment="1">
      <alignment horizontal="left" vertical="center" indent="1"/>
    </xf>
    <xf numFmtId="9" fontId="22" fillId="11" borderId="14" xfId="1" applyFont="1" applyFill="1" applyBorder="1" applyAlignment="1">
      <alignment horizontal="left" vertical="center" indent="1"/>
    </xf>
    <xf numFmtId="167" fontId="4" fillId="10" borderId="1" xfId="0" applyNumberFormat="1" applyFont="1" applyFill="1" applyBorder="1" applyAlignment="1">
      <alignment horizontal="right" vertical="center" indent="1"/>
    </xf>
    <xf numFmtId="9" fontId="16" fillId="11" borderId="15" xfId="1" applyFont="1" applyFill="1" applyBorder="1" applyAlignment="1">
      <alignment horizontal="left" vertical="center" indent="1"/>
    </xf>
    <xf numFmtId="0" fontId="19" fillId="9" borderId="5" xfId="0" applyFont="1" applyFill="1" applyBorder="1" applyAlignment="1">
      <alignment horizontal="left" vertical="center" wrapText="1"/>
    </xf>
    <xf numFmtId="164" fontId="23" fillId="9" borderId="14" xfId="0" applyNumberFormat="1" applyFont="1" applyFill="1" applyBorder="1" applyAlignment="1">
      <alignment vertical="center"/>
    </xf>
    <xf numFmtId="166" fontId="4" fillId="10" borderId="13" xfId="0" applyNumberFormat="1" applyFont="1" applyFill="1" applyBorder="1" applyAlignment="1">
      <alignment horizontal="right" vertical="center" indent="1"/>
    </xf>
    <xf numFmtId="167" fontId="3" fillId="14" borderId="1" xfId="0" applyNumberFormat="1" applyFont="1" applyFill="1" applyBorder="1" applyAlignment="1">
      <alignment horizontal="right" vertical="center" indent="1"/>
    </xf>
    <xf numFmtId="9" fontId="18" fillId="11" borderId="15" xfId="1" applyFont="1" applyFill="1" applyBorder="1" applyAlignment="1">
      <alignment horizontal="left" vertical="center" indent="1"/>
    </xf>
    <xf numFmtId="166" fontId="4" fillId="10" borderId="16" xfId="0" applyNumberFormat="1" applyFont="1" applyFill="1" applyBorder="1" applyAlignment="1">
      <alignment horizontal="right" vertical="center" indent="1"/>
    </xf>
    <xf numFmtId="9" fontId="16" fillId="11" borderId="17" xfId="1" applyFont="1" applyFill="1" applyBorder="1" applyAlignment="1">
      <alignment horizontal="left" vertical="center" indent="1"/>
    </xf>
    <xf numFmtId="165" fontId="4" fillId="10" borderId="18" xfId="1" applyNumberFormat="1" applyFont="1" applyFill="1" applyBorder="1" applyAlignment="1">
      <alignment horizontal="right" vertical="center" indent="1"/>
    </xf>
    <xf numFmtId="9" fontId="4" fillId="10" borderId="18" xfId="1" applyFont="1" applyFill="1" applyBorder="1" applyAlignment="1">
      <alignment horizontal="right" vertical="center" indent="1"/>
    </xf>
    <xf numFmtId="2" fontId="4" fillId="10" borderId="17" xfId="0" applyNumberFormat="1" applyFont="1" applyFill="1" applyBorder="1" applyAlignment="1">
      <alignment horizontal="right" vertical="center" indent="1"/>
    </xf>
    <xf numFmtId="0" fontId="16" fillId="11" borderId="17" xfId="1" applyNumberFormat="1" applyFont="1" applyFill="1" applyBorder="1" applyAlignment="1">
      <alignment horizontal="left" vertical="center" indent="1"/>
    </xf>
    <xf numFmtId="165" fontId="4" fillId="12" borderId="18" xfId="1" applyNumberFormat="1" applyFont="1" applyFill="1" applyBorder="1" applyAlignment="1">
      <alignment horizontal="right" vertical="center" indent="1"/>
    </xf>
    <xf numFmtId="9" fontId="17" fillId="11" borderId="17" xfId="1" applyFont="1" applyFill="1" applyBorder="1" applyAlignment="1">
      <alignment horizontal="left" vertical="center" indent="1"/>
    </xf>
    <xf numFmtId="9" fontId="3" fillId="14" borderId="18" xfId="1" applyFont="1" applyFill="1" applyBorder="1" applyAlignment="1">
      <alignment horizontal="right" vertical="center" indent="1"/>
    </xf>
    <xf numFmtId="9" fontId="18" fillId="11" borderId="19" xfId="1" applyFont="1" applyFill="1" applyBorder="1" applyAlignment="1">
      <alignment horizontal="left" vertical="center" indent="1"/>
    </xf>
    <xf numFmtId="9" fontId="4" fillId="13" borderId="5" xfId="1" applyFont="1" applyFill="1" applyBorder="1" applyAlignment="1">
      <alignment horizontal="left" indent="1"/>
    </xf>
    <xf numFmtId="0" fontId="20" fillId="9" borderId="5" xfId="0" applyFont="1" applyFill="1" applyBorder="1" applyAlignment="1">
      <alignment horizontal="left" vertical="center" wrapText="1"/>
    </xf>
    <xf numFmtId="10" fontId="24" fillId="9" borderId="14" xfId="0" applyNumberFormat="1" applyFont="1" applyFill="1" applyBorder="1" applyAlignment="1">
      <alignment vertical="center"/>
    </xf>
    <xf numFmtId="0" fontId="3" fillId="10" borderId="20" xfId="0" applyFont="1" applyFill="1" applyBorder="1" applyAlignment="1">
      <alignment horizontal="right" vertical="center"/>
    </xf>
    <xf numFmtId="0" fontId="21" fillId="10" borderId="21" xfId="0" applyFont="1" applyFill="1" applyBorder="1" applyAlignment="1">
      <alignment horizontal="right" vertical="center" indent="1"/>
    </xf>
    <xf numFmtId="0" fontId="21" fillId="10" borderId="22" xfId="0" applyFont="1" applyFill="1" applyBorder="1" applyAlignment="1">
      <alignment horizontal="right" vertical="center" indent="1"/>
    </xf>
    <xf numFmtId="0" fontId="25" fillId="12" borderId="1" xfId="0" applyFont="1" applyFill="1" applyBorder="1" applyAlignment="1">
      <alignment horizontal="right" vertical="center" indent="1"/>
    </xf>
    <xf numFmtId="0" fontId="26" fillId="12" borderId="1" xfId="0" applyFont="1" applyFill="1" applyBorder="1" applyAlignment="1">
      <alignment horizontal="right" vertical="center" indent="1"/>
    </xf>
    <xf numFmtId="0" fontId="26" fillId="12" borderId="14" xfId="0" applyFont="1" applyFill="1" applyBorder="1" applyAlignment="1">
      <alignment horizontal="right" vertical="center" indent="1"/>
    </xf>
    <xf numFmtId="9" fontId="21" fillId="11" borderId="11" xfId="1" applyFont="1" applyFill="1" applyBorder="1" applyAlignment="1">
      <alignment horizontal="left" vertical="center" indent="2"/>
    </xf>
    <xf numFmtId="164" fontId="4" fillId="11" borderId="23" xfId="0" applyNumberFormat="1" applyFont="1" applyFill="1" applyBorder="1" applyAlignment="1">
      <alignment horizontal="right" vertical="center" indent="1"/>
    </xf>
    <xf numFmtId="164" fontId="4" fillId="11" borderId="12" xfId="0" applyNumberFormat="1" applyFont="1" applyFill="1" applyBorder="1" applyAlignment="1">
      <alignment horizontal="right" vertical="center" indent="1"/>
    </xf>
    <xf numFmtId="164" fontId="16" fillId="11" borderId="24" xfId="0" applyNumberFormat="1" applyFont="1" applyFill="1" applyBorder="1" applyAlignment="1">
      <alignment horizontal="right" vertical="center"/>
    </xf>
    <xf numFmtId="9" fontId="27" fillId="9" borderId="5" xfId="1" applyFont="1" applyFill="1" applyBorder="1" applyAlignment="1">
      <alignment horizontal="left" vertical="center" indent="2"/>
    </xf>
    <xf numFmtId="9" fontId="4" fillId="9" borderId="1" xfId="1" applyFont="1" applyFill="1" applyBorder="1" applyAlignment="1">
      <alignment horizontal="right" vertical="center" indent="1"/>
    </xf>
    <xf numFmtId="9" fontId="4" fillId="9" borderId="5" xfId="1" applyFont="1" applyFill="1" applyBorder="1" applyAlignment="1">
      <alignment horizontal="right" vertical="center" indent="1"/>
    </xf>
    <xf numFmtId="9" fontId="4" fillId="9" borderId="14" xfId="1" applyFont="1" applyFill="1" applyBorder="1" applyAlignment="1">
      <alignment horizontal="right" vertical="center" indent="1"/>
    </xf>
    <xf numFmtId="10" fontId="23" fillId="9" borderId="14" xfId="0" applyNumberFormat="1" applyFont="1" applyFill="1" applyBorder="1" applyAlignment="1">
      <alignment vertical="center"/>
    </xf>
    <xf numFmtId="164" fontId="4" fillId="11" borderId="11" xfId="0" applyNumberFormat="1" applyFont="1" applyFill="1" applyBorder="1" applyAlignment="1">
      <alignment horizontal="right" vertical="center" indent="1"/>
    </xf>
    <xf numFmtId="164" fontId="16" fillId="11" borderId="12" xfId="0" applyNumberFormat="1" applyFont="1" applyFill="1" applyBorder="1" applyAlignment="1">
      <alignment horizontal="right" vertical="center"/>
    </xf>
    <xf numFmtId="0" fontId="16" fillId="9" borderId="11" xfId="0" applyFont="1" applyFill="1" applyBorder="1" applyAlignment="1">
      <alignment horizontal="left" vertical="center" indent="2"/>
    </xf>
    <xf numFmtId="10" fontId="16" fillId="9" borderId="23" xfId="1" applyNumberFormat="1" applyFont="1" applyFill="1" applyBorder="1" applyAlignment="1">
      <alignment horizontal="right" vertical="center" indent="1"/>
    </xf>
    <xf numFmtId="10" fontId="16" fillId="9" borderId="11" xfId="1" applyNumberFormat="1" applyFont="1" applyFill="1" applyBorder="1" applyAlignment="1">
      <alignment horizontal="right" vertical="center" indent="1"/>
    </xf>
    <xf numFmtId="10" fontId="16" fillId="9" borderId="12" xfId="1" applyNumberFormat="1" applyFont="1" applyFill="1" applyBorder="1" applyAlignment="1">
      <alignment horizontal="right" vertical="center" indent="1"/>
    </xf>
    <xf numFmtId="2" fontId="23" fillId="9" borderId="14" xfId="0" applyNumberFormat="1" applyFont="1" applyFill="1" applyBorder="1" applyAlignment="1">
      <alignment vertical="center"/>
    </xf>
    <xf numFmtId="0" fontId="28" fillId="9" borderId="5" xfId="0" applyFont="1" applyFill="1" applyBorder="1" applyAlignment="1">
      <alignment horizontal="left" vertical="center" indent="1"/>
    </xf>
    <xf numFmtId="0" fontId="20" fillId="9" borderId="25" xfId="0" applyFont="1" applyFill="1" applyBorder="1" applyAlignment="1">
      <alignment horizontal="left" vertical="center" wrapText="1"/>
    </xf>
    <xf numFmtId="10" fontId="24" fillId="9" borderId="26" xfId="0" applyNumberFormat="1" applyFont="1" applyFill="1" applyBorder="1" applyAlignment="1">
      <alignment vertical="center"/>
    </xf>
    <xf numFmtId="9" fontId="21" fillId="11" borderId="25" xfId="1" applyFont="1" applyFill="1" applyBorder="1" applyAlignment="1">
      <alignment horizontal="left" vertical="center" indent="2"/>
    </xf>
    <xf numFmtId="9" fontId="4" fillId="11" borderId="27" xfId="1" applyFont="1" applyFill="1" applyBorder="1" applyAlignment="1">
      <alignment horizontal="right" vertical="center" indent="1"/>
    </xf>
    <xf numFmtId="9" fontId="4" fillId="11" borderId="25" xfId="1" applyFont="1" applyFill="1" applyBorder="1" applyAlignment="1">
      <alignment horizontal="right" vertical="center" indent="1"/>
    </xf>
    <xf numFmtId="9" fontId="4" fillId="11" borderId="26" xfId="1" applyFont="1" applyFill="1" applyBorder="1" applyAlignment="1">
      <alignment horizontal="right" vertical="center" indent="1"/>
    </xf>
    <xf numFmtId="9" fontId="4" fillId="11" borderId="26" xfId="1" applyFont="1" applyFill="1" applyBorder="1" applyAlignment="1">
      <alignment horizontal="right" vertical="center"/>
    </xf>
    <xf numFmtId="164" fontId="23" fillId="9" borderId="14" xfId="0" applyNumberFormat="1" applyFont="1" applyFill="1" applyBorder="1" applyAlignment="1">
      <alignment horizontal="right" vertical="center"/>
    </xf>
    <xf numFmtId="0" fontId="16" fillId="13" borderId="1" xfId="0" applyFont="1" applyFill="1" applyBorder="1" applyAlignment="1">
      <alignment horizontal="left" vertical="center" wrapText="1" indent="2"/>
    </xf>
    <xf numFmtId="10" fontId="24" fillId="9" borderId="14" xfId="0" applyNumberFormat="1" applyFont="1" applyFill="1" applyBorder="1" applyAlignment="1">
      <alignment horizontal="right" vertical="center"/>
    </xf>
    <xf numFmtId="10" fontId="24" fillId="9" borderId="26" xfId="0" applyNumberFormat="1" applyFont="1" applyFill="1" applyBorder="1" applyAlignment="1">
      <alignment horizontal="right" vertical="center"/>
    </xf>
    <xf numFmtId="10" fontId="21" fillId="10" borderId="25" xfId="1" applyNumberFormat="1" applyFont="1" applyFill="1" applyBorder="1" applyAlignment="1">
      <alignment horizontal="center" vertical="center"/>
    </xf>
    <xf numFmtId="10" fontId="21" fillId="10" borderId="26" xfId="1" applyNumberFormat="1" applyFont="1" applyFill="1" applyBorder="1" applyAlignment="1">
      <alignment horizontal="center" vertical="center"/>
    </xf>
    <xf numFmtId="0" fontId="15" fillId="13" borderId="1" xfId="0" applyFont="1" applyFill="1" applyBorder="1" applyAlignment="1">
      <alignment horizontal="left" vertical="center" indent="2"/>
    </xf>
    <xf numFmtId="9" fontId="4" fillId="11" borderId="11" xfId="1" applyFont="1" applyFill="1" applyBorder="1" applyAlignment="1">
      <alignment horizontal="center" vertical="center"/>
    </xf>
    <xf numFmtId="9" fontId="4" fillId="11" borderId="12" xfId="1" applyFont="1" applyFill="1" applyBorder="1" applyAlignment="1">
      <alignment horizontal="center" vertical="center"/>
    </xf>
    <xf numFmtId="9" fontId="21" fillId="9" borderId="11" xfId="1" applyFont="1" applyFill="1" applyBorder="1" applyAlignment="1">
      <alignment horizontal="center" vertical="center"/>
    </xf>
    <xf numFmtId="9" fontId="21" fillId="9" borderId="12" xfId="1" applyFont="1" applyFill="1" applyBorder="1" applyAlignment="1">
      <alignment horizontal="center" vertical="center"/>
    </xf>
    <xf numFmtId="9" fontId="4" fillId="11" borderId="25" xfId="1" applyFont="1" applyFill="1" applyBorder="1" applyAlignment="1">
      <alignment horizontal="center" vertical="center"/>
    </xf>
    <xf numFmtId="9" fontId="4" fillId="11" borderId="26" xfId="1" applyFont="1" applyFill="1" applyBorder="1" applyAlignment="1">
      <alignment horizontal="center" vertical="center"/>
    </xf>
    <xf numFmtId="0" fontId="16" fillId="13" borderId="1" xfId="0" applyFont="1" applyFill="1" applyBorder="1" applyAlignment="1">
      <alignment horizontal="left" vertical="center" wrapText="1" indent="3"/>
    </xf>
    <xf numFmtId="0" fontId="4" fillId="13" borderId="1" xfId="0" applyFont="1" applyFill="1" applyBorder="1" applyAlignment="1">
      <alignment horizontal="left" vertical="center" wrapText="1" indent="3"/>
    </xf>
    <xf numFmtId="0" fontId="4" fillId="13"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1.0579000000000001</v>
    <v>2.4500000000000002</v>
    <v>6.783E-3</v>
    <v>0.24</v>
    <v>6.5989999999999994E-4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364.17</v>
    <v>Machinery, Equipment &amp; Components</v>
    <v>Stock</v>
    <v>45269.040043749999</v>
    <v>0</v>
    <v>360.87</v>
    <v>104737178202</v>
    <v>DEERE &amp; COMPANY</v>
    <v>DEERE &amp; COMPANY</v>
    <v>361.8</v>
    <v>10.4255</v>
    <v>361.22</v>
    <v>363.67</v>
    <v>363.91</v>
    <v>288000600</v>
    <v>DE</v>
    <v>DEERE &amp; COMPANY (XNYS:DE)</v>
    <v>2060489</v>
    <v>1915299</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5" workbookViewId="0">
      <pane xSplit="1" topLeftCell="I1" activePane="topRight" state="frozen"/>
      <selection pane="topRight" activeCell="K188" sqref="K188:N188"/>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49" t="s">
        <v>199</v>
      </c>
      <c r="B190" s="50">
        <f t="shared" ref="B190:R190" si="9">B188/B2</f>
        <v>5.7847628757603797E-2</v>
      </c>
      <c r="C190" s="50">
        <f t="shared" si="9"/>
        <v>3.6602004351884598E-2</v>
      </c>
      <c r="D190" s="50">
        <f t="shared" si="9"/>
        <v>-1.2537841791095253E-2</v>
      </c>
      <c r="E190" s="50">
        <f t="shared" si="9"/>
        <v>3.657031441812842E-2</v>
      </c>
      <c r="F190" s="50">
        <f t="shared" si="9"/>
        <v>3.7042533432455518E-2</v>
      </c>
      <c r="G190" s="50">
        <f t="shared" si="9"/>
        <v>4.9321654656329136E-2</v>
      </c>
      <c r="H190" s="50">
        <f t="shared" si="9"/>
        <v>5.1450565090642317E-2</v>
      </c>
      <c r="I190" s="50">
        <f t="shared" si="9"/>
        <v>8.0383805553420045E-3</v>
      </c>
      <c r="J190" s="50">
        <f t="shared" si="9"/>
        <v>-1.1981122189520342E-2</v>
      </c>
      <c r="K190" s="50">
        <f t="shared" si="9"/>
        <v>2.9272878292816384E-2</v>
      </c>
      <c r="L190" s="50">
        <f t="shared" si="9"/>
        <v>0.16492491192903636</v>
      </c>
      <c r="M190" s="50">
        <f t="shared" si="9"/>
        <v>0.13762522259661189</v>
      </c>
      <c r="N190" s="50">
        <f t="shared" si="9"/>
        <v>3.3919686771186772E-2</v>
      </c>
      <c r="O190" s="51">
        <f t="shared" si="9"/>
        <v>7.3291337419451028E-2</v>
      </c>
      <c r="P190" s="50">
        <f t="shared" si="9"/>
        <v>0.20139209845509295</v>
      </c>
      <c r="Q190" s="50">
        <f t="shared" si="9"/>
        <v>-0.13570329937076475</v>
      </c>
      <c r="R190" s="50">
        <f t="shared" si="9"/>
        <v>3.0333476978668842E-2</v>
      </c>
      <c r="S190" s="50">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G24" sqref="G24"/>
    </sheetView>
  </sheetViews>
  <sheetFormatPr baseColWidth="10" defaultRowHeight="15" x14ac:dyDescent="0.2"/>
  <cols>
    <col min="1" max="18" width="18.83203125" customWidth="1"/>
  </cols>
  <sheetData>
    <row r="1" spans="1:21" s="124" customFormat="1" ht="22" customHeight="1" x14ac:dyDescent="0.2">
      <c r="A1" s="124" t="e" vm="1">
        <v>#VALUE!</v>
      </c>
    </row>
    <row r="2" spans="1:21" s="124" customFormat="1" ht="22" customHeight="1" thickBot="1" x14ac:dyDescent="0.25"/>
    <row r="3" spans="1:21" s="44" customFormat="1" ht="22" customHeight="1" x14ac:dyDescent="0.2">
      <c r="A3" s="52" cm="1">
        <f t="array" ref="A3">_FV(A1,"Market cap",TRUE)</f>
        <v>104737178202</v>
      </c>
      <c r="B3" s="53" t="s">
        <v>237</v>
      </c>
      <c r="C3" s="54">
        <f>Financials!O8*0.01</f>
        <v>0.36220000000000002</v>
      </c>
      <c r="D3" s="53" t="s">
        <v>201</v>
      </c>
      <c r="E3" s="54">
        <f>SUM(C11:E11)/3</f>
        <v>0.11192064846453571</v>
      </c>
      <c r="F3" s="55" t="s">
        <v>204</v>
      </c>
      <c r="G3" s="56">
        <f>AVERAGE(Financials!K129:O129)</f>
        <v>-1.6342066234965081E-2</v>
      </c>
      <c r="H3" s="55" t="s">
        <v>246</v>
      </c>
      <c r="I3" s="57">
        <f>J15*(1+I7)/(I6-I7)</f>
        <v>155530462837.27353</v>
      </c>
      <c r="J3" s="58" t="s">
        <v>203</v>
      </c>
      <c r="K3" s="59">
        <f>(Financials!O172*-1)/Model!A3</f>
        <v>1.3433625233691208E-2</v>
      </c>
      <c r="L3" s="60" t="s">
        <v>247</v>
      </c>
      <c r="M3" s="43"/>
      <c r="N3" s="127" t="s">
        <v>222</v>
      </c>
      <c r="O3" s="128"/>
      <c r="P3" s="43"/>
      <c r="Q3" s="43"/>
      <c r="R3" s="43"/>
      <c r="S3" s="43"/>
      <c r="T3" s="43"/>
      <c r="U3" s="43"/>
    </row>
    <row r="4" spans="1:21" s="44" customFormat="1" ht="22" customHeight="1" x14ac:dyDescent="0.2">
      <c r="A4" s="61">
        <f>Financials!O56-Financials!O96-Financials!O105</f>
        <v>-54446000000</v>
      </c>
      <c r="B4" s="62" t="s">
        <v>207</v>
      </c>
      <c r="C4" s="63">
        <f>Financials!O17*0.01</f>
        <v>0.2293</v>
      </c>
      <c r="D4" s="62" t="s">
        <v>217</v>
      </c>
      <c r="E4" s="63">
        <f>SUM(C13:E13)/3</f>
        <v>0.40304363227735029</v>
      </c>
      <c r="F4" s="64" t="s">
        <v>209</v>
      </c>
      <c r="G4" s="65">
        <f>A5*(1+(5*G3))</f>
        <v>264467975.59545159</v>
      </c>
      <c r="H4" s="64" t="s">
        <v>220</v>
      </c>
      <c r="I4" s="48">
        <f>NPV(I6,F15,G15,H15,I15,(J15+I3))</f>
        <v>140363012766.51682</v>
      </c>
      <c r="J4" s="64" t="s">
        <v>206</v>
      </c>
      <c r="K4" s="47" cm="1">
        <f t="array" ref="K4">_FV(A1,"Change (%)",TRUE)</f>
        <v>6.783E-3</v>
      </c>
      <c r="L4" s="66" t="s">
        <v>248</v>
      </c>
      <c r="M4" s="43"/>
      <c r="N4" s="125" t="s">
        <v>223</v>
      </c>
      <c r="O4" s="126"/>
      <c r="P4" s="43"/>
      <c r="Q4" s="43"/>
      <c r="R4" s="43"/>
      <c r="S4" s="43"/>
      <c r="T4" s="43"/>
      <c r="U4" s="43"/>
    </row>
    <row r="5" spans="1:21" s="44" customFormat="1" ht="22" customHeight="1" x14ac:dyDescent="0.2">
      <c r="A5" s="61" cm="1">
        <f t="array" ref="A5">_FV(A1,"Shares outstanding",TRUE)</f>
        <v>288000600</v>
      </c>
      <c r="B5" s="62" t="s">
        <v>249</v>
      </c>
      <c r="C5" s="63">
        <f>F14</f>
        <v>0.17955008749300957</v>
      </c>
      <c r="D5" s="67" t="s">
        <v>208</v>
      </c>
      <c r="E5" s="63">
        <f>SUM(C16:E16)/3</f>
        <v>1.1417071798269129</v>
      </c>
      <c r="F5" s="64" t="s">
        <v>213</v>
      </c>
      <c r="G5" s="65">
        <f>Financials!O56</f>
        <v>7417000000</v>
      </c>
      <c r="H5" s="64" t="s">
        <v>210</v>
      </c>
      <c r="I5" s="48">
        <f>I4+G5-G6</f>
        <v>85917012766.516815</v>
      </c>
      <c r="J5" s="64" t="s">
        <v>211</v>
      </c>
      <c r="K5" s="68" cm="1">
        <f t="array" ref="K5">_FV(A1,"Price")</f>
        <v>363.67</v>
      </c>
      <c r="L5" s="69" t="s">
        <v>221</v>
      </c>
      <c r="M5" s="43"/>
      <c r="N5" s="70" t="s">
        <v>224</v>
      </c>
      <c r="O5" s="71">
        <f>Financials!O20</f>
        <v>2019000000</v>
      </c>
      <c r="P5" s="43"/>
      <c r="Q5" s="43"/>
      <c r="R5" s="43"/>
      <c r="S5" s="43"/>
      <c r="T5" s="43"/>
      <c r="U5" s="43"/>
    </row>
    <row r="6" spans="1:21" s="44" customFormat="1" ht="22" customHeight="1" x14ac:dyDescent="0.2">
      <c r="A6" s="72">
        <f>O20/F10</f>
        <v>1.8894373063337724</v>
      </c>
      <c r="B6" s="62" t="s">
        <v>242</v>
      </c>
      <c r="C6" s="63">
        <f>F17</f>
        <v>0.12350044197499685</v>
      </c>
      <c r="D6" s="67" t="s">
        <v>199</v>
      </c>
      <c r="E6" s="63">
        <f>Financials!O33/Financials!O126</f>
        <v>0.43378541810642707</v>
      </c>
      <c r="F6" s="62" t="s">
        <v>244</v>
      </c>
      <c r="G6" s="65">
        <f>Financials!O96+Financials!O105</f>
        <v>61863000000</v>
      </c>
      <c r="H6" s="64" t="s">
        <v>214</v>
      </c>
      <c r="I6" s="47">
        <f>N25</f>
        <v>7.1153965948935069E-2</v>
      </c>
      <c r="J6" s="64" t="s">
        <v>205</v>
      </c>
      <c r="K6" s="73">
        <f>I5/G4</f>
        <v>324.8673589801337</v>
      </c>
      <c r="L6" s="74" t="s">
        <v>212</v>
      </c>
      <c r="M6" s="43"/>
      <c r="N6" s="70" t="s">
        <v>225</v>
      </c>
      <c r="O6" s="71">
        <f>Financials!O96</f>
        <v>23751000000</v>
      </c>
      <c r="P6" s="43"/>
      <c r="Q6" s="43"/>
      <c r="R6" s="43"/>
      <c r="S6" s="43"/>
      <c r="T6" s="43"/>
      <c r="U6" s="43"/>
    </row>
    <row r="7" spans="1:21" s="43" customFormat="1" ht="22" customHeight="1" thickBot="1" x14ac:dyDescent="0.25">
      <c r="A7" s="75">
        <f>O20/F12</f>
        <v>10.523176750929368</v>
      </c>
      <c r="B7" s="76" t="s">
        <v>243</v>
      </c>
      <c r="C7" s="77">
        <f>F15/A3</f>
        <v>6.536360934601991E-2</v>
      </c>
      <c r="D7" s="76" t="s">
        <v>250</v>
      </c>
      <c r="E7" s="78">
        <f>(Financials!O16*(1-0.25))/(Financials!O126+Financials!O105+Financials!O96)</f>
        <v>0.12212256660589307</v>
      </c>
      <c r="F7" s="76" t="s">
        <v>200</v>
      </c>
      <c r="G7" s="79">
        <f>(Financials!O96+Financials!O105)/Financials!O126</f>
        <v>2.6720369730476849</v>
      </c>
      <c r="H7" s="80" t="s">
        <v>245</v>
      </c>
      <c r="I7" s="81">
        <v>0.02</v>
      </c>
      <c r="J7" s="82" t="s">
        <v>202</v>
      </c>
      <c r="K7" s="83">
        <f>K6/K5-1</f>
        <v>-0.10669739329575245</v>
      </c>
      <c r="L7" s="84" t="s">
        <v>215</v>
      </c>
      <c r="N7" s="70" t="s">
        <v>226</v>
      </c>
      <c r="O7" s="71">
        <f>Financials!O105</f>
        <v>38112000000</v>
      </c>
    </row>
    <row r="8" spans="1:21" s="43" customFormat="1" ht="22" customHeight="1" x14ac:dyDescent="0.2">
      <c r="A8" s="85"/>
      <c r="J8" s="45"/>
      <c r="K8" s="45"/>
      <c r="L8" s="45"/>
      <c r="N8" s="86" t="s">
        <v>223</v>
      </c>
      <c r="O8" s="87">
        <f>O5/(O6+O7)</f>
        <v>3.2636632559041756E-2</v>
      </c>
    </row>
    <row r="9" spans="1:21" s="46" customFormat="1" ht="22" customHeight="1" x14ac:dyDescent="0.2">
      <c r="A9" s="88"/>
      <c r="B9" s="89">
        <v>2019</v>
      </c>
      <c r="C9" s="89">
        <v>2020</v>
      </c>
      <c r="D9" s="89">
        <v>2021</v>
      </c>
      <c r="E9" s="90">
        <v>2022</v>
      </c>
      <c r="F9" s="91">
        <v>2023</v>
      </c>
      <c r="G9" s="92">
        <v>2024</v>
      </c>
      <c r="H9" s="92">
        <v>2025</v>
      </c>
      <c r="I9" s="92">
        <v>2026</v>
      </c>
      <c r="J9" s="93">
        <v>2027</v>
      </c>
      <c r="K9" s="45"/>
      <c r="L9" s="45"/>
      <c r="M9" s="45"/>
      <c r="N9" s="70" t="s">
        <v>227</v>
      </c>
      <c r="O9" s="71">
        <f>Financials!O25</f>
        <v>2807000000</v>
      </c>
      <c r="P9" s="43"/>
      <c r="Q9" s="43"/>
      <c r="R9" s="43"/>
      <c r="S9" s="43"/>
      <c r="T9" s="43"/>
      <c r="U9" s="43"/>
    </row>
    <row r="10" spans="1:21" s="46" customFormat="1" ht="22" customHeight="1" x14ac:dyDescent="0.2">
      <c r="A10" s="94" t="s">
        <v>216</v>
      </c>
      <c r="B10" s="95">
        <v>38379000000</v>
      </c>
      <c r="C10" s="95">
        <v>34722000000</v>
      </c>
      <c r="D10" s="95">
        <v>43033000000</v>
      </c>
      <c r="E10" s="96">
        <v>51282000000</v>
      </c>
      <c r="F10" s="95">
        <v>55433000000</v>
      </c>
      <c r="G10" s="95">
        <v>56508000000</v>
      </c>
      <c r="H10" s="95">
        <v>56800000000</v>
      </c>
      <c r="I10" s="95">
        <v>58000000000</v>
      </c>
      <c r="J10" s="96">
        <v>60000000000</v>
      </c>
      <c r="K10" s="97" t="s">
        <v>218</v>
      </c>
      <c r="L10" s="45"/>
      <c r="M10"/>
      <c r="N10" s="70" t="s">
        <v>228</v>
      </c>
      <c r="O10" s="71">
        <f>Financials!O24</f>
        <v>12833000000</v>
      </c>
      <c r="P10" s="43"/>
      <c r="Q10" s="43"/>
      <c r="R10" s="43"/>
      <c r="S10" s="43"/>
      <c r="T10" s="43"/>
      <c r="U10" s="43"/>
    </row>
    <row r="11" spans="1:21" s="46" customFormat="1" ht="22" customHeight="1" x14ac:dyDescent="0.2">
      <c r="A11" s="98"/>
      <c r="B11" s="99"/>
      <c r="C11" s="99">
        <f t="shared" ref="C11:J11" si="0">(C10/B10)-1</f>
        <v>-9.5286484796373028E-2</v>
      </c>
      <c r="D11" s="99">
        <f t="shared" si="0"/>
        <v>0.23935833189332412</v>
      </c>
      <c r="E11" s="99">
        <f t="shared" si="0"/>
        <v>0.19169009829665606</v>
      </c>
      <c r="F11" s="100">
        <f t="shared" si="0"/>
        <v>8.0944580944581013E-2</v>
      </c>
      <c r="G11" s="99">
        <f t="shared" si="0"/>
        <v>1.9392780473725058E-2</v>
      </c>
      <c r="H11" s="99">
        <f t="shared" si="0"/>
        <v>5.1674099242584592E-3</v>
      </c>
      <c r="I11" s="99">
        <f t="shared" si="0"/>
        <v>2.1126760563380254E-2</v>
      </c>
      <c r="J11" s="101">
        <f t="shared" si="0"/>
        <v>3.4482758620689724E-2</v>
      </c>
      <c r="K11" s="101">
        <f>AVERAGE(F11:J11)</f>
        <v>3.22228581053269E-2</v>
      </c>
      <c r="L11" s="45"/>
      <c r="M11" s="45"/>
      <c r="N11" s="70" t="s">
        <v>229</v>
      </c>
      <c r="O11" s="102">
        <f>O9/O10</f>
        <v>0.21873295410270396</v>
      </c>
      <c r="P11" s="43"/>
      <c r="Q11" s="43"/>
      <c r="R11" s="43"/>
      <c r="S11" s="43"/>
      <c r="T11" s="43"/>
      <c r="U11" s="43"/>
    </row>
    <row r="12" spans="1:21" s="46" customFormat="1" ht="22" customHeight="1" x14ac:dyDescent="0.2">
      <c r="A12" s="94" t="s">
        <v>142</v>
      </c>
      <c r="B12" s="95">
        <v>3253000000</v>
      </c>
      <c r="C12" s="95">
        <v>2751000000</v>
      </c>
      <c r="D12" s="95">
        <v>5963000000</v>
      </c>
      <c r="E12" s="95">
        <v>7131000000</v>
      </c>
      <c r="F12" s="103">
        <v>9953000000</v>
      </c>
      <c r="G12" s="95">
        <v>9500000000</v>
      </c>
      <c r="H12" s="95">
        <v>9400000000</v>
      </c>
      <c r="I12" s="95">
        <v>8961000000</v>
      </c>
      <c r="J12" s="96">
        <v>9135000000</v>
      </c>
      <c r="K12" s="104" t="s">
        <v>219</v>
      </c>
      <c r="L12" s="45"/>
      <c r="M12" s="45"/>
      <c r="N12" s="70" t="s">
        <v>230</v>
      </c>
      <c r="O12" s="102">
        <f>O8*(1-O11)</f>
        <v>2.5497925507438061E-2</v>
      </c>
      <c r="P12" s="43"/>
      <c r="Q12" s="43"/>
      <c r="R12" s="43"/>
      <c r="S12" s="43"/>
      <c r="T12" s="43"/>
      <c r="U12" s="43"/>
    </row>
    <row r="13" spans="1:21" s="46" customFormat="1" ht="22" customHeight="1" x14ac:dyDescent="0.2">
      <c r="A13" s="98"/>
      <c r="B13" s="99"/>
      <c r="C13" s="99">
        <f t="shared" ref="C13:J13" si="1">(C12/B12)-1</f>
        <v>-0.15431909007070399</v>
      </c>
      <c r="D13" s="99">
        <f t="shared" si="1"/>
        <v>1.1675754271174119</v>
      </c>
      <c r="E13" s="99">
        <f t="shared" si="1"/>
        <v>0.19587455978534285</v>
      </c>
      <c r="F13" s="100">
        <f t="shared" si="1"/>
        <v>0.39573692329266574</v>
      </c>
      <c r="G13" s="99">
        <f t="shared" si="1"/>
        <v>-4.5513915402391247E-2</v>
      </c>
      <c r="H13" s="99">
        <f t="shared" si="1"/>
        <v>-1.0526315789473717E-2</v>
      </c>
      <c r="I13" s="99">
        <f t="shared" si="1"/>
        <v>-4.6702127659574488E-2</v>
      </c>
      <c r="J13" s="101">
        <f t="shared" si="1"/>
        <v>1.9417475728155331E-2</v>
      </c>
      <c r="K13" s="101">
        <f>AVERAGE(F13:J13)</f>
        <v>6.2482408033876322E-2</v>
      </c>
      <c r="L13" s="45"/>
      <c r="M13" s="45"/>
      <c r="N13" s="125" t="s">
        <v>231</v>
      </c>
      <c r="O13" s="126"/>
      <c r="P13" s="43"/>
      <c r="Q13" s="43"/>
      <c r="R13" s="43"/>
      <c r="S13" s="43"/>
      <c r="T13" s="43"/>
      <c r="U13" s="43"/>
    </row>
    <row r="14" spans="1:21" s="46" customFormat="1" ht="22" customHeight="1" x14ac:dyDescent="0.2">
      <c r="A14" s="105" t="s">
        <v>251</v>
      </c>
      <c r="B14" s="106">
        <f>B12/B10</f>
        <v>8.4759894734099381E-2</v>
      </c>
      <c r="C14" s="106">
        <f t="shared" ref="C14:J14" si="2">C12/C10</f>
        <v>7.922930706756523E-2</v>
      </c>
      <c r="D14" s="106">
        <f t="shared" si="2"/>
        <v>0.13856807566286339</v>
      </c>
      <c r="E14" s="106">
        <f t="shared" si="2"/>
        <v>0.13905463905463905</v>
      </c>
      <c r="F14" s="107">
        <f t="shared" si="2"/>
        <v>0.17955008749300957</v>
      </c>
      <c r="G14" s="106">
        <f t="shared" si="2"/>
        <v>0.16811778863169816</v>
      </c>
      <c r="H14" s="106">
        <f t="shared" si="2"/>
        <v>0.16549295774647887</v>
      </c>
      <c r="I14" s="106">
        <f t="shared" si="2"/>
        <v>0.1545</v>
      </c>
      <c r="J14" s="108">
        <f t="shared" si="2"/>
        <v>0.15225</v>
      </c>
      <c r="K14" s="108"/>
      <c r="L14" s="45"/>
      <c r="M14" s="45"/>
      <c r="N14" s="70" t="s">
        <v>232</v>
      </c>
      <c r="O14" s="102">
        <f>'[1]US Treasury Bonds'!$C$8</f>
        <v>4.1210000000000004E-2</v>
      </c>
      <c r="P14" s="43"/>
      <c r="Q14" s="43"/>
      <c r="R14" s="43"/>
      <c r="S14" s="43"/>
      <c r="T14" s="43"/>
      <c r="U14" s="43"/>
    </row>
    <row r="15" spans="1:21" s="46" customFormat="1" ht="22" customHeight="1" x14ac:dyDescent="0.2">
      <c r="A15" s="94" t="s">
        <v>185</v>
      </c>
      <c r="B15" s="95">
        <v>1123463796</v>
      </c>
      <c r="C15" s="95">
        <v>5726522792</v>
      </c>
      <c r="D15" s="95">
        <v>5922426204</v>
      </c>
      <c r="E15" s="95">
        <v>1739469377</v>
      </c>
      <c r="F15" s="103">
        <v>6846000000</v>
      </c>
      <c r="G15" s="95">
        <v>7200000000</v>
      </c>
      <c r="H15" s="95">
        <v>7400000000</v>
      </c>
      <c r="I15" s="95">
        <v>7700000000</v>
      </c>
      <c r="J15" s="96">
        <v>7800000000</v>
      </c>
      <c r="K15" s="104" t="s">
        <v>241</v>
      </c>
      <c r="L15" s="45"/>
      <c r="M15" s="45"/>
      <c r="N15" s="70" t="s">
        <v>233</v>
      </c>
      <c r="O15" s="109">
        <f>1.33</f>
        <v>1.33</v>
      </c>
      <c r="P15" s="43"/>
      <c r="Q15" s="43"/>
      <c r="R15" s="43"/>
      <c r="S15" s="43"/>
      <c r="T15" s="43"/>
      <c r="U15" s="43"/>
    </row>
    <row r="16" spans="1:21" s="46" customFormat="1" ht="22" customHeight="1" x14ac:dyDescent="0.2">
      <c r="A16" s="110"/>
      <c r="B16" s="99"/>
      <c r="C16" s="99">
        <f t="shared" ref="C16:J16" si="3">(C15/B15)-1</f>
        <v>4.0972027869423213</v>
      </c>
      <c r="D16" s="99">
        <f t="shared" si="3"/>
        <v>3.4209837123791553E-2</v>
      </c>
      <c r="E16" s="99">
        <f t="shared" si="3"/>
        <v>-0.70629108458537404</v>
      </c>
      <c r="F16" s="100">
        <f t="shared" si="3"/>
        <v>2.935682967760576</v>
      </c>
      <c r="G16" s="99">
        <f t="shared" si="3"/>
        <v>5.1709027169149824E-2</v>
      </c>
      <c r="H16" s="99">
        <f t="shared" si="3"/>
        <v>2.7777777777777679E-2</v>
      </c>
      <c r="I16" s="99">
        <f t="shared" si="3"/>
        <v>4.0540540540540571E-2</v>
      </c>
      <c r="J16" s="101">
        <f t="shared" si="3"/>
        <v>1.298701298701288E-2</v>
      </c>
      <c r="K16" s="101">
        <f>AVERAGE(G16:J16)</f>
        <v>3.3253589618620238E-2</v>
      </c>
      <c r="L16" s="45"/>
      <c r="M16" s="45"/>
      <c r="N16" s="70" t="s">
        <v>234</v>
      </c>
      <c r="O16" s="102">
        <v>8.4000000000000005E-2</v>
      </c>
      <c r="P16" s="43"/>
      <c r="Q16" s="43"/>
      <c r="R16" s="43"/>
      <c r="S16" s="43"/>
      <c r="T16" s="43"/>
      <c r="U16" s="43"/>
    </row>
    <row r="17" spans="1:21" s="46" customFormat="1" ht="22" customHeight="1" x14ac:dyDescent="0.2">
      <c r="A17" s="105" t="s">
        <v>199</v>
      </c>
      <c r="B17" s="106">
        <f>B15/B10</f>
        <v>2.9272878292816384E-2</v>
      </c>
      <c r="C17" s="106">
        <f t="shared" ref="C17:J17" si="4">C15/C10</f>
        <v>0.16492491192903636</v>
      </c>
      <c r="D17" s="106">
        <f t="shared" si="4"/>
        <v>0.13762522259661189</v>
      </c>
      <c r="E17" s="108">
        <f t="shared" si="4"/>
        <v>3.3919686771186772E-2</v>
      </c>
      <c r="F17" s="106">
        <f t="shared" si="4"/>
        <v>0.12350044197499685</v>
      </c>
      <c r="G17" s="106">
        <f t="shared" si="4"/>
        <v>0.12741558717349755</v>
      </c>
      <c r="H17" s="106">
        <f t="shared" si="4"/>
        <v>0.13028169014084506</v>
      </c>
      <c r="I17" s="106">
        <f t="shared" si="4"/>
        <v>0.13275862068965516</v>
      </c>
      <c r="J17" s="108">
        <f t="shared" si="4"/>
        <v>0.13</v>
      </c>
      <c r="K17" s="108"/>
      <c r="L17" s="45"/>
      <c r="M17" s="45"/>
      <c r="N17" s="111" t="s">
        <v>231</v>
      </c>
      <c r="O17" s="112">
        <f>(O14)+((O15)*(O16-O14))</f>
        <v>9.8120700000000005E-2</v>
      </c>
      <c r="P17" s="43"/>
      <c r="Q17" s="43"/>
      <c r="R17" s="43"/>
      <c r="S17" s="43"/>
      <c r="T17" s="43"/>
      <c r="U17" s="43"/>
    </row>
    <row r="18" spans="1:21" s="46" customFormat="1" ht="22" customHeight="1" x14ac:dyDescent="0.2">
      <c r="A18" s="113" t="s">
        <v>200</v>
      </c>
      <c r="B18" s="114">
        <v>6.1767814674535362E-2</v>
      </c>
      <c r="C18" s="114">
        <v>5.4867496861321301E-2</v>
      </c>
      <c r="D18" s="114">
        <v>8.5315501301498967E-2</v>
      </c>
      <c r="E18" s="114">
        <v>9.2317593002657225E-2</v>
      </c>
      <c r="F18" s="115"/>
      <c r="G18" s="114"/>
      <c r="H18" s="114"/>
      <c r="I18" s="114"/>
      <c r="J18" s="116"/>
      <c r="K18" s="117"/>
      <c r="L18" s="45"/>
      <c r="M18" s="45"/>
      <c r="N18" s="125" t="s">
        <v>235</v>
      </c>
      <c r="O18" s="126"/>
      <c r="P18" s="43"/>
      <c r="Q18" s="43"/>
      <c r="R18" s="43"/>
      <c r="S18" s="43"/>
      <c r="T18" s="43"/>
      <c r="U18" s="43"/>
    </row>
    <row r="19" spans="1:21" s="46" customFormat="1" ht="22" customHeight="1" x14ac:dyDescent="0.2">
      <c r="A19" s="45"/>
      <c r="B19" s="45"/>
      <c r="C19" s="45"/>
      <c r="D19" s="45"/>
      <c r="E19" s="45"/>
      <c r="F19" s="45" t="s">
        <v>252</v>
      </c>
      <c r="G19" s="45"/>
      <c r="H19" s="45"/>
      <c r="I19" s="45"/>
      <c r="J19" s="45"/>
      <c r="K19" s="45"/>
      <c r="L19" s="45"/>
      <c r="M19" s="45"/>
      <c r="N19" s="70" t="s">
        <v>214</v>
      </c>
      <c r="O19" s="118">
        <f>O6+O7</f>
        <v>61863000000</v>
      </c>
      <c r="P19" s="43"/>
      <c r="Q19" s="43"/>
      <c r="R19" s="43"/>
      <c r="S19" s="43"/>
      <c r="T19" s="43"/>
      <c r="U19" s="43"/>
    </row>
    <row r="20" spans="1:21" s="46" customFormat="1" ht="22" customHeight="1" x14ac:dyDescent="0.2">
      <c r="A20"/>
      <c r="B20" s="119"/>
      <c r="C20" s="119"/>
      <c r="D20" s="119"/>
      <c r="E20" s="119"/>
      <c r="F20" s="45"/>
      <c r="G20" s="45"/>
      <c r="H20" s="45"/>
      <c r="I20" s="45"/>
      <c r="J20" s="45"/>
      <c r="K20" s="45"/>
      <c r="L20" s="45"/>
      <c r="M20" s="45"/>
      <c r="N20" s="70" t="s">
        <v>237</v>
      </c>
      <c r="O20" s="118">
        <f>A3</f>
        <v>104737178202</v>
      </c>
      <c r="P20" s="43"/>
      <c r="Q20" s="43"/>
      <c r="R20" s="43"/>
      <c r="S20" s="43"/>
      <c r="T20" s="43"/>
      <c r="U20" s="43"/>
    </row>
    <row r="21" spans="1:21" s="46" customFormat="1" ht="22" customHeight="1" x14ac:dyDescent="0.2">
      <c r="A21" s="132" t="str" cm="1">
        <f t="array" ref="A21">_FV(A1,"Industry")</f>
        <v>Machinery, Equipment &amp; Components</v>
      </c>
      <c r="B21" s="132"/>
      <c r="C21" s="132"/>
      <c r="D21" s="133" cm="1">
        <f t="array" ref="D21">_FV(A1,"Year incorporated",TRUE)</f>
        <v>1958</v>
      </c>
      <c r="E21" s="133"/>
      <c r="F21" s="45"/>
      <c r="G21" s="45"/>
      <c r="H21" s="45"/>
      <c r="I21" s="45"/>
      <c r="J21" s="45"/>
      <c r="K21" s="45"/>
      <c r="L21"/>
      <c r="M21" s="45"/>
      <c r="N21" s="70" t="s">
        <v>239</v>
      </c>
      <c r="O21" s="118">
        <f>O19+O20</f>
        <v>166600178202</v>
      </c>
      <c r="P21" s="43"/>
      <c r="Q21" s="43"/>
      <c r="R21" s="43"/>
      <c r="S21" s="43"/>
      <c r="T21" s="43"/>
      <c r="U21" s="43"/>
    </row>
    <row r="22" spans="1:21" s="46" customFormat="1" ht="22" customHeight="1" x14ac:dyDescent="0.2">
      <c r="A22" s="131" t="str" cm="1">
        <f t="array" ref="A22">_FV(A1,"Description")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B22" s="131"/>
      <c r="C22" s="131"/>
      <c r="D22" s="131"/>
      <c r="E22" s="131"/>
      <c r="F22" s="45"/>
      <c r="G22" s="45"/>
      <c r="H22" s="45"/>
      <c r="I22" s="45"/>
      <c r="J22" s="45"/>
      <c r="K22" s="45"/>
      <c r="L22" s="45"/>
      <c r="M22" s="45"/>
      <c r="N22" s="86" t="s">
        <v>236</v>
      </c>
      <c r="O22" s="120">
        <f>(O19/O21)</f>
        <v>0.37132613342701304</v>
      </c>
      <c r="P22" s="43"/>
      <c r="Q22" s="43"/>
      <c r="R22" s="43"/>
      <c r="S22" s="43"/>
      <c r="T22" s="43"/>
      <c r="U22" s="43"/>
    </row>
    <row r="23" spans="1:21" s="46" customFormat="1" ht="22" customHeight="1" x14ac:dyDescent="0.2">
      <c r="A23" s="131"/>
      <c r="B23" s="131"/>
      <c r="C23" s="131"/>
      <c r="D23" s="131"/>
      <c r="E23" s="131"/>
      <c r="F23" s="45"/>
      <c r="G23" s="45"/>
      <c r="H23" s="45"/>
      <c r="I23" s="45"/>
      <c r="J23" s="45"/>
      <c r="K23" s="45"/>
      <c r="L23" s="45"/>
      <c r="M23" s="45"/>
      <c r="N23" s="111" t="s">
        <v>238</v>
      </c>
      <c r="O23" s="121">
        <f>O20/O21</f>
        <v>0.62867386657298696</v>
      </c>
      <c r="P23" s="43"/>
      <c r="Q23" s="43"/>
      <c r="R23" s="43"/>
      <c r="S23" s="43"/>
      <c r="T23" s="43"/>
      <c r="U23" s="43"/>
    </row>
    <row r="24" spans="1:21" s="46" customFormat="1" ht="22" customHeight="1" x14ac:dyDescent="0.2">
      <c r="A24" s="131"/>
      <c r="B24" s="131"/>
      <c r="C24" s="131"/>
      <c r="D24" s="131"/>
      <c r="E24" s="131"/>
      <c r="F24" s="45"/>
      <c r="G24" s="45"/>
      <c r="H24" s="45"/>
      <c r="I24" s="45"/>
      <c r="J24" s="45"/>
      <c r="K24" s="45"/>
      <c r="L24" s="45"/>
      <c r="M24" s="45"/>
      <c r="N24" s="129" t="s">
        <v>240</v>
      </c>
      <c r="O24" s="130"/>
      <c r="P24" s="43"/>
      <c r="Q24" s="43"/>
      <c r="R24" s="43"/>
      <c r="S24" s="43"/>
      <c r="T24" s="43"/>
      <c r="U24" s="43"/>
    </row>
    <row r="25" spans="1:21" s="46" customFormat="1" ht="22" customHeight="1" x14ac:dyDescent="0.2">
      <c r="A25" s="131"/>
      <c r="B25" s="131"/>
      <c r="C25" s="131"/>
      <c r="D25" s="131"/>
      <c r="E25" s="131"/>
      <c r="F25" s="45"/>
      <c r="G25" s="45"/>
      <c r="H25" s="45"/>
      <c r="I25" s="45"/>
      <c r="J25" s="45"/>
      <c r="K25" s="45"/>
      <c r="L25" s="45"/>
      <c r="M25" s="45"/>
      <c r="N25" s="122">
        <f>(O22*O12)+(O23*O17)</f>
        <v>7.1153965948935069E-2</v>
      </c>
      <c r="O25" s="123"/>
      <c r="P25" s="43"/>
      <c r="Q25" s="43"/>
      <c r="R25" s="43"/>
      <c r="S25" s="43"/>
      <c r="T25" s="43"/>
      <c r="U25" s="43"/>
    </row>
    <row r="26" spans="1:21" s="46" customFormat="1" ht="22" customHeight="1" x14ac:dyDescent="0.2">
      <c r="A26" s="131"/>
      <c r="B26" s="131"/>
      <c r="C26" s="131"/>
      <c r="D26" s="131"/>
      <c r="E26" s="131"/>
      <c r="F26" s="45"/>
      <c r="G26" s="45"/>
      <c r="H26" s="45"/>
      <c r="I26" s="45"/>
      <c r="J26" s="45"/>
      <c r="K26" s="45"/>
      <c r="L26" s="45"/>
      <c r="M26" s="45"/>
      <c r="N26" s="45"/>
      <c r="O26" s="43"/>
      <c r="P26" s="43"/>
      <c r="Q26" s="43"/>
      <c r="R26" s="43"/>
      <c r="S26" s="43"/>
      <c r="T26" s="43"/>
      <c r="U26" s="43"/>
    </row>
    <row r="27" spans="1:21" s="46" customFormat="1" ht="22" customHeight="1" x14ac:dyDescent="0.2">
      <c r="A27" s="131"/>
      <c r="B27" s="131"/>
      <c r="C27" s="131"/>
      <c r="D27" s="131"/>
      <c r="E27" s="131"/>
      <c r="F27" s="45"/>
      <c r="G27" s="45"/>
      <c r="H27" s="45"/>
      <c r="I27" s="45"/>
      <c r="J27" s="45"/>
      <c r="K27" s="45"/>
      <c r="L27" s="45"/>
      <c r="M27" s="45"/>
      <c r="N27" s="45"/>
      <c r="O27" s="43"/>
      <c r="P27" s="43"/>
      <c r="Q27" s="43"/>
      <c r="R27" s="43"/>
      <c r="S27" s="43"/>
      <c r="T27" s="43"/>
      <c r="U27" s="43"/>
    </row>
    <row r="28" spans="1:21" s="46" customFormat="1" ht="22" customHeight="1" x14ac:dyDescent="0.2">
      <c r="A28" s="131"/>
      <c r="B28" s="131"/>
      <c r="C28" s="131"/>
      <c r="D28" s="131"/>
      <c r="E28" s="131"/>
      <c r="F28" s="45"/>
      <c r="G28" s="45"/>
      <c r="H28" s="45"/>
      <c r="I28" s="45"/>
      <c r="J28" s="45"/>
      <c r="K28" s="45"/>
      <c r="L28" s="45"/>
      <c r="M28" s="45"/>
      <c r="N28" s="45"/>
      <c r="O28" s="43"/>
      <c r="P28" s="43"/>
      <c r="Q28" s="43"/>
      <c r="R28" s="43"/>
      <c r="S28" s="43"/>
      <c r="T28" s="43"/>
      <c r="U28" s="43"/>
    </row>
    <row r="29" spans="1:21" s="46" customFormat="1" ht="22" customHeight="1" x14ac:dyDescent="0.2">
      <c r="A29" s="131"/>
      <c r="B29" s="131"/>
      <c r="C29" s="131"/>
      <c r="D29" s="131"/>
      <c r="E29" s="131"/>
      <c r="F29" s="45"/>
      <c r="G29" s="45"/>
      <c r="H29" s="45"/>
      <c r="I29" s="45"/>
      <c r="J29" s="45"/>
      <c r="K29" s="45"/>
      <c r="L29" s="45"/>
      <c r="M29" s="45"/>
      <c r="N29" s="45"/>
      <c r="O29" s="43"/>
      <c r="P29" s="43"/>
      <c r="Q29" s="43"/>
      <c r="R29" s="43"/>
      <c r="S29" s="43"/>
      <c r="T29" s="43"/>
      <c r="U29" s="43"/>
    </row>
    <row r="30" spans="1:21" s="46" customFormat="1" ht="22" customHeight="1" x14ac:dyDescent="0.2">
      <c r="A30" s="131"/>
      <c r="B30" s="131"/>
      <c r="C30" s="131"/>
      <c r="D30" s="131"/>
      <c r="E30" s="131"/>
      <c r="F30" s="45"/>
      <c r="G30" s="45"/>
      <c r="H30" s="45"/>
      <c r="I30" s="45"/>
      <c r="J30" s="45"/>
      <c r="K30" s="45"/>
      <c r="L30" s="45"/>
      <c r="M30" s="45"/>
      <c r="N30" s="45"/>
      <c r="O30" s="43"/>
      <c r="P30" s="43"/>
      <c r="Q30" s="43"/>
      <c r="R30" s="43"/>
      <c r="S30" s="43"/>
      <c r="T30" s="43"/>
      <c r="U30" s="43"/>
    </row>
    <row r="31" spans="1:21" s="44" customFormat="1" x14ac:dyDescent="0.2">
      <c r="A31" s="43"/>
      <c r="B31" s="43"/>
      <c r="C31" s="43"/>
      <c r="D31" s="43"/>
      <c r="E31" s="43"/>
      <c r="F31" s="43"/>
      <c r="G31" s="43"/>
      <c r="H31" s="43"/>
      <c r="I31" s="43"/>
      <c r="J31" s="43"/>
      <c r="K31" s="43"/>
      <c r="L31" s="43"/>
      <c r="M31" s="43"/>
      <c r="N31" s="43"/>
      <c r="O31" s="43"/>
      <c r="P31" s="43"/>
      <c r="Q31" s="43"/>
      <c r="R31" s="43"/>
      <c r="S31" s="43"/>
      <c r="T31" s="43"/>
      <c r="U31" s="43"/>
    </row>
    <row r="32" spans="1:21" s="44" customFormat="1" x14ac:dyDescent="0.2">
      <c r="A32" s="43"/>
      <c r="B32" s="43"/>
      <c r="C32" s="43"/>
      <c r="D32" s="43"/>
      <c r="E32" s="43"/>
      <c r="F32" s="43"/>
      <c r="G32" s="43"/>
      <c r="H32" s="43"/>
      <c r="I32" s="43"/>
      <c r="J32" s="43"/>
      <c r="K32" s="43"/>
      <c r="L32" s="43"/>
      <c r="M32" s="43"/>
      <c r="N32" s="43"/>
      <c r="O32" s="43"/>
      <c r="P32" s="43"/>
      <c r="Q32" s="43"/>
      <c r="R32" s="43"/>
      <c r="S32" s="43"/>
      <c r="T32" s="43"/>
      <c r="U32" s="43"/>
    </row>
    <row r="33" spans="1:25" s="44" customFormat="1" x14ac:dyDescent="0.2">
      <c r="A33" s="45"/>
      <c r="B33" s="45"/>
      <c r="C33" s="45"/>
      <c r="D33" s="45"/>
      <c r="E33" s="45"/>
      <c r="F33" s="45"/>
      <c r="G33" s="45"/>
      <c r="H33" s="45"/>
      <c r="I33" s="45"/>
      <c r="J33" s="45"/>
      <c r="K33" s="45"/>
      <c r="L33" s="45"/>
      <c r="M33" s="45"/>
      <c r="N33" s="45"/>
      <c r="O33" s="45"/>
      <c r="P33" s="45"/>
      <c r="Q33" s="43"/>
      <c r="R33" s="43"/>
      <c r="S33" s="45"/>
      <c r="T33" s="45"/>
      <c r="U33" s="45"/>
      <c r="V33" s="45"/>
      <c r="W33" s="45"/>
      <c r="X33" s="45"/>
      <c r="Y33" s="45"/>
    </row>
    <row r="34" spans="1:25" x14ac:dyDescent="0.2">
      <c r="A34" s="45"/>
      <c r="B34" s="45"/>
      <c r="C34" s="45"/>
      <c r="D34" s="45"/>
      <c r="E34" s="45"/>
      <c r="F34" s="45"/>
      <c r="G34" s="45"/>
      <c r="H34" s="45"/>
      <c r="I34" s="45"/>
      <c r="J34" s="45"/>
      <c r="K34" s="45"/>
      <c r="L34" s="45"/>
      <c r="M34" s="45"/>
      <c r="N34" s="45"/>
      <c r="O34" s="45"/>
      <c r="P34" s="45"/>
      <c r="Q34" s="43"/>
      <c r="R34" s="43"/>
      <c r="S34" s="45"/>
      <c r="T34" s="45"/>
      <c r="U34" s="45"/>
      <c r="V34" s="45"/>
      <c r="W34" s="45"/>
      <c r="X34" s="45"/>
      <c r="Y34" s="45"/>
    </row>
    <row r="35" spans="1:25" x14ac:dyDescent="0.2">
      <c r="A35" s="45"/>
      <c r="B35" s="45"/>
      <c r="C35" s="45"/>
      <c r="D35" s="45"/>
      <c r="E35" s="45"/>
      <c r="F35" s="45"/>
      <c r="G35" s="45"/>
      <c r="H35" s="45"/>
      <c r="I35" s="45"/>
      <c r="J35" s="45"/>
      <c r="K35" s="45"/>
      <c r="L35" s="45"/>
      <c r="M35" s="45"/>
      <c r="N35" s="45"/>
      <c r="O35" s="45"/>
      <c r="P35" s="45"/>
      <c r="Q35" s="43"/>
      <c r="R35" s="43"/>
      <c r="S35" s="45"/>
      <c r="T35" s="45"/>
      <c r="U35" s="45"/>
      <c r="V35" s="45"/>
      <c r="W35" s="45"/>
      <c r="X35" s="45"/>
      <c r="Y35" s="45"/>
    </row>
    <row r="36" spans="1:25" x14ac:dyDescent="0.2">
      <c r="A36" s="45"/>
      <c r="B36" s="45"/>
      <c r="C36" s="45"/>
      <c r="D36" s="45"/>
      <c r="E36" s="45"/>
      <c r="F36" s="45"/>
      <c r="G36" s="45"/>
      <c r="H36" s="45"/>
      <c r="I36" s="45"/>
      <c r="J36" s="45"/>
      <c r="K36" s="45"/>
      <c r="L36" s="45"/>
      <c r="M36" s="45"/>
      <c r="N36" s="45"/>
      <c r="O36" s="45"/>
      <c r="P36" s="45"/>
      <c r="Q36" s="43"/>
      <c r="R36" s="43"/>
      <c r="S36" s="45"/>
      <c r="T36" s="45"/>
      <c r="U36" s="45"/>
      <c r="V36" s="45"/>
      <c r="W36" s="45"/>
      <c r="X36" s="45"/>
      <c r="Y36" s="45"/>
    </row>
    <row r="37" spans="1:25" x14ac:dyDescent="0.2">
      <c r="A37" s="45"/>
      <c r="B37" s="45"/>
      <c r="C37" s="45"/>
      <c r="D37" s="45"/>
      <c r="E37" s="45"/>
      <c r="F37" s="45"/>
      <c r="G37" s="45"/>
      <c r="H37" s="45"/>
      <c r="I37" s="45"/>
      <c r="J37" s="45"/>
      <c r="K37" s="45"/>
      <c r="L37" s="45"/>
      <c r="M37" s="45"/>
      <c r="N37" s="45"/>
      <c r="O37" s="45"/>
      <c r="P37" s="45"/>
      <c r="Q37" s="43"/>
      <c r="R37" s="43"/>
      <c r="S37" s="45"/>
      <c r="T37" s="45"/>
      <c r="U37" s="45"/>
      <c r="V37" s="45"/>
      <c r="W37" s="45"/>
      <c r="X37" s="45"/>
      <c r="Y37" s="45"/>
    </row>
    <row r="38" spans="1:25" x14ac:dyDescent="0.2">
      <c r="A38" s="45"/>
      <c r="B38" s="45"/>
      <c r="C38" s="45"/>
      <c r="D38" s="45"/>
      <c r="E38" s="45"/>
      <c r="F38" s="45"/>
      <c r="G38" s="45"/>
      <c r="H38" s="45"/>
      <c r="I38" s="45"/>
      <c r="J38" s="45"/>
      <c r="K38" s="45"/>
      <c r="L38" s="45"/>
      <c r="M38" s="45"/>
      <c r="N38" s="45"/>
      <c r="O38" s="45"/>
      <c r="P38" s="45"/>
      <c r="Q38" s="43"/>
      <c r="R38" s="43"/>
      <c r="S38" s="45"/>
      <c r="T38" s="45"/>
      <c r="U38" s="45"/>
      <c r="V38" s="45"/>
      <c r="W38" s="45"/>
      <c r="X38" s="45"/>
      <c r="Y38" s="45"/>
    </row>
    <row r="39" spans="1:25" x14ac:dyDescent="0.2">
      <c r="A39" s="45"/>
      <c r="B39" s="45"/>
      <c r="C39" s="45"/>
      <c r="D39" s="45"/>
      <c r="E39" s="45"/>
      <c r="F39" s="45"/>
      <c r="G39" s="45"/>
      <c r="H39" s="45"/>
      <c r="I39" s="45"/>
      <c r="J39" s="45"/>
      <c r="K39" s="45"/>
      <c r="L39" s="45"/>
      <c r="M39" s="45"/>
      <c r="N39" s="45"/>
      <c r="O39" s="45"/>
      <c r="P39" s="45"/>
      <c r="Q39" s="43"/>
      <c r="R39" s="43"/>
      <c r="S39" s="45"/>
      <c r="T39" s="45"/>
      <c r="U39" s="45"/>
      <c r="V39" s="45"/>
      <c r="W39" s="45"/>
      <c r="X39" s="45"/>
      <c r="Y39" s="45"/>
    </row>
    <row r="40" spans="1:25" x14ac:dyDescent="0.2">
      <c r="A40" s="45"/>
      <c r="B40" s="45"/>
      <c r="C40" s="45"/>
      <c r="D40" s="45"/>
      <c r="E40" s="45"/>
      <c r="F40" s="45"/>
      <c r="G40" s="45"/>
      <c r="H40" s="45"/>
      <c r="I40" s="45"/>
      <c r="J40" s="45"/>
      <c r="K40" s="45"/>
      <c r="L40" s="45"/>
      <c r="M40" s="45"/>
      <c r="N40" s="45"/>
      <c r="O40" s="45"/>
      <c r="P40" s="45"/>
      <c r="Q40" s="43"/>
      <c r="R40" s="43"/>
      <c r="S40" s="45"/>
      <c r="T40" s="45"/>
      <c r="U40" s="45"/>
      <c r="V40" s="45"/>
      <c r="W40" s="45"/>
      <c r="X40" s="45"/>
      <c r="Y40" s="45"/>
    </row>
    <row r="41" spans="1:25" x14ac:dyDescent="0.2">
      <c r="A41" s="45"/>
      <c r="B41" s="45"/>
      <c r="C41" s="45"/>
      <c r="D41" s="45"/>
      <c r="E41" s="45"/>
      <c r="F41" s="45"/>
      <c r="G41" s="45"/>
      <c r="H41" s="45"/>
      <c r="I41" s="45"/>
      <c r="J41" s="45"/>
      <c r="K41" s="45"/>
      <c r="L41" s="45"/>
      <c r="M41" s="45"/>
      <c r="N41" s="45"/>
      <c r="O41" s="45"/>
      <c r="P41" s="45"/>
      <c r="Q41" s="43"/>
      <c r="R41" s="43"/>
      <c r="S41" s="45"/>
      <c r="T41" s="45"/>
      <c r="U41" s="45"/>
      <c r="V41" s="45"/>
      <c r="W41" s="45"/>
      <c r="X41" s="45"/>
      <c r="Y41" s="45"/>
    </row>
    <row r="42" spans="1:25" x14ac:dyDescent="0.2">
      <c r="A42" s="45"/>
      <c r="B42" s="45"/>
      <c r="C42" s="45"/>
      <c r="D42" s="45"/>
      <c r="E42" s="45"/>
      <c r="F42" s="45"/>
      <c r="G42" s="45"/>
      <c r="H42" s="45"/>
      <c r="I42" s="45"/>
      <c r="J42" s="45"/>
      <c r="K42" s="45"/>
      <c r="L42" s="45"/>
      <c r="M42" s="45"/>
      <c r="N42" s="45"/>
      <c r="O42" s="45"/>
      <c r="P42" s="45"/>
      <c r="Q42" s="43"/>
      <c r="R42" s="43"/>
      <c r="S42" s="45"/>
      <c r="T42" s="45"/>
      <c r="U42" s="45"/>
      <c r="V42" s="45"/>
      <c r="W42" s="45"/>
      <c r="X42" s="45"/>
      <c r="Y42" s="45"/>
    </row>
    <row r="43" spans="1:25" x14ac:dyDescent="0.2">
      <c r="A43" s="45"/>
      <c r="B43" s="45"/>
      <c r="C43" s="45"/>
      <c r="D43" s="45"/>
      <c r="E43" s="45"/>
      <c r="F43" s="45"/>
      <c r="G43" s="45"/>
      <c r="H43" s="45"/>
      <c r="I43" s="45"/>
      <c r="J43" s="45"/>
      <c r="K43" s="45"/>
      <c r="L43" s="45"/>
      <c r="M43" s="45"/>
      <c r="N43" s="45"/>
      <c r="O43" s="45"/>
      <c r="P43" s="45"/>
      <c r="Q43" s="43"/>
      <c r="R43" s="43"/>
      <c r="S43" s="45"/>
      <c r="T43" s="45"/>
      <c r="U43" s="45"/>
      <c r="V43" s="45"/>
      <c r="W43" s="45"/>
      <c r="X43" s="45"/>
      <c r="Y43" s="45"/>
    </row>
    <row r="44" spans="1:25" x14ac:dyDescent="0.2">
      <c r="A44" s="45"/>
      <c r="B44" s="45"/>
      <c r="C44" s="45"/>
      <c r="D44" s="45"/>
      <c r="E44" s="45"/>
      <c r="F44" s="45"/>
      <c r="G44" s="45"/>
      <c r="H44" s="45"/>
      <c r="I44" s="45"/>
      <c r="J44" s="45"/>
      <c r="K44" s="45"/>
      <c r="L44" s="45"/>
      <c r="M44" s="45"/>
      <c r="N44" s="45"/>
      <c r="O44" s="45"/>
      <c r="P44" s="45"/>
      <c r="Q44" s="43"/>
      <c r="R44" s="43"/>
      <c r="S44" s="45"/>
      <c r="T44" s="45"/>
      <c r="U44" s="45"/>
      <c r="V44" s="45"/>
      <c r="W44" s="45"/>
      <c r="X44" s="45"/>
      <c r="Y44" s="45"/>
    </row>
    <row r="45" spans="1:25" x14ac:dyDescent="0.2">
      <c r="A45" s="45"/>
      <c r="B45" s="45"/>
      <c r="C45" s="45"/>
      <c r="D45" s="45"/>
      <c r="E45" s="45"/>
      <c r="F45" s="45"/>
      <c r="G45" s="45"/>
      <c r="H45" s="45"/>
      <c r="I45" s="45"/>
      <c r="J45" s="45"/>
      <c r="K45" s="45"/>
      <c r="L45" s="45"/>
      <c r="M45" s="45"/>
      <c r="N45" s="45"/>
      <c r="O45" s="45"/>
      <c r="P45" s="45"/>
      <c r="Q45" s="43"/>
      <c r="R45" s="43"/>
      <c r="S45" s="45"/>
      <c r="T45" s="45"/>
      <c r="U45" s="45"/>
      <c r="V45" s="45"/>
      <c r="W45" s="45"/>
      <c r="X45" s="45"/>
      <c r="Y45" s="45"/>
    </row>
    <row r="46" spans="1:25" x14ac:dyDescent="0.2">
      <c r="A46" s="45"/>
      <c r="B46" s="45"/>
      <c r="C46" s="45"/>
      <c r="D46" s="45"/>
      <c r="E46" s="45"/>
      <c r="F46" s="45"/>
      <c r="G46" s="45"/>
      <c r="H46" s="45"/>
      <c r="I46" s="45"/>
      <c r="J46" s="45"/>
      <c r="K46" s="45"/>
      <c r="L46" s="45"/>
      <c r="M46" s="45"/>
      <c r="N46" s="45"/>
      <c r="O46" s="45"/>
      <c r="P46" s="45"/>
      <c r="Q46" s="43"/>
      <c r="R46" s="43"/>
      <c r="S46" s="45"/>
      <c r="T46" s="45"/>
      <c r="U46" s="45"/>
      <c r="V46" s="45"/>
      <c r="W46" s="45"/>
      <c r="X46" s="45"/>
      <c r="Y46" s="45"/>
    </row>
    <row r="47" spans="1:25" x14ac:dyDescent="0.2">
      <c r="A47" s="45"/>
      <c r="B47" s="45"/>
      <c r="C47" s="45"/>
      <c r="D47" s="45"/>
      <c r="E47" s="45"/>
      <c r="F47" s="45"/>
      <c r="G47" s="45"/>
      <c r="H47" s="45"/>
      <c r="I47" s="45"/>
      <c r="J47" s="45"/>
      <c r="K47" s="45"/>
      <c r="L47" s="45"/>
      <c r="M47" s="45"/>
      <c r="N47" s="45"/>
      <c r="O47" s="45"/>
      <c r="P47" s="45"/>
      <c r="Q47" s="43"/>
      <c r="R47" s="43"/>
      <c r="S47" s="45"/>
      <c r="T47" s="45"/>
      <c r="U47" s="45"/>
      <c r="V47" s="45"/>
      <c r="W47" s="45"/>
      <c r="X47" s="45"/>
      <c r="Y47" s="45"/>
    </row>
    <row r="48" spans="1:25" x14ac:dyDescent="0.2">
      <c r="A48" s="45"/>
      <c r="B48" s="45"/>
      <c r="C48" s="45"/>
      <c r="D48" s="45"/>
      <c r="E48" s="45"/>
      <c r="F48" s="45"/>
      <c r="G48" s="45"/>
      <c r="H48" s="45"/>
      <c r="I48" s="45"/>
      <c r="J48" s="45"/>
      <c r="K48" s="45"/>
      <c r="L48" s="45"/>
      <c r="M48" s="45"/>
      <c r="N48" s="45"/>
      <c r="O48" s="45"/>
      <c r="P48" s="45"/>
      <c r="Q48" s="43"/>
      <c r="R48" s="43"/>
      <c r="S48" s="45"/>
      <c r="T48" s="45"/>
      <c r="U48" s="45"/>
      <c r="V48" s="45"/>
      <c r="W48" s="45"/>
      <c r="X48" s="45"/>
      <c r="Y48" s="45"/>
    </row>
    <row r="49" spans="1:25" x14ac:dyDescent="0.2">
      <c r="A49" s="45"/>
      <c r="B49" s="45"/>
      <c r="C49" s="45"/>
      <c r="D49" s="45"/>
      <c r="E49" s="45"/>
      <c r="F49" s="45"/>
      <c r="G49" s="45"/>
      <c r="H49" s="45"/>
      <c r="I49" s="45"/>
      <c r="J49" s="45"/>
      <c r="K49" s="45"/>
      <c r="L49" s="45"/>
      <c r="M49" s="45"/>
      <c r="N49" s="45"/>
      <c r="O49" s="45"/>
      <c r="P49" s="45"/>
      <c r="Q49" s="43"/>
      <c r="R49" s="43"/>
      <c r="S49" s="45"/>
      <c r="T49" s="45"/>
      <c r="U49" s="45"/>
      <c r="V49" s="45"/>
      <c r="W49" s="45"/>
      <c r="X49" s="45"/>
      <c r="Y49" s="45"/>
    </row>
    <row r="50" spans="1:25" x14ac:dyDescent="0.2">
      <c r="A50" s="45"/>
      <c r="B50" s="45"/>
      <c r="C50" s="45"/>
      <c r="D50" s="45"/>
      <c r="E50" s="45"/>
      <c r="F50" s="45"/>
      <c r="G50" s="45"/>
      <c r="H50" s="45"/>
      <c r="I50" s="45"/>
      <c r="J50" s="45"/>
      <c r="K50" s="45"/>
      <c r="L50" s="45"/>
      <c r="M50" s="45"/>
      <c r="N50" s="45"/>
      <c r="O50" s="45"/>
      <c r="P50" s="45"/>
      <c r="Q50" s="43"/>
      <c r="R50" s="43"/>
      <c r="S50" s="45"/>
      <c r="T50" s="45"/>
      <c r="U50" s="45"/>
      <c r="V50" s="45"/>
      <c r="W50" s="45"/>
      <c r="X50" s="45"/>
      <c r="Y50" s="45"/>
    </row>
    <row r="51" spans="1:25" x14ac:dyDescent="0.2">
      <c r="A51" s="45"/>
      <c r="B51" s="45"/>
      <c r="C51" s="45"/>
      <c r="D51" s="45"/>
      <c r="E51" s="45"/>
      <c r="F51" s="45"/>
      <c r="G51" s="45"/>
      <c r="H51" s="45"/>
      <c r="I51" s="45"/>
      <c r="J51" s="45"/>
      <c r="K51" s="45"/>
      <c r="L51" s="45"/>
      <c r="M51" s="45"/>
      <c r="N51" s="45"/>
      <c r="O51" s="45"/>
      <c r="P51" s="45"/>
      <c r="Q51" s="43"/>
      <c r="R51" s="43"/>
      <c r="S51" s="45"/>
      <c r="T51" s="45"/>
      <c r="U51" s="45"/>
      <c r="V51" s="45"/>
      <c r="W51" s="45"/>
      <c r="X51" s="45"/>
      <c r="Y51" s="45"/>
    </row>
    <row r="52" spans="1:25" x14ac:dyDescent="0.2">
      <c r="A52" s="45"/>
      <c r="B52" s="45"/>
      <c r="C52" s="45"/>
      <c r="D52" s="45"/>
      <c r="E52" s="45"/>
      <c r="F52" s="45"/>
      <c r="G52" s="45"/>
      <c r="H52" s="45"/>
      <c r="I52" s="45"/>
      <c r="J52" s="45"/>
      <c r="K52" s="45"/>
      <c r="L52" s="45"/>
      <c r="M52" s="45"/>
      <c r="N52" s="45"/>
      <c r="O52" s="45"/>
      <c r="P52" s="45"/>
      <c r="Q52" s="43"/>
      <c r="R52" s="43"/>
      <c r="S52" s="45"/>
      <c r="T52" s="45"/>
      <c r="U52" s="45"/>
      <c r="V52" s="45"/>
      <c r="W52" s="45"/>
      <c r="X52" s="45"/>
      <c r="Y52" s="45"/>
    </row>
    <row r="53" spans="1:25" x14ac:dyDescent="0.2">
      <c r="A53" s="45"/>
      <c r="B53" s="45"/>
      <c r="C53" s="45"/>
      <c r="D53" s="45"/>
      <c r="E53" s="45"/>
      <c r="F53" s="45"/>
      <c r="G53" s="45"/>
      <c r="H53" s="45"/>
      <c r="I53" s="45"/>
      <c r="J53" s="45"/>
      <c r="K53" s="45"/>
      <c r="L53" s="45"/>
      <c r="M53" s="45"/>
      <c r="N53" s="45"/>
      <c r="O53" s="45"/>
      <c r="P53" s="45"/>
      <c r="Q53" s="43"/>
      <c r="R53" s="43"/>
      <c r="S53" s="45"/>
      <c r="T53" s="45"/>
      <c r="U53" s="45"/>
      <c r="V53" s="45"/>
      <c r="W53" s="45"/>
      <c r="X53" s="45"/>
      <c r="Y53" s="45"/>
    </row>
    <row r="54" spans="1:25" x14ac:dyDescent="0.2">
      <c r="A54" s="45"/>
      <c r="B54" s="45"/>
      <c r="C54" s="45"/>
      <c r="D54" s="45"/>
      <c r="E54" s="45"/>
      <c r="F54" s="45"/>
      <c r="G54" s="45"/>
      <c r="H54" s="45"/>
      <c r="I54" s="45"/>
      <c r="J54" s="45"/>
      <c r="K54" s="45"/>
      <c r="L54" s="45"/>
      <c r="M54" s="45"/>
      <c r="N54" s="45"/>
      <c r="O54" s="45"/>
      <c r="P54" s="45"/>
      <c r="Q54" s="43"/>
      <c r="R54" s="43"/>
      <c r="S54" s="45"/>
      <c r="T54" s="45"/>
      <c r="U54" s="45"/>
      <c r="V54" s="45"/>
      <c r="W54" s="45"/>
      <c r="X54" s="45"/>
      <c r="Y54" s="45"/>
    </row>
    <row r="55" spans="1:25" x14ac:dyDescent="0.2">
      <c r="A55" s="45"/>
      <c r="B55" s="45"/>
      <c r="C55" s="45"/>
      <c r="D55" s="45"/>
      <c r="E55" s="45"/>
      <c r="F55" s="45"/>
      <c r="G55" s="45"/>
      <c r="H55" s="45"/>
      <c r="I55" s="45"/>
      <c r="J55" s="45"/>
      <c r="K55" s="45"/>
      <c r="L55" s="45"/>
      <c r="M55" s="45"/>
      <c r="N55" s="45"/>
      <c r="O55" s="45"/>
      <c r="P55" s="45"/>
      <c r="Q55" s="43"/>
      <c r="R55" s="43"/>
      <c r="S55" s="45"/>
      <c r="T55" s="45"/>
      <c r="U55" s="45"/>
      <c r="V55" s="45"/>
      <c r="W55" s="45"/>
      <c r="X55" s="45"/>
      <c r="Y55" s="45"/>
    </row>
    <row r="56" spans="1:25" x14ac:dyDescent="0.2">
      <c r="A56" s="45"/>
      <c r="B56" s="45"/>
      <c r="C56" s="45"/>
      <c r="D56" s="45"/>
      <c r="E56" s="45"/>
      <c r="F56" s="45"/>
      <c r="G56" s="45"/>
      <c r="H56" s="45"/>
      <c r="I56" s="45"/>
      <c r="J56" s="45"/>
      <c r="K56" s="45"/>
      <c r="L56" s="45"/>
      <c r="M56" s="45"/>
      <c r="N56" s="45"/>
      <c r="O56" s="45"/>
      <c r="P56" s="45"/>
      <c r="Q56" s="43"/>
      <c r="R56" s="43"/>
      <c r="S56" s="45"/>
      <c r="T56" s="45"/>
      <c r="U56" s="45"/>
      <c r="V56" s="45"/>
      <c r="W56" s="45"/>
      <c r="X56" s="45"/>
      <c r="Y56" s="45"/>
    </row>
    <row r="57" spans="1:25" x14ac:dyDescent="0.2">
      <c r="A57" s="45"/>
      <c r="B57" s="45"/>
      <c r="C57" s="45"/>
      <c r="D57" s="45"/>
      <c r="E57" s="45"/>
      <c r="F57" s="45"/>
      <c r="G57" s="45"/>
      <c r="H57" s="45"/>
      <c r="I57" s="45"/>
      <c r="J57" s="45"/>
      <c r="K57" s="45"/>
      <c r="L57" s="45"/>
      <c r="M57" s="45"/>
      <c r="N57" s="45"/>
      <c r="O57" s="45"/>
      <c r="P57" s="45"/>
      <c r="Q57" s="43"/>
      <c r="R57" s="43"/>
      <c r="S57" s="45"/>
      <c r="T57" s="45"/>
      <c r="U57" s="45"/>
      <c r="V57" s="45"/>
      <c r="W57" s="45"/>
      <c r="X57" s="45"/>
      <c r="Y57" s="45"/>
    </row>
    <row r="58" spans="1:25" x14ac:dyDescent="0.2">
      <c r="A58" s="45"/>
      <c r="B58" s="45"/>
      <c r="C58" s="45"/>
      <c r="D58" s="45"/>
      <c r="E58" s="45"/>
      <c r="F58" s="45"/>
      <c r="G58" s="45"/>
      <c r="H58" s="45"/>
      <c r="I58" s="45"/>
      <c r="J58" s="45"/>
      <c r="K58" s="45"/>
      <c r="L58" s="45"/>
      <c r="M58" s="45"/>
      <c r="N58" s="45"/>
      <c r="O58" s="45"/>
      <c r="P58" s="45"/>
      <c r="Q58" s="43"/>
      <c r="R58" s="43"/>
      <c r="S58" s="45"/>
      <c r="T58" s="45"/>
      <c r="U58" s="45"/>
      <c r="V58" s="45"/>
      <c r="W58" s="45"/>
      <c r="X58" s="45"/>
      <c r="Y58" s="45"/>
    </row>
    <row r="59" spans="1:25" x14ac:dyDescent="0.2">
      <c r="A59" s="45"/>
      <c r="B59" s="45"/>
      <c r="C59" s="45"/>
      <c r="D59" s="45"/>
      <c r="E59" s="45"/>
      <c r="F59" s="45"/>
      <c r="G59" s="45"/>
      <c r="H59" s="45"/>
      <c r="I59" s="45"/>
      <c r="J59" s="45"/>
      <c r="K59" s="45"/>
      <c r="L59" s="45"/>
      <c r="M59" s="45"/>
      <c r="N59" s="45"/>
      <c r="O59" s="45"/>
      <c r="P59" s="45"/>
      <c r="Q59" s="43"/>
      <c r="R59" s="43"/>
      <c r="S59" s="45"/>
      <c r="T59" s="45"/>
      <c r="U59" s="45"/>
      <c r="V59" s="45"/>
      <c r="W59" s="45"/>
      <c r="X59" s="45"/>
      <c r="Y59" s="45"/>
    </row>
    <row r="60" spans="1:25" x14ac:dyDescent="0.2">
      <c r="A60" s="45"/>
      <c r="B60" s="45"/>
      <c r="C60" s="45"/>
      <c r="D60" s="45"/>
      <c r="E60" s="45"/>
      <c r="F60" s="45"/>
      <c r="G60" s="45"/>
      <c r="H60" s="45"/>
      <c r="I60" s="45"/>
      <c r="J60" s="45"/>
      <c r="K60" s="45"/>
      <c r="L60" s="45"/>
      <c r="M60" s="45"/>
      <c r="N60" s="45"/>
      <c r="O60" s="45"/>
      <c r="P60" s="45"/>
      <c r="Q60" s="43"/>
      <c r="R60" s="43"/>
      <c r="S60" s="45"/>
      <c r="T60" s="45"/>
      <c r="U60" s="45"/>
      <c r="V60" s="45"/>
      <c r="W60" s="45"/>
      <c r="X60" s="45"/>
      <c r="Y60" s="45"/>
    </row>
    <row r="61" spans="1:25" x14ac:dyDescent="0.2">
      <c r="A61" s="45"/>
      <c r="B61" s="45"/>
      <c r="C61" s="45"/>
      <c r="D61" s="45"/>
      <c r="E61" s="45"/>
      <c r="F61" s="45"/>
      <c r="G61" s="45"/>
      <c r="H61" s="45"/>
      <c r="I61" s="45"/>
      <c r="J61" s="45"/>
      <c r="K61" s="45"/>
      <c r="L61" s="45"/>
      <c r="M61" s="45"/>
      <c r="N61" s="45"/>
      <c r="O61" s="45"/>
      <c r="P61" s="45"/>
      <c r="Q61" s="43"/>
      <c r="R61" s="43"/>
      <c r="S61" s="45"/>
      <c r="T61" s="45"/>
      <c r="U61" s="45"/>
      <c r="V61" s="45"/>
      <c r="W61" s="45"/>
      <c r="X61" s="45"/>
      <c r="Y61" s="45"/>
    </row>
    <row r="62" spans="1:25" x14ac:dyDescent="0.2">
      <c r="O62" s="43"/>
      <c r="P62" s="43"/>
      <c r="Q62" s="43"/>
      <c r="R62" s="43"/>
      <c r="S62" s="43"/>
    </row>
    <row r="63" spans="1:25" x14ac:dyDescent="0.2">
      <c r="O63" s="43"/>
      <c r="P63" s="43"/>
      <c r="S63" s="43"/>
    </row>
    <row r="64" spans="1:25" x14ac:dyDescent="0.2">
      <c r="O64" s="43"/>
      <c r="P64" s="43"/>
      <c r="S64" s="43"/>
    </row>
    <row r="65" spans="15:19" x14ac:dyDescent="0.2">
      <c r="O65" s="43"/>
      <c r="P65" s="43"/>
      <c r="S65" s="43"/>
    </row>
    <row r="66" spans="15:19" x14ac:dyDescent="0.2">
      <c r="O66" s="43"/>
      <c r="P66" s="43"/>
      <c r="S66" s="43"/>
    </row>
    <row r="67" spans="15:19" x14ac:dyDescent="0.2">
      <c r="O67" s="43"/>
      <c r="P67" s="43"/>
      <c r="S67" s="43"/>
    </row>
    <row r="68" spans="15:19" x14ac:dyDescent="0.2">
      <c r="O68" s="43"/>
      <c r="P68" s="43"/>
      <c r="S68" s="43"/>
    </row>
    <row r="69" spans="15:19" x14ac:dyDescent="0.2">
      <c r="O69" s="43"/>
      <c r="P69" s="43"/>
      <c r="S69" s="43"/>
    </row>
    <row r="70" spans="15:19" x14ac:dyDescent="0.2">
      <c r="O70" s="43"/>
      <c r="P70" s="43"/>
      <c r="S70" s="43"/>
    </row>
    <row r="71" spans="15:19" x14ac:dyDescent="0.2">
      <c r="O71" s="43"/>
      <c r="P71" s="43"/>
      <c r="S71" s="43"/>
    </row>
    <row r="72" spans="15:19" x14ac:dyDescent="0.2">
      <c r="O72" s="43"/>
      <c r="P72" s="43"/>
      <c r="S72" s="43"/>
    </row>
    <row r="73" spans="15:19" x14ac:dyDescent="0.2">
      <c r="O73" s="43"/>
      <c r="P73" s="43"/>
      <c r="S73" s="43"/>
    </row>
    <row r="74" spans="15:19" x14ac:dyDescent="0.2">
      <c r="O74" s="43"/>
      <c r="P74" s="43"/>
      <c r="S74" s="43"/>
    </row>
    <row r="75" spans="15:19" x14ac:dyDescent="0.2">
      <c r="O75" s="43"/>
      <c r="P75" s="43"/>
      <c r="S75" s="43"/>
    </row>
    <row r="76" spans="15:19" x14ac:dyDescent="0.2">
      <c r="O76" s="43"/>
      <c r="P76" s="43"/>
      <c r="S76" s="43"/>
    </row>
    <row r="77" spans="15:19" x14ac:dyDescent="0.2">
      <c r="O77" s="43"/>
      <c r="P77" s="43"/>
      <c r="S77" s="43"/>
    </row>
    <row r="78" spans="15:19" x14ac:dyDescent="0.2">
      <c r="O78" s="43"/>
      <c r="P78" s="43"/>
      <c r="S78" s="43"/>
    </row>
    <row r="79" spans="15:19" x14ac:dyDescent="0.2">
      <c r="O79" s="43"/>
      <c r="P79" s="43"/>
      <c r="S79" s="43"/>
    </row>
    <row r="80" spans="15:19" x14ac:dyDescent="0.2">
      <c r="O80" s="43"/>
      <c r="P80" s="43"/>
      <c r="S80" s="43"/>
    </row>
    <row r="81" spans="15:19" x14ac:dyDescent="0.2">
      <c r="O81" s="43"/>
      <c r="P81" s="43"/>
      <c r="S81" s="43"/>
    </row>
    <row r="82" spans="15:19" x14ac:dyDescent="0.2">
      <c r="O82" s="43"/>
      <c r="P82" s="43"/>
      <c r="S82" s="43"/>
    </row>
    <row r="83" spans="15:19" x14ac:dyDescent="0.2">
      <c r="O83" s="43"/>
      <c r="P83" s="43"/>
      <c r="S83" s="43"/>
    </row>
    <row r="84" spans="15:19" x14ac:dyDescent="0.2">
      <c r="O84" s="43"/>
      <c r="P84" s="43"/>
      <c r="S84" s="43"/>
    </row>
    <row r="85" spans="15:19" x14ac:dyDescent="0.2">
      <c r="O85" s="43"/>
      <c r="P85" s="43"/>
      <c r="S85" s="43"/>
    </row>
    <row r="86" spans="15:19" x14ac:dyDescent="0.2">
      <c r="O86" s="43"/>
      <c r="P86" s="43"/>
      <c r="S86" s="43"/>
    </row>
    <row r="87" spans="15:19" x14ac:dyDescent="0.2">
      <c r="O87" s="43"/>
      <c r="P87" s="43"/>
      <c r="S87" s="43"/>
    </row>
    <row r="88" spans="15:19" x14ac:dyDescent="0.2">
      <c r="O88" s="43"/>
      <c r="P88" s="43"/>
      <c r="S88" s="43"/>
    </row>
    <row r="89" spans="15:19" x14ac:dyDescent="0.2">
      <c r="O89" s="43"/>
      <c r="P89" s="43"/>
      <c r="S89" s="43"/>
    </row>
    <row r="90" spans="15:19" x14ac:dyDescent="0.2">
      <c r="O90" s="43"/>
      <c r="P90" s="43"/>
      <c r="S90" s="43"/>
    </row>
    <row r="91" spans="15:19" x14ac:dyDescent="0.2">
      <c r="O91" s="43"/>
      <c r="P91" s="43"/>
      <c r="S91" s="43"/>
    </row>
    <row r="92" spans="15:19" x14ac:dyDescent="0.2">
      <c r="O92" s="43"/>
      <c r="P92" s="43"/>
      <c r="S92" s="43"/>
    </row>
    <row r="93" spans="15:19" x14ac:dyDescent="0.2">
      <c r="O93" s="43"/>
      <c r="P93" s="43"/>
      <c r="S93" s="43"/>
    </row>
    <row r="94" spans="15:19" x14ac:dyDescent="0.2">
      <c r="O94" s="43"/>
      <c r="P94" s="43"/>
      <c r="S94" s="43"/>
    </row>
    <row r="95" spans="15:19" x14ac:dyDescent="0.2">
      <c r="O95" s="43"/>
      <c r="P95" s="43"/>
      <c r="S95" s="43"/>
    </row>
    <row r="96" spans="15:19" x14ac:dyDescent="0.2">
      <c r="O96" s="43"/>
      <c r="P96" s="43"/>
      <c r="S96" s="43"/>
    </row>
    <row r="97" spans="15:19" x14ac:dyDescent="0.2">
      <c r="O97" s="43"/>
      <c r="P97" s="43"/>
      <c r="S97" s="43"/>
    </row>
    <row r="98" spans="15:19" x14ac:dyDescent="0.2">
      <c r="O98" s="43"/>
      <c r="P98" s="43"/>
      <c r="S98" s="43"/>
    </row>
    <row r="99" spans="15:19" x14ac:dyDescent="0.2">
      <c r="O99" s="43"/>
      <c r="P99" s="43"/>
      <c r="S99" s="43"/>
    </row>
    <row r="100" spans="15:19" x14ac:dyDescent="0.2">
      <c r="O100" s="43"/>
      <c r="P100" s="43"/>
      <c r="S100" s="43"/>
    </row>
    <row r="101" spans="15:19" x14ac:dyDescent="0.2">
      <c r="O101" s="43"/>
      <c r="P101" s="43"/>
      <c r="S101" s="43"/>
    </row>
    <row r="102" spans="15:19" x14ac:dyDescent="0.2">
      <c r="O102" s="43"/>
      <c r="P102" s="43"/>
      <c r="S102" s="43"/>
    </row>
    <row r="103" spans="15:19" x14ac:dyDescent="0.2">
      <c r="O103" s="43"/>
      <c r="P103" s="43"/>
      <c r="S103" s="43"/>
    </row>
    <row r="104" spans="15:19" x14ac:dyDescent="0.2">
      <c r="O104" s="43"/>
      <c r="P104" s="43"/>
      <c r="S104" s="43"/>
    </row>
    <row r="105" spans="15:19" x14ac:dyDescent="0.2">
      <c r="O105" s="43"/>
      <c r="P105" s="43"/>
      <c r="S105" s="43"/>
    </row>
    <row r="106" spans="15:19" x14ac:dyDescent="0.2">
      <c r="O106" s="43"/>
      <c r="P106" s="43"/>
      <c r="S106" s="43"/>
    </row>
    <row r="107" spans="15:19" x14ac:dyDescent="0.2">
      <c r="O107" s="43"/>
      <c r="P107" s="43"/>
      <c r="S107" s="43"/>
    </row>
    <row r="108" spans="15:19" x14ac:dyDescent="0.2">
      <c r="O108" s="43"/>
      <c r="P108" s="43"/>
      <c r="S108" s="43"/>
    </row>
    <row r="109" spans="15:19" x14ac:dyDescent="0.2">
      <c r="O109" s="43"/>
      <c r="P109" s="43"/>
      <c r="S109" s="43"/>
    </row>
    <row r="110" spans="15:19" x14ac:dyDescent="0.2">
      <c r="O110" s="43"/>
      <c r="P110" s="43"/>
      <c r="S110" s="43"/>
    </row>
  </sheetData>
  <mergeCells count="10">
    <mergeCell ref="N25:O25"/>
    <mergeCell ref="A1:XFD2"/>
    <mergeCell ref="N18:O18"/>
    <mergeCell ref="N13:O13"/>
    <mergeCell ref="N4:O4"/>
    <mergeCell ref="N3:O3"/>
    <mergeCell ref="N24:O24"/>
    <mergeCell ref="A22:E30"/>
    <mergeCell ref="A21:C21"/>
    <mergeCell ref="D21:E21"/>
  </mergeCells>
  <hyperlinks>
    <hyperlink ref="F9" r:id="rId1" display="https://finbox.com/NYSE:DE/explorer/revenue_proj" xr:uid="{C0B6AD25-543C-4E4A-B025-194BD837CF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2023-09-27T11:16:05Z</dcterms:created>
  <dcterms:modified xsi:type="dcterms:W3CDTF">2023-12-09T12:25:41Z</dcterms:modified>
</cp:coreProperties>
</file>