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ocuments/financial-modeling/Industrials/"/>
    </mc:Choice>
  </mc:AlternateContent>
  <xr:revisionPtr revIDLastSave="0" documentId="13_ncr:1_{0D0B4387-2ADC-C140-8D0B-C574FA561912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Financials" sheetId="1" r:id="rId1"/>
    <sheet name="Model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O10" i="2"/>
  <c r="O9" i="2"/>
  <c r="O7" i="2"/>
  <c r="G7" i="2"/>
  <c r="E7" i="2"/>
  <c r="O6" i="2"/>
  <c r="O8" i="2" s="1"/>
  <c r="O12" i="2" s="1"/>
  <c r="G6" i="2"/>
  <c r="E6" i="2"/>
  <c r="O5" i="2"/>
  <c r="G5" i="2"/>
  <c r="C4" i="2"/>
  <c r="A4" i="2"/>
  <c r="C3" i="2"/>
  <c r="A22" i="2" a="1"/>
  <c r="A22" i="2" s="1"/>
  <c r="D21" i="2" a="1"/>
  <c r="D21" i="2" s="1"/>
  <c r="A21" i="2" a="1"/>
  <c r="A21" i="2" s="1"/>
  <c r="J17" i="2"/>
  <c r="I17" i="2"/>
  <c r="H17" i="2"/>
  <c r="G17" i="2"/>
  <c r="F17" i="2"/>
  <c r="C6" i="2" s="1"/>
  <c r="E17" i="2"/>
  <c r="D17" i="2"/>
  <c r="C17" i="2"/>
  <c r="B17" i="2"/>
  <c r="J16" i="2"/>
  <c r="I16" i="2"/>
  <c r="H16" i="2"/>
  <c r="G16" i="2"/>
  <c r="F16" i="2"/>
  <c r="E16" i="2"/>
  <c r="D16" i="2"/>
  <c r="C16" i="2"/>
  <c r="O15" i="2"/>
  <c r="J14" i="2"/>
  <c r="I14" i="2"/>
  <c r="H14" i="2"/>
  <c r="G14" i="2"/>
  <c r="F14" i="2"/>
  <c r="C5" i="2" s="1"/>
  <c r="E14" i="2"/>
  <c r="D14" i="2"/>
  <c r="C14" i="2"/>
  <c r="B14" i="2"/>
  <c r="J13" i="2"/>
  <c r="I13" i="2"/>
  <c r="H13" i="2"/>
  <c r="G13" i="2"/>
  <c r="F13" i="2"/>
  <c r="K13" i="2" s="1"/>
  <c r="E13" i="2"/>
  <c r="D13" i="2"/>
  <c r="C13" i="2"/>
  <c r="J11" i="2"/>
  <c r="I11" i="2"/>
  <c r="H11" i="2"/>
  <c r="G11" i="2"/>
  <c r="F11" i="2"/>
  <c r="E11" i="2"/>
  <c r="D11" i="2"/>
  <c r="C11" i="2"/>
  <c r="E3" i="2" s="1"/>
  <c r="O11" i="2"/>
  <c r="K5" i="2" a="1"/>
  <c r="K5" i="2" s="1"/>
  <c r="A5" i="2" a="1"/>
  <c r="A5" i="2" s="1"/>
  <c r="K4" i="2" a="1"/>
  <c r="K4" i="2" s="1"/>
  <c r="A3" i="2" a="1"/>
  <c r="A3" i="2" s="1"/>
  <c r="K3" i="2" s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C190" i="1"/>
  <c r="B190" i="1"/>
  <c r="U189" i="1"/>
  <c r="T189" i="1"/>
  <c r="S189" i="1"/>
  <c r="Q189" i="1"/>
  <c r="P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C143" i="1"/>
  <c r="B143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U35" i="1"/>
  <c r="T35" i="1"/>
  <c r="S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U18" i="1"/>
  <c r="T18" i="1"/>
  <c r="S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U14" i="1"/>
  <c r="T14" i="1"/>
  <c r="S14" i="1"/>
  <c r="R14" i="1"/>
  <c r="Q14" i="1"/>
  <c r="P14" i="1"/>
  <c r="O14" i="1"/>
  <c r="N14" i="1"/>
  <c r="M14" i="1"/>
  <c r="L14" i="1"/>
  <c r="K14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U3" i="1"/>
  <c r="T3" i="1"/>
  <c r="S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K11" i="2" l="1"/>
  <c r="K16" i="2"/>
  <c r="E5" i="2"/>
  <c r="E4" i="2"/>
  <c r="G4" i="2"/>
  <c r="O20" i="2"/>
  <c r="C7" i="2"/>
  <c r="O19" i="2"/>
  <c r="O21" i="2" l="1"/>
  <c r="O22" i="2" s="1"/>
  <c r="A6" i="2"/>
  <c r="A7" i="2"/>
  <c r="O23" i="2" l="1"/>
  <c r="O14" i="2" l="1"/>
  <c r="O17" i="2" s="1"/>
  <c r="N25" i="2" s="1"/>
  <c r="I6" i="2" s="1"/>
  <c r="I3" i="2" s="1"/>
  <c r="I4" i="2" s="1"/>
  <c r="I5" i="2" s="1"/>
  <c r="K6" i="2" s="1"/>
  <c r="K7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<sst xmlns="http://schemas.openxmlformats.org/spreadsheetml/2006/main" count="1285" uniqueCount="254">
  <si>
    <t>2009 Y</t>
  </si>
  <si>
    <t>2010 Y</t>
  </si>
  <si>
    <t>2011 Y</t>
  </si>
  <si>
    <t>2012 Y</t>
  </si>
  <si>
    <t>2013 Y</t>
  </si>
  <si>
    <t>2014 Y</t>
  </si>
  <si>
    <t>2015 Y</t>
  </si>
  <si>
    <t>2016 Y</t>
  </si>
  <si>
    <t>2017 Y</t>
  </si>
  <si>
    <t>2018 Y</t>
  </si>
  <si>
    <t>2019 Y</t>
  </si>
  <si>
    <t>2020 Y</t>
  </si>
  <si>
    <t>2021 Y</t>
  </si>
  <si>
    <t>2022 Y</t>
  </si>
  <si>
    <t>TTM</t>
  </si>
  <si>
    <t>2022 Q4</t>
  </si>
  <si>
    <t>2023 Q1</t>
  </si>
  <si>
    <t>2023 Q2</t>
  </si>
  <si>
    <t>2023 Q3</t>
  </si>
  <si>
    <t>Sales/Revenue/Turnover</t>
  </si>
  <si>
    <t xml:space="preserve">  Sales &amp; Services Revenue</t>
  </si>
  <si>
    <t xml:space="preserve">  Cost of Revenue</t>
  </si>
  <si>
    <t xml:space="preserve">    Cost of Goods &amp; Services</t>
  </si>
  <si>
    <t>Gross Profit</t>
  </si>
  <si>
    <t xml:space="preserve">  Other Operating Income</t>
  </si>
  <si>
    <t/>
  </si>
  <si>
    <t xml:space="preserve">  Operating Expenses</t>
  </si>
  <si>
    <t xml:space="preserve">    Selling, General &amp; Admin</t>
  </si>
  <si>
    <t xml:space="preserve">    Research &amp; Development</t>
  </si>
  <si>
    <t xml:space="preserve">    Other Operating Expense</t>
  </si>
  <si>
    <t>Operating Income (Loss)</t>
  </si>
  <si>
    <t xml:space="preserve">  Non-Operating (Income) Loss</t>
  </si>
  <si>
    <t xml:space="preserve">    Interest Expense, Net</t>
  </si>
  <si>
    <t xml:space="preserve">      Interest Expense</t>
  </si>
  <si>
    <t xml:space="preserve">      Interest Income</t>
  </si>
  <si>
    <t xml:space="preserve">    Other Non-Op (Income) Loss</t>
  </si>
  <si>
    <t>Pretax Income</t>
  </si>
  <si>
    <t xml:space="preserve">  Income Tax Expense (Benefit)</t>
  </si>
  <si>
    <t xml:space="preserve">  (Income) Loss from Affiliates</t>
  </si>
  <si>
    <t>Income (Loss) from Cont Ops</t>
  </si>
  <si>
    <t xml:space="preserve">  Net Extraordinary Losses (Gains)</t>
  </si>
  <si>
    <t xml:space="preserve">    Discontinued Operations</t>
  </si>
  <si>
    <t xml:space="preserve">    Extraord. &amp; Accounting Changes</t>
  </si>
  <si>
    <t>Income (Loss) Incl. MI</t>
  </si>
  <si>
    <t xml:space="preserve">  Minority Interest</t>
  </si>
  <si>
    <t>Net Income, GAAP</t>
  </si>
  <si>
    <t xml:space="preserve">  Preferred Dividends</t>
  </si>
  <si>
    <t xml:space="preserve">  Other Adjustments</t>
  </si>
  <si>
    <t>Net Income Avail to Common, GAAP</t>
  </si>
  <si>
    <t>Basic Weighted Avg Shares</t>
  </si>
  <si>
    <t>Basic EPS, GAAP</t>
  </si>
  <si>
    <t>Basic EPS from Cont Ops</t>
  </si>
  <si>
    <t>Diluted Weighted Avg Shares</t>
  </si>
  <si>
    <t>Diluted EPS, GAAP</t>
  </si>
  <si>
    <t>Diluted EPS from Cont Ops</t>
  </si>
  <si>
    <t>EBITDA</t>
  </si>
  <si>
    <t>EBITDA Margin (%)</t>
  </si>
  <si>
    <t>EBITA</t>
  </si>
  <si>
    <t>EBIT</t>
  </si>
  <si>
    <t>Gross Margin (%)</t>
  </si>
  <si>
    <t>Operating Margin (%)</t>
  </si>
  <si>
    <t>Profit Margin (%)</t>
  </si>
  <si>
    <t>Sales per Employee</t>
  </si>
  <si>
    <t>Dividend per Share</t>
  </si>
  <si>
    <t>Depreciation Expense</t>
  </si>
  <si>
    <t>Total Current Assets</t>
  </si>
  <si>
    <t xml:space="preserve">  Cash, Cash Equivalents &amp; STI</t>
  </si>
  <si>
    <t xml:space="preserve">    Cash &amp; Cash Equivalents</t>
  </si>
  <si>
    <t xml:space="preserve">    ST Investments</t>
  </si>
  <si>
    <t xml:space="preserve">  Accounts &amp; Notes Receiv</t>
  </si>
  <si>
    <t xml:space="preserve">    Accounts Receivable, Net</t>
  </si>
  <si>
    <t xml:space="preserve">    Notes Receivable, Net</t>
  </si>
  <si>
    <t xml:space="preserve">    Loans Receivable, Net</t>
  </si>
  <si>
    <t xml:space="preserve">    Other Receivable, Net</t>
  </si>
  <si>
    <t xml:space="preserve">  Inventories</t>
  </si>
  <si>
    <t xml:space="preserve">    Raw Materials</t>
  </si>
  <si>
    <t xml:space="preserve">    Work In Process</t>
  </si>
  <si>
    <t xml:space="preserve">    Finished Goods</t>
  </si>
  <si>
    <t xml:space="preserve">    Inventory Adjustments</t>
  </si>
  <si>
    <t xml:space="preserve">    Other Inventory</t>
  </si>
  <si>
    <t xml:space="preserve">  Other ST Assets</t>
  </si>
  <si>
    <t xml:space="preserve">    Prepaid Expenses</t>
  </si>
  <si>
    <t xml:space="preserve">    ST Derivative &amp; Hedging Assets</t>
  </si>
  <si>
    <t xml:space="preserve">    ST Assets Held-for-Sale</t>
  </si>
  <si>
    <t xml:space="preserve">    ST Deferred Tax Assets</t>
  </si>
  <si>
    <t xml:space="preserve">    Misc ST Assets</t>
  </si>
  <si>
    <t>Total Noncurrent Assets</t>
  </si>
  <si>
    <t xml:space="preserve">  Property, Plant &amp; Equip, Net</t>
  </si>
  <si>
    <t xml:space="preserve">    Property, Plant &amp; Equip</t>
  </si>
  <si>
    <t xml:space="preserve">    Accumulated Depreciation</t>
  </si>
  <si>
    <t xml:space="preserve">  LT Investments &amp; Receivables</t>
  </si>
  <si>
    <t xml:space="preserve">    LT Investments</t>
  </si>
  <si>
    <t xml:space="preserve">    LT Receivables</t>
  </si>
  <si>
    <t xml:space="preserve">  Other LT Assets</t>
  </si>
  <si>
    <t xml:space="preserve">    Total Intangible Assets</t>
  </si>
  <si>
    <t xml:space="preserve">    Goodwill</t>
  </si>
  <si>
    <t xml:space="preserve">    Other Intangible Assets</t>
  </si>
  <si>
    <t xml:space="preserve">    LT Deferred Tax Assets</t>
  </si>
  <si>
    <t xml:space="preserve">    LT Derivative &amp; Hedging Assets</t>
  </si>
  <si>
    <t xml:space="preserve">    Misc LT Assets</t>
  </si>
  <si>
    <t>Total Assets</t>
  </si>
  <si>
    <t>Payables &amp; Accruals</t>
  </si>
  <si>
    <t xml:space="preserve">  Accounts Payable</t>
  </si>
  <si>
    <t xml:space="preserve">  Accrued Taxes</t>
  </si>
  <si>
    <t xml:space="preserve">  Interest &amp; Dividends Payable</t>
  </si>
  <si>
    <t xml:space="preserve">  Other Payables &amp; Accruals</t>
  </si>
  <si>
    <t>ST Debt</t>
  </si>
  <si>
    <t xml:space="preserve">  ST Borrowings</t>
  </si>
  <si>
    <t xml:space="preserve">  ST Finance Leases</t>
  </si>
  <si>
    <t>Other ST Liabilities</t>
  </si>
  <si>
    <t xml:space="preserve">  Deferred Revenue</t>
  </si>
  <si>
    <t xml:space="preserve">  Derivatives &amp; Hedging</t>
  </si>
  <si>
    <t xml:space="preserve">  Deferred Tax Liabilities</t>
  </si>
  <si>
    <t xml:space="preserve">  Misc ST Liabilities</t>
  </si>
  <si>
    <t>Total Current Liabilities</t>
  </si>
  <si>
    <t>LT Debt</t>
  </si>
  <si>
    <t xml:space="preserve">  LT Borrowings</t>
  </si>
  <si>
    <t xml:space="preserve">  LT Finance Leases</t>
  </si>
  <si>
    <t>Other LT Liabilities</t>
  </si>
  <si>
    <t xml:space="preserve">  Accrued Liabilities</t>
  </si>
  <si>
    <t xml:space="preserve">  Pension Liabilities</t>
  </si>
  <si>
    <t xml:space="preserve">  Misc LT Liabilities</t>
  </si>
  <si>
    <t>Total Noncurrent Liabilities</t>
  </si>
  <si>
    <t>Total Liabilities</t>
  </si>
  <si>
    <t>Preferred Equity and Hybrid Capital</t>
  </si>
  <si>
    <t>Share Capital &amp; APIC</t>
  </si>
  <si>
    <t xml:space="preserve">  Common Stock</t>
  </si>
  <si>
    <t xml:space="preserve">  Additional Paid in Capital</t>
  </si>
  <si>
    <t>Treasury Stock</t>
  </si>
  <si>
    <t>Retained Earnings</t>
  </si>
  <si>
    <t>Other Equity</t>
  </si>
  <si>
    <t>Equity Before Minority Interest</t>
  </si>
  <si>
    <t xml:space="preserve">  Minority/Non Controlling Interest</t>
  </si>
  <si>
    <t>Total Equity</t>
  </si>
  <si>
    <t>Total Liabilities &amp; Equity</t>
  </si>
  <si>
    <t>Shares Outstanding</t>
  </si>
  <si>
    <t>Capital Leases - Total</t>
  </si>
  <si>
    <t>Net Debt</t>
  </si>
  <si>
    <t>Net Debt to Equity</t>
  </si>
  <si>
    <t>Tangible Common Equity Ratio</t>
  </si>
  <si>
    <t>Current Ratio</t>
  </si>
  <si>
    <t>Cash Conversion Cycle</t>
  </si>
  <si>
    <t>Number of Employees</t>
  </si>
  <si>
    <t>Net Income</t>
  </si>
  <si>
    <t>Depreciation &amp; Amortization</t>
  </si>
  <si>
    <t>Non-Cash Items</t>
  </si>
  <si>
    <t xml:space="preserve">  Stock-Based Compensation</t>
  </si>
  <si>
    <t xml:space="preserve">  Deferred Income Taxes</t>
  </si>
  <si>
    <t xml:space="preserve">  Asset Impairment Charge</t>
  </si>
  <si>
    <t xml:space="preserve">  Other Non-Cash Adj</t>
  </si>
  <si>
    <t>Chg in Non-Cash Work Cap</t>
  </si>
  <si>
    <t xml:space="preserve">  (Inc) Dec in Accts Receiv</t>
  </si>
  <si>
    <t xml:space="preserve">  (Inc) Dec in Inventories</t>
  </si>
  <si>
    <t xml:space="preserve">  (Inc) Dec in Prepaid Assets</t>
  </si>
  <si>
    <t xml:space="preserve">  Inc (Dec) in Accts Payable</t>
  </si>
  <si>
    <t xml:space="preserve">  Inc (Dec) in Other</t>
  </si>
  <si>
    <t>Net Cash From Disc Ops</t>
  </si>
  <si>
    <t>Cash from Operating Activities</t>
  </si>
  <si>
    <t>Change in Fixed &amp; Intang</t>
  </si>
  <si>
    <t xml:space="preserve">  Disp in Fixed &amp; Intang</t>
  </si>
  <si>
    <t xml:space="preserve">    Disp of Fixed Prod Assets</t>
  </si>
  <si>
    <t xml:space="preserve">    Disp of Intangible Assets</t>
  </si>
  <si>
    <t xml:space="preserve">  Acq of Fixed &amp; Intang</t>
  </si>
  <si>
    <t xml:space="preserve">    Acq of Fixed Prod Assets</t>
  </si>
  <si>
    <t xml:space="preserve">    Acq of Intangible Assets</t>
  </si>
  <si>
    <t>Net Change in LT Investment</t>
  </si>
  <si>
    <t xml:space="preserve">  Dec in LT Investment</t>
  </si>
  <si>
    <t xml:space="preserve">  Inc in LT Investment</t>
  </si>
  <si>
    <t>Net Cash From Acq &amp; Div</t>
  </si>
  <si>
    <t xml:space="preserve">  Cash from Divestitures</t>
  </si>
  <si>
    <t xml:space="preserve">  Cash for Acq of Subs</t>
  </si>
  <si>
    <t xml:space="preserve">  Cash for JVs</t>
  </si>
  <si>
    <t>Other Investing Activities</t>
  </si>
  <si>
    <t>Cash from Investing Activities</t>
  </si>
  <si>
    <t>Dividends Paid</t>
  </si>
  <si>
    <t>Net Cash From Debt</t>
  </si>
  <si>
    <t>Cash From Debt</t>
  </si>
  <si>
    <t>Repayments of Debt</t>
  </si>
  <si>
    <t>Cash (Repurchase) of Equity</t>
  </si>
  <si>
    <t xml:space="preserve">  Increase in Capital Stock</t>
  </si>
  <si>
    <t xml:space="preserve">  Decrease in Capital Stock</t>
  </si>
  <si>
    <t>Other Financing Activities</t>
  </si>
  <si>
    <t>Cash from Financing Activities</t>
  </si>
  <si>
    <t xml:space="preserve">  Effect of Foreign Exchange Rates</t>
  </si>
  <si>
    <t>Net Changes in Cash</t>
  </si>
  <si>
    <t>Net Cash Paid for Acquisitions</t>
  </si>
  <si>
    <t>Free Cash Flow</t>
  </si>
  <si>
    <t>Free Cash Flow to Firm</t>
  </si>
  <si>
    <t>Free Cash Flow to Equity</t>
  </si>
  <si>
    <t>Free Cash Flow per Basic Share</t>
  </si>
  <si>
    <t>Price/Free Cash Flow</t>
  </si>
  <si>
    <t>Cash Flow to Net Income</t>
  </si>
  <si>
    <t xml:space="preserve">Revenue Growth </t>
  </si>
  <si>
    <t>SG&amp;A as % of Revenue</t>
  </si>
  <si>
    <t>R&amp;D as % of Revenue</t>
  </si>
  <si>
    <t xml:space="preserve">Operating Income Growth </t>
  </si>
  <si>
    <t>Net Income Growth</t>
  </si>
  <si>
    <t>ROIC</t>
  </si>
  <si>
    <t>Shares Outstanding Change</t>
  </si>
  <si>
    <t>SBC as % of Revenue</t>
  </si>
  <si>
    <t>FCF Growth</t>
  </si>
  <si>
    <t>FCF Margin</t>
  </si>
  <si>
    <t>Market Cap</t>
  </si>
  <si>
    <t>Gross Margin</t>
  </si>
  <si>
    <t>3Y Rev CAGR</t>
  </si>
  <si>
    <t>YoY Share Dilution</t>
  </si>
  <si>
    <t>Terminal Value</t>
  </si>
  <si>
    <t>Dividend Yield</t>
  </si>
  <si>
    <t>Weighted Average Cost of Capital</t>
  </si>
  <si>
    <t>Net Cash</t>
  </si>
  <si>
    <t>Operating Margin</t>
  </si>
  <si>
    <t>3Y Income CAGR</t>
  </si>
  <si>
    <t>Projected Shares</t>
  </si>
  <si>
    <t>Enterprise Value</t>
  </si>
  <si>
    <t>Daily Change (%)</t>
  </si>
  <si>
    <t>Cost of Debt</t>
  </si>
  <si>
    <t>Total Shares</t>
  </si>
  <si>
    <t>Net Income Margin</t>
  </si>
  <si>
    <t>3Y FCF CAGR</t>
  </si>
  <si>
    <t>Cash + Securities</t>
  </si>
  <si>
    <t>Equity Value</t>
  </si>
  <si>
    <t>Market Price</t>
  </si>
  <si>
    <t>Interest Expense</t>
  </si>
  <si>
    <t>Fwd P/S</t>
  </si>
  <si>
    <t>ROE</t>
  </si>
  <si>
    <t>Total Debt</t>
  </si>
  <si>
    <t>Discount Rate</t>
  </si>
  <si>
    <t>Intrinsic Value</t>
  </si>
  <si>
    <t>Short Term Debt</t>
  </si>
  <si>
    <t>Forward P/E</t>
  </si>
  <si>
    <t>Fwd FCF Yield</t>
  </si>
  <si>
    <t>Debt to Equity</t>
  </si>
  <si>
    <t>Perpetual Growth Rate</t>
  </si>
  <si>
    <t>Upside / Downside</t>
  </si>
  <si>
    <t>Long Term Debt</t>
  </si>
  <si>
    <t>Income Tax Expense</t>
  </si>
  <si>
    <t>Revenue</t>
  </si>
  <si>
    <t>Fwd Revenue CAGR</t>
  </si>
  <si>
    <t>Income Before Tax</t>
  </si>
  <si>
    <t>Effective Tax Rate</t>
  </si>
  <si>
    <t>Fwd Income CAGR</t>
  </si>
  <si>
    <t>Cost of Debt*(1-t)</t>
  </si>
  <si>
    <t>Cost of Equity</t>
  </si>
  <si>
    <t>Profit Margin</t>
  </si>
  <si>
    <t>Risk Free Rate</t>
  </si>
  <si>
    <t>Fwd FCF CAGR</t>
  </si>
  <si>
    <t>Beta</t>
  </si>
  <si>
    <t>Market Return</t>
  </si>
  <si>
    <t>Weight of Debt + Equity Calculation</t>
  </si>
  <si>
    <t>`</t>
  </si>
  <si>
    <t>Debt + Market Cap</t>
  </si>
  <si>
    <t>Weight of Debt</t>
  </si>
  <si>
    <t>Weight of Equity</t>
  </si>
  <si>
    <t>WACC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</si>
</sst>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0.0%"/>
    <numFmt numFmtId="166" formatCode="&quot;$&quot;#,##0"/>
    <numFmt numFmtId="167" formatCode="0.0"/>
  </numFmts>
  <fonts count="27" x14ac:knownFonts="1">
    <font>
      <sz val="11"/>
      <name val="Calibri"/>
    </font>
    <font>
      <sz val="11"/>
      <name val="Calibri"/>
      <family val="2"/>
    </font>
    <font>
      <b/>
      <sz val="12"/>
      <color rgb="FF2B72D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</font>
    <font>
      <sz val="12"/>
      <color rgb="FF000000"/>
      <name val="Arial"/>
      <family val="2"/>
    </font>
    <font>
      <sz val="11"/>
      <name val="Arial"/>
      <family val="2"/>
    </font>
    <font>
      <b/>
      <sz val="13"/>
      <name val="Arial"/>
      <family val="2"/>
    </font>
    <font>
      <i/>
      <sz val="11"/>
      <name val="Arial"/>
      <family val="2"/>
    </font>
    <font>
      <sz val="11"/>
      <color rgb="FF000000"/>
      <name val="Arial"/>
      <family val="2"/>
    </font>
    <font>
      <sz val="11.5"/>
      <color rgb="FF00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1"/>
      <color rgb="FF000000"/>
      <name val="Arial"/>
      <family val="2"/>
    </font>
    <font>
      <b/>
      <sz val="11.5"/>
      <color rgb="FF000000"/>
      <name val="Arial"/>
      <family val="2"/>
    </font>
    <font>
      <b/>
      <i/>
      <u/>
      <sz val="13"/>
      <name val="Arial"/>
      <family val="2"/>
    </font>
    <font>
      <b/>
      <i/>
      <sz val="13"/>
      <name val="Arial"/>
      <family val="2"/>
    </font>
    <font>
      <sz val="13"/>
      <name val="Arial"/>
      <family val="2"/>
    </font>
    <font>
      <sz val="13"/>
      <name val="Calibri"/>
      <family val="2"/>
    </font>
    <font>
      <sz val="11.5"/>
      <name val="Arial"/>
      <family val="2"/>
    </font>
    <font>
      <b/>
      <sz val="14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1E1E1"/>
        <bgColor indexed="64"/>
      </patternFill>
    </fill>
    <fill>
      <patternFill patternType="solid">
        <fgColor rgb="FFC6F1C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theme="0" tint="-0.14999847407452621"/>
      </left>
      <right style="thin">
        <color theme="0" tint="-0.14999847407452621"/>
      </right>
      <top style="medium">
        <color theme="0" tint="-0.14999847407452621"/>
      </top>
      <bottom/>
      <diagonal/>
    </border>
    <border>
      <left/>
      <right style="thin">
        <color theme="0" tint="-0.14999847407452621"/>
      </right>
      <top style="medium">
        <color theme="0" tint="-0.14999847407452621"/>
      </top>
      <bottom/>
      <diagonal/>
    </border>
    <border>
      <left/>
      <right/>
      <top style="medium">
        <color theme="0" tint="-0.14999847407452621"/>
      </top>
      <bottom/>
      <diagonal/>
    </border>
    <border>
      <left style="thin">
        <color theme="0" tint="-0.14999847407452621"/>
      </left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  <border>
      <left style="medium">
        <color theme="0" tint="-0.14999847407452621"/>
      </left>
      <right style="thin">
        <color theme="0" tint="-0.14999847407452621"/>
      </right>
      <top/>
      <bottom style="medium">
        <color theme="0" tint="-0.14999847407452621"/>
      </bottom>
      <diagonal/>
    </border>
    <border>
      <left/>
      <right style="thin">
        <color theme="0" tint="-0.14999847407452621"/>
      </right>
      <top/>
      <bottom style="medium">
        <color theme="0" tint="-0.14999847407452621"/>
      </bottom>
      <diagonal/>
    </border>
    <border>
      <left/>
      <right/>
      <top/>
      <bottom style="medium">
        <color theme="0" tint="-0.14999847407452621"/>
      </bottom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22">
    <xf numFmtId="0" fontId="0" fillId="0" borderId="0" xfId="0"/>
    <xf numFmtId="0" fontId="3" fillId="3" borderId="0" xfId="0" applyFont="1" applyFill="1" applyAlignment="1">
      <alignment horizontal="right"/>
    </xf>
    <xf numFmtId="0" fontId="4" fillId="0" borderId="0" xfId="0" applyFont="1"/>
    <xf numFmtId="3" fontId="5" fillId="0" borderId="0" xfId="0" applyNumberFormat="1" applyFont="1"/>
    <xf numFmtId="3" fontId="6" fillId="4" borderId="0" xfId="0" applyNumberFormat="1" applyFont="1" applyFill="1"/>
    <xf numFmtId="4" fontId="7" fillId="0" borderId="0" xfId="0" applyNumberFormat="1" applyFont="1"/>
    <xf numFmtId="4" fontId="8" fillId="5" borderId="0" xfId="0" applyNumberFormat="1" applyFont="1" applyFill="1"/>
    <xf numFmtId="0" fontId="9" fillId="0" borderId="0" xfId="0" applyFont="1"/>
    <xf numFmtId="0" fontId="2" fillId="2" borderId="0" xfId="0" applyFont="1" applyFill="1" applyAlignment="1">
      <alignment horizontal="left"/>
    </xf>
    <xf numFmtId="0" fontId="11" fillId="6" borderId="2" xfId="0" applyFont="1" applyFill="1" applyBorder="1" applyAlignment="1">
      <alignment horizontal="left" vertical="center" indent="1"/>
    </xf>
    <xf numFmtId="164" fontId="11" fillId="6" borderId="2" xfId="0" applyNumberFormat="1" applyFont="1" applyFill="1" applyBorder="1"/>
    <xf numFmtId="9" fontId="11" fillId="6" borderId="2" xfId="0" applyNumberFormat="1" applyFont="1" applyFill="1" applyBorder="1" applyAlignment="1">
      <alignment horizontal="right" vertical="center"/>
    </xf>
    <xf numFmtId="0" fontId="11" fillId="6" borderId="2" xfId="0" applyFont="1" applyFill="1" applyBorder="1" applyAlignment="1">
      <alignment horizontal="left" vertical="center" indent="2"/>
    </xf>
    <xf numFmtId="0" fontId="11" fillId="6" borderId="3" xfId="0" applyFont="1" applyFill="1" applyBorder="1" applyAlignment="1">
      <alignment horizontal="left" vertical="center" indent="2"/>
    </xf>
    <xf numFmtId="9" fontId="11" fillId="6" borderId="3" xfId="0" applyNumberFormat="1" applyFont="1" applyFill="1" applyBorder="1" applyAlignment="1">
      <alignment horizontal="right" vertical="center"/>
    </xf>
    <xf numFmtId="0" fontId="11" fillId="6" borderId="2" xfId="0" applyFont="1" applyFill="1" applyBorder="1" applyAlignment="1">
      <alignment horizontal="left" vertical="center"/>
    </xf>
    <xf numFmtId="0" fontId="11" fillId="6" borderId="3" xfId="0" applyFont="1" applyFill="1" applyBorder="1" applyAlignment="1">
      <alignment horizontal="left" vertical="center"/>
    </xf>
    <xf numFmtId="164" fontId="11" fillId="6" borderId="3" xfId="0" applyNumberFormat="1" applyFont="1" applyFill="1" applyBorder="1"/>
    <xf numFmtId="0" fontId="4" fillId="7" borderId="4" xfId="0" applyFont="1" applyFill="1" applyBorder="1" applyAlignment="1">
      <alignment vertical="center"/>
    </xf>
    <xf numFmtId="9" fontId="4" fillId="7" borderId="4" xfId="1" applyFont="1" applyFill="1" applyBorder="1" applyAlignment="1">
      <alignment vertical="center"/>
    </xf>
    <xf numFmtId="165" fontId="11" fillId="6" borderId="2" xfId="0" applyNumberFormat="1" applyFont="1" applyFill="1" applyBorder="1" applyAlignment="1">
      <alignment horizontal="right" vertical="center"/>
    </xf>
    <xf numFmtId="0" fontId="11" fillId="8" borderId="2" xfId="0" applyFont="1" applyFill="1" applyBorder="1" applyAlignment="1">
      <alignment horizontal="left" vertical="center"/>
    </xf>
    <xf numFmtId="164" fontId="11" fillId="8" borderId="2" xfId="0" applyNumberFormat="1" applyFont="1" applyFill="1" applyBorder="1"/>
    <xf numFmtId="9" fontId="11" fillId="8" borderId="2" xfId="0" applyNumberFormat="1" applyFont="1" applyFill="1" applyBorder="1" applyAlignment="1">
      <alignment horizontal="right" vertical="center"/>
    </xf>
    <xf numFmtId="0" fontId="4" fillId="0" borderId="3" xfId="0" applyFont="1" applyBorder="1"/>
    <xf numFmtId="10" fontId="4" fillId="0" borderId="3" xfId="1" applyNumberFormat="1" applyFont="1" applyBorder="1"/>
    <xf numFmtId="3" fontId="5" fillId="0" borderId="3" xfId="0" applyNumberFormat="1" applyFont="1" applyBorder="1"/>
    <xf numFmtId="3" fontId="6" fillId="4" borderId="3" xfId="0" applyNumberFormat="1" applyFont="1" applyFill="1" applyBorder="1"/>
    <xf numFmtId="0" fontId="3" fillId="0" borderId="3" xfId="0" applyFont="1" applyBorder="1"/>
    <xf numFmtId="0" fontId="4" fillId="0" borderId="2" xfId="0" applyFont="1" applyBorder="1"/>
    <xf numFmtId="4" fontId="7" fillId="0" borderId="2" xfId="0" applyNumberFormat="1" applyFont="1" applyBorder="1"/>
    <xf numFmtId="4" fontId="8" fillId="5" borderId="2" xfId="0" applyNumberFormat="1" applyFont="1" applyFill="1" applyBorder="1"/>
    <xf numFmtId="3" fontId="5" fillId="0" borderId="2" xfId="0" applyNumberFormat="1" applyFont="1" applyBorder="1"/>
    <xf numFmtId="3" fontId="6" fillId="4" borderId="2" xfId="0" applyNumberFormat="1" applyFont="1" applyFill="1" applyBorder="1"/>
    <xf numFmtId="0" fontId="3" fillId="0" borderId="2" xfId="0" applyFont="1" applyBorder="1"/>
    <xf numFmtId="164" fontId="4" fillId="9" borderId="5" xfId="0" applyNumberFormat="1" applyFont="1" applyFill="1" applyBorder="1" applyAlignment="1">
      <alignment horizontal="right" vertical="center" indent="1"/>
    </xf>
    <xf numFmtId="9" fontId="12" fillId="10" borderId="6" xfId="1" applyFont="1" applyFill="1" applyBorder="1" applyAlignment="1">
      <alignment horizontal="left" vertical="center" indent="1"/>
    </xf>
    <xf numFmtId="9" fontId="4" fillId="9" borderId="7" xfId="1" applyFont="1" applyFill="1" applyBorder="1" applyAlignment="1">
      <alignment horizontal="right" vertical="center" indent="1"/>
    </xf>
    <xf numFmtId="0" fontId="12" fillId="10" borderId="6" xfId="1" applyNumberFormat="1" applyFont="1" applyFill="1" applyBorder="1" applyAlignment="1">
      <alignment horizontal="left" vertical="center" indent="1"/>
    </xf>
    <xf numFmtId="165" fontId="4" fillId="9" borderId="6" xfId="1" applyNumberFormat="1" applyFont="1" applyFill="1" applyBorder="1" applyAlignment="1">
      <alignment horizontal="right" vertical="center" indent="1"/>
    </xf>
    <xf numFmtId="164" fontId="4" fillId="9" borderId="7" xfId="0" applyNumberFormat="1" applyFont="1" applyFill="1" applyBorder="1" applyAlignment="1">
      <alignment horizontal="right" vertical="center" indent="1"/>
    </xf>
    <xf numFmtId="9" fontId="12" fillId="10" borderId="7" xfId="1" applyFont="1" applyFill="1" applyBorder="1" applyAlignment="1">
      <alignment horizontal="left" vertical="center" indent="1"/>
    </xf>
    <xf numFmtId="10" fontId="4" fillId="9" borderId="8" xfId="1" applyNumberFormat="1" applyFont="1" applyFill="1" applyBorder="1" applyAlignment="1">
      <alignment horizontal="right" vertical="center" indent="1"/>
    </xf>
    <xf numFmtId="0" fontId="12" fillId="10" borderId="9" xfId="1" applyNumberFormat="1" applyFont="1" applyFill="1" applyBorder="1" applyAlignment="1">
      <alignment horizontal="left" vertical="center" indent="1"/>
    </xf>
    <xf numFmtId="0" fontId="1" fillId="11" borderId="1" xfId="0" applyFont="1" applyFill="1" applyBorder="1"/>
    <xf numFmtId="164" fontId="4" fillId="9" borderId="12" xfId="0" applyNumberFormat="1" applyFont="1" applyFill="1" applyBorder="1" applyAlignment="1">
      <alignment horizontal="right" vertical="center" indent="1"/>
    </xf>
    <xf numFmtId="9" fontId="12" fillId="10" borderId="13" xfId="1" applyFont="1" applyFill="1" applyBorder="1" applyAlignment="1">
      <alignment horizontal="left" vertical="center" indent="1"/>
    </xf>
    <xf numFmtId="9" fontId="4" fillId="9" borderId="1" xfId="1" applyFont="1" applyFill="1" applyBorder="1" applyAlignment="1">
      <alignment horizontal="right" vertical="center" indent="1"/>
    </xf>
    <xf numFmtId="0" fontId="12" fillId="10" borderId="13" xfId="1" applyNumberFormat="1" applyFont="1" applyFill="1" applyBorder="1" applyAlignment="1">
      <alignment horizontal="left" vertical="center" indent="1"/>
    </xf>
    <xf numFmtId="164" fontId="4" fillId="9" borderId="13" xfId="0" applyNumberFormat="1" applyFont="1" applyFill="1" applyBorder="1" applyAlignment="1">
      <alignment horizontal="right" vertical="center" indent="1"/>
    </xf>
    <xf numFmtId="164" fontId="4" fillId="9" borderId="1" xfId="0" applyNumberFormat="1" applyFont="1" applyFill="1" applyBorder="1" applyAlignment="1">
      <alignment horizontal="right" vertical="center" indent="1"/>
    </xf>
    <xf numFmtId="165" fontId="4" fillId="9" borderId="1" xfId="1" applyNumberFormat="1" applyFont="1" applyFill="1" applyBorder="1" applyAlignment="1">
      <alignment horizontal="right" vertical="center" indent="1"/>
    </xf>
    <xf numFmtId="0" fontId="12" fillId="10" borderId="14" xfId="1" applyNumberFormat="1" applyFont="1" applyFill="1" applyBorder="1" applyAlignment="1">
      <alignment horizontal="left" vertical="center" indent="1"/>
    </xf>
    <xf numFmtId="9" fontId="14" fillId="10" borderId="13" xfId="1" applyFont="1" applyFill="1" applyBorder="1" applyAlignment="1">
      <alignment horizontal="left" vertical="center" indent="1"/>
    </xf>
    <xf numFmtId="166" fontId="4" fillId="9" borderId="1" xfId="0" applyNumberFormat="1" applyFont="1" applyFill="1" applyBorder="1" applyAlignment="1">
      <alignment horizontal="right" vertical="center" indent="1"/>
    </xf>
    <xf numFmtId="9" fontId="12" fillId="10" borderId="14" xfId="1" applyFont="1" applyFill="1" applyBorder="1" applyAlignment="1">
      <alignment horizontal="left" vertical="center" indent="1"/>
    </xf>
    <xf numFmtId="0" fontId="15" fillId="12" borderId="15" xfId="0" applyFont="1" applyFill="1" applyBorder="1" applyAlignment="1">
      <alignment horizontal="left" vertical="center" wrapText="1"/>
    </xf>
    <xf numFmtId="164" fontId="16" fillId="12" borderId="13" xfId="0" applyNumberFormat="1" applyFont="1" applyFill="1" applyBorder="1" applyAlignment="1">
      <alignment vertical="center"/>
    </xf>
    <xf numFmtId="167" fontId="4" fillId="9" borderId="12" xfId="0" applyNumberFormat="1" applyFont="1" applyFill="1" applyBorder="1" applyAlignment="1">
      <alignment horizontal="right" vertical="center" indent="1"/>
    </xf>
    <xf numFmtId="166" fontId="3" fillId="13" borderId="1" xfId="0" applyNumberFormat="1" applyFont="1" applyFill="1" applyBorder="1" applyAlignment="1">
      <alignment horizontal="right" vertical="center" indent="1"/>
    </xf>
    <xf numFmtId="9" fontId="17" fillId="10" borderId="14" xfId="1" applyFont="1" applyFill="1" applyBorder="1" applyAlignment="1">
      <alignment horizontal="left" vertical="center" indent="1"/>
    </xf>
    <xf numFmtId="167" fontId="4" fillId="9" borderId="16" xfId="0" applyNumberFormat="1" applyFont="1" applyFill="1" applyBorder="1" applyAlignment="1">
      <alignment horizontal="right" vertical="center" indent="1"/>
    </xf>
    <xf numFmtId="9" fontId="12" fillId="10" borderId="17" xfId="1" applyFont="1" applyFill="1" applyBorder="1" applyAlignment="1">
      <alignment horizontal="left" vertical="center" indent="1"/>
    </xf>
    <xf numFmtId="165" fontId="4" fillId="9" borderId="18" xfId="1" applyNumberFormat="1" applyFont="1" applyFill="1" applyBorder="1" applyAlignment="1">
      <alignment horizontal="right" vertical="center" indent="1"/>
    </xf>
    <xf numFmtId="9" fontId="4" fillId="9" borderId="18" xfId="1" applyFont="1" applyFill="1" applyBorder="1" applyAlignment="1">
      <alignment horizontal="right" vertical="center" indent="1"/>
    </xf>
    <xf numFmtId="2" fontId="4" fillId="9" borderId="17" xfId="0" applyNumberFormat="1" applyFont="1" applyFill="1" applyBorder="1" applyAlignment="1">
      <alignment horizontal="right" vertical="center" indent="1"/>
    </xf>
    <xf numFmtId="0" fontId="12" fillId="10" borderId="17" xfId="1" applyNumberFormat="1" applyFont="1" applyFill="1" applyBorder="1" applyAlignment="1">
      <alignment horizontal="left" vertical="center" indent="1"/>
    </xf>
    <xf numFmtId="165" fontId="4" fillId="14" borderId="18" xfId="1" applyNumberFormat="1" applyFont="1" applyFill="1" applyBorder="1" applyAlignment="1">
      <alignment horizontal="right" vertical="center" indent="1"/>
    </xf>
    <xf numFmtId="9" fontId="18" fillId="10" borderId="17" xfId="1" applyFont="1" applyFill="1" applyBorder="1" applyAlignment="1">
      <alignment horizontal="left" vertical="center" indent="1"/>
    </xf>
    <xf numFmtId="9" fontId="3" fillId="13" borderId="18" xfId="1" applyFont="1" applyFill="1" applyBorder="1" applyAlignment="1">
      <alignment horizontal="right" vertical="center" indent="1"/>
    </xf>
    <xf numFmtId="9" fontId="17" fillId="10" borderId="19" xfId="1" applyFont="1" applyFill="1" applyBorder="1" applyAlignment="1">
      <alignment horizontal="left" vertical="center" indent="1"/>
    </xf>
    <xf numFmtId="9" fontId="4" fillId="11" borderId="15" xfId="1" applyFont="1" applyFill="1" applyBorder="1" applyAlignment="1">
      <alignment horizontal="left" indent="1"/>
    </xf>
    <xf numFmtId="0" fontId="1" fillId="11" borderId="1" xfId="0" applyFont="1" applyFill="1" applyBorder="1" applyAlignment="1">
      <alignment vertical="center"/>
    </xf>
    <xf numFmtId="0" fontId="19" fillId="12" borderId="15" xfId="0" applyFont="1" applyFill="1" applyBorder="1" applyAlignment="1">
      <alignment horizontal="left" vertical="center" wrapText="1"/>
    </xf>
    <xf numFmtId="10" fontId="20" fillId="12" borderId="13" xfId="0" applyNumberFormat="1" applyFont="1" applyFill="1" applyBorder="1" applyAlignment="1">
      <alignment vertical="center"/>
    </xf>
    <xf numFmtId="0" fontId="3" fillId="9" borderId="20" xfId="0" applyFont="1" applyFill="1" applyBorder="1" applyAlignment="1">
      <alignment horizontal="right" vertical="center"/>
    </xf>
    <xf numFmtId="0" fontId="13" fillId="9" borderId="21" xfId="0" applyFont="1" applyFill="1" applyBorder="1" applyAlignment="1">
      <alignment horizontal="right" vertical="center" indent="1"/>
    </xf>
    <xf numFmtId="0" fontId="13" fillId="9" borderId="22" xfId="0" applyFont="1" applyFill="1" applyBorder="1" applyAlignment="1">
      <alignment horizontal="right" vertical="center" indent="1"/>
    </xf>
    <xf numFmtId="0" fontId="21" fillId="14" borderId="1" xfId="0" applyFont="1" applyFill="1" applyBorder="1" applyAlignment="1">
      <alignment horizontal="right" vertical="center" indent="1"/>
    </xf>
    <xf numFmtId="0" fontId="22" fillId="14" borderId="1" xfId="0" applyFont="1" applyFill="1" applyBorder="1" applyAlignment="1">
      <alignment horizontal="right" vertical="center" indent="1"/>
    </xf>
    <xf numFmtId="0" fontId="22" fillId="14" borderId="13" xfId="0" applyFont="1" applyFill="1" applyBorder="1" applyAlignment="1">
      <alignment horizontal="right" vertical="center" indent="1"/>
    </xf>
    <xf numFmtId="9" fontId="13" fillId="10" borderId="10" xfId="1" applyFont="1" applyFill="1" applyBorder="1" applyAlignment="1">
      <alignment horizontal="left" vertical="center" indent="2"/>
    </xf>
    <xf numFmtId="164" fontId="4" fillId="10" borderId="23" xfId="0" applyNumberFormat="1" applyFont="1" applyFill="1" applyBorder="1" applyAlignment="1">
      <alignment horizontal="right" vertical="center" indent="1"/>
    </xf>
    <xf numFmtId="164" fontId="4" fillId="10" borderId="11" xfId="0" applyNumberFormat="1" applyFont="1" applyFill="1" applyBorder="1" applyAlignment="1">
      <alignment horizontal="right" vertical="center" indent="1"/>
    </xf>
    <xf numFmtId="164" fontId="12" fillId="10" borderId="24" xfId="0" applyNumberFormat="1" applyFont="1" applyFill="1" applyBorder="1" applyAlignment="1">
      <alignment horizontal="right" vertical="center"/>
    </xf>
    <xf numFmtId="9" fontId="23" fillId="12" borderId="15" xfId="1" applyFont="1" applyFill="1" applyBorder="1" applyAlignment="1">
      <alignment horizontal="left" vertical="center" indent="2"/>
    </xf>
    <xf numFmtId="9" fontId="4" fillId="12" borderId="1" xfId="1" applyFont="1" applyFill="1" applyBorder="1" applyAlignment="1">
      <alignment horizontal="right" vertical="center" indent="1"/>
    </xf>
    <xf numFmtId="9" fontId="4" fillId="12" borderId="15" xfId="1" applyFont="1" applyFill="1" applyBorder="1" applyAlignment="1">
      <alignment horizontal="right" vertical="center" indent="1"/>
    </xf>
    <xf numFmtId="9" fontId="4" fillId="12" borderId="13" xfId="1" applyFont="1" applyFill="1" applyBorder="1" applyAlignment="1">
      <alignment horizontal="right" vertical="center" indent="1"/>
    </xf>
    <xf numFmtId="10" fontId="16" fillId="12" borderId="13" xfId="0" applyNumberFormat="1" applyFont="1" applyFill="1" applyBorder="1" applyAlignment="1">
      <alignment vertical="center"/>
    </xf>
    <xf numFmtId="164" fontId="4" fillId="10" borderId="10" xfId="0" applyNumberFormat="1" applyFont="1" applyFill="1" applyBorder="1" applyAlignment="1">
      <alignment horizontal="right" vertical="center" indent="1"/>
    </xf>
    <xf numFmtId="164" fontId="12" fillId="10" borderId="11" xfId="0" applyNumberFormat="1" applyFont="1" applyFill="1" applyBorder="1" applyAlignment="1">
      <alignment horizontal="right" vertical="center"/>
    </xf>
    <xf numFmtId="0" fontId="12" fillId="12" borderId="10" xfId="0" applyFont="1" applyFill="1" applyBorder="1" applyAlignment="1">
      <alignment horizontal="left" vertical="center" indent="2"/>
    </xf>
    <xf numFmtId="10" fontId="12" fillId="12" borderId="23" xfId="1" applyNumberFormat="1" applyFont="1" applyFill="1" applyBorder="1" applyAlignment="1">
      <alignment horizontal="right" vertical="center" indent="1"/>
    </xf>
    <xf numFmtId="10" fontId="12" fillId="12" borderId="10" xfId="1" applyNumberFormat="1" applyFont="1" applyFill="1" applyBorder="1" applyAlignment="1">
      <alignment horizontal="right" vertical="center" indent="1"/>
    </xf>
    <xf numFmtId="10" fontId="12" fillId="12" borderId="11" xfId="1" applyNumberFormat="1" applyFont="1" applyFill="1" applyBorder="1" applyAlignment="1">
      <alignment horizontal="right" vertical="center" indent="1"/>
    </xf>
    <xf numFmtId="2" fontId="16" fillId="12" borderId="13" xfId="0" applyNumberFormat="1" applyFont="1" applyFill="1" applyBorder="1" applyAlignment="1">
      <alignment vertical="center"/>
    </xf>
    <xf numFmtId="0" fontId="24" fillId="12" borderId="15" xfId="0" applyFont="1" applyFill="1" applyBorder="1" applyAlignment="1">
      <alignment horizontal="left" vertical="center" indent="1"/>
    </xf>
    <xf numFmtId="0" fontId="19" fillId="12" borderId="25" xfId="0" applyFont="1" applyFill="1" applyBorder="1" applyAlignment="1">
      <alignment horizontal="left" vertical="center" wrapText="1"/>
    </xf>
    <xf numFmtId="10" fontId="20" fillId="12" borderId="26" xfId="0" applyNumberFormat="1" applyFont="1" applyFill="1" applyBorder="1" applyAlignment="1">
      <alignment vertical="center"/>
    </xf>
    <xf numFmtId="9" fontId="13" fillId="10" borderId="25" xfId="1" applyFont="1" applyFill="1" applyBorder="1" applyAlignment="1">
      <alignment horizontal="left" vertical="center" indent="2"/>
    </xf>
    <xf numFmtId="9" fontId="4" fillId="10" borderId="27" xfId="1" applyFont="1" applyFill="1" applyBorder="1" applyAlignment="1">
      <alignment horizontal="right" vertical="center" indent="1"/>
    </xf>
    <xf numFmtId="9" fontId="4" fillId="10" borderId="25" xfId="1" applyFont="1" applyFill="1" applyBorder="1" applyAlignment="1">
      <alignment horizontal="right" vertical="center" indent="1"/>
    </xf>
    <xf numFmtId="9" fontId="4" fillId="10" borderId="26" xfId="1" applyFont="1" applyFill="1" applyBorder="1" applyAlignment="1">
      <alignment horizontal="right" vertical="center" indent="1"/>
    </xf>
    <xf numFmtId="9" fontId="4" fillId="10" borderId="26" xfId="1" applyFont="1" applyFill="1" applyBorder="1" applyAlignment="1">
      <alignment horizontal="right" vertical="center"/>
    </xf>
    <xf numFmtId="164" fontId="16" fillId="12" borderId="13" xfId="0" applyNumberFormat="1" applyFont="1" applyFill="1" applyBorder="1" applyAlignment="1">
      <alignment horizontal="right" vertical="center"/>
    </xf>
    <xf numFmtId="0" fontId="12" fillId="11" borderId="1" xfId="0" applyFont="1" applyFill="1" applyBorder="1" applyAlignment="1">
      <alignment horizontal="left" vertical="center" wrapText="1" indent="2"/>
    </xf>
    <xf numFmtId="10" fontId="20" fillId="12" borderId="13" xfId="0" applyNumberFormat="1" applyFont="1" applyFill="1" applyBorder="1" applyAlignment="1">
      <alignment horizontal="right" vertical="center"/>
    </xf>
    <xf numFmtId="10" fontId="20" fillId="12" borderId="26" xfId="0" applyNumberFormat="1" applyFont="1" applyFill="1" applyBorder="1" applyAlignment="1">
      <alignment horizontal="right" vertical="center"/>
    </xf>
    <xf numFmtId="0" fontId="12" fillId="11" borderId="1" xfId="0" applyFont="1" applyFill="1" applyBorder="1" applyAlignment="1">
      <alignment horizontal="left" vertical="center" wrapText="1" indent="3"/>
    </xf>
    <xf numFmtId="9" fontId="4" fillId="10" borderId="25" xfId="1" applyFont="1" applyFill="1" applyBorder="1" applyAlignment="1">
      <alignment horizontal="center" vertical="center"/>
    </xf>
    <xf numFmtId="9" fontId="4" fillId="10" borderId="26" xfId="1" applyFont="1" applyFill="1" applyBorder="1" applyAlignment="1">
      <alignment horizontal="center" vertical="center"/>
    </xf>
    <xf numFmtId="10" fontId="13" fillId="9" borderId="25" xfId="1" applyNumberFormat="1" applyFont="1" applyFill="1" applyBorder="1" applyAlignment="1">
      <alignment horizontal="center" vertical="center"/>
    </xf>
    <xf numFmtId="10" fontId="13" fillId="9" borderId="26" xfId="1" applyNumberFormat="1" applyFont="1" applyFill="1" applyBorder="1" applyAlignment="1">
      <alignment horizontal="center" vertical="center"/>
    </xf>
    <xf numFmtId="0" fontId="26" fillId="0" borderId="1" xfId="0" applyFont="1" applyBorder="1" applyAlignment="1">
      <alignment horizontal="left" vertical="center" indent="2"/>
    </xf>
    <xf numFmtId="0" fontId="26" fillId="0" borderId="0" xfId="0" applyFont="1" applyAlignment="1">
      <alignment horizontal="left" vertical="center" indent="2"/>
    </xf>
    <xf numFmtId="9" fontId="13" fillId="12" borderId="10" xfId="1" applyFont="1" applyFill="1" applyBorder="1" applyAlignment="1">
      <alignment horizontal="center" vertical="center"/>
    </xf>
    <xf numFmtId="9" fontId="13" fillId="12" borderId="11" xfId="1" applyFont="1" applyFill="1" applyBorder="1" applyAlignment="1">
      <alignment horizontal="center" vertical="center"/>
    </xf>
    <xf numFmtId="9" fontId="4" fillId="10" borderId="10" xfId="1" applyFont="1" applyFill="1" applyBorder="1" applyAlignment="1">
      <alignment horizontal="center" vertical="center"/>
    </xf>
    <xf numFmtId="9" fontId="4" fillId="10" borderId="11" xfId="1" applyFont="1" applyFill="1" applyBorder="1" applyAlignment="1">
      <alignment horizontal="center" vertical="center"/>
    </xf>
    <xf numFmtId="0" fontId="25" fillId="11" borderId="1" xfId="0" applyFont="1" applyFill="1" applyBorder="1" applyAlignment="1">
      <alignment horizontal="left" vertical="center" wrapText="1" indent="3"/>
    </xf>
    <xf numFmtId="0" fontId="25" fillId="11" borderId="1" xfId="0" applyFont="1" applyFill="1" applyBorder="1" applyAlignment="1">
      <alignment horizontal="left" vertical="center" indent="3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c/Documents/financial-modeling/Dashboard.xlsx" TargetMode="External"/><Relationship Id="rId1" Type="http://schemas.openxmlformats.org/officeDocument/2006/relationships/externalLinkPath" Target="/Users/mac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ftware"/>
      <sheetName val="Hardware"/>
      <sheetName val="Consumer"/>
      <sheetName val="Financials"/>
      <sheetName val="Healthcare"/>
      <sheetName val="Industrials"/>
      <sheetName val="Basic Materials"/>
      <sheetName val="US Treasury Bonds"/>
      <sheetName val="Fidelity"/>
      <sheetName val="Schwab"/>
      <sheetName val="Top Consumer Stocks"/>
      <sheetName val="Dividend Portfolio"/>
      <sheetName val="Watchlist"/>
      <sheetName val="Small + Speculative"/>
      <sheetName val="Highest Quality"/>
      <sheetName val="GARP HF Buys"/>
      <sheetName val="Value HF Buys"/>
      <sheetName val="Aggressive Growth HF Buys"/>
      <sheetName val="Other HF Bu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C8">
            <v>4.1210000000000004E-2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https://www.bing.com/financeapi/forcetrigger?t=a1uvar&amp;q=XNYS%3aLHX&amp;form=skydnc</v>
    <v>Learn more on Bing</v>
  </rv>
  <rv s="1">
    <v>0</v>
    <v>L3HARRIS TECHNOLOGIES, INC. (XNYS:LHX)</v>
    <v>2</v>
    <v>3</v>
    <v>Finance</v>
    <v>4</v>
    <v>en-US</v>
    <v>a1uvar</v>
    <v>268435456</v>
    <v>1</v>
    <v>Powered by Refinitiv</v>
    <v>221.03</v>
    <v>160.25</v>
    <v>0.68179999999999996</v>
    <v>-0.87</v>
    <v>-4.4229999999999998E-3</v>
    <v>-0.56000000000000005</v>
    <v>-2.8599999999999997E-3</v>
    <v>USD</v>
    <v>L3Harris Technologies Inc. is a global aerospace and defense technology company. The Company operates through three segments. The Integrated Mission Systems segment includes multi-mission intelligence, surveillance and reconnaissance systems; integrated electrical and electronic systems for maritime platforms; advanced electro-optical and infrared solutions; fuzing and ordnance systems; commercial aviation products, and commercial pilot training operations. The Space &amp; Airborne Systems segment includes space payloads, sensors and full-mission solutions; classified intelligence and cyber; avionics; electronic warfare, and mission networks for air traffic management operations. The Communication Systems segment includes tactical communications with global communications solutions; broadband communications; integrated vision solutions; and public safety radios, system applications and equipment. The Company is also engaged in the Link 16 Tactical Data Links (TDL) business.</v>
    <v>46000</v>
    <v>New York Stock Exchange</v>
    <v>XNYS</v>
    <v>XNYS</v>
    <v>1025 W Nasa Blvd, MELBOURNE, FL, 32919-0001 US</v>
    <v>197.19</v>
    <v>Aerospace &amp; Defense</v>
    <v>Stock</v>
    <v>45269.000000010936</v>
    <v>0</v>
    <v>193.34</v>
    <v>37113880000</v>
    <v>L3HARRIS TECHNOLOGIES, INC.</v>
    <v>L3HARRIS TECHNOLOGIES, INC.</v>
    <v>197.01</v>
    <v>25.256699999999999</v>
    <v>196.68</v>
    <v>195.81</v>
    <v>195.25</v>
    <v>189540300</v>
    <v>LHX</v>
    <v>L3HARRIS TECHNOLOGIES, INC. (XNYS:LHX)</v>
    <v>1273620</v>
    <v>1127520</v>
    <v>1926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oic.ai/financials/LHX%3AUS/annua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inbox.com/NYSE:LHX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6"/>
  <sheetViews>
    <sheetView topLeftCell="A175" workbookViewId="0">
      <pane xSplit="1" topLeftCell="K1" activePane="topRight" state="frozen"/>
      <selection pane="topRight" activeCell="M188" sqref="M188:P188"/>
    </sheetView>
  </sheetViews>
  <sheetFormatPr baseColWidth="10" defaultRowHeight="15" x14ac:dyDescent="0.2"/>
  <cols>
    <col min="1" max="1" width="40.83203125" customWidth="1"/>
    <col min="2" max="22" width="15.83203125" customWidth="1"/>
  </cols>
  <sheetData>
    <row r="1" spans="1:21" ht="16" x14ac:dyDescent="0.2">
      <c r="A1" s="8" t="e" vm="1">
        <v>#VALUE!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ht="16" x14ac:dyDescent="0.2">
      <c r="A2" s="34" t="s">
        <v>19</v>
      </c>
      <c r="B2" s="32">
        <v>5005000000</v>
      </c>
      <c r="C2" s="32">
        <v>5206100000</v>
      </c>
      <c r="D2" s="32">
        <v>5924600000</v>
      </c>
      <c r="E2" s="32">
        <v>5451300000</v>
      </c>
      <c r="F2" s="32">
        <v>5111700000</v>
      </c>
      <c r="G2" s="32">
        <v>5012000000</v>
      </c>
      <c r="H2" s="32">
        <v>5083200000</v>
      </c>
      <c r="I2" s="32">
        <v>7467000000</v>
      </c>
      <c r="J2" s="32">
        <v>5900000000</v>
      </c>
      <c r="K2" s="32">
        <v>6168000000</v>
      </c>
      <c r="L2" s="32">
        <v>6801000000</v>
      </c>
      <c r="M2" s="32">
        <v>12856000000</v>
      </c>
      <c r="N2" s="32">
        <v>18194000000</v>
      </c>
      <c r="O2" s="32">
        <v>17814000000</v>
      </c>
      <c r="P2" s="32">
        <v>17062000000</v>
      </c>
      <c r="Q2" s="33">
        <v>18657000000</v>
      </c>
      <c r="R2" s="32">
        <v>4578000000</v>
      </c>
      <c r="S2" s="32">
        <v>4471000000</v>
      </c>
      <c r="T2" s="32">
        <v>4693000000</v>
      </c>
      <c r="U2" s="32">
        <v>4915000000</v>
      </c>
    </row>
    <row r="3" spans="1:21" ht="16" x14ac:dyDescent="0.2">
      <c r="A3" s="9" t="s">
        <v>192</v>
      </c>
      <c r="B3" s="10"/>
      <c r="C3" s="11">
        <f t="shared" ref="C3:Q3" si="0">(C2/B2)-1</f>
        <v>4.0179820179820247E-2</v>
      </c>
      <c r="D3" s="11">
        <f t="shared" si="0"/>
        <v>0.13801117919363826</v>
      </c>
      <c r="E3" s="11">
        <f t="shared" si="0"/>
        <v>-7.988724977213657E-2</v>
      </c>
      <c r="F3" s="11">
        <f t="shared" si="0"/>
        <v>-6.2297066754719022E-2</v>
      </c>
      <c r="G3" s="11">
        <f t="shared" si="0"/>
        <v>-1.9504274507502362E-2</v>
      </c>
      <c r="H3" s="11">
        <f t="shared" si="0"/>
        <v>1.4205905826017551E-2</v>
      </c>
      <c r="I3" s="11">
        <f t="shared" si="0"/>
        <v>0.46895656279508979</v>
      </c>
      <c r="J3" s="11">
        <f t="shared" si="0"/>
        <v>-0.20985670282576674</v>
      </c>
      <c r="K3" s="11">
        <f t="shared" si="0"/>
        <v>4.5423728813559272E-2</v>
      </c>
      <c r="L3" s="11">
        <f t="shared" si="0"/>
        <v>0.10262645914396895</v>
      </c>
      <c r="M3" s="11">
        <f t="shared" si="0"/>
        <v>0.89031024849286866</v>
      </c>
      <c r="N3" s="11">
        <f t="shared" si="0"/>
        <v>0.41521468574984444</v>
      </c>
      <c r="O3" s="11">
        <f t="shared" si="0"/>
        <v>-2.0886006375728239E-2</v>
      </c>
      <c r="P3" s="11">
        <f t="shared" si="0"/>
        <v>-4.2213988997417795E-2</v>
      </c>
      <c r="Q3" s="11">
        <f t="shared" si="0"/>
        <v>9.3482592896495076E-2</v>
      </c>
      <c r="R3" s="11"/>
      <c r="S3" s="11">
        <f t="shared" ref="S3:U3" si="1">(S2/R2)-1</f>
        <v>-2.3372651813018841E-2</v>
      </c>
      <c r="T3" s="11">
        <f t="shared" si="1"/>
        <v>4.9653321404607542E-2</v>
      </c>
      <c r="U3" s="11">
        <f t="shared" si="1"/>
        <v>4.7304496057958723E-2</v>
      </c>
    </row>
    <row r="4" spans="1:21" ht="16" x14ac:dyDescent="0.2">
      <c r="A4" s="2" t="s">
        <v>20</v>
      </c>
      <c r="B4" s="3">
        <v>5005000000</v>
      </c>
      <c r="C4" s="3">
        <v>5206100000</v>
      </c>
      <c r="D4" s="3">
        <v>5924600000</v>
      </c>
      <c r="E4" s="3">
        <v>5451300000</v>
      </c>
      <c r="F4" s="3">
        <v>5111700000</v>
      </c>
      <c r="G4" s="3">
        <v>5012000000</v>
      </c>
      <c r="H4" s="3">
        <v>5083200000</v>
      </c>
      <c r="I4" s="3">
        <v>7467000000</v>
      </c>
      <c r="J4" s="3">
        <v>5900000000</v>
      </c>
      <c r="K4" s="3">
        <v>6168000000</v>
      </c>
      <c r="L4" s="3">
        <v>6801000000</v>
      </c>
      <c r="M4" s="3">
        <v>12856000000</v>
      </c>
      <c r="N4" s="3">
        <v>18194000000</v>
      </c>
      <c r="O4" s="3">
        <v>17814000000</v>
      </c>
      <c r="P4" s="3">
        <v>17062000000</v>
      </c>
      <c r="Q4" s="4">
        <v>18657000000</v>
      </c>
      <c r="R4" s="3">
        <v>4578000000</v>
      </c>
      <c r="S4" s="3">
        <v>4471000000</v>
      </c>
      <c r="T4" s="3">
        <v>4693000000</v>
      </c>
      <c r="U4" s="3">
        <v>4915000000</v>
      </c>
    </row>
    <row r="5" spans="1:21" ht="16" x14ac:dyDescent="0.2">
      <c r="A5" s="2" t="s">
        <v>21</v>
      </c>
      <c r="B5" s="3">
        <v>3420200000</v>
      </c>
      <c r="C5" s="3">
        <v>3334400000</v>
      </c>
      <c r="D5" s="3">
        <v>3810500000</v>
      </c>
      <c r="E5" s="3">
        <v>3569300000</v>
      </c>
      <c r="F5" s="3">
        <v>3385000000</v>
      </c>
      <c r="G5" s="3">
        <v>3310500000</v>
      </c>
      <c r="H5" s="3">
        <v>3362000000</v>
      </c>
      <c r="I5" s="3">
        <v>5132000000</v>
      </c>
      <c r="J5" s="3">
        <v>3811000000</v>
      </c>
      <c r="K5" s="3">
        <v>4066000000</v>
      </c>
      <c r="L5" s="3">
        <v>4467000000</v>
      </c>
      <c r="M5" s="3">
        <v>9088000000</v>
      </c>
      <c r="N5" s="3">
        <v>12886000000</v>
      </c>
      <c r="O5" s="3">
        <v>12438000000</v>
      </c>
      <c r="P5" s="3">
        <v>12135000000</v>
      </c>
      <c r="Q5" s="4">
        <v>13705000000</v>
      </c>
      <c r="R5" s="3">
        <v>3316000000</v>
      </c>
      <c r="S5" s="3">
        <v>3305000000</v>
      </c>
      <c r="T5" s="3">
        <v>3476000000</v>
      </c>
      <c r="U5" s="3">
        <v>3608000000</v>
      </c>
    </row>
    <row r="6" spans="1:21" ht="16" x14ac:dyDescent="0.2">
      <c r="A6" s="2" t="s">
        <v>22</v>
      </c>
      <c r="B6" s="3">
        <v>3420200000</v>
      </c>
      <c r="C6" s="3">
        <v>3334400000</v>
      </c>
      <c r="D6" s="3">
        <v>3810500000</v>
      </c>
      <c r="E6" s="3">
        <v>3569300000</v>
      </c>
      <c r="F6" s="3">
        <v>3385000000</v>
      </c>
      <c r="G6" s="3">
        <v>3310500000</v>
      </c>
      <c r="H6" s="3">
        <v>3362000000</v>
      </c>
      <c r="I6" s="3">
        <v>5132000000</v>
      </c>
      <c r="J6" s="3">
        <v>3811000000</v>
      </c>
      <c r="K6" s="3">
        <v>4066000000</v>
      </c>
      <c r="L6" s="3">
        <v>4467000000</v>
      </c>
      <c r="M6" s="3">
        <v>9088000000</v>
      </c>
      <c r="N6" s="3">
        <v>12886000000</v>
      </c>
      <c r="O6" s="3">
        <v>12438000000</v>
      </c>
      <c r="P6" s="3">
        <v>12135000000</v>
      </c>
      <c r="Q6" s="4">
        <v>13705000000</v>
      </c>
      <c r="R6" s="3">
        <v>3316000000</v>
      </c>
      <c r="S6" s="3">
        <v>3305000000</v>
      </c>
      <c r="T6" s="3">
        <v>3476000000</v>
      </c>
      <c r="U6" s="3">
        <v>3608000000</v>
      </c>
    </row>
    <row r="7" spans="1:21" ht="16" x14ac:dyDescent="0.2">
      <c r="A7" s="34" t="s">
        <v>23</v>
      </c>
      <c r="B7" s="32">
        <v>1584800000</v>
      </c>
      <c r="C7" s="32">
        <v>1871700000</v>
      </c>
      <c r="D7" s="32">
        <v>2114100000</v>
      </c>
      <c r="E7" s="32">
        <v>1882000000</v>
      </c>
      <c r="F7" s="32">
        <v>1726700000</v>
      </c>
      <c r="G7" s="32">
        <v>1701500000</v>
      </c>
      <c r="H7" s="32">
        <v>1721200000</v>
      </c>
      <c r="I7" s="32">
        <v>2335000000</v>
      </c>
      <c r="J7" s="32">
        <v>2089000000</v>
      </c>
      <c r="K7" s="32">
        <v>2102000000</v>
      </c>
      <c r="L7" s="32">
        <v>2334000000</v>
      </c>
      <c r="M7" s="32">
        <v>3768000000</v>
      </c>
      <c r="N7" s="32">
        <v>5308000000</v>
      </c>
      <c r="O7" s="32">
        <v>5376000000</v>
      </c>
      <c r="P7" s="32">
        <v>4927000000</v>
      </c>
      <c r="Q7" s="33">
        <v>4952000000</v>
      </c>
      <c r="R7" s="32">
        <v>1262000000</v>
      </c>
      <c r="S7" s="32">
        <v>1166000000</v>
      </c>
      <c r="T7" s="32">
        <v>1217000000</v>
      </c>
      <c r="U7" s="32">
        <v>1307000000</v>
      </c>
    </row>
    <row r="8" spans="1:21" ht="16" x14ac:dyDescent="0.2">
      <c r="A8" s="29" t="s">
        <v>59</v>
      </c>
      <c r="B8" s="30">
        <v>31.66</v>
      </c>
      <c r="C8" s="30">
        <v>35.950000000000003</v>
      </c>
      <c r="D8" s="30">
        <v>35.68</v>
      </c>
      <c r="E8" s="30">
        <v>34.520000000000003</v>
      </c>
      <c r="F8" s="30">
        <v>33.78</v>
      </c>
      <c r="G8" s="30">
        <v>33.950000000000003</v>
      </c>
      <c r="H8" s="30">
        <v>33.86</v>
      </c>
      <c r="I8" s="30">
        <v>31.27</v>
      </c>
      <c r="J8" s="30">
        <v>35.409999999999997</v>
      </c>
      <c r="K8" s="30">
        <v>34.08</v>
      </c>
      <c r="L8" s="30">
        <v>34.32</v>
      </c>
      <c r="M8" s="30">
        <v>29.31</v>
      </c>
      <c r="N8" s="30">
        <v>29.17</v>
      </c>
      <c r="O8" s="30">
        <v>30.18</v>
      </c>
      <c r="P8" s="30">
        <v>28.88</v>
      </c>
      <c r="Q8" s="31">
        <v>26.54</v>
      </c>
      <c r="R8" s="30">
        <v>27.57</v>
      </c>
      <c r="S8" s="30">
        <v>26.08</v>
      </c>
      <c r="T8" s="30">
        <v>25.93</v>
      </c>
      <c r="U8" s="30">
        <v>26.59</v>
      </c>
    </row>
    <row r="9" spans="1:21" ht="16" x14ac:dyDescent="0.2">
      <c r="A9" s="2" t="s">
        <v>24</v>
      </c>
      <c r="B9" s="3" t="s">
        <v>25</v>
      </c>
      <c r="C9" s="3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 t="s">
        <v>25</v>
      </c>
      <c r="P9" s="3" t="s">
        <v>25</v>
      </c>
      <c r="Q9" s="4" t="s">
        <v>25</v>
      </c>
      <c r="R9" s="3" t="s">
        <v>25</v>
      </c>
      <c r="S9" s="3" t="s">
        <v>25</v>
      </c>
      <c r="T9" s="3" t="s">
        <v>25</v>
      </c>
      <c r="U9" s="3" t="s">
        <v>25</v>
      </c>
    </row>
    <row r="10" spans="1:21" ht="16" x14ac:dyDescent="0.2">
      <c r="A10" s="2" t="s">
        <v>26</v>
      </c>
      <c r="B10" s="3">
        <v>791300000</v>
      </c>
      <c r="C10" s="3">
        <v>958900000</v>
      </c>
      <c r="D10" s="3">
        <v>1143900000</v>
      </c>
      <c r="E10" s="3">
        <v>940900000</v>
      </c>
      <c r="F10" s="3">
        <v>914500000</v>
      </c>
      <c r="G10" s="3">
        <v>819600000</v>
      </c>
      <c r="H10" s="3">
        <v>1008600000</v>
      </c>
      <c r="I10" s="3">
        <v>1186000000</v>
      </c>
      <c r="J10" s="3">
        <v>1016000000</v>
      </c>
      <c r="K10" s="3">
        <v>1182000000</v>
      </c>
      <c r="L10" s="3">
        <v>1242000000</v>
      </c>
      <c r="M10" s="3">
        <v>2586000000</v>
      </c>
      <c r="N10" s="3">
        <v>3315000000</v>
      </c>
      <c r="O10" s="3">
        <v>3280000000</v>
      </c>
      <c r="P10" s="3">
        <v>2998000000</v>
      </c>
      <c r="Q10" s="4">
        <v>3074000000</v>
      </c>
      <c r="R10" s="3">
        <v>767000000</v>
      </c>
      <c r="S10" s="3">
        <v>773000000</v>
      </c>
      <c r="T10" s="3">
        <v>706000000</v>
      </c>
      <c r="U10" s="3">
        <v>828000000</v>
      </c>
    </row>
    <row r="11" spans="1:21" ht="16" x14ac:dyDescent="0.2">
      <c r="A11" s="29" t="s">
        <v>27</v>
      </c>
      <c r="B11" s="32">
        <v>791300000</v>
      </c>
      <c r="C11" s="32">
        <v>958900000</v>
      </c>
      <c r="D11" s="32">
        <v>1143900000</v>
      </c>
      <c r="E11" s="32">
        <v>940900000</v>
      </c>
      <c r="F11" s="32">
        <v>914500000</v>
      </c>
      <c r="G11" s="32">
        <v>819600000</v>
      </c>
      <c r="H11" s="32">
        <v>1008600000</v>
      </c>
      <c r="I11" s="32">
        <v>1186000000</v>
      </c>
      <c r="J11" s="32">
        <v>1016000000</v>
      </c>
      <c r="K11" s="32">
        <v>1182000000</v>
      </c>
      <c r="L11" s="32">
        <v>1242000000</v>
      </c>
      <c r="M11" s="32">
        <v>2586000000</v>
      </c>
      <c r="N11" s="32">
        <v>3315000000</v>
      </c>
      <c r="O11" s="32">
        <v>3280000000</v>
      </c>
      <c r="P11" s="32">
        <v>2998000000</v>
      </c>
      <c r="Q11" s="33">
        <v>3074000000</v>
      </c>
      <c r="R11" s="32">
        <v>767000000</v>
      </c>
      <c r="S11" s="32">
        <v>773000000</v>
      </c>
      <c r="T11" s="32">
        <v>706000000</v>
      </c>
      <c r="U11" s="32">
        <v>828000000</v>
      </c>
    </row>
    <row r="12" spans="1:21" ht="16" x14ac:dyDescent="0.2">
      <c r="A12" s="12" t="s">
        <v>193</v>
      </c>
      <c r="B12" s="11">
        <f t="shared" ref="B12:U12" si="2">B11/B2</f>
        <v>0.15810189810189809</v>
      </c>
      <c r="C12" s="11">
        <f t="shared" si="2"/>
        <v>0.18418777971994391</v>
      </c>
      <c r="D12" s="11">
        <f t="shared" si="2"/>
        <v>0.19307632582790399</v>
      </c>
      <c r="E12" s="11">
        <f t="shared" si="2"/>
        <v>0.17260103094674664</v>
      </c>
      <c r="F12" s="11">
        <f t="shared" si="2"/>
        <v>0.17890330027192519</v>
      </c>
      <c r="G12" s="11">
        <f t="shared" si="2"/>
        <v>0.16352753391859537</v>
      </c>
      <c r="H12" s="11">
        <f t="shared" si="2"/>
        <v>0.19841831916902739</v>
      </c>
      <c r="I12" s="11">
        <f t="shared" si="2"/>
        <v>0.15883219499129503</v>
      </c>
      <c r="J12" s="11">
        <f t="shared" si="2"/>
        <v>0.17220338983050848</v>
      </c>
      <c r="K12" s="11">
        <f t="shared" si="2"/>
        <v>0.1916342412451362</v>
      </c>
      <c r="L12" s="11">
        <f t="shared" si="2"/>
        <v>0.18262020291133657</v>
      </c>
      <c r="M12" s="11">
        <f t="shared" si="2"/>
        <v>0.20115121344119477</v>
      </c>
      <c r="N12" s="11">
        <f t="shared" si="2"/>
        <v>0.18220292404089261</v>
      </c>
      <c r="O12" s="11">
        <f t="shared" si="2"/>
        <v>0.18412484562703491</v>
      </c>
      <c r="P12" s="11">
        <f t="shared" si="2"/>
        <v>0.17571210877974447</v>
      </c>
      <c r="Q12" s="11">
        <f t="shared" si="2"/>
        <v>0.16476389558878704</v>
      </c>
      <c r="R12" s="11">
        <f t="shared" si="2"/>
        <v>0.1675404106596767</v>
      </c>
      <c r="S12" s="11">
        <f t="shared" si="2"/>
        <v>0.17289197047640348</v>
      </c>
      <c r="T12" s="11">
        <f t="shared" si="2"/>
        <v>0.1504368207969316</v>
      </c>
      <c r="U12" s="11">
        <f t="shared" si="2"/>
        <v>0.16846388606307222</v>
      </c>
    </row>
    <row r="13" spans="1:21" ht="16" x14ac:dyDescent="0.2">
      <c r="A13" s="29" t="s">
        <v>28</v>
      </c>
      <c r="B13" s="32">
        <v>0</v>
      </c>
      <c r="C13" s="32">
        <v>0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</v>
      </c>
      <c r="J13" s="32">
        <v>0</v>
      </c>
      <c r="K13" s="32">
        <v>0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3">
        <v>0</v>
      </c>
      <c r="R13" s="32">
        <v>0</v>
      </c>
      <c r="S13" s="32">
        <v>0</v>
      </c>
      <c r="T13" s="32">
        <v>0</v>
      </c>
      <c r="U13" s="32">
        <v>0</v>
      </c>
    </row>
    <row r="14" spans="1:21" ht="16" x14ac:dyDescent="0.2">
      <c r="A14" s="13" t="s">
        <v>194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f t="shared" ref="K14:U14" si="3">K13/K2</f>
        <v>0</v>
      </c>
      <c r="L14" s="14">
        <f t="shared" si="3"/>
        <v>0</v>
      </c>
      <c r="M14" s="14">
        <f t="shared" si="3"/>
        <v>0</v>
      </c>
      <c r="N14" s="14">
        <f t="shared" si="3"/>
        <v>0</v>
      </c>
      <c r="O14" s="14">
        <f t="shared" si="3"/>
        <v>0</v>
      </c>
      <c r="P14" s="14">
        <f t="shared" si="3"/>
        <v>0</v>
      </c>
      <c r="Q14" s="14">
        <f t="shared" si="3"/>
        <v>0</v>
      </c>
      <c r="R14" s="14">
        <f t="shared" si="3"/>
        <v>0</v>
      </c>
      <c r="S14" s="14">
        <f t="shared" si="3"/>
        <v>0</v>
      </c>
      <c r="T14" s="14">
        <f t="shared" si="3"/>
        <v>0</v>
      </c>
      <c r="U14" s="14">
        <f t="shared" si="3"/>
        <v>0</v>
      </c>
    </row>
    <row r="15" spans="1:21" ht="16" x14ac:dyDescent="0.2">
      <c r="A15" s="2" t="s">
        <v>29</v>
      </c>
      <c r="B15" s="3" t="s">
        <v>25</v>
      </c>
      <c r="C15" s="3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  <c r="Q15" s="4" t="s">
        <v>25</v>
      </c>
      <c r="R15" s="3" t="s">
        <v>25</v>
      </c>
      <c r="S15" s="3" t="s">
        <v>25</v>
      </c>
      <c r="T15" s="3" t="s">
        <v>25</v>
      </c>
      <c r="U15" s="3" t="s">
        <v>25</v>
      </c>
    </row>
    <row r="16" spans="1:21" ht="16" x14ac:dyDescent="0.2">
      <c r="A16" s="34" t="s">
        <v>30</v>
      </c>
      <c r="B16" s="32">
        <v>793500000</v>
      </c>
      <c r="C16" s="32">
        <v>912800000</v>
      </c>
      <c r="D16" s="32">
        <v>970200000</v>
      </c>
      <c r="E16" s="32">
        <v>941100000</v>
      </c>
      <c r="F16" s="32">
        <v>812200000</v>
      </c>
      <c r="G16" s="32">
        <v>881900000</v>
      </c>
      <c r="H16" s="32">
        <v>712600000</v>
      </c>
      <c r="I16" s="32">
        <v>1149000000</v>
      </c>
      <c r="J16" s="32">
        <v>1073000000</v>
      </c>
      <c r="K16" s="32">
        <v>920000000</v>
      </c>
      <c r="L16" s="32">
        <v>1092000000</v>
      </c>
      <c r="M16" s="32">
        <v>1182000000</v>
      </c>
      <c r="N16" s="32">
        <v>1993000000</v>
      </c>
      <c r="O16" s="32">
        <v>2096000000</v>
      </c>
      <c r="P16" s="32">
        <v>1929000000</v>
      </c>
      <c r="Q16" s="33">
        <v>1878000000</v>
      </c>
      <c r="R16" s="32">
        <v>495000000</v>
      </c>
      <c r="S16" s="32">
        <v>393000000</v>
      </c>
      <c r="T16" s="32">
        <v>511000000</v>
      </c>
      <c r="U16" s="32">
        <v>479000000</v>
      </c>
    </row>
    <row r="17" spans="1:21" ht="16" x14ac:dyDescent="0.2">
      <c r="A17" s="29" t="s">
        <v>60</v>
      </c>
      <c r="B17" s="30">
        <v>15.85</v>
      </c>
      <c r="C17" s="30">
        <v>17.53</v>
      </c>
      <c r="D17" s="30">
        <v>16.38</v>
      </c>
      <c r="E17" s="30">
        <v>17.260000000000002</v>
      </c>
      <c r="F17" s="30">
        <v>15.89</v>
      </c>
      <c r="G17" s="30">
        <v>17.600000000000001</v>
      </c>
      <c r="H17" s="30">
        <v>14.02</v>
      </c>
      <c r="I17" s="30">
        <v>15.39</v>
      </c>
      <c r="J17" s="30">
        <v>18.190000000000001</v>
      </c>
      <c r="K17" s="30">
        <v>14.92</v>
      </c>
      <c r="L17" s="30">
        <v>16.059999999999999</v>
      </c>
      <c r="M17" s="30">
        <v>9.19</v>
      </c>
      <c r="N17" s="30">
        <v>10.95</v>
      </c>
      <c r="O17" s="30">
        <v>11.77</v>
      </c>
      <c r="P17" s="30">
        <v>11.31</v>
      </c>
      <c r="Q17" s="31">
        <v>10.07</v>
      </c>
      <c r="R17" s="30">
        <v>10.81</v>
      </c>
      <c r="S17" s="30">
        <v>8.7899999999999991</v>
      </c>
      <c r="T17" s="30">
        <v>10.89</v>
      </c>
      <c r="U17" s="30">
        <v>9.75</v>
      </c>
    </row>
    <row r="18" spans="1:21" ht="16" x14ac:dyDescent="0.2">
      <c r="A18" s="15" t="s">
        <v>195</v>
      </c>
      <c r="B18" s="10"/>
      <c r="C18" s="11">
        <f>(C16/B16)-1</f>
        <v>0.15034656584751094</v>
      </c>
      <c r="D18" s="11">
        <f>(D16/C16)-1</f>
        <v>6.2883435582822056E-2</v>
      </c>
      <c r="E18" s="11">
        <f>(E16/D16)-1</f>
        <v>-2.9993815708101446E-2</v>
      </c>
      <c r="F18" s="11">
        <f t="shared" ref="F18:Q18" si="4">(F16/E16)-1</f>
        <v>-0.13696737859951125</v>
      </c>
      <c r="G18" s="11">
        <f t="shared" si="4"/>
        <v>8.5816301403595086E-2</v>
      </c>
      <c r="H18" s="11">
        <f t="shared" si="4"/>
        <v>-0.19197187889783418</v>
      </c>
      <c r="I18" s="11">
        <f t="shared" si="4"/>
        <v>0.6124052764524277</v>
      </c>
      <c r="J18" s="11">
        <f t="shared" si="4"/>
        <v>-6.6144473455178376E-2</v>
      </c>
      <c r="K18" s="11">
        <f t="shared" si="4"/>
        <v>-0.14259086672879773</v>
      </c>
      <c r="L18" s="11">
        <f t="shared" si="4"/>
        <v>0.18695652173913047</v>
      </c>
      <c r="M18" s="11">
        <f t="shared" si="4"/>
        <v>8.2417582417582347E-2</v>
      </c>
      <c r="N18" s="11">
        <f t="shared" si="4"/>
        <v>0.68612521150592221</v>
      </c>
      <c r="O18" s="11">
        <f t="shared" si="4"/>
        <v>5.1680883090817753E-2</v>
      </c>
      <c r="P18" s="11">
        <f t="shared" si="4"/>
        <v>-7.967557251908397E-2</v>
      </c>
      <c r="Q18" s="11">
        <f t="shared" si="4"/>
        <v>-2.6438569206842955E-2</v>
      </c>
      <c r="R18" s="11"/>
      <c r="S18" s="11">
        <f t="shared" ref="S18:U18" si="5">(S16/R16)-1</f>
        <v>-0.20606060606060606</v>
      </c>
      <c r="T18" s="11">
        <f t="shared" si="5"/>
        <v>0.30025445292620856</v>
      </c>
      <c r="U18" s="11">
        <f t="shared" si="5"/>
        <v>-6.262230919765166E-2</v>
      </c>
    </row>
    <row r="19" spans="1:21" ht="16" x14ac:dyDescent="0.2">
      <c r="A19" s="2" t="s">
        <v>31</v>
      </c>
      <c r="B19" s="3">
        <v>308200000</v>
      </c>
      <c r="C19" s="3">
        <v>72500000</v>
      </c>
      <c r="D19" s="3">
        <v>89500000</v>
      </c>
      <c r="E19" s="3">
        <v>99200000</v>
      </c>
      <c r="F19" s="3">
        <v>147600000</v>
      </c>
      <c r="G19" s="3">
        <v>86500000</v>
      </c>
      <c r="H19" s="3">
        <v>235700000</v>
      </c>
      <c r="I19" s="3">
        <v>538000000</v>
      </c>
      <c r="J19" s="3">
        <v>168000000</v>
      </c>
      <c r="K19" s="3">
        <v>12000000</v>
      </c>
      <c r="L19" s="3">
        <v>-21000000</v>
      </c>
      <c r="M19" s="3">
        <v>-311000000</v>
      </c>
      <c r="N19" s="3">
        <v>671000000</v>
      </c>
      <c r="O19" s="3">
        <v>-187000000</v>
      </c>
      <c r="P19" s="3">
        <v>656000000</v>
      </c>
      <c r="Q19" s="4">
        <v>200000000</v>
      </c>
      <c r="R19" s="3">
        <v>-38000000</v>
      </c>
      <c r="S19" s="3">
        <v>20000000</v>
      </c>
      <c r="T19" s="3">
        <v>139000000</v>
      </c>
      <c r="U19" s="3">
        <v>79000000</v>
      </c>
    </row>
    <row r="20" spans="1:21" ht="16" x14ac:dyDescent="0.2">
      <c r="A20" s="2" t="s">
        <v>32</v>
      </c>
      <c r="B20" s="3">
        <v>49600000</v>
      </c>
      <c r="C20" s="3">
        <v>70600000</v>
      </c>
      <c r="D20" s="3">
        <v>87600000</v>
      </c>
      <c r="E20" s="3">
        <v>110700000</v>
      </c>
      <c r="F20" s="3">
        <v>106900000</v>
      </c>
      <c r="G20" s="3">
        <v>90800000</v>
      </c>
      <c r="H20" s="3">
        <v>127600000</v>
      </c>
      <c r="I20" s="3">
        <v>181000000</v>
      </c>
      <c r="J20" s="3">
        <v>170000000</v>
      </c>
      <c r="K20" s="3">
        <v>168000000</v>
      </c>
      <c r="L20" s="3">
        <v>167000000</v>
      </c>
      <c r="M20" s="3">
        <v>204000000</v>
      </c>
      <c r="N20" s="3">
        <v>254000000</v>
      </c>
      <c r="O20" s="3">
        <v>265000000</v>
      </c>
      <c r="P20" s="3">
        <v>279000000</v>
      </c>
      <c r="Q20" s="4">
        <v>446000000</v>
      </c>
      <c r="R20" s="3">
        <v>74000000</v>
      </c>
      <c r="S20" s="3">
        <v>102000000</v>
      </c>
      <c r="T20" s="3">
        <v>111000000</v>
      </c>
      <c r="U20" s="3">
        <v>159000000</v>
      </c>
    </row>
    <row r="21" spans="1:21" ht="16" x14ac:dyDescent="0.2">
      <c r="A21" s="2" t="s">
        <v>33</v>
      </c>
      <c r="B21" s="3">
        <v>52800000</v>
      </c>
      <c r="C21" s="3">
        <v>72100000</v>
      </c>
      <c r="D21" s="3">
        <v>90400000</v>
      </c>
      <c r="E21" s="3">
        <v>113200000</v>
      </c>
      <c r="F21" s="3">
        <v>109100000</v>
      </c>
      <c r="G21" s="3">
        <v>93600000</v>
      </c>
      <c r="H21" s="3">
        <v>129900000</v>
      </c>
      <c r="I21" s="3">
        <v>183000000</v>
      </c>
      <c r="J21" s="3">
        <v>172000000</v>
      </c>
      <c r="K21" s="3">
        <v>170000000</v>
      </c>
      <c r="L21" s="3">
        <v>169000000</v>
      </c>
      <c r="M21" s="3">
        <v>217000000</v>
      </c>
      <c r="N21" s="3">
        <v>270000000</v>
      </c>
      <c r="O21" s="3">
        <v>265000000</v>
      </c>
      <c r="P21" s="3">
        <v>279000000</v>
      </c>
      <c r="Q21" s="4">
        <v>446000000</v>
      </c>
      <c r="R21" s="3">
        <v>74000000</v>
      </c>
      <c r="S21" s="3">
        <v>102000000</v>
      </c>
      <c r="T21" s="3">
        <v>111000000</v>
      </c>
      <c r="U21" s="3">
        <v>159000000</v>
      </c>
    </row>
    <row r="22" spans="1:21" ht="16" x14ac:dyDescent="0.2">
      <c r="A22" s="2" t="s">
        <v>34</v>
      </c>
      <c r="B22" s="3">
        <v>3200000</v>
      </c>
      <c r="C22" s="3">
        <v>1500000</v>
      </c>
      <c r="D22" s="3">
        <v>2800000</v>
      </c>
      <c r="E22" s="3">
        <v>2500000</v>
      </c>
      <c r="F22" s="3">
        <v>2200000</v>
      </c>
      <c r="G22" s="3">
        <v>2800000</v>
      </c>
      <c r="H22" s="3">
        <v>2300000</v>
      </c>
      <c r="I22" s="3">
        <v>2000000</v>
      </c>
      <c r="J22" s="3">
        <v>2000000</v>
      </c>
      <c r="K22" s="3">
        <v>2000000</v>
      </c>
      <c r="L22" s="3">
        <v>2000000</v>
      </c>
      <c r="M22" s="3">
        <v>13000000</v>
      </c>
      <c r="N22" s="3">
        <v>16000000</v>
      </c>
      <c r="O22" s="3" t="s">
        <v>25</v>
      </c>
      <c r="P22" s="3" t="s">
        <v>25</v>
      </c>
      <c r="Q22" s="4" t="s">
        <v>25</v>
      </c>
      <c r="R22" s="3" t="s">
        <v>25</v>
      </c>
      <c r="S22" s="3" t="s">
        <v>25</v>
      </c>
      <c r="T22" s="3" t="s">
        <v>25</v>
      </c>
      <c r="U22" s="3" t="s">
        <v>25</v>
      </c>
    </row>
    <row r="23" spans="1:21" ht="16" x14ac:dyDescent="0.2">
      <c r="A23" s="2" t="s">
        <v>35</v>
      </c>
      <c r="B23" s="3">
        <v>258600000</v>
      </c>
      <c r="C23" s="3">
        <v>1900000</v>
      </c>
      <c r="D23" s="3">
        <v>1900000</v>
      </c>
      <c r="E23" s="3">
        <v>-11500000</v>
      </c>
      <c r="F23" s="3">
        <v>40700000</v>
      </c>
      <c r="G23" s="3">
        <v>-4300000</v>
      </c>
      <c r="H23" s="3">
        <v>108100000</v>
      </c>
      <c r="I23" s="3">
        <v>357000000</v>
      </c>
      <c r="J23" s="3">
        <v>-2000000</v>
      </c>
      <c r="K23" s="3">
        <v>-156000000</v>
      </c>
      <c r="L23" s="3">
        <v>-188000000</v>
      </c>
      <c r="M23" s="3">
        <v>-515000000</v>
      </c>
      <c r="N23" s="3">
        <v>417000000</v>
      </c>
      <c r="O23" s="3">
        <v>-452000000</v>
      </c>
      <c r="P23" s="3">
        <v>377000000</v>
      </c>
      <c r="Q23" s="4">
        <v>-246000000</v>
      </c>
      <c r="R23" s="3">
        <v>-112000000</v>
      </c>
      <c r="S23" s="3">
        <v>-82000000</v>
      </c>
      <c r="T23" s="3">
        <v>28000000</v>
      </c>
      <c r="U23" s="3">
        <v>-80000000</v>
      </c>
    </row>
    <row r="24" spans="1:21" ht="16" x14ac:dyDescent="0.2">
      <c r="A24" s="2" t="s">
        <v>36</v>
      </c>
      <c r="B24" s="3">
        <v>485300000</v>
      </c>
      <c r="C24" s="3">
        <v>840300000</v>
      </c>
      <c r="D24" s="3">
        <v>880700000</v>
      </c>
      <c r="E24" s="3">
        <v>841900000</v>
      </c>
      <c r="F24" s="3">
        <v>664600000</v>
      </c>
      <c r="G24" s="3">
        <v>795400000</v>
      </c>
      <c r="H24" s="3">
        <v>476900000</v>
      </c>
      <c r="I24" s="3">
        <v>611000000</v>
      </c>
      <c r="J24" s="3">
        <v>905000000</v>
      </c>
      <c r="K24" s="3">
        <v>908000000</v>
      </c>
      <c r="L24" s="3">
        <v>1113000000</v>
      </c>
      <c r="M24" s="3">
        <v>1493000000</v>
      </c>
      <c r="N24" s="3">
        <v>1322000000</v>
      </c>
      <c r="O24" s="3">
        <v>2283000000</v>
      </c>
      <c r="P24" s="3">
        <v>1273000000</v>
      </c>
      <c r="Q24" s="4">
        <v>1678000000</v>
      </c>
      <c r="R24" s="3">
        <v>533000000</v>
      </c>
      <c r="S24" s="3">
        <v>373000000</v>
      </c>
      <c r="T24" s="3">
        <v>372000000</v>
      </c>
      <c r="U24" s="3">
        <v>400000000</v>
      </c>
    </row>
    <row r="25" spans="1:21" ht="16" x14ac:dyDescent="0.2">
      <c r="A25" s="2" t="s">
        <v>37</v>
      </c>
      <c r="B25" s="3">
        <v>172900000</v>
      </c>
      <c r="C25" s="3">
        <v>278700000</v>
      </c>
      <c r="D25" s="3">
        <v>293600000</v>
      </c>
      <c r="E25" s="3">
        <v>286000000</v>
      </c>
      <c r="F25" s="3">
        <v>202700000</v>
      </c>
      <c r="G25" s="3">
        <v>256200000</v>
      </c>
      <c r="H25" s="3">
        <v>142800000</v>
      </c>
      <c r="I25" s="3">
        <v>266000000</v>
      </c>
      <c r="J25" s="3">
        <v>267000000</v>
      </c>
      <c r="K25" s="3">
        <v>206000000</v>
      </c>
      <c r="L25" s="3">
        <v>160000000</v>
      </c>
      <c r="M25" s="3">
        <v>146000000</v>
      </c>
      <c r="N25" s="3">
        <v>234000000</v>
      </c>
      <c r="O25" s="3">
        <v>440000000</v>
      </c>
      <c r="P25" s="3">
        <v>212000000</v>
      </c>
      <c r="Q25" s="4">
        <v>189000000</v>
      </c>
      <c r="R25" s="3">
        <v>116000000</v>
      </c>
      <c r="S25" s="3">
        <v>34000000</v>
      </c>
      <c r="T25" s="3">
        <v>21000000</v>
      </c>
      <c r="U25" s="3">
        <v>18000000</v>
      </c>
    </row>
    <row r="26" spans="1:21" ht="16" x14ac:dyDescent="0.2">
      <c r="A26" s="2" t="s">
        <v>38</v>
      </c>
      <c r="B26" s="3" t="s">
        <v>25</v>
      </c>
      <c r="C26" s="3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25</v>
      </c>
      <c r="Q26" s="4" t="s">
        <v>25</v>
      </c>
      <c r="R26" s="3" t="s">
        <v>25</v>
      </c>
      <c r="S26" s="3" t="s">
        <v>25</v>
      </c>
      <c r="T26" s="3" t="s">
        <v>25</v>
      </c>
      <c r="U26" s="3" t="s">
        <v>25</v>
      </c>
    </row>
    <row r="27" spans="1:21" ht="16" x14ac:dyDescent="0.2">
      <c r="A27" s="2" t="s">
        <v>39</v>
      </c>
      <c r="B27" s="3">
        <v>312400000</v>
      </c>
      <c r="C27" s="3">
        <v>561600000</v>
      </c>
      <c r="D27" s="3">
        <v>587100000</v>
      </c>
      <c r="E27" s="3">
        <v>555900000</v>
      </c>
      <c r="F27" s="3">
        <v>461900000</v>
      </c>
      <c r="G27" s="3">
        <v>539200000</v>
      </c>
      <c r="H27" s="3">
        <v>334100000</v>
      </c>
      <c r="I27" s="3">
        <v>345000000</v>
      </c>
      <c r="J27" s="3">
        <v>638000000</v>
      </c>
      <c r="K27" s="3">
        <v>702000000</v>
      </c>
      <c r="L27" s="3">
        <v>953000000</v>
      </c>
      <c r="M27" s="3">
        <v>1347000000</v>
      </c>
      <c r="N27" s="3">
        <v>1088000000</v>
      </c>
      <c r="O27" s="3">
        <v>1843000000</v>
      </c>
      <c r="P27" s="3">
        <v>1061000000</v>
      </c>
      <c r="Q27" s="4">
        <v>1489000000</v>
      </c>
      <c r="R27" s="3">
        <v>417000000</v>
      </c>
      <c r="S27" s="3">
        <v>339000000</v>
      </c>
      <c r="T27" s="3">
        <v>351000000</v>
      </c>
      <c r="U27" s="3">
        <v>382000000</v>
      </c>
    </row>
    <row r="28" spans="1:21" ht="16" x14ac:dyDescent="0.2">
      <c r="A28" s="2" t="s">
        <v>40</v>
      </c>
      <c r="B28" s="3">
        <v>112000000</v>
      </c>
      <c r="C28" s="3" t="s">
        <v>25</v>
      </c>
      <c r="D28" s="3">
        <v>-1800000</v>
      </c>
      <c r="E28" s="3">
        <v>522500000</v>
      </c>
      <c r="F28" s="3">
        <v>344400000</v>
      </c>
      <c r="G28" s="3">
        <v>3800000</v>
      </c>
      <c r="H28" s="3" t="s">
        <v>25</v>
      </c>
      <c r="I28" s="3">
        <v>21000000</v>
      </c>
      <c r="J28" s="3">
        <v>85000000</v>
      </c>
      <c r="K28" s="3">
        <v>3000000</v>
      </c>
      <c r="L28" s="3">
        <v>4000000</v>
      </c>
      <c r="M28" s="3">
        <v>26000000</v>
      </c>
      <c r="N28" s="3">
        <v>-64000000</v>
      </c>
      <c r="O28" s="3">
        <v>-7000000</v>
      </c>
      <c r="P28" s="3">
        <v>-2000000</v>
      </c>
      <c r="Q28" s="4">
        <v>8000000</v>
      </c>
      <c r="R28" s="3">
        <v>2000000</v>
      </c>
      <c r="S28" s="3">
        <v>4000000</v>
      </c>
      <c r="T28" s="3">
        <v>4000000</v>
      </c>
      <c r="U28" s="3">
        <v>-2000000</v>
      </c>
    </row>
    <row r="29" spans="1:21" ht="16" x14ac:dyDescent="0.2">
      <c r="A29" s="2" t="s">
        <v>41</v>
      </c>
      <c r="B29" s="3">
        <v>-274500000</v>
      </c>
      <c r="C29" s="3">
        <v>-19400000</v>
      </c>
      <c r="D29" s="3">
        <v>-11600000</v>
      </c>
      <c r="E29" s="3">
        <v>-528100000</v>
      </c>
      <c r="F29" s="3">
        <v>-353400000</v>
      </c>
      <c r="G29" s="3">
        <v>-5000000</v>
      </c>
      <c r="H29" s="3">
        <v>47000000</v>
      </c>
      <c r="I29" s="3">
        <v>-21000000</v>
      </c>
      <c r="J29" s="3">
        <v>-85000000</v>
      </c>
      <c r="K29" s="3">
        <v>-3000000</v>
      </c>
      <c r="L29" s="3">
        <v>-4000000</v>
      </c>
      <c r="M29" s="3">
        <v>-2000000</v>
      </c>
      <c r="N29" s="3">
        <v>-2000000</v>
      </c>
      <c r="O29" s="3">
        <v>-1000000</v>
      </c>
      <c r="P29" s="3" t="s">
        <v>25</v>
      </c>
      <c r="Q29" s="4" t="s">
        <v>25</v>
      </c>
      <c r="R29" s="3" t="s">
        <v>25</v>
      </c>
      <c r="S29" s="3" t="s">
        <v>25</v>
      </c>
      <c r="T29" s="3" t="s">
        <v>25</v>
      </c>
      <c r="U29" s="3" t="s">
        <v>25</v>
      </c>
    </row>
    <row r="30" spans="1:21" ht="16" x14ac:dyDescent="0.2">
      <c r="A30" s="2" t="s">
        <v>42</v>
      </c>
      <c r="B30" s="3">
        <v>386500000</v>
      </c>
      <c r="C30" s="3">
        <v>19400000</v>
      </c>
      <c r="D30" s="3">
        <v>9800000</v>
      </c>
      <c r="E30" s="3">
        <v>1050600000</v>
      </c>
      <c r="F30" s="3">
        <v>697800000</v>
      </c>
      <c r="G30" s="3">
        <v>8800000</v>
      </c>
      <c r="H30" s="3">
        <v>-47000000</v>
      </c>
      <c r="I30" s="3">
        <v>42000000</v>
      </c>
      <c r="J30" s="3">
        <v>170000000</v>
      </c>
      <c r="K30" s="3">
        <v>6000000</v>
      </c>
      <c r="L30" s="3">
        <v>8000000</v>
      </c>
      <c r="M30" s="3">
        <v>28000000</v>
      </c>
      <c r="N30" s="3">
        <v>-62000000</v>
      </c>
      <c r="O30" s="3">
        <v>-6000000</v>
      </c>
      <c r="P30" s="3">
        <v>-2000000</v>
      </c>
      <c r="Q30" s="4">
        <v>8000000</v>
      </c>
      <c r="R30" s="3">
        <v>2000000</v>
      </c>
      <c r="S30" s="3">
        <v>4000000</v>
      </c>
      <c r="T30" s="3">
        <v>4000000</v>
      </c>
      <c r="U30" s="3">
        <v>-2000000</v>
      </c>
    </row>
    <row r="31" spans="1:21" ht="16" x14ac:dyDescent="0.2">
      <c r="A31" s="2" t="s">
        <v>43</v>
      </c>
      <c r="B31" s="3">
        <v>200400000</v>
      </c>
      <c r="C31" s="3">
        <v>561600000</v>
      </c>
      <c r="D31" s="3">
        <v>588900000</v>
      </c>
      <c r="E31" s="3">
        <v>33400000</v>
      </c>
      <c r="F31" s="3">
        <v>117500000</v>
      </c>
      <c r="G31" s="3">
        <v>535400000</v>
      </c>
      <c r="H31" s="3">
        <v>334100000</v>
      </c>
      <c r="I31" s="3">
        <v>324000000</v>
      </c>
      <c r="J31" s="3">
        <v>553000000</v>
      </c>
      <c r="K31" s="3">
        <v>699000000</v>
      </c>
      <c r="L31" s="3">
        <v>949000000</v>
      </c>
      <c r="M31" s="3">
        <v>1321000000</v>
      </c>
      <c r="N31" s="3">
        <v>1152000000</v>
      </c>
      <c r="O31" s="3">
        <v>1850000000</v>
      </c>
      <c r="P31" s="3">
        <v>1063000000</v>
      </c>
      <c r="Q31" s="4">
        <v>1481000000</v>
      </c>
      <c r="R31" s="3">
        <v>415000000</v>
      </c>
      <c r="S31" s="3">
        <v>335000000</v>
      </c>
      <c r="T31" s="3">
        <v>347000000</v>
      </c>
      <c r="U31" s="3">
        <v>384000000</v>
      </c>
    </row>
    <row r="32" spans="1:21" ht="16" x14ac:dyDescent="0.2">
      <c r="A32" s="2" t="s">
        <v>44</v>
      </c>
      <c r="B32" s="3">
        <v>162500000</v>
      </c>
      <c r="C32" s="3" t="s">
        <v>25</v>
      </c>
      <c r="D32" s="3">
        <v>900000</v>
      </c>
      <c r="E32" s="3">
        <v>2800000</v>
      </c>
      <c r="F32" s="3">
        <v>4500000</v>
      </c>
      <c r="G32" s="3">
        <v>600000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>
        <v>-12000000</v>
      </c>
      <c r="N32" s="3">
        <v>33000000</v>
      </c>
      <c r="O32" s="3">
        <v>4000000</v>
      </c>
      <c r="P32" s="3">
        <v>1000000</v>
      </c>
      <c r="Q32" s="4">
        <v>-4000000</v>
      </c>
      <c r="R32" s="3">
        <v>-1000000</v>
      </c>
      <c r="S32" s="3">
        <v>-2000000</v>
      </c>
      <c r="T32" s="3">
        <v>-2000000</v>
      </c>
      <c r="U32" s="3">
        <v>1000000</v>
      </c>
    </row>
    <row r="33" spans="1:21" ht="16" x14ac:dyDescent="0.2">
      <c r="A33" s="34" t="s">
        <v>45</v>
      </c>
      <c r="B33" s="32">
        <v>37900000</v>
      </c>
      <c r="C33" s="32">
        <v>561600000</v>
      </c>
      <c r="D33" s="32">
        <v>588000000</v>
      </c>
      <c r="E33" s="32">
        <v>30600000</v>
      </c>
      <c r="F33" s="32">
        <v>113000000</v>
      </c>
      <c r="G33" s="32">
        <v>534800000</v>
      </c>
      <c r="H33" s="32">
        <v>334100000</v>
      </c>
      <c r="I33" s="32">
        <v>324000000</v>
      </c>
      <c r="J33" s="32">
        <v>553000000</v>
      </c>
      <c r="K33" s="32">
        <v>699000000</v>
      </c>
      <c r="L33" s="32">
        <v>949000000</v>
      </c>
      <c r="M33" s="32">
        <v>1333000000</v>
      </c>
      <c r="N33" s="32">
        <v>1119000000</v>
      </c>
      <c r="O33" s="32">
        <v>1846000000</v>
      </c>
      <c r="P33" s="32">
        <v>1062000000</v>
      </c>
      <c r="Q33" s="33">
        <v>1485000000</v>
      </c>
      <c r="R33" s="32">
        <v>416000000</v>
      </c>
      <c r="S33" s="32">
        <v>337000000</v>
      </c>
      <c r="T33" s="32">
        <v>349000000</v>
      </c>
      <c r="U33" s="32">
        <v>383000000</v>
      </c>
    </row>
    <row r="34" spans="1:21" ht="16" x14ac:dyDescent="0.2">
      <c r="A34" s="29" t="s">
        <v>61</v>
      </c>
      <c r="B34" s="30">
        <v>0.76</v>
      </c>
      <c r="C34" s="30">
        <v>10.79</v>
      </c>
      <c r="D34" s="30">
        <v>9.92</v>
      </c>
      <c r="E34" s="30">
        <v>0.56000000000000005</v>
      </c>
      <c r="F34" s="30">
        <v>2.21</v>
      </c>
      <c r="G34" s="30">
        <v>10.67</v>
      </c>
      <c r="H34" s="30">
        <v>6.57</v>
      </c>
      <c r="I34" s="30">
        <v>4.34</v>
      </c>
      <c r="J34" s="30">
        <v>9.3699999999999992</v>
      </c>
      <c r="K34" s="30">
        <v>11.33</v>
      </c>
      <c r="L34" s="30">
        <v>13.95</v>
      </c>
      <c r="M34" s="30">
        <v>10.37</v>
      </c>
      <c r="N34" s="30">
        <v>6.15</v>
      </c>
      <c r="O34" s="30">
        <v>10.36</v>
      </c>
      <c r="P34" s="30">
        <v>6.22</v>
      </c>
      <c r="Q34" s="31">
        <v>7.96</v>
      </c>
      <c r="R34" s="30">
        <v>9.09</v>
      </c>
      <c r="S34" s="30">
        <v>7.54</v>
      </c>
      <c r="T34" s="30">
        <v>7.44</v>
      </c>
      <c r="U34" s="30">
        <v>7.79</v>
      </c>
    </row>
    <row r="35" spans="1:21" ht="16" x14ac:dyDescent="0.2">
      <c r="A35" s="16" t="s">
        <v>196</v>
      </c>
      <c r="B35" s="17"/>
      <c r="C35" s="14">
        <f>(C33/B33)-1</f>
        <v>13.817941952506596</v>
      </c>
      <c r="D35" s="14">
        <f>(D33/C33)-1</f>
        <v>4.7008547008547064E-2</v>
      </c>
      <c r="E35" s="14">
        <f>(E33/D33)-1</f>
        <v>-0.94795918367346943</v>
      </c>
      <c r="F35" s="14">
        <f t="shared" ref="F35:Q35" si="6">(F33/E33)-1</f>
        <v>2.6928104575163401</v>
      </c>
      <c r="G35" s="14">
        <f t="shared" si="6"/>
        <v>3.732743362831858</v>
      </c>
      <c r="H35" s="14">
        <f t="shared" si="6"/>
        <v>-0.37528047868362002</v>
      </c>
      <c r="I35" s="14">
        <f t="shared" si="6"/>
        <v>-3.0230469919185876E-2</v>
      </c>
      <c r="J35" s="14">
        <f t="shared" si="6"/>
        <v>0.70679012345679015</v>
      </c>
      <c r="K35" s="14">
        <f t="shared" si="6"/>
        <v>0.26401446654611216</v>
      </c>
      <c r="L35" s="14">
        <f t="shared" si="6"/>
        <v>0.35765379113018603</v>
      </c>
      <c r="M35" s="14">
        <f t="shared" si="6"/>
        <v>0.40463645943097992</v>
      </c>
      <c r="N35" s="14">
        <f t="shared" si="6"/>
        <v>-0.16054013503375841</v>
      </c>
      <c r="O35" s="14">
        <f t="shared" si="6"/>
        <v>0.64968722073279705</v>
      </c>
      <c r="P35" s="14">
        <f t="shared" si="6"/>
        <v>-0.42470205850487541</v>
      </c>
      <c r="Q35" s="14">
        <f t="shared" si="6"/>
        <v>0.39830508474576276</v>
      </c>
      <c r="R35" s="14"/>
      <c r="S35" s="14">
        <f t="shared" ref="S35:U35" si="7">(S33/R33)-1</f>
        <v>-0.18990384615384615</v>
      </c>
      <c r="T35" s="14">
        <f t="shared" si="7"/>
        <v>3.5608308605341144E-2</v>
      </c>
      <c r="U35" s="14">
        <f t="shared" si="7"/>
        <v>9.7421203438395443E-2</v>
      </c>
    </row>
    <row r="36" spans="1:21" ht="16" x14ac:dyDescent="0.2">
      <c r="A36" s="18" t="s">
        <v>197</v>
      </c>
      <c r="B36" s="19">
        <f t="shared" ref="B36:U36" si="8">(B16*(1-0.25))/(B126+B105+B96)</f>
        <v>0.18876078406495814</v>
      </c>
      <c r="C36" s="19">
        <f t="shared" si="8"/>
        <v>0.20150703479131099</v>
      </c>
      <c r="D36" s="19">
        <f t="shared" si="8"/>
        <v>0.15873344822320631</v>
      </c>
      <c r="E36" s="19">
        <f t="shared" si="8"/>
        <v>0.17675231011945008</v>
      </c>
      <c r="F36" s="19">
        <f t="shared" si="8"/>
        <v>0.18479810696841914</v>
      </c>
      <c r="G36" s="19">
        <f t="shared" si="8"/>
        <v>0.19111358317200727</v>
      </c>
      <c r="H36" s="19">
        <f t="shared" si="8"/>
        <v>6.0863673116124402E-2</v>
      </c>
      <c r="I36" s="19">
        <f t="shared" si="8"/>
        <v>0.11377739635595459</v>
      </c>
      <c r="J36" s="19">
        <f t="shared" si="8"/>
        <v>0.11565823512503592</v>
      </c>
      <c r="K36" s="19">
        <f t="shared" si="8"/>
        <v>9.7623089983022077E-2</v>
      </c>
      <c r="L36" s="19">
        <f t="shared" si="8"/>
        <v>0.11895424836601307</v>
      </c>
      <c r="M36" s="19">
        <f t="shared" si="8"/>
        <v>3.7689724076357296E-2</v>
      </c>
      <c r="N36" s="19">
        <f t="shared" si="8"/>
        <v>5.2460253395570845E-2</v>
      </c>
      <c r="O36" s="19">
        <f t="shared" si="8"/>
        <v>5.7904818034477674E-2</v>
      </c>
      <c r="P36" s="19">
        <f t="shared" si="8"/>
        <v>5.4780386217341916E-2</v>
      </c>
      <c r="Q36" s="19">
        <f t="shared" si="8"/>
        <v>4.2697344488905054E-2</v>
      </c>
      <c r="R36" s="19">
        <f t="shared" si="8"/>
        <v>1.4057175312381674E-2</v>
      </c>
      <c r="S36" s="19">
        <f t="shared" si="8"/>
        <v>1.0461030664395229E-2</v>
      </c>
      <c r="T36" s="19">
        <f t="shared" si="8"/>
        <v>1.3660666547852432E-2</v>
      </c>
      <c r="U36" s="19">
        <f t="shared" si="8"/>
        <v>1.0890323754092397E-2</v>
      </c>
    </row>
    <row r="37" spans="1:21" ht="16" x14ac:dyDescent="0.2">
      <c r="A37" s="2" t="s">
        <v>46</v>
      </c>
      <c r="B37" s="3" t="s">
        <v>25</v>
      </c>
      <c r="C37" s="3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  <c r="Q37" s="4" t="s">
        <v>25</v>
      </c>
      <c r="R37" s="3" t="s">
        <v>25</v>
      </c>
      <c r="S37" s="3" t="s">
        <v>25</v>
      </c>
      <c r="T37" s="3" t="s">
        <v>25</v>
      </c>
      <c r="U37" s="3" t="s">
        <v>25</v>
      </c>
    </row>
    <row r="38" spans="1:21" ht="16" x14ac:dyDescent="0.2">
      <c r="A38" s="2" t="s">
        <v>47</v>
      </c>
      <c r="B38" s="3" t="s">
        <v>25</v>
      </c>
      <c r="C38" s="3" t="s">
        <v>25</v>
      </c>
      <c r="D38" s="3" t="s">
        <v>25</v>
      </c>
      <c r="E38" s="3" t="s">
        <v>25</v>
      </c>
      <c r="F38" s="3" t="s">
        <v>25</v>
      </c>
      <c r="G38" s="3" t="s">
        <v>25</v>
      </c>
      <c r="H38" s="3" t="s">
        <v>25</v>
      </c>
      <c r="I38" s="3" t="s">
        <v>25</v>
      </c>
      <c r="J38" s="3" t="s">
        <v>25</v>
      </c>
      <c r="K38" s="3" t="s">
        <v>25</v>
      </c>
      <c r="L38" s="3" t="s">
        <v>25</v>
      </c>
      <c r="M38" s="3" t="s">
        <v>25</v>
      </c>
      <c r="N38" s="3" t="s">
        <v>25</v>
      </c>
      <c r="O38" s="3" t="s">
        <v>25</v>
      </c>
      <c r="P38" s="3" t="s">
        <v>25</v>
      </c>
      <c r="Q38" s="4" t="s">
        <v>25</v>
      </c>
      <c r="R38" s="3" t="s">
        <v>25</v>
      </c>
      <c r="S38" s="3" t="s">
        <v>25</v>
      </c>
      <c r="T38" s="3" t="s">
        <v>25</v>
      </c>
      <c r="U38" s="3" t="s">
        <v>25</v>
      </c>
    </row>
    <row r="39" spans="1:21" ht="16" x14ac:dyDescent="0.2">
      <c r="A39" s="2" t="s">
        <v>48</v>
      </c>
      <c r="B39" s="3">
        <v>37900000</v>
      </c>
      <c r="C39" s="3">
        <v>561600000</v>
      </c>
      <c r="D39" s="3">
        <v>588000000</v>
      </c>
      <c r="E39" s="3">
        <v>30600000</v>
      </c>
      <c r="F39" s="3">
        <v>113000000</v>
      </c>
      <c r="G39" s="3">
        <v>534800000</v>
      </c>
      <c r="H39" s="3">
        <v>334100000</v>
      </c>
      <c r="I39" s="3">
        <v>324000000</v>
      </c>
      <c r="J39" s="3">
        <v>553000000</v>
      </c>
      <c r="K39" s="3">
        <v>699000000</v>
      </c>
      <c r="L39" s="3">
        <v>949000000</v>
      </c>
      <c r="M39" s="3">
        <v>1333000000</v>
      </c>
      <c r="N39" s="3">
        <v>1119000000</v>
      </c>
      <c r="O39" s="3">
        <v>1846000000</v>
      </c>
      <c r="P39" s="3">
        <v>1062000000</v>
      </c>
      <c r="Q39" s="4">
        <v>1485000000</v>
      </c>
      <c r="R39" s="3">
        <v>416000000</v>
      </c>
      <c r="S39" s="3">
        <v>337000000</v>
      </c>
      <c r="T39" s="3">
        <v>349000000</v>
      </c>
      <c r="U39" s="3">
        <v>383000000</v>
      </c>
    </row>
    <row r="40" spans="1:21" ht="16" x14ac:dyDescent="0.2">
      <c r="A40" s="2" t="s">
        <v>49</v>
      </c>
      <c r="B40" s="3">
        <v>132300000</v>
      </c>
      <c r="C40" s="3">
        <v>129000000</v>
      </c>
      <c r="D40" s="3">
        <v>125300000</v>
      </c>
      <c r="E40" s="3">
        <v>114200000</v>
      </c>
      <c r="F40" s="3">
        <v>110500000</v>
      </c>
      <c r="G40" s="3">
        <v>106100000</v>
      </c>
      <c r="H40" s="3">
        <v>105700000</v>
      </c>
      <c r="I40" s="3">
        <v>123800000</v>
      </c>
      <c r="J40" s="3">
        <v>122600000</v>
      </c>
      <c r="K40" s="3">
        <v>118600000</v>
      </c>
      <c r="L40" s="3">
        <v>118000000</v>
      </c>
      <c r="M40" s="3" t="s">
        <v>25</v>
      </c>
      <c r="N40" s="3">
        <v>214000000</v>
      </c>
      <c r="O40" s="3">
        <v>201300000</v>
      </c>
      <c r="P40" s="3">
        <v>191800000</v>
      </c>
      <c r="Q40" s="4">
        <v>189825000</v>
      </c>
      <c r="R40" s="3">
        <v>190600000</v>
      </c>
      <c r="S40" s="3">
        <v>190200000</v>
      </c>
      <c r="T40" s="3">
        <v>189200000</v>
      </c>
      <c r="U40" s="3">
        <v>189300000</v>
      </c>
    </row>
    <row r="41" spans="1:21" ht="16" x14ac:dyDescent="0.2">
      <c r="A41" s="2" t="s">
        <v>50</v>
      </c>
      <c r="B41" s="5">
        <v>0.28999999999999998</v>
      </c>
      <c r="C41" s="5">
        <v>4.3499999999999996</v>
      </c>
      <c r="D41" s="5">
        <v>4.6900000000000004</v>
      </c>
      <c r="E41" s="5">
        <v>0.27</v>
      </c>
      <c r="F41" s="5">
        <v>1.02</v>
      </c>
      <c r="G41" s="5">
        <v>5.04</v>
      </c>
      <c r="H41" s="5">
        <v>3.16</v>
      </c>
      <c r="I41" s="5">
        <v>2.62</v>
      </c>
      <c r="J41" s="5">
        <v>4.51</v>
      </c>
      <c r="K41" s="5">
        <v>5.89</v>
      </c>
      <c r="L41" s="5">
        <v>8.0399999999999991</v>
      </c>
      <c r="M41" s="3" t="s">
        <v>25</v>
      </c>
      <c r="N41" s="5">
        <v>5.23</v>
      </c>
      <c r="O41" s="5">
        <v>9.17</v>
      </c>
      <c r="P41" s="5">
        <v>5.54</v>
      </c>
      <c r="Q41" s="6">
        <v>7.82</v>
      </c>
      <c r="R41" s="5">
        <v>2.1800000000000002</v>
      </c>
      <c r="S41" s="5">
        <v>1.77</v>
      </c>
      <c r="T41" s="5">
        <v>1.84</v>
      </c>
      <c r="U41" s="5">
        <v>2.02</v>
      </c>
    </row>
    <row r="42" spans="1:21" ht="16" x14ac:dyDescent="0.2">
      <c r="A42" s="2" t="s">
        <v>51</v>
      </c>
      <c r="B42" s="5">
        <v>2.36</v>
      </c>
      <c r="C42" s="5">
        <v>4.3499999999999996</v>
      </c>
      <c r="D42" s="5">
        <v>4.6900000000000004</v>
      </c>
      <c r="E42" s="5">
        <v>4.87</v>
      </c>
      <c r="F42" s="5">
        <v>4.18</v>
      </c>
      <c r="G42" s="5">
        <v>5.08</v>
      </c>
      <c r="H42" s="5">
        <v>3.16</v>
      </c>
      <c r="I42" s="5">
        <v>2.79</v>
      </c>
      <c r="J42" s="5">
        <v>5.2</v>
      </c>
      <c r="K42" s="5">
        <v>5.92</v>
      </c>
      <c r="L42" s="5">
        <v>8.08</v>
      </c>
      <c r="M42" s="3" t="s">
        <v>25</v>
      </c>
      <c r="N42" s="5">
        <v>5.08</v>
      </c>
      <c r="O42" s="5">
        <v>9.16</v>
      </c>
      <c r="P42" s="5">
        <v>5.53</v>
      </c>
      <c r="Q42" s="6">
        <v>7.84</v>
      </c>
      <c r="R42" s="5">
        <v>2.19</v>
      </c>
      <c r="S42" s="5">
        <v>1.78</v>
      </c>
      <c r="T42" s="5">
        <v>1.86</v>
      </c>
      <c r="U42" s="5">
        <v>2.02</v>
      </c>
    </row>
    <row r="43" spans="1:21" ht="16" x14ac:dyDescent="0.2">
      <c r="A43" s="2" t="s">
        <v>52</v>
      </c>
      <c r="B43" s="3">
        <v>133000000</v>
      </c>
      <c r="C43" s="3">
        <v>130000000</v>
      </c>
      <c r="D43" s="3">
        <v>126300000</v>
      </c>
      <c r="E43" s="3">
        <v>114800000</v>
      </c>
      <c r="F43" s="3">
        <v>111200000</v>
      </c>
      <c r="G43" s="3">
        <v>107300000</v>
      </c>
      <c r="H43" s="3">
        <v>106800000</v>
      </c>
      <c r="I43" s="3">
        <v>125000000</v>
      </c>
      <c r="J43" s="3">
        <v>124300000</v>
      </c>
      <c r="K43" s="3">
        <v>121100000</v>
      </c>
      <c r="L43" s="3">
        <v>120500000</v>
      </c>
      <c r="M43" s="3" t="s">
        <v>25</v>
      </c>
      <c r="N43" s="3">
        <v>215900000</v>
      </c>
      <c r="O43" s="3">
        <v>203200000</v>
      </c>
      <c r="P43" s="3">
        <v>193500000</v>
      </c>
      <c r="Q43" s="4">
        <v>190850000</v>
      </c>
      <c r="R43" s="3">
        <v>192000000</v>
      </c>
      <c r="S43" s="3">
        <v>191200000</v>
      </c>
      <c r="T43" s="3">
        <v>190100000</v>
      </c>
      <c r="U43" s="3">
        <v>190100000</v>
      </c>
    </row>
    <row r="44" spans="1:21" ht="16" x14ac:dyDescent="0.2">
      <c r="A44" s="2" t="s">
        <v>53</v>
      </c>
      <c r="B44" s="5">
        <v>0.28000000000000003</v>
      </c>
      <c r="C44" s="5">
        <v>4.32</v>
      </c>
      <c r="D44" s="5">
        <v>4.66</v>
      </c>
      <c r="E44" s="5">
        <v>0.27</v>
      </c>
      <c r="F44" s="5">
        <v>1.02</v>
      </c>
      <c r="G44" s="5">
        <v>4.9800000000000004</v>
      </c>
      <c r="H44" s="5">
        <v>3.13</v>
      </c>
      <c r="I44" s="5">
        <v>2.59</v>
      </c>
      <c r="J44" s="5">
        <v>4.45</v>
      </c>
      <c r="K44" s="5">
        <v>5.77</v>
      </c>
      <c r="L44" s="5">
        <v>7.88</v>
      </c>
      <c r="M44" s="3" t="s">
        <v>25</v>
      </c>
      <c r="N44" s="5">
        <v>5.18</v>
      </c>
      <c r="O44" s="5">
        <v>9.08</v>
      </c>
      <c r="P44" s="5">
        <v>5.49</v>
      </c>
      <c r="Q44" s="6">
        <v>7.78</v>
      </c>
      <c r="R44" s="5">
        <v>2.17</v>
      </c>
      <c r="S44" s="5">
        <v>1.76</v>
      </c>
      <c r="T44" s="5">
        <v>1.84</v>
      </c>
      <c r="U44" s="5">
        <v>2.0099999999999998</v>
      </c>
    </row>
    <row r="45" spans="1:21" ht="16" x14ac:dyDescent="0.2">
      <c r="A45" s="2" t="s">
        <v>54</v>
      </c>
      <c r="B45" s="5">
        <v>2.35</v>
      </c>
      <c r="C45" s="5">
        <v>4.32</v>
      </c>
      <c r="D45" s="5">
        <v>4.6500000000000004</v>
      </c>
      <c r="E45" s="5">
        <v>4.84</v>
      </c>
      <c r="F45" s="5">
        <v>4.1500000000000004</v>
      </c>
      <c r="G45" s="5">
        <v>5.03</v>
      </c>
      <c r="H45" s="5">
        <v>3.13</v>
      </c>
      <c r="I45" s="5">
        <v>2.76</v>
      </c>
      <c r="J45" s="5">
        <v>5.13</v>
      </c>
      <c r="K45" s="5">
        <v>5.8</v>
      </c>
      <c r="L45" s="5">
        <v>7.91</v>
      </c>
      <c r="M45" s="3" t="s">
        <v>25</v>
      </c>
      <c r="N45" s="5">
        <v>5.04</v>
      </c>
      <c r="O45" s="5">
        <v>9.07</v>
      </c>
      <c r="P45" s="5">
        <v>5.48</v>
      </c>
      <c r="Q45" s="6">
        <v>7.8</v>
      </c>
      <c r="R45" s="5">
        <v>2.17</v>
      </c>
      <c r="S45" s="5">
        <v>1.77</v>
      </c>
      <c r="T45" s="5">
        <v>1.85</v>
      </c>
      <c r="U45" s="5">
        <v>2.0099999999999998</v>
      </c>
    </row>
    <row r="46" spans="1:21" ht="16" x14ac:dyDescent="0.2">
      <c r="A46" s="2" t="s">
        <v>55</v>
      </c>
      <c r="B46" s="3">
        <v>971200000</v>
      </c>
      <c r="C46" s="3">
        <v>1078500000</v>
      </c>
      <c r="D46" s="3">
        <v>1182200000</v>
      </c>
      <c r="E46" s="3">
        <v>1201400000</v>
      </c>
      <c r="F46" s="3">
        <v>1032800000</v>
      </c>
      <c r="G46" s="3">
        <v>1086200000</v>
      </c>
      <c r="H46" s="3">
        <v>956900000</v>
      </c>
      <c r="I46" s="3">
        <v>1510000000</v>
      </c>
      <c r="J46" s="3">
        <v>1384000000</v>
      </c>
      <c r="K46" s="3">
        <v>1179000000</v>
      </c>
      <c r="L46" s="3">
        <v>1350000000</v>
      </c>
      <c r="M46" s="3">
        <v>1753000000</v>
      </c>
      <c r="N46" s="3">
        <v>3025000000</v>
      </c>
      <c r="O46" s="3">
        <v>3063000000</v>
      </c>
      <c r="P46" s="3">
        <v>2867000000</v>
      </c>
      <c r="Q46" s="4">
        <v>2935000000</v>
      </c>
      <c r="R46" s="3">
        <v>736000000</v>
      </c>
      <c r="S46" s="3">
        <v>643000000</v>
      </c>
      <c r="T46" s="3">
        <v>767000000</v>
      </c>
      <c r="U46" s="3">
        <v>789000000</v>
      </c>
    </row>
    <row r="47" spans="1:21" ht="16" x14ac:dyDescent="0.2">
      <c r="A47" s="2" t="s">
        <v>56</v>
      </c>
      <c r="B47" s="5">
        <v>19.399999999999999</v>
      </c>
      <c r="C47" s="5">
        <v>20.72</v>
      </c>
      <c r="D47" s="5">
        <v>19.95</v>
      </c>
      <c r="E47" s="5">
        <v>22.04</v>
      </c>
      <c r="F47" s="5">
        <v>20.2</v>
      </c>
      <c r="G47" s="5">
        <v>21.67</v>
      </c>
      <c r="H47" s="5">
        <v>18.82</v>
      </c>
      <c r="I47" s="5">
        <v>20.22</v>
      </c>
      <c r="J47" s="5">
        <v>23.46</v>
      </c>
      <c r="K47" s="5">
        <v>19.11</v>
      </c>
      <c r="L47" s="5">
        <v>19.850000000000001</v>
      </c>
      <c r="M47" s="5">
        <v>13.64</v>
      </c>
      <c r="N47" s="5">
        <v>16.63</v>
      </c>
      <c r="O47" s="5">
        <v>17.190000000000001</v>
      </c>
      <c r="P47" s="5">
        <v>16.8</v>
      </c>
      <c r="Q47" s="6">
        <v>15.73</v>
      </c>
      <c r="R47" s="5">
        <v>16.8</v>
      </c>
      <c r="S47" s="5">
        <v>15.95</v>
      </c>
      <c r="T47" s="5">
        <v>15.73</v>
      </c>
      <c r="U47" s="5">
        <v>15.73</v>
      </c>
    </row>
    <row r="48" spans="1:21" ht="16" x14ac:dyDescent="0.2">
      <c r="A48" s="2" t="s">
        <v>57</v>
      </c>
      <c r="B48" s="3">
        <v>793500000</v>
      </c>
      <c r="C48" s="3">
        <v>912800000</v>
      </c>
      <c r="D48" s="3">
        <v>970200000</v>
      </c>
      <c r="E48" s="3">
        <v>941100000</v>
      </c>
      <c r="F48" s="3">
        <v>812200000</v>
      </c>
      <c r="G48" s="3">
        <v>881900000</v>
      </c>
      <c r="H48" s="3">
        <v>712600000</v>
      </c>
      <c r="I48" s="3">
        <v>1149000000</v>
      </c>
      <c r="J48" s="3">
        <v>1073000000</v>
      </c>
      <c r="K48" s="3">
        <v>920000000</v>
      </c>
      <c r="L48" s="3">
        <v>1092000000</v>
      </c>
      <c r="M48" s="3">
        <v>1182000000</v>
      </c>
      <c r="N48" s="3">
        <v>1993000000</v>
      </c>
      <c r="O48" s="3">
        <v>2096000000</v>
      </c>
      <c r="P48" s="3">
        <v>1929000000</v>
      </c>
      <c r="Q48" s="4">
        <v>1878000000</v>
      </c>
      <c r="R48" s="3">
        <v>495000000</v>
      </c>
      <c r="S48" s="3">
        <v>393000000</v>
      </c>
      <c r="T48" s="3">
        <v>511000000</v>
      </c>
      <c r="U48" s="3">
        <v>479000000</v>
      </c>
    </row>
    <row r="49" spans="1:21" ht="16" x14ac:dyDescent="0.2">
      <c r="A49" s="2" t="s">
        <v>58</v>
      </c>
      <c r="B49" s="3">
        <v>793500000</v>
      </c>
      <c r="C49" s="3">
        <v>912800000</v>
      </c>
      <c r="D49" s="3">
        <v>970200000</v>
      </c>
      <c r="E49" s="3">
        <v>941100000</v>
      </c>
      <c r="F49" s="3">
        <v>812200000</v>
      </c>
      <c r="G49" s="3">
        <v>881900000</v>
      </c>
      <c r="H49" s="3">
        <v>712600000</v>
      </c>
      <c r="I49" s="3">
        <v>1149000000</v>
      </c>
      <c r="J49" s="3">
        <v>1073000000</v>
      </c>
      <c r="K49" s="3">
        <v>920000000</v>
      </c>
      <c r="L49" s="3">
        <v>1092000000</v>
      </c>
      <c r="M49" s="3">
        <v>1182000000</v>
      </c>
      <c r="N49" s="3">
        <v>1993000000</v>
      </c>
      <c r="O49" s="3">
        <v>2096000000</v>
      </c>
      <c r="P49" s="3">
        <v>1929000000</v>
      </c>
      <c r="Q49" s="4">
        <v>1878000000</v>
      </c>
      <c r="R49" s="3">
        <v>495000000</v>
      </c>
      <c r="S49" s="3">
        <v>393000000</v>
      </c>
      <c r="T49" s="3">
        <v>511000000</v>
      </c>
      <c r="U49" s="3">
        <v>479000000</v>
      </c>
    </row>
    <row r="50" spans="1:21" ht="16" x14ac:dyDescent="0.2">
      <c r="A50" s="2" t="s">
        <v>62</v>
      </c>
      <c r="B50" s="3" t="s">
        <v>25</v>
      </c>
      <c r="C50" s="3" t="s">
        <v>25</v>
      </c>
      <c r="D50" s="3" t="s">
        <v>25</v>
      </c>
      <c r="E50" s="3">
        <v>358638</v>
      </c>
      <c r="F50" s="3">
        <v>365121</v>
      </c>
      <c r="G50" s="3">
        <v>358000</v>
      </c>
      <c r="H50" s="3" t="s">
        <v>25</v>
      </c>
      <c r="I50" s="3" t="s">
        <v>25</v>
      </c>
      <c r="J50" s="3">
        <v>347059</v>
      </c>
      <c r="K50" s="3">
        <v>352457</v>
      </c>
      <c r="L50" s="3">
        <v>373681</v>
      </c>
      <c r="M50" s="3" t="s">
        <v>25</v>
      </c>
      <c r="N50" s="3" t="s">
        <v>25</v>
      </c>
      <c r="O50" s="3">
        <v>379021</v>
      </c>
      <c r="P50" s="3">
        <v>370913</v>
      </c>
      <c r="Q50" s="4">
        <v>405587</v>
      </c>
      <c r="R50" s="3">
        <v>99522</v>
      </c>
      <c r="S50" s="3">
        <v>97196</v>
      </c>
      <c r="T50" s="3">
        <v>102022</v>
      </c>
      <c r="U50" s="3">
        <v>106848</v>
      </c>
    </row>
    <row r="51" spans="1:21" ht="16" x14ac:dyDescent="0.2">
      <c r="A51" s="2" t="s">
        <v>63</v>
      </c>
      <c r="B51" s="5">
        <v>0.81</v>
      </c>
      <c r="C51" s="5">
        <v>0.89</v>
      </c>
      <c r="D51" s="5">
        <v>1.01</v>
      </c>
      <c r="E51" s="5">
        <v>1.22</v>
      </c>
      <c r="F51" s="5">
        <v>1.49</v>
      </c>
      <c r="G51" s="5">
        <v>1.7</v>
      </c>
      <c r="H51" s="5">
        <v>1.87</v>
      </c>
      <c r="I51" s="5">
        <v>2.04</v>
      </c>
      <c r="J51" s="5">
        <v>2.14</v>
      </c>
      <c r="K51" s="5">
        <v>2.29</v>
      </c>
      <c r="L51" s="5">
        <v>2.75</v>
      </c>
      <c r="M51" s="3" t="s">
        <v>25</v>
      </c>
      <c r="N51" s="5">
        <v>3.39</v>
      </c>
      <c r="O51" s="5">
        <v>4.0599999999999996</v>
      </c>
      <c r="P51" s="5">
        <v>4.5</v>
      </c>
      <c r="Q51" s="6">
        <v>4.5599999999999996</v>
      </c>
      <c r="R51" s="5">
        <v>1.1200000000000001</v>
      </c>
      <c r="S51" s="5">
        <v>1.1599999999999999</v>
      </c>
      <c r="T51" s="5">
        <v>1.1399999999999999</v>
      </c>
      <c r="U51" s="5">
        <v>1.1399999999999999</v>
      </c>
    </row>
    <row r="52" spans="1:21" ht="16" x14ac:dyDescent="0.2">
      <c r="A52" s="2" t="s">
        <v>64</v>
      </c>
      <c r="B52" s="3">
        <v>177700000</v>
      </c>
      <c r="C52" s="3">
        <v>165700000</v>
      </c>
      <c r="D52" s="3">
        <v>212000000</v>
      </c>
      <c r="E52" s="3">
        <v>260300000</v>
      </c>
      <c r="F52" s="3">
        <v>220600000</v>
      </c>
      <c r="G52" s="3">
        <v>204300000</v>
      </c>
      <c r="H52" s="3">
        <v>244300000</v>
      </c>
      <c r="I52" s="3">
        <v>361000000</v>
      </c>
      <c r="J52" s="3">
        <v>311000000</v>
      </c>
      <c r="K52" s="3">
        <v>259000000</v>
      </c>
      <c r="L52" s="3">
        <v>258000000</v>
      </c>
      <c r="M52" s="3">
        <v>571000000</v>
      </c>
      <c r="N52" s="3">
        <v>1032000000</v>
      </c>
      <c r="O52" s="3">
        <v>967000000</v>
      </c>
      <c r="P52" s="3">
        <v>938000000</v>
      </c>
      <c r="Q52" s="4">
        <v>1057000000</v>
      </c>
      <c r="R52" s="3">
        <v>241000000</v>
      </c>
      <c r="S52" s="3">
        <v>250000000</v>
      </c>
      <c r="T52" s="3">
        <v>256000000</v>
      </c>
      <c r="U52" s="3">
        <v>310000000</v>
      </c>
    </row>
    <row r="54" spans="1:21" ht="16" x14ac:dyDescent="0.2">
      <c r="A54" s="1" t="s">
        <v>25</v>
      </c>
      <c r="B54" s="1" t="s">
        <v>0</v>
      </c>
      <c r="C54" s="1" t="s">
        <v>1</v>
      </c>
      <c r="D54" s="1" t="s">
        <v>2</v>
      </c>
      <c r="E54" s="1" t="s">
        <v>3</v>
      </c>
      <c r="F54" s="1" t="s">
        <v>4</v>
      </c>
      <c r="G54" s="1" t="s">
        <v>5</v>
      </c>
      <c r="H54" s="1" t="s">
        <v>6</v>
      </c>
      <c r="I54" s="1" t="s">
        <v>7</v>
      </c>
      <c r="J54" s="1" t="s">
        <v>8</v>
      </c>
      <c r="K54" s="1" t="s">
        <v>9</v>
      </c>
      <c r="L54" s="1" t="s">
        <v>10</v>
      </c>
      <c r="M54" s="1" t="s">
        <v>10</v>
      </c>
      <c r="N54" s="1" t="s">
        <v>11</v>
      </c>
      <c r="O54" s="1" t="s">
        <v>12</v>
      </c>
      <c r="P54" s="1" t="s">
        <v>13</v>
      </c>
      <c r="Q54" s="1" t="s">
        <v>14</v>
      </c>
      <c r="R54" s="1" t="s">
        <v>15</v>
      </c>
      <c r="S54" s="1" t="s">
        <v>16</v>
      </c>
      <c r="T54" s="1" t="s">
        <v>17</v>
      </c>
      <c r="U54" s="1" t="s">
        <v>18</v>
      </c>
    </row>
    <row r="55" spans="1:21" ht="16" x14ac:dyDescent="0.2">
      <c r="A55" s="2" t="s">
        <v>65</v>
      </c>
      <c r="B55" s="3">
        <v>1859400000</v>
      </c>
      <c r="C55" s="3">
        <v>1995700000</v>
      </c>
      <c r="D55" s="3">
        <v>2216800000</v>
      </c>
      <c r="E55" s="3">
        <v>2600400000</v>
      </c>
      <c r="F55" s="3">
        <v>1948100000</v>
      </c>
      <c r="G55" s="3">
        <v>1991300000</v>
      </c>
      <c r="H55" s="3">
        <v>2664500000</v>
      </c>
      <c r="I55" s="3">
        <v>2402000000</v>
      </c>
      <c r="J55" s="3">
        <v>1948000000</v>
      </c>
      <c r="K55" s="3">
        <v>2224000000</v>
      </c>
      <c r="L55" s="3">
        <v>2154000000</v>
      </c>
      <c r="M55" s="3">
        <v>5718000000</v>
      </c>
      <c r="N55" s="3">
        <v>6065000000</v>
      </c>
      <c r="O55" s="3">
        <v>6037000000</v>
      </c>
      <c r="P55" s="3">
        <v>6754000000</v>
      </c>
      <c r="Q55" s="4">
        <v>7501000000</v>
      </c>
      <c r="R55" s="3">
        <v>6754000000</v>
      </c>
      <c r="S55" s="3">
        <v>7000000000</v>
      </c>
      <c r="T55" s="3">
        <v>6850000000</v>
      </c>
      <c r="U55" s="3">
        <v>7501000000</v>
      </c>
    </row>
    <row r="56" spans="1:21" ht="16" x14ac:dyDescent="0.2">
      <c r="A56" s="2" t="s">
        <v>66</v>
      </c>
      <c r="B56" s="3">
        <v>284500000</v>
      </c>
      <c r="C56" s="3">
        <v>455200000</v>
      </c>
      <c r="D56" s="3">
        <v>366900000</v>
      </c>
      <c r="E56" s="3">
        <v>356000000</v>
      </c>
      <c r="F56" s="3">
        <v>321000000</v>
      </c>
      <c r="G56" s="3">
        <v>561000000</v>
      </c>
      <c r="H56" s="3">
        <v>481100000</v>
      </c>
      <c r="I56" s="3">
        <v>487000000</v>
      </c>
      <c r="J56" s="3">
        <v>484000000</v>
      </c>
      <c r="K56" s="3">
        <v>288000000</v>
      </c>
      <c r="L56" s="3">
        <v>530000000</v>
      </c>
      <c r="M56" s="3">
        <v>824000000</v>
      </c>
      <c r="N56" s="3">
        <v>1276000000</v>
      </c>
      <c r="O56" s="3">
        <v>941000000</v>
      </c>
      <c r="P56" s="3">
        <v>880000000</v>
      </c>
      <c r="Q56" s="4">
        <v>499000000</v>
      </c>
      <c r="R56" s="3">
        <v>880000000</v>
      </c>
      <c r="S56" s="3">
        <v>545000000</v>
      </c>
      <c r="T56" s="3">
        <v>366000000</v>
      </c>
      <c r="U56" s="3">
        <v>499000000</v>
      </c>
    </row>
    <row r="57" spans="1:21" ht="16" x14ac:dyDescent="0.2">
      <c r="A57" s="2" t="s">
        <v>67</v>
      </c>
      <c r="B57" s="3">
        <v>281200000</v>
      </c>
      <c r="C57" s="3">
        <v>455200000</v>
      </c>
      <c r="D57" s="3">
        <v>366900000</v>
      </c>
      <c r="E57" s="3">
        <v>356000000</v>
      </c>
      <c r="F57" s="3">
        <v>321000000</v>
      </c>
      <c r="G57" s="3">
        <v>561000000</v>
      </c>
      <c r="H57" s="3">
        <v>481100000</v>
      </c>
      <c r="I57" s="3">
        <v>487000000</v>
      </c>
      <c r="J57" s="3">
        <v>484000000</v>
      </c>
      <c r="K57" s="3">
        <v>288000000</v>
      </c>
      <c r="L57" s="3">
        <v>530000000</v>
      </c>
      <c r="M57" s="3">
        <v>824000000</v>
      </c>
      <c r="N57" s="3">
        <v>1276000000</v>
      </c>
      <c r="O57" s="3">
        <v>941000000</v>
      </c>
      <c r="P57" s="3">
        <v>880000000</v>
      </c>
      <c r="Q57" s="4">
        <v>499000000</v>
      </c>
      <c r="R57" s="3">
        <v>880000000</v>
      </c>
      <c r="S57" s="3">
        <v>545000000</v>
      </c>
      <c r="T57" s="3">
        <v>366000000</v>
      </c>
      <c r="U57" s="3">
        <v>499000000</v>
      </c>
    </row>
    <row r="58" spans="1:21" ht="16" x14ac:dyDescent="0.2">
      <c r="A58" s="2" t="s">
        <v>68</v>
      </c>
      <c r="B58" s="3">
        <v>3300000</v>
      </c>
      <c r="C58" s="3" t="s">
        <v>25</v>
      </c>
      <c r="D58" s="3" t="s">
        <v>25</v>
      </c>
      <c r="E58" s="3" t="s">
        <v>25</v>
      </c>
      <c r="F58" s="3" t="s">
        <v>25</v>
      </c>
      <c r="G58" s="3" t="s">
        <v>25</v>
      </c>
      <c r="H58" s="3" t="s">
        <v>25</v>
      </c>
      <c r="I58" s="3" t="s">
        <v>25</v>
      </c>
      <c r="J58" s="3" t="s">
        <v>25</v>
      </c>
      <c r="K58" s="3" t="s">
        <v>25</v>
      </c>
      <c r="L58" s="3" t="s">
        <v>25</v>
      </c>
      <c r="M58" s="3" t="s">
        <v>25</v>
      </c>
      <c r="N58" s="3" t="s">
        <v>25</v>
      </c>
      <c r="O58" s="3" t="s">
        <v>25</v>
      </c>
      <c r="P58" s="3" t="s">
        <v>25</v>
      </c>
      <c r="Q58" s="4" t="s">
        <v>25</v>
      </c>
      <c r="R58" s="3" t="s">
        <v>25</v>
      </c>
      <c r="S58" s="3" t="s">
        <v>25</v>
      </c>
      <c r="T58" s="3" t="s">
        <v>25</v>
      </c>
      <c r="U58" s="3" t="s">
        <v>25</v>
      </c>
    </row>
    <row r="59" spans="1:21" ht="16" x14ac:dyDescent="0.2">
      <c r="A59" s="2" t="s">
        <v>69</v>
      </c>
      <c r="B59" s="3">
        <v>791800000</v>
      </c>
      <c r="C59" s="3">
        <v>742400000</v>
      </c>
      <c r="D59" s="3">
        <v>893800000</v>
      </c>
      <c r="E59" s="3">
        <v>762200000</v>
      </c>
      <c r="F59" s="3">
        <v>733000000</v>
      </c>
      <c r="G59" s="3">
        <v>594200000</v>
      </c>
      <c r="H59" s="3">
        <v>1139400000</v>
      </c>
      <c r="I59" s="3">
        <v>937000000</v>
      </c>
      <c r="J59" s="3">
        <v>623000000</v>
      </c>
      <c r="K59" s="3">
        <v>1422000000</v>
      </c>
      <c r="L59" s="3">
        <v>1264000000</v>
      </c>
      <c r="M59" s="3" t="s">
        <v>25</v>
      </c>
      <c r="N59" s="3">
        <v>3781000000</v>
      </c>
      <c r="O59" s="3">
        <v>4066000000</v>
      </c>
      <c r="P59" s="3">
        <v>4278000000</v>
      </c>
      <c r="Q59" s="4">
        <v>4901000000</v>
      </c>
      <c r="R59" s="3">
        <v>4278000000</v>
      </c>
      <c r="S59" s="3">
        <v>4546000000</v>
      </c>
      <c r="T59" s="3">
        <v>4595000000</v>
      </c>
      <c r="U59" s="3">
        <v>4901000000</v>
      </c>
    </row>
    <row r="60" spans="1:21" ht="16" x14ac:dyDescent="0.2">
      <c r="A60" s="2" t="s">
        <v>70</v>
      </c>
      <c r="B60" s="3">
        <v>770800000</v>
      </c>
      <c r="C60" s="3">
        <v>736000000</v>
      </c>
      <c r="D60" s="3">
        <v>836500000</v>
      </c>
      <c r="E60" s="3">
        <v>750200000</v>
      </c>
      <c r="F60" s="3">
        <v>696800000</v>
      </c>
      <c r="G60" s="3">
        <v>566100000</v>
      </c>
      <c r="H60" s="3">
        <v>1139400000</v>
      </c>
      <c r="I60" s="3">
        <v>937000000</v>
      </c>
      <c r="J60" s="3">
        <v>623000000</v>
      </c>
      <c r="K60" s="3">
        <v>468000000</v>
      </c>
      <c r="L60" s="3">
        <v>457000000</v>
      </c>
      <c r="M60" s="3">
        <v>1216000000</v>
      </c>
      <c r="N60" s="3">
        <v>1344000000</v>
      </c>
      <c r="O60" s="3">
        <v>1045000000</v>
      </c>
      <c r="P60" s="3">
        <v>1251000000</v>
      </c>
      <c r="Q60" s="4">
        <v>1381000000</v>
      </c>
      <c r="R60" s="3">
        <v>1251000000</v>
      </c>
      <c r="S60" s="3">
        <v>1231000000</v>
      </c>
      <c r="T60" s="3">
        <v>1383000000</v>
      </c>
      <c r="U60" s="3">
        <v>1381000000</v>
      </c>
    </row>
    <row r="61" spans="1:21" ht="16" x14ac:dyDescent="0.2">
      <c r="A61" s="2" t="s">
        <v>71</v>
      </c>
      <c r="B61" s="3">
        <v>4500000</v>
      </c>
      <c r="C61" s="3">
        <v>7900000</v>
      </c>
      <c r="D61" s="3">
        <v>6500000</v>
      </c>
      <c r="E61" s="3" t="s">
        <v>25</v>
      </c>
      <c r="F61" s="3">
        <v>15200000</v>
      </c>
      <c r="G61" s="3" t="s">
        <v>25</v>
      </c>
      <c r="H61" s="3" t="s">
        <v>25</v>
      </c>
      <c r="I61" s="3" t="s">
        <v>25</v>
      </c>
      <c r="J61" s="3" t="s">
        <v>25</v>
      </c>
      <c r="K61" s="3" t="s">
        <v>25</v>
      </c>
      <c r="L61" s="3" t="s">
        <v>25</v>
      </c>
      <c r="M61" s="3" t="s">
        <v>25</v>
      </c>
      <c r="N61" s="3" t="s">
        <v>25</v>
      </c>
      <c r="O61" s="3" t="s">
        <v>25</v>
      </c>
      <c r="P61" s="3" t="s">
        <v>25</v>
      </c>
      <c r="Q61" s="4" t="s">
        <v>25</v>
      </c>
      <c r="R61" s="3" t="s">
        <v>25</v>
      </c>
      <c r="S61" s="3" t="s">
        <v>25</v>
      </c>
      <c r="T61" s="3" t="s">
        <v>25</v>
      </c>
      <c r="U61" s="3" t="s">
        <v>25</v>
      </c>
    </row>
    <row r="62" spans="1:21" ht="16" x14ac:dyDescent="0.2">
      <c r="A62" s="2" t="s">
        <v>72</v>
      </c>
      <c r="B62" s="3" t="s">
        <v>25</v>
      </c>
      <c r="C62" s="3" t="s">
        <v>25</v>
      </c>
      <c r="D62" s="3" t="s">
        <v>25</v>
      </c>
      <c r="E62" s="3" t="s">
        <v>25</v>
      </c>
      <c r="F62" s="3" t="s">
        <v>25</v>
      </c>
      <c r="G62" s="3" t="s">
        <v>25</v>
      </c>
      <c r="H62" s="3" t="s">
        <v>25</v>
      </c>
      <c r="I62" s="3" t="s">
        <v>25</v>
      </c>
      <c r="J62" s="3" t="s">
        <v>25</v>
      </c>
      <c r="K62" s="3" t="s">
        <v>25</v>
      </c>
      <c r="L62" s="3" t="s">
        <v>25</v>
      </c>
      <c r="M62" s="3" t="s">
        <v>25</v>
      </c>
      <c r="N62" s="3" t="s">
        <v>25</v>
      </c>
      <c r="O62" s="3" t="s">
        <v>25</v>
      </c>
      <c r="P62" s="3" t="s">
        <v>25</v>
      </c>
      <c r="Q62" s="4" t="s">
        <v>25</v>
      </c>
      <c r="R62" s="3" t="s">
        <v>25</v>
      </c>
      <c r="S62" s="3" t="s">
        <v>25</v>
      </c>
      <c r="T62" s="3" t="s">
        <v>25</v>
      </c>
      <c r="U62" s="3" t="s">
        <v>25</v>
      </c>
    </row>
    <row r="63" spans="1:21" ht="16" x14ac:dyDescent="0.2">
      <c r="A63" s="2" t="s">
        <v>73</v>
      </c>
      <c r="B63" s="3">
        <v>16500000</v>
      </c>
      <c r="C63" s="3">
        <v>-1500000</v>
      </c>
      <c r="D63" s="3">
        <v>50800000</v>
      </c>
      <c r="E63" s="3">
        <v>12000000</v>
      </c>
      <c r="F63" s="3">
        <v>21000000</v>
      </c>
      <c r="G63" s="3">
        <v>28100000</v>
      </c>
      <c r="H63" s="3" t="s">
        <v>25</v>
      </c>
      <c r="I63" s="3" t="s">
        <v>25</v>
      </c>
      <c r="J63" s="3" t="s">
        <v>25</v>
      </c>
      <c r="K63" s="3">
        <v>954000000</v>
      </c>
      <c r="L63" s="3">
        <v>807000000</v>
      </c>
      <c r="M63" s="3">
        <v>-1216000000</v>
      </c>
      <c r="N63" s="3">
        <v>2437000000</v>
      </c>
      <c r="O63" s="3">
        <v>3021000000</v>
      </c>
      <c r="P63" s="3">
        <v>3027000000</v>
      </c>
      <c r="Q63" s="4">
        <v>3520000000</v>
      </c>
      <c r="R63" s="3">
        <v>3027000000</v>
      </c>
      <c r="S63" s="3">
        <v>3315000000</v>
      </c>
      <c r="T63" s="3">
        <v>3212000000</v>
      </c>
      <c r="U63" s="3">
        <v>3520000000</v>
      </c>
    </row>
    <row r="64" spans="1:21" ht="16" x14ac:dyDescent="0.2">
      <c r="A64" s="2" t="s">
        <v>74</v>
      </c>
      <c r="B64" s="3">
        <v>607200000</v>
      </c>
      <c r="C64" s="3">
        <v>615300000</v>
      </c>
      <c r="D64" s="3">
        <v>720800000</v>
      </c>
      <c r="E64" s="3">
        <v>617800000</v>
      </c>
      <c r="F64" s="3">
        <v>668700000</v>
      </c>
      <c r="G64" s="3">
        <v>618700000</v>
      </c>
      <c r="H64" s="3">
        <v>1044000000</v>
      </c>
      <c r="I64" s="3">
        <v>964000000</v>
      </c>
      <c r="J64" s="3">
        <v>841000000</v>
      </c>
      <c r="K64" s="3">
        <v>411000000</v>
      </c>
      <c r="L64" s="3">
        <v>360000000</v>
      </c>
      <c r="M64" s="3">
        <v>1219000000</v>
      </c>
      <c r="N64" s="3">
        <v>973000000</v>
      </c>
      <c r="O64" s="3">
        <v>982000000</v>
      </c>
      <c r="P64" s="3">
        <v>1291000000</v>
      </c>
      <c r="Q64" s="4">
        <v>1638000000</v>
      </c>
      <c r="R64" s="3">
        <v>1291000000</v>
      </c>
      <c r="S64" s="3">
        <v>1541000000</v>
      </c>
      <c r="T64" s="3">
        <v>1555000000</v>
      </c>
      <c r="U64" s="3">
        <v>1638000000</v>
      </c>
    </row>
    <row r="65" spans="1:21" ht="16" x14ac:dyDescent="0.2">
      <c r="A65" s="2" t="s">
        <v>75</v>
      </c>
      <c r="B65" s="3">
        <v>91400000</v>
      </c>
      <c r="C65" s="3">
        <v>421000000</v>
      </c>
      <c r="D65" s="3">
        <v>523500000</v>
      </c>
      <c r="E65" s="3">
        <v>105600000</v>
      </c>
      <c r="F65" s="3">
        <v>123500000</v>
      </c>
      <c r="G65" s="3">
        <v>131000000</v>
      </c>
      <c r="H65" s="3">
        <v>196000000</v>
      </c>
      <c r="I65" s="3">
        <v>200000000</v>
      </c>
      <c r="J65" s="3">
        <v>195000000</v>
      </c>
      <c r="K65" s="3">
        <v>199000000</v>
      </c>
      <c r="L65" s="3">
        <v>193000000</v>
      </c>
      <c r="M65" s="3" t="s">
        <v>25</v>
      </c>
      <c r="N65" s="3">
        <v>470000000</v>
      </c>
      <c r="O65" s="3">
        <v>506000000</v>
      </c>
      <c r="P65" s="3">
        <v>714000000</v>
      </c>
      <c r="Q65" s="4">
        <v>823000000</v>
      </c>
      <c r="R65" s="3">
        <v>714000000</v>
      </c>
      <c r="S65" s="3">
        <v>763000000</v>
      </c>
      <c r="T65" s="3">
        <v>784000000</v>
      </c>
      <c r="U65" s="3">
        <v>823000000</v>
      </c>
    </row>
    <row r="66" spans="1:21" ht="16" x14ac:dyDescent="0.2">
      <c r="A66" s="2" t="s">
        <v>76</v>
      </c>
      <c r="B66" s="3">
        <v>64100000</v>
      </c>
      <c r="C66" s="3">
        <v>59700000</v>
      </c>
      <c r="D66" s="3">
        <v>60100000</v>
      </c>
      <c r="E66" s="3">
        <v>41100000</v>
      </c>
      <c r="F66" s="3">
        <v>35000000</v>
      </c>
      <c r="G66" s="3">
        <v>35700000</v>
      </c>
      <c r="H66" s="3">
        <v>256000000</v>
      </c>
      <c r="I66" s="3">
        <v>123000000</v>
      </c>
      <c r="J66" s="3">
        <v>96000000</v>
      </c>
      <c r="K66" s="3">
        <v>121000000</v>
      </c>
      <c r="L66" s="3">
        <v>90000000</v>
      </c>
      <c r="M66" s="3" t="s">
        <v>25</v>
      </c>
      <c r="N66" s="3">
        <v>367000000</v>
      </c>
      <c r="O66" s="3">
        <v>335000000</v>
      </c>
      <c r="P66" s="3">
        <v>396000000</v>
      </c>
      <c r="Q66" s="4">
        <v>513000000</v>
      </c>
      <c r="R66" s="3">
        <v>396000000</v>
      </c>
      <c r="S66" s="3">
        <v>463000000</v>
      </c>
      <c r="T66" s="3">
        <v>486000000</v>
      </c>
      <c r="U66" s="3">
        <v>513000000</v>
      </c>
    </row>
    <row r="67" spans="1:21" ht="16" x14ac:dyDescent="0.2">
      <c r="A67" s="2" t="s">
        <v>77</v>
      </c>
      <c r="B67" s="3">
        <v>146700000</v>
      </c>
      <c r="C67" s="3">
        <v>134600000</v>
      </c>
      <c r="D67" s="3">
        <v>137200000</v>
      </c>
      <c r="E67" s="3">
        <v>68000000</v>
      </c>
      <c r="F67" s="3">
        <v>123900000</v>
      </c>
      <c r="G67" s="3">
        <v>104800000</v>
      </c>
      <c r="H67" s="3">
        <v>100000000</v>
      </c>
      <c r="I67" s="3">
        <v>129000000</v>
      </c>
      <c r="J67" s="3">
        <v>96000000</v>
      </c>
      <c r="K67" s="3">
        <v>91000000</v>
      </c>
      <c r="L67" s="3">
        <v>77000000</v>
      </c>
      <c r="M67" s="3" t="s">
        <v>25</v>
      </c>
      <c r="N67" s="3">
        <v>136000000</v>
      </c>
      <c r="O67" s="3">
        <v>141000000</v>
      </c>
      <c r="P67" s="3">
        <v>181000000</v>
      </c>
      <c r="Q67" s="4">
        <v>302000000</v>
      </c>
      <c r="R67" s="3">
        <v>181000000</v>
      </c>
      <c r="S67" s="3">
        <v>315000000</v>
      </c>
      <c r="T67" s="3">
        <v>285000000</v>
      </c>
      <c r="U67" s="3">
        <v>302000000</v>
      </c>
    </row>
    <row r="68" spans="1:21" ht="16" x14ac:dyDescent="0.2">
      <c r="A68" s="2" t="s">
        <v>78</v>
      </c>
      <c r="B68" s="3" t="s">
        <v>25</v>
      </c>
      <c r="C68" s="3" t="s">
        <v>25</v>
      </c>
      <c r="D68" s="3" t="s">
        <v>25</v>
      </c>
      <c r="E68" s="3" t="s">
        <v>25</v>
      </c>
      <c r="F68" s="3" t="s">
        <v>25</v>
      </c>
      <c r="G68" s="3" t="s">
        <v>25</v>
      </c>
      <c r="H68" s="3" t="s">
        <v>25</v>
      </c>
      <c r="I68" s="3" t="s">
        <v>25</v>
      </c>
      <c r="J68" s="3" t="s">
        <v>25</v>
      </c>
      <c r="K68" s="3" t="s">
        <v>25</v>
      </c>
      <c r="L68" s="3" t="s">
        <v>25</v>
      </c>
      <c r="M68" s="3" t="s">
        <v>25</v>
      </c>
      <c r="N68" s="3" t="s">
        <v>25</v>
      </c>
      <c r="O68" s="3" t="s">
        <v>25</v>
      </c>
      <c r="P68" s="3" t="s">
        <v>25</v>
      </c>
      <c r="Q68" s="4" t="s">
        <v>25</v>
      </c>
      <c r="R68" s="3" t="s">
        <v>25</v>
      </c>
      <c r="S68" s="3" t="s">
        <v>25</v>
      </c>
      <c r="T68" s="3" t="s">
        <v>25</v>
      </c>
      <c r="U68" s="3" t="s">
        <v>25</v>
      </c>
    </row>
    <row r="69" spans="1:21" ht="16" x14ac:dyDescent="0.2">
      <c r="A69" s="2" t="s">
        <v>79</v>
      </c>
      <c r="B69" s="3">
        <v>305000000</v>
      </c>
      <c r="C69" s="3" t="s">
        <v>25</v>
      </c>
      <c r="D69" s="3" t="s">
        <v>25</v>
      </c>
      <c r="E69" s="3">
        <v>403100000</v>
      </c>
      <c r="F69" s="3">
        <v>386300000</v>
      </c>
      <c r="G69" s="3">
        <v>347200000</v>
      </c>
      <c r="H69" s="3">
        <v>492000000</v>
      </c>
      <c r="I69" s="3">
        <v>512000000</v>
      </c>
      <c r="J69" s="3">
        <v>454000000</v>
      </c>
      <c r="K69" s="3" t="s">
        <v>25</v>
      </c>
      <c r="L69" s="3" t="s">
        <v>25</v>
      </c>
      <c r="M69" s="3">
        <v>1219000000</v>
      </c>
      <c r="N69" s="3" t="s">
        <v>25</v>
      </c>
      <c r="O69" s="3" t="s">
        <v>25</v>
      </c>
      <c r="P69" s="3" t="s">
        <v>25</v>
      </c>
      <c r="Q69" s="4" t="s">
        <v>25</v>
      </c>
      <c r="R69" s="3" t="s">
        <v>25</v>
      </c>
      <c r="S69" s="3" t="s">
        <v>25</v>
      </c>
      <c r="T69" s="3" t="s">
        <v>25</v>
      </c>
      <c r="U69" s="3" t="s">
        <v>25</v>
      </c>
    </row>
    <row r="70" spans="1:21" ht="16" x14ac:dyDescent="0.2">
      <c r="A70" s="2" t="s">
        <v>80</v>
      </c>
      <c r="B70" s="3">
        <v>175900000</v>
      </c>
      <c r="C70" s="3">
        <v>182800000</v>
      </c>
      <c r="D70" s="3">
        <v>235300000</v>
      </c>
      <c r="E70" s="3">
        <v>864400000</v>
      </c>
      <c r="F70" s="3">
        <v>225400000</v>
      </c>
      <c r="G70" s="3">
        <v>217400000</v>
      </c>
      <c r="H70" s="3" t="s">
        <v>25</v>
      </c>
      <c r="I70" s="3">
        <v>14000000</v>
      </c>
      <c r="J70" s="3" t="s">
        <v>25</v>
      </c>
      <c r="K70" s="3">
        <v>103000000</v>
      </c>
      <c r="L70" s="3" t="s">
        <v>25</v>
      </c>
      <c r="M70" s="3">
        <v>3675000000</v>
      </c>
      <c r="N70" s="3">
        <v>35000000</v>
      </c>
      <c r="O70" s="3">
        <v>48000000</v>
      </c>
      <c r="P70" s="3">
        <v>305000000</v>
      </c>
      <c r="Q70" s="4">
        <v>463000000</v>
      </c>
      <c r="R70" s="3">
        <v>305000000</v>
      </c>
      <c r="S70" s="3">
        <v>368000000</v>
      </c>
      <c r="T70" s="3">
        <v>334000000</v>
      </c>
      <c r="U70" s="3">
        <v>463000000</v>
      </c>
    </row>
    <row r="71" spans="1:21" ht="16" x14ac:dyDescent="0.2">
      <c r="A71" s="2" t="s">
        <v>81</v>
      </c>
      <c r="B71" s="3" t="s">
        <v>25</v>
      </c>
      <c r="C71" s="3" t="s">
        <v>25</v>
      </c>
      <c r="D71" s="3" t="s">
        <v>25</v>
      </c>
      <c r="E71" s="3" t="s">
        <v>25</v>
      </c>
      <c r="F71" s="3" t="s">
        <v>25</v>
      </c>
      <c r="G71" s="3" t="s">
        <v>25</v>
      </c>
      <c r="H71" s="3" t="s">
        <v>25</v>
      </c>
      <c r="I71" s="3" t="s">
        <v>25</v>
      </c>
      <c r="J71" s="3" t="s">
        <v>25</v>
      </c>
      <c r="K71" s="3" t="s">
        <v>25</v>
      </c>
      <c r="L71" s="3" t="s">
        <v>25</v>
      </c>
      <c r="M71" s="3" t="s">
        <v>25</v>
      </c>
      <c r="N71" s="3" t="s">
        <v>25</v>
      </c>
      <c r="O71" s="3" t="s">
        <v>25</v>
      </c>
      <c r="P71" s="3" t="s">
        <v>25</v>
      </c>
      <c r="Q71" s="4" t="s">
        <v>25</v>
      </c>
      <c r="R71" s="3" t="s">
        <v>25</v>
      </c>
      <c r="S71" s="3" t="s">
        <v>25</v>
      </c>
      <c r="T71" s="3" t="s">
        <v>25</v>
      </c>
      <c r="U71" s="3" t="s">
        <v>25</v>
      </c>
    </row>
    <row r="72" spans="1:21" ht="16" x14ac:dyDescent="0.2">
      <c r="A72" s="2" t="s">
        <v>82</v>
      </c>
      <c r="B72" s="3" t="s">
        <v>25</v>
      </c>
      <c r="C72" s="3" t="s">
        <v>25</v>
      </c>
      <c r="D72" s="3" t="s">
        <v>25</v>
      </c>
      <c r="E72" s="3" t="s">
        <v>25</v>
      </c>
      <c r="F72" s="3" t="s">
        <v>25</v>
      </c>
      <c r="G72" s="3" t="s">
        <v>25</v>
      </c>
      <c r="H72" s="3" t="s">
        <v>25</v>
      </c>
      <c r="I72" s="3" t="s">
        <v>25</v>
      </c>
      <c r="J72" s="3" t="s">
        <v>25</v>
      </c>
      <c r="K72" s="3" t="s">
        <v>25</v>
      </c>
      <c r="L72" s="3" t="s">
        <v>25</v>
      </c>
      <c r="M72" s="3" t="s">
        <v>25</v>
      </c>
      <c r="N72" s="3" t="s">
        <v>25</v>
      </c>
      <c r="O72" s="3" t="s">
        <v>25</v>
      </c>
      <c r="P72" s="3" t="s">
        <v>25</v>
      </c>
      <c r="Q72" s="4" t="s">
        <v>25</v>
      </c>
      <c r="R72" s="3" t="s">
        <v>25</v>
      </c>
      <c r="S72" s="3" t="s">
        <v>25</v>
      </c>
      <c r="T72" s="3" t="s">
        <v>25</v>
      </c>
      <c r="U72" s="3" t="s">
        <v>25</v>
      </c>
    </row>
    <row r="73" spans="1:21" ht="16" x14ac:dyDescent="0.2">
      <c r="A73" s="2" t="s">
        <v>83</v>
      </c>
      <c r="B73" s="3" t="s">
        <v>25</v>
      </c>
      <c r="C73" s="3" t="s">
        <v>25</v>
      </c>
      <c r="D73" s="3" t="s">
        <v>25</v>
      </c>
      <c r="E73" s="3" t="s">
        <v>25</v>
      </c>
      <c r="F73" s="3" t="s">
        <v>25</v>
      </c>
      <c r="G73" s="3" t="s">
        <v>25</v>
      </c>
      <c r="H73" s="3" t="s">
        <v>25</v>
      </c>
      <c r="I73" s="3" t="s">
        <v>25</v>
      </c>
      <c r="J73" s="3" t="s">
        <v>25</v>
      </c>
      <c r="K73" s="3" t="s">
        <v>25</v>
      </c>
      <c r="L73" s="3" t="s">
        <v>25</v>
      </c>
      <c r="M73" s="3" t="s">
        <v>25</v>
      </c>
      <c r="N73" s="3" t="s">
        <v>25</v>
      </c>
      <c r="O73" s="3" t="s">
        <v>25</v>
      </c>
      <c r="P73" s="3" t="s">
        <v>25</v>
      </c>
      <c r="Q73" s="4" t="s">
        <v>25</v>
      </c>
      <c r="R73" s="3" t="s">
        <v>25</v>
      </c>
      <c r="S73" s="3" t="s">
        <v>25</v>
      </c>
      <c r="T73" s="3" t="s">
        <v>25</v>
      </c>
      <c r="U73" s="3" t="s">
        <v>25</v>
      </c>
    </row>
    <row r="74" spans="1:21" ht="16" x14ac:dyDescent="0.2">
      <c r="A74" s="2" t="s">
        <v>84</v>
      </c>
      <c r="B74" s="3" t="s">
        <v>25</v>
      </c>
      <c r="C74" s="3" t="s">
        <v>25</v>
      </c>
      <c r="D74" s="3" t="s">
        <v>25</v>
      </c>
      <c r="E74" s="3" t="s">
        <v>25</v>
      </c>
      <c r="F74" s="3" t="s">
        <v>25</v>
      </c>
      <c r="G74" s="3" t="s">
        <v>25</v>
      </c>
      <c r="H74" s="3" t="s">
        <v>25</v>
      </c>
      <c r="I74" s="3" t="s">
        <v>25</v>
      </c>
      <c r="J74" s="3" t="s">
        <v>25</v>
      </c>
      <c r="K74" s="3" t="s">
        <v>25</v>
      </c>
      <c r="L74" s="3" t="s">
        <v>25</v>
      </c>
      <c r="M74" s="3" t="s">
        <v>25</v>
      </c>
      <c r="N74" s="3" t="s">
        <v>25</v>
      </c>
      <c r="O74" s="3" t="s">
        <v>25</v>
      </c>
      <c r="P74" s="3" t="s">
        <v>25</v>
      </c>
      <c r="Q74" s="4" t="s">
        <v>25</v>
      </c>
      <c r="R74" s="3" t="s">
        <v>25</v>
      </c>
      <c r="S74" s="3" t="s">
        <v>25</v>
      </c>
      <c r="T74" s="3" t="s">
        <v>25</v>
      </c>
      <c r="U74" s="3" t="s">
        <v>25</v>
      </c>
    </row>
    <row r="75" spans="1:21" ht="16" x14ac:dyDescent="0.2">
      <c r="A75" s="2" t="s">
        <v>85</v>
      </c>
      <c r="B75" s="3" t="s">
        <v>25</v>
      </c>
      <c r="C75" s="3" t="s">
        <v>25</v>
      </c>
      <c r="D75" s="3" t="s">
        <v>25</v>
      </c>
      <c r="E75" s="3" t="s">
        <v>25</v>
      </c>
      <c r="F75" s="3" t="s">
        <v>25</v>
      </c>
      <c r="G75" s="3" t="s">
        <v>25</v>
      </c>
      <c r="H75" s="3" t="s">
        <v>25</v>
      </c>
      <c r="I75" s="3" t="s">
        <v>25</v>
      </c>
      <c r="J75" s="3" t="s">
        <v>25</v>
      </c>
      <c r="K75" s="3" t="s">
        <v>25</v>
      </c>
      <c r="L75" s="3" t="s">
        <v>25</v>
      </c>
      <c r="M75" s="3" t="s">
        <v>25</v>
      </c>
      <c r="N75" s="3" t="s">
        <v>25</v>
      </c>
      <c r="O75" s="3" t="s">
        <v>25</v>
      </c>
      <c r="P75" s="3" t="s">
        <v>25</v>
      </c>
      <c r="Q75" s="4" t="s">
        <v>25</v>
      </c>
      <c r="R75" s="3" t="s">
        <v>25</v>
      </c>
      <c r="S75" s="3" t="s">
        <v>25</v>
      </c>
      <c r="T75" s="3" t="s">
        <v>25</v>
      </c>
      <c r="U75" s="3" t="s">
        <v>25</v>
      </c>
    </row>
    <row r="76" spans="1:21" ht="16" x14ac:dyDescent="0.2">
      <c r="A76" s="2" t="s">
        <v>86</v>
      </c>
      <c r="B76" s="3">
        <v>2605700000</v>
      </c>
      <c r="C76" s="3">
        <v>2739000000</v>
      </c>
      <c r="D76" s="3">
        <v>3956000000</v>
      </c>
      <c r="E76" s="3">
        <v>2992400000</v>
      </c>
      <c r="F76" s="3">
        <v>2910300000</v>
      </c>
      <c r="G76" s="3">
        <v>2939900000</v>
      </c>
      <c r="H76" s="3">
        <v>10464400000</v>
      </c>
      <c r="I76" s="3">
        <v>9594000000</v>
      </c>
      <c r="J76" s="3">
        <v>8140000000</v>
      </c>
      <c r="K76" s="3">
        <v>7627000000</v>
      </c>
      <c r="L76" s="3">
        <v>7963000000</v>
      </c>
      <c r="M76" s="3">
        <v>31321000000</v>
      </c>
      <c r="N76" s="3">
        <v>30895000000</v>
      </c>
      <c r="O76" s="3">
        <v>28672000000</v>
      </c>
      <c r="P76" s="3">
        <v>26770000000</v>
      </c>
      <c r="Q76" s="4">
        <v>34792000000</v>
      </c>
      <c r="R76" s="3">
        <v>26770000000</v>
      </c>
      <c r="S76" s="3">
        <v>28507000000</v>
      </c>
      <c r="T76" s="3">
        <v>28512000000</v>
      </c>
      <c r="U76" s="3">
        <v>34792000000</v>
      </c>
    </row>
    <row r="77" spans="1:21" ht="16" x14ac:dyDescent="0.2">
      <c r="A77" s="2" t="s">
        <v>87</v>
      </c>
      <c r="B77" s="3">
        <v>543200000</v>
      </c>
      <c r="C77" s="3">
        <v>609700000</v>
      </c>
      <c r="D77" s="3">
        <v>872800000</v>
      </c>
      <c r="E77" s="3">
        <v>659400000</v>
      </c>
      <c r="F77" s="3">
        <v>653200000</v>
      </c>
      <c r="G77" s="3">
        <v>728100000</v>
      </c>
      <c r="H77" s="3">
        <v>1165000000</v>
      </c>
      <c r="I77" s="3">
        <v>1015000000</v>
      </c>
      <c r="J77" s="3">
        <v>904000000</v>
      </c>
      <c r="K77" s="3">
        <v>900000000</v>
      </c>
      <c r="L77" s="3">
        <v>-499000000</v>
      </c>
      <c r="M77" s="3" t="s">
        <v>25</v>
      </c>
      <c r="N77" s="3">
        <v>1101000000</v>
      </c>
      <c r="O77" s="3">
        <v>903000000</v>
      </c>
      <c r="P77" s="3">
        <v>2860000000</v>
      </c>
      <c r="Q77" s="4">
        <v>3576000000</v>
      </c>
      <c r="R77" s="3">
        <v>2860000000</v>
      </c>
      <c r="S77" s="3">
        <v>2889000000</v>
      </c>
      <c r="T77" s="3">
        <v>2911000000</v>
      </c>
      <c r="U77" s="3">
        <v>3576000000</v>
      </c>
    </row>
    <row r="78" spans="1:21" ht="16" x14ac:dyDescent="0.2">
      <c r="A78" s="2" t="s">
        <v>88</v>
      </c>
      <c r="B78" s="3">
        <v>1244600000</v>
      </c>
      <c r="C78" s="3">
        <v>1355600000</v>
      </c>
      <c r="D78" s="3">
        <v>1716400000</v>
      </c>
      <c r="E78" s="3">
        <v>1534400000</v>
      </c>
      <c r="F78" s="3">
        <v>1565900000</v>
      </c>
      <c r="G78" s="3">
        <v>1744200000</v>
      </c>
      <c r="H78" s="3">
        <v>2313000000</v>
      </c>
      <c r="I78" s="3">
        <v>2152000000</v>
      </c>
      <c r="J78" s="3">
        <v>2071000000</v>
      </c>
      <c r="K78" s="3">
        <v>2183000000</v>
      </c>
      <c r="L78" s="3">
        <v>894000000</v>
      </c>
      <c r="M78" s="3" t="s">
        <v>25</v>
      </c>
      <c r="N78" s="3">
        <v>2868000000</v>
      </c>
      <c r="O78" s="3">
        <v>2870000000</v>
      </c>
      <c r="P78" s="3">
        <v>5093000000</v>
      </c>
      <c r="Q78" s="4">
        <v>3576000000</v>
      </c>
      <c r="R78" s="3">
        <v>5093000000</v>
      </c>
      <c r="S78" s="3">
        <v>2889000000</v>
      </c>
      <c r="T78" s="3">
        <v>2911000000</v>
      </c>
      <c r="U78" s="3">
        <v>3576000000</v>
      </c>
    </row>
    <row r="79" spans="1:21" ht="16" x14ac:dyDescent="0.2">
      <c r="A79" s="2" t="s">
        <v>89</v>
      </c>
      <c r="B79" s="3">
        <v>701400000</v>
      </c>
      <c r="C79" s="3">
        <v>745900000</v>
      </c>
      <c r="D79" s="3">
        <v>843600000</v>
      </c>
      <c r="E79" s="3">
        <v>875000000</v>
      </c>
      <c r="F79" s="3">
        <v>912700000</v>
      </c>
      <c r="G79" s="3">
        <v>1016100000</v>
      </c>
      <c r="H79" s="3">
        <v>1148000000</v>
      </c>
      <c r="I79" s="3">
        <v>1137000000</v>
      </c>
      <c r="J79" s="3">
        <v>1167000000</v>
      </c>
      <c r="K79" s="3">
        <v>1283000000</v>
      </c>
      <c r="L79" s="3">
        <v>1393000000</v>
      </c>
      <c r="M79" s="3" t="s">
        <v>25</v>
      </c>
      <c r="N79" s="3">
        <v>1767000000</v>
      </c>
      <c r="O79" s="3">
        <v>1967000000</v>
      </c>
      <c r="P79" s="3">
        <v>2233000000</v>
      </c>
      <c r="Q79" s="4" t="s">
        <v>25</v>
      </c>
      <c r="R79" s="3">
        <v>2233000000</v>
      </c>
      <c r="S79" s="3" t="s">
        <v>25</v>
      </c>
      <c r="T79" s="3" t="s">
        <v>25</v>
      </c>
      <c r="U79" s="3" t="s">
        <v>25</v>
      </c>
    </row>
    <row r="80" spans="1:21" ht="16" x14ac:dyDescent="0.2">
      <c r="A80" s="2" t="s">
        <v>90</v>
      </c>
      <c r="B80" s="3" t="s">
        <v>25</v>
      </c>
      <c r="C80" s="3" t="s">
        <v>25</v>
      </c>
      <c r="D80" s="3" t="s">
        <v>25</v>
      </c>
      <c r="E80" s="3" t="s">
        <v>25</v>
      </c>
      <c r="F80" s="3" t="s">
        <v>25</v>
      </c>
      <c r="G80" s="3" t="s">
        <v>25</v>
      </c>
      <c r="H80" s="3" t="s">
        <v>25</v>
      </c>
      <c r="I80" s="3" t="s">
        <v>25</v>
      </c>
      <c r="J80" s="3" t="s">
        <v>25</v>
      </c>
      <c r="K80" s="3" t="s">
        <v>25</v>
      </c>
      <c r="L80" s="3" t="s">
        <v>25</v>
      </c>
      <c r="M80" s="3" t="s">
        <v>25</v>
      </c>
      <c r="N80" s="3" t="s">
        <v>25</v>
      </c>
      <c r="O80" s="3" t="s">
        <v>25</v>
      </c>
      <c r="P80" s="3" t="s">
        <v>25</v>
      </c>
      <c r="Q80" s="4" t="s">
        <v>25</v>
      </c>
      <c r="R80" s="3" t="s">
        <v>25</v>
      </c>
      <c r="S80" s="3" t="s">
        <v>25</v>
      </c>
      <c r="T80" s="3" t="s">
        <v>25</v>
      </c>
      <c r="U80" s="3" t="s">
        <v>25</v>
      </c>
    </row>
    <row r="81" spans="1:21" ht="16" x14ac:dyDescent="0.2">
      <c r="A81" s="2" t="s">
        <v>91</v>
      </c>
      <c r="B81" s="3" t="s">
        <v>25</v>
      </c>
      <c r="C81" s="3" t="s">
        <v>25</v>
      </c>
      <c r="D81" s="3" t="s">
        <v>25</v>
      </c>
      <c r="E81" s="3" t="s">
        <v>25</v>
      </c>
      <c r="F81" s="3" t="s">
        <v>25</v>
      </c>
      <c r="G81" s="3" t="s">
        <v>25</v>
      </c>
      <c r="H81" s="3" t="s">
        <v>25</v>
      </c>
      <c r="I81" s="3" t="s">
        <v>25</v>
      </c>
      <c r="J81" s="3" t="s">
        <v>25</v>
      </c>
      <c r="K81" s="3" t="s">
        <v>25</v>
      </c>
      <c r="L81" s="3" t="s">
        <v>25</v>
      </c>
      <c r="M81" s="3" t="s">
        <v>25</v>
      </c>
      <c r="N81" s="3" t="s">
        <v>25</v>
      </c>
      <c r="O81" s="3" t="s">
        <v>25</v>
      </c>
      <c r="P81" s="3" t="s">
        <v>25</v>
      </c>
      <c r="Q81" s="4" t="s">
        <v>25</v>
      </c>
      <c r="R81" s="3" t="s">
        <v>25</v>
      </c>
      <c r="S81" s="3" t="s">
        <v>25</v>
      </c>
      <c r="T81" s="3" t="s">
        <v>25</v>
      </c>
      <c r="U81" s="3" t="s">
        <v>25</v>
      </c>
    </row>
    <row r="82" spans="1:21" ht="16" x14ac:dyDescent="0.2">
      <c r="A82" s="2" t="s">
        <v>92</v>
      </c>
      <c r="B82" s="3" t="s">
        <v>25</v>
      </c>
      <c r="C82" s="3" t="s">
        <v>25</v>
      </c>
      <c r="D82" s="3" t="s">
        <v>25</v>
      </c>
      <c r="E82" s="3" t="s">
        <v>25</v>
      </c>
      <c r="F82" s="3" t="s">
        <v>25</v>
      </c>
      <c r="G82" s="3" t="s">
        <v>25</v>
      </c>
      <c r="H82" s="3" t="s">
        <v>25</v>
      </c>
      <c r="I82" s="3" t="s">
        <v>25</v>
      </c>
      <c r="J82" s="3" t="s">
        <v>25</v>
      </c>
      <c r="K82" s="3" t="s">
        <v>25</v>
      </c>
      <c r="L82" s="3" t="s">
        <v>25</v>
      </c>
      <c r="M82" s="3" t="s">
        <v>25</v>
      </c>
      <c r="N82" s="3" t="s">
        <v>25</v>
      </c>
      <c r="O82" s="3" t="s">
        <v>25</v>
      </c>
      <c r="P82" s="3" t="s">
        <v>25</v>
      </c>
      <c r="Q82" s="4" t="s">
        <v>25</v>
      </c>
      <c r="R82" s="3" t="s">
        <v>25</v>
      </c>
      <c r="S82" s="3" t="s">
        <v>25</v>
      </c>
      <c r="T82" s="3" t="s">
        <v>25</v>
      </c>
      <c r="U82" s="3" t="s">
        <v>25</v>
      </c>
    </row>
    <row r="83" spans="1:21" ht="16" x14ac:dyDescent="0.2">
      <c r="A83" s="2" t="s">
        <v>93</v>
      </c>
      <c r="B83" s="3">
        <v>2062500000</v>
      </c>
      <c r="C83" s="3">
        <v>2129300000</v>
      </c>
      <c r="D83" s="3">
        <v>3083200000</v>
      </c>
      <c r="E83" s="3">
        <v>2333000000</v>
      </c>
      <c r="F83" s="3">
        <v>2257100000</v>
      </c>
      <c r="G83" s="3">
        <v>2211800000</v>
      </c>
      <c r="H83" s="3">
        <v>9299400000</v>
      </c>
      <c r="I83" s="3">
        <v>8579000000</v>
      </c>
      <c r="J83" s="3">
        <v>7236000000</v>
      </c>
      <c r="K83" s="3">
        <v>6727000000</v>
      </c>
      <c r="L83" s="3">
        <v>8462000000</v>
      </c>
      <c r="M83" s="3">
        <v>31321000000</v>
      </c>
      <c r="N83" s="3">
        <v>29794000000</v>
      </c>
      <c r="O83" s="3">
        <v>27769000000</v>
      </c>
      <c r="P83" s="3">
        <v>23910000000</v>
      </c>
      <c r="Q83" s="4">
        <v>31216000000</v>
      </c>
      <c r="R83" s="3">
        <v>23910000000</v>
      </c>
      <c r="S83" s="3">
        <v>25618000000</v>
      </c>
      <c r="T83" s="3">
        <v>25601000000</v>
      </c>
      <c r="U83" s="3">
        <v>31216000000</v>
      </c>
    </row>
    <row r="84" spans="1:21" ht="16" x14ac:dyDescent="0.2">
      <c r="A84" s="2" t="s">
        <v>94</v>
      </c>
      <c r="B84" s="3">
        <v>1842700000</v>
      </c>
      <c r="C84" s="3">
        <v>1874000000</v>
      </c>
      <c r="D84" s="3">
        <v>2883800000</v>
      </c>
      <c r="E84" s="3">
        <v>2117000000</v>
      </c>
      <c r="F84" s="3">
        <v>2000100000</v>
      </c>
      <c r="G84" s="3">
        <v>1968700000</v>
      </c>
      <c r="H84" s="3">
        <v>8123200000</v>
      </c>
      <c r="I84" s="3">
        <v>7517000000</v>
      </c>
      <c r="J84" s="3">
        <v>6470000000</v>
      </c>
      <c r="K84" s="3">
        <v>6361000000</v>
      </c>
      <c r="L84" s="3">
        <v>6210000000</v>
      </c>
      <c r="M84" s="3">
        <v>28276000000</v>
      </c>
      <c r="N84" s="3">
        <v>26784000000</v>
      </c>
      <c r="O84" s="3">
        <v>24829000000</v>
      </c>
      <c r="P84" s="3">
        <v>23284000000</v>
      </c>
      <c r="Q84" s="4">
        <v>29786000000</v>
      </c>
      <c r="R84" s="3">
        <v>23284000000</v>
      </c>
      <c r="S84" s="3">
        <v>24979000000</v>
      </c>
      <c r="T84" s="3">
        <v>24818000000</v>
      </c>
      <c r="U84" s="3">
        <v>29786000000</v>
      </c>
    </row>
    <row r="85" spans="1:21" ht="16" x14ac:dyDescent="0.2">
      <c r="A85" s="2" t="s">
        <v>95</v>
      </c>
      <c r="B85" s="3">
        <v>1507100000</v>
      </c>
      <c r="C85" s="3">
        <v>1576200000</v>
      </c>
      <c r="D85" s="3">
        <v>2381400000</v>
      </c>
      <c r="E85" s="3">
        <v>1695300000</v>
      </c>
      <c r="F85" s="3">
        <v>1692000000</v>
      </c>
      <c r="G85" s="3">
        <v>1711200000</v>
      </c>
      <c r="H85" s="3">
        <v>6348000000</v>
      </c>
      <c r="I85" s="3">
        <v>5975000000</v>
      </c>
      <c r="J85" s="3">
        <v>5366000000</v>
      </c>
      <c r="K85" s="3">
        <v>5372000000</v>
      </c>
      <c r="L85" s="3">
        <v>5340000000</v>
      </c>
      <c r="M85" s="3" t="s">
        <v>25</v>
      </c>
      <c r="N85" s="3">
        <v>18876000000</v>
      </c>
      <c r="O85" s="3">
        <v>18189000000</v>
      </c>
      <c r="P85" s="3">
        <v>17283000000</v>
      </c>
      <c r="Q85" s="4">
        <v>20736000000</v>
      </c>
      <c r="R85" s="3">
        <v>17283000000</v>
      </c>
      <c r="S85" s="3">
        <v>18291000000</v>
      </c>
      <c r="T85" s="3">
        <v>18417000000</v>
      </c>
      <c r="U85" s="3">
        <v>20736000000</v>
      </c>
    </row>
    <row r="86" spans="1:21" ht="16" x14ac:dyDescent="0.2">
      <c r="A86" s="2" t="s">
        <v>96</v>
      </c>
      <c r="B86" s="3">
        <v>335600000</v>
      </c>
      <c r="C86" s="3">
        <v>297800000</v>
      </c>
      <c r="D86" s="3">
        <v>502400000</v>
      </c>
      <c r="E86" s="3">
        <v>421700000</v>
      </c>
      <c r="F86" s="3">
        <v>308100000</v>
      </c>
      <c r="G86" s="3">
        <v>257500000</v>
      </c>
      <c r="H86" s="3">
        <v>1775200000</v>
      </c>
      <c r="I86" s="3">
        <v>1542000000</v>
      </c>
      <c r="J86" s="3">
        <v>1104000000</v>
      </c>
      <c r="K86" s="3">
        <v>989000000</v>
      </c>
      <c r="L86" s="3">
        <v>870000000</v>
      </c>
      <c r="M86" s="3">
        <v>28276000000</v>
      </c>
      <c r="N86" s="3">
        <v>7908000000</v>
      </c>
      <c r="O86" s="3">
        <v>6640000000</v>
      </c>
      <c r="P86" s="3">
        <v>6001000000</v>
      </c>
      <c r="Q86" s="4">
        <v>9050000000</v>
      </c>
      <c r="R86" s="3">
        <v>6001000000</v>
      </c>
      <c r="S86" s="3">
        <v>6688000000</v>
      </c>
      <c r="T86" s="3">
        <v>6401000000</v>
      </c>
      <c r="U86" s="3">
        <v>9050000000</v>
      </c>
    </row>
    <row r="87" spans="1:21" ht="16" x14ac:dyDescent="0.2">
      <c r="A87" s="2" t="s">
        <v>97</v>
      </c>
      <c r="B87" s="3" t="s">
        <v>25</v>
      </c>
      <c r="C87" s="3" t="s">
        <v>25</v>
      </c>
      <c r="D87" s="3" t="s">
        <v>25</v>
      </c>
      <c r="E87" s="3" t="s">
        <v>25</v>
      </c>
      <c r="F87" s="3" t="s">
        <v>25</v>
      </c>
      <c r="G87" s="3" t="s">
        <v>25</v>
      </c>
      <c r="H87" s="3" t="s">
        <v>25</v>
      </c>
      <c r="I87" s="3" t="s">
        <v>25</v>
      </c>
      <c r="J87" s="3" t="s">
        <v>25</v>
      </c>
      <c r="K87" s="3" t="s">
        <v>25</v>
      </c>
      <c r="L87" s="3" t="s">
        <v>25</v>
      </c>
      <c r="M87" s="3" t="s">
        <v>25</v>
      </c>
      <c r="N87" s="3" t="s">
        <v>25</v>
      </c>
      <c r="O87" s="3" t="s">
        <v>25</v>
      </c>
      <c r="P87" s="3" t="s">
        <v>25</v>
      </c>
      <c r="Q87" s="4" t="s">
        <v>25</v>
      </c>
      <c r="R87" s="3" t="s">
        <v>25</v>
      </c>
      <c r="S87" s="3" t="s">
        <v>25</v>
      </c>
      <c r="T87" s="3" t="s">
        <v>25</v>
      </c>
      <c r="U87" s="3" t="s">
        <v>25</v>
      </c>
    </row>
    <row r="88" spans="1:21" ht="16" x14ac:dyDescent="0.2">
      <c r="A88" s="2" t="s">
        <v>98</v>
      </c>
      <c r="B88" s="3" t="s">
        <v>25</v>
      </c>
      <c r="C88" s="3" t="s">
        <v>25</v>
      </c>
      <c r="D88" s="3" t="s">
        <v>25</v>
      </c>
      <c r="E88" s="3" t="s">
        <v>25</v>
      </c>
      <c r="F88" s="3" t="s">
        <v>25</v>
      </c>
      <c r="G88" s="3" t="s">
        <v>25</v>
      </c>
      <c r="H88" s="3" t="s">
        <v>25</v>
      </c>
      <c r="I88" s="3" t="s">
        <v>25</v>
      </c>
      <c r="J88" s="3" t="s">
        <v>25</v>
      </c>
      <c r="K88" s="3" t="s">
        <v>25</v>
      </c>
      <c r="L88" s="3" t="s">
        <v>25</v>
      </c>
      <c r="M88" s="3" t="s">
        <v>25</v>
      </c>
      <c r="N88" s="3" t="s">
        <v>25</v>
      </c>
      <c r="O88" s="3" t="s">
        <v>25</v>
      </c>
      <c r="P88" s="3" t="s">
        <v>25</v>
      </c>
      <c r="Q88" s="4" t="s">
        <v>25</v>
      </c>
      <c r="R88" s="3" t="s">
        <v>25</v>
      </c>
      <c r="S88" s="3" t="s">
        <v>25</v>
      </c>
      <c r="T88" s="3" t="s">
        <v>25</v>
      </c>
      <c r="U88" s="3" t="s">
        <v>25</v>
      </c>
    </row>
    <row r="89" spans="1:21" ht="16" x14ac:dyDescent="0.2">
      <c r="A89" s="2" t="s">
        <v>99</v>
      </c>
      <c r="B89" s="3">
        <v>219800000</v>
      </c>
      <c r="C89" s="3">
        <v>255300000</v>
      </c>
      <c r="D89" s="3">
        <v>199400000</v>
      </c>
      <c r="E89" s="3">
        <v>216000000</v>
      </c>
      <c r="F89" s="3">
        <v>257000000</v>
      </c>
      <c r="G89" s="3">
        <v>243100000</v>
      </c>
      <c r="H89" s="3">
        <v>1176200000</v>
      </c>
      <c r="I89" s="3">
        <v>1062000000</v>
      </c>
      <c r="J89" s="3">
        <v>766000000</v>
      </c>
      <c r="K89" s="3">
        <v>366000000</v>
      </c>
      <c r="L89" s="3">
        <v>2252000000</v>
      </c>
      <c r="M89" s="3">
        <v>3045000000</v>
      </c>
      <c r="N89" s="3">
        <v>3010000000</v>
      </c>
      <c r="O89" s="3">
        <v>2940000000</v>
      </c>
      <c r="P89" s="3">
        <v>626000000</v>
      </c>
      <c r="Q89" s="4">
        <v>1430000000</v>
      </c>
      <c r="R89" s="3">
        <v>626000000</v>
      </c>
      <c r="S89" s="3">
        <v>639000000</v>
      </c>
      <c r="T89" s="3">
        <v>783000000</v>
      </c>
      <c r="U89" s="3">
        <v>1430000000</v>
      </c>
    </row>
    <row r="90" spans="1:21" ht="16" x14ac:dyDescent="0.2">
      <c r="A90" s="2" t="s">
        <v>100</v>
      </c>
      <c r="B90" s="3">
        <v>4465100000</v>
      </c>
      <c r="C90" s="3">
        <v>4734700000</v>
      </c>
      <c r="D90" s="3">
        <v>6172800000</v>
      </c>
      <c r="E90" s="3">
        <v>5592800000</v>
      </c>
      <c r="F90" s="3">
        <v>4858400000</v>
      </c>
      <c r="G90" s="3">
        <v>4931200000</v>
      </c>
      <c r="H90" s="3">
        <v>13128900000</v>
      </c>
      <c r="I90" s="3">
        <v>11996000000</v>
      </c>
      <c r="J90" s="3">
        <v>10088000000</v>
      </c>
      <c r="K90" s="3">
        <v>9851000000</v>
      </c>
      <c r="L90" s="3">
        <v>10117000000</v>
      </c>
      <c r="M90" s="3">
        <v>37039000000</v>
      </c>
      <c r="N90" s="3">
        <v>36960000000</v>
      </c>
      <c r="O90" s="3">
        <v>34709000000</v>
      </c>
      <c r="P90" s="3">
        <v>33524000000</v>
      </c>
      <c r="Q90" s="4">
        <v>42293000000</v>
      </c>
      <c r="R90" s="3">
        <v>33524000000</v>
      </c>
      <c r="S90" s="3">
        <v>35507000000</v>
      </c>
      <c r="T90" s="3">
        <v>35362000000</v>
      </c>
      <c r="U90" s="3">
        <v>42293000000</v>
      </c>
    </row>
    <row r="91" spans="1:21" ht="16" x14ac:dyDescent="0.2">
      <c r="A91" s="2" t="s">
        <v>101</v>
      </c>
      <c r="B91" s="3">
        <v>881600000</v>
      </c>
      <c r="C91" s="3">
        <v>836600000</v>
      </c>
      <c r="D91" s="3">
        <v>1012800000</v>
      </c>
      <c r="E91" s="3">
        <v>662600000</v>
      </c>
      <c r="F91" s="3">
        <v>595300000</v>
      </c>
      <c r="G91" s="3">
        <v>574100000</v>
      </c>
      <c r="H91" s="3">
        <v>581200000</v>
      </c>
      <c r="I91" s="3">
        <v>602000000</v>
      </c>
      <c r="J91" s="3">
        <v>540000000</v>
      </c>
      <c r="K91" s="3">
        <v>954000000</v>
      </c>
      <c r="L91" s="3">
        <v>525000000</v>
      </c>
      <c r="M91" s="3" t="s">
        <v>25</v>
      </c>
      <c r="N91" s="3">
        <v>1406000000</v>
      </c>
      <c r="O91" s="3">
        <v>1767000000</v>
      </c>
      <c r="P91" s="3">
        <v>3139000000</v>
      </c>
      <c r="Q91" s="4">
        <v>3685000000</v>
      </c>
      <c r="R91" s="3">
        <v>3139000000</v>
      </c>
      <c r="S91" s="3">
        <v>3508000000</v>
      </c>
      <c r="T91" s="3">
        <v>3329000000</v>
      </c>
      <c r="U91" s="3">
        <v>3685000000</v>
      </c>
    </row>
    <row r="92" spans="1:21" ht="16" x14ac:dyDescent="0.2">
      <c r="A92" s="2" t="s">
        <v>102</v>
      </c>
      <c r="B92" s="3">
        <v>368000000</v>
      </c>
      <c r="C92" s="3">
        <v>329400000</v>
      </c>
      <c r="D92" s="3">
        <v>450800000</v>
      </c>
      <c r="E92" s="3">
        <v>381000000</v>
      </c>
      <c r="F92" s="3">
        <v>339500000</v>
      </c>
      <c r="G92" s="3">
        <v>324300000</v>
      </c>
      <c r="H92" s="3">
        <v>581200000</v>
      </c>
      <c r="I92" s="3">
        <v>602000000</v>
      </c>
      <c r="J92" s="3">
        <v>540000000</v>
      </c>
      <c r="K92" s="3">
        <v>622000000</v>
      </c>
      <c r="L92" s="3">
        <v>525000000</v>
      </c>
      <c r="M92" s="3">
        <v>1261000000</v>
      </c>
      <c r="N92" s="3">
        <v>1406000000</v>
      </c>
      <c r="O92" s="3">
        <v>1767000000</v>
      </c>
      <c r="P92" s="3">
        <v>1945000000</v>
      </c>
      <c r="Q92" s="4">
        <v>2112000000</v>
      </c>
      <c r="R92" s="3">
        <v>1945000000</v>
      </c>
      <c r="S92" s="3">
        <v>2054000000</v>
      </c>
      <c r="T92" s="3">
        <v>2029000000</v>
      </c>
      <c r="U92" s="3">
        <v>2112000000</v>
      </c>
    </row>
    <row r="93" spans="1:21" ht="16" x14ac:dyDescent="0.2">
      <c r="A93" s="2" t="s">
        <v>103</v>
      </c>
      <c r="B93" s="3" t="s">
        <v>25</v>
      </c>
      <c r="C93" s="3">
        <v>8900000</v>
      </c>
      <c r="D93" s="3" t="s">
        <v>25</v>
      </c>
      <c r="E93" s="3">
        <v>12000000</v>
      </c>
      <c r="F93" s="3" t="s">
        <v>25</v>
      </c>
      <c r="G93" s="3" t="s">
        <v>25</v>
      </c>
      <c r="H93" s="3">
        <v>57000000</v>
      </c>
      <c r="I93" s="3">
        <v>11000000</v>
      </c>
      <c r="J93" s="3">
        <v>31000000</v>
      </c>
      <c r="K93" s="3">
        <v>15000000</v>
      </c>
      <c r="L93" s="3">
        <v>8000000</v>
      </c>
      <c r="M93" s="3" t="s">
        <v>25</v>
      </c>
      <c r="N93" s="3">
        <v>49000000</v>
      </c>
      <c r="O93" s="3">
        <v>28000000</v>
      </c>
      <c r="P93" s="3">
        <v>376000000</v>
      </c>
      <c r="Q93" s="4">
        <v>383000000</v>
      </c>
      <c r="R93" s="3">
        <v>376000000</v>
      </c>
      <c r="S93" s="3">
        <v>508000000</v>
      </c>
      <c r="T93" s="3">
        <v>365000000</v>
      </c>
      <c r="U93" s="3">
        <v>383000000</v>
      </c>
    </row>
    <row r="94" spans="1:21" ht="16" x14ac:dyDescent="0.2">
      <c r="A94" s="2" t="s">
        <v>104</v>
      </c>
      <c r="B94" s="3" t="s">
        <v>25</v>
      </c>
      <c r="C94" s="3" t="s">
        <v>25</v>
      </c>
      <c r="D94" s="3" t="s">
        <v>25</v>
      </c>
      <c r="E94" s="3" t="s">
        <v>25</v>
      </c>
      <c r="F94" s="3" t="s">
        <v>25</v>
      </c>
      <c r="G94" s="3" t="s">
        <v>25</v>
      </c>
      <c r="H94" s="3" t="s">
        <v>25</v>
      </c>
      <c r="I94" s="3" t="s">
        <v>25</v>
      </c>
      <c r="J94" s="3" t="s">
        <v>25</v>
      </c>
      <c r="K94" s="3" t="s">
        <v>25</v>
      </c>
      <c r="L94" s="3" t="s">
        <v>25</v>
      </c>
      <c r="M94" s="3" t="s">
        <v>25</v>
      </c>
      <c r="N94" s="3" t="s">
        <v>25</v>
      </c>
      <c r="O94" s="3" t="s">
        <v>25</v>
      </c>
      <c r="P94" s="3" t="s">
        <v>25</v>
      </c>
      <c r="Q94" s="4" t="s">
        <v>25</v>
      </c>
      <c r="R94" s="3" t="s">
        <v>25</v>
      </c>
      <c r="S94" s="3" t="s">
        <v>25</v>
      </c>
      <c r="T94" s="3" t="s">
        <v>25</v>
      </c>
      <c r="U94" s="3" t="s">
        <v>25</v>
      </c>
    </row>
    <row r="95" spans="1:21" ht="16" x14ac:dyDescent="0.2">
      <c r="A95" s="2" t="s">
        <v>105</v>
      </c>
      <c r="B95" s="3">
        <v>513600000</v>
      </c>
      <c r="C95" s="3">
        <v>498300000</v>
      </c>
      <c r="D95" s="3">
        <v>562000000</v>
      </c>
      <c r="E95" s="3">
        <v>269600000</v>
      </c>
      <c r="F95" s="3">
        <v>255800000</v>
      </c>
      <c r="G95" s="3">
        <v>249800000</v>
      </c>
      <c r="H95" s="3">
        <v>-57000000</v>
      </c>
      <c r="I95" s="3">
        <v>-11000000</v>
      </c>
      <c r="J95" s="3">
        <v>-31000000</v>
      </c>
      <c r="K95" s="3">
        <v>317000000</v>
      </c>
      <c r="L95" s="3">
        <v>-8000000</v>
      </c>
      <c r="M95" s="3">
        <v>-1261000000</v>
      </c>
      <c r="N95" s="3">
        <v>-49000000</v>
      </c>
      <c r="O95" s="3">
        <v>-28000000</v>
      </c>
      <c r="P95" s="3">
        <v>818000000</v>
      </c>
      <c r="Q95" s="4">
        <v>1190000000</v>
      </c>
      <c r="R95" s="3">
        <v>818000000</v>
      </c>
      <c r="S95" s="3">
        <v>946000000</v>
      </c>
      <c r="T95" s="3">
        <v>935000000</v>
      </c>
      <c r="U95" s="3">
        <v>1190000000</v>
      </c>
    </row>
    <row r="96" spans="1:21" ht="16" x14ac:dyDescent="0.2">
      <c r="A96" s="2" t="s">
        <v>106</v>
      </c>
      <c r="B96" s="3">
        <v>106400000</v>
      </c>
      <c r="C96" s="3">
        <v>30700000</v>
      </c>
      <c r="D96" s="3">
        <v>184900000</v>
      </c>
      <c r="E96" s="3">
        <v>164200000</v>
      </c>
      <c r="F96" s="3">
        <v>158000000</v>
      </c>
      <c r="G96" s="3">
        <v>59700000</v>
      </c>
      <c r="H96" s="3">
        <v>163000000</v>
      </c>
      <c r="I96" s="3">
        <v>397000000</v>
      </c>
      <c r="J96" s="3">
        <v>634000000</v>
      </c>
      <c r="K96" s="3">
        <v>382000000</v>
      </c>
      <c r="L96" s="3">
        <v>759000000</v>
      </c>
      <c r="M96" s="3">
        <v>0</v>
      </c>
      <c r="N96" s="3">
        <v>10000000</v>
      </c>
      <c r="O96" s="3">
        <v>13000000</v>
      </c>
      <c r="P96" s="3">
        <v>820000000</v>
      </c>
      <c r="Q96" s="4">
        <v>2396000000</v>
      </c>
      <c r="R96" s="3">
        <v>820000000</v>
      </c>
      <c r="S96" s="3">
        <v>813000000</v>
      </c>
      <c r="T96" s="3">
        <v>943000000</v>
      </c>
      <c r="U96" s="3">
        <v>2396000000</v>
      </c>
    </row>
    <row r="97" spans="1:21" ht="16" x14ac:dyDescent="0.2">
      <c r="A97" s="2" t="s">
        <v>107</v>
      </c>
      <c r="B97" s="3">
        <v>106400000</v>
      </c>
      <c r="C97" s="3">
        <v>30700000</v>
      </c>
      <c r="D97" s="3">
        <v>184900000</v>
      </c>
      <c r="E97" s="3">
        <v>164200000</v>
      </c>
      <c r="F97" s="3">
        <v>158000000</v>
      </c>
      <c r="G97" s="3">
        <v>59700000</v>
      </c>
      <c r="H97" s="3">
        <v>163000000</v>
      </c>
      <c r="I97" s="3">
        <v>397000000</v>
      </c>
      <c r="J97" s="3">
        <v>634000000</v>
      </c>
      <c r="K97" s="3">
        <v>382000000</v>
      </c>
      <c r="L97" s="3">
        <v>759000000</v>
      </c>
      <c r="M97" s="3" t="s">
        <v>25</v>
      </c>
      <c r="N97" s="3">
        <v>10000000</v>
      </c>
      <c r="O97" s="3">
        <v>13000000</v>
      </c>
      <c r="P97" s="3">
        <v>820000000</v>
      </c>
      <c r="Q97" s="4">
        <v>2396000000</v>
      </c>
      <c r="R97" s="3">
        <v>820000000</v>
      </c>
      <c r="S97" s="3">
        <v>813000000</v>
      </c>
      <c r="T97" s="3">
        <v>943000000</v>
      </c>
      <c r="U97" s="3">
        <v>2396000000</v>
      </c>
    </row>
    <row r="98" spans="1:21" ht="16" x14ac:dyDescent="0.2">
      <c r="A98" s="2" t="s">
        <v>108</v>
      </c>
      <c r="B98" s="3" t="s">
        <v>25</v>
      </c>
      <c r="C98" s="3" t="s">
        <v>25</v>
      </c>
      <c r="D98" s="3" t="s">
        <v>25</v>
      </c>
      <c r="E98" s="3" t="s">
        <v>25</v>
      </c>
      <c r="F98" s="3" t="s">
        <v>25</v>
      </c>
      <c r="G98" s="3" t="s">
        <v>25</v>
      </c>
      <c r="H98" s="3" t="s">
        <v>25</v>
      </c>
      <c r="I98" s="3" t="s">
        <v>25</v>
      </c>
      <c r="J98" s="3" t="s">
        <v>25</v>
      </c>
      <c r="K98" s="3" t="s">
        <v>25</v>
      </c>
      <c r="L98" s="3" t="s">
        <v>25</v>
      </c>
      <c r="M98" s="3" t="s">
        <v>25</v>
      </c>
      <c r="N98" s="3" t="s">
        <v>25</v>
      </c>
      <c r="O98" s="3" t="s">
        <v>25</v>
      </c>
      <c r="P98" s="3" t="s">
        <v>25</v>
      </c>
      <c r="Q98" s="4" t="s">
        <v>25</v>
      </c>
      <c r="R98" s="3" t="s">
        <v>25</v>
      </c>
      <c r="S98" s="3" t="s">
        <v>25</v>
      </c>
      <c r="T98" s="3" t="s">
        <v>25</v>
      </c>
      <c r="U98" s="3" t="s">
        <v>25</v>
      </c>
    </row>
    <row r="99" spans="1:21" ht="16" x14ac:dyDescent="0.2">
      <c r="A99" s="2" t="s">
        <v>109</v>
      </c>
      <c r="B99" s="3">
        <v>121700000</v>
      </c>
      <c r="C99" s="3">
        <v>175600000</v>
      </c>
      <c r="D99" s="3">
        <v>232800000</v>
      </c>
      <c r="E99" s="3">
        <v>587600000</v>
      </c>
      <c r="F99" s="3">
        <v>544100000</v>
      </c>
      <c r="G99" s="3">
        <v>480800000</v>
      </c>
      <c r="H99" s="3">
        <v>782300000</v>
      </c>
      <c r="I99" s="3">
        <v>526000000</v>
      </c>
      <c r="J99" s="3">
        <v>392000000</v>
      </c>
      <c r="K99" s="3">
        <v>514000000</v>
      </c>
      <c r="L99" s="3">
        <v>657000000</v>
      </c>
      <c r="M99" s="3">
        <v>3195000000</v>
      </c>
      <c r="N99" s="3">
        <v>1707000000</v>
      </c>
      <c r="O99" s="3">
        <v>1741000000</v>
      </c>
      <c r="P99" s="3">
        <v>1817000000</v>
      </c>
      <c r="Q99" s="4">
        <v>2401000000</v>
      </c>
      <c r="R99" s="3">
        <v>1817000000</v>
      </c>
      <c r="S99" s="3">
        <v>1830000000</v>
      </c>
      <c r="T99" s="3">
        <v>2037000000</v>
      </c>
      <c r="U99" s="3">
        <v>2401000000</v>
      </c>
    </row>
    <row r="100" spans="1:21" ht="16" x14ac:dyDescent="0.2">
      <c r="A100" s="2" t="s">
        <v>110</v>
      </c>
      <c r="B100" s="3">
        <v>121700000</v>
      </c>
      <c r="C100" s="3">
        <v>175600000</v>
      </c>
      <c r="D100" s="3">
        <v>232800000</v>
      </c>
      <c r="E100" s="3">
        <v>221500000</v>
      </c>
      <c r="F100" s="3">
        <v>308000000</v>
      </c>
      <c r="G100" s="3">
        <v>265900000</v>
      </c>
      <c r="H100" s="3">
        <v>433100000</v>
      </c>
      <c r="I100" s="3">
        <v>319000000</v>
      </c>
      <c r="J100" s="3">
        <v>252000000</v>
      </c>
      <c r="K100" s="3">
        <v>372000000</v>
      </c>
      <c r="L100" s="3">
        <v>496000000</v>
      </c>
      <c r="M100" s="3">
        <v>1214000000</v>
      </c>
      <c r="N100" s="3">
        <v>1198000000</v>
      </c>
      <c r="O100" s="3">
        <v>1297000000</v>
      </c>
      <c r="P100" s="3">
        <v>1400000000</v>
      </c>
      <c r="Q100" s="4">
        <v>1940000000</v>
      </c>
      <c r="R100" s="3">
        <v>1400000000</v>
      </c>
      <c r="S100" s="3">
        <v>1525000000</v>
      </c>
      <c r="T100" s="3">
        <v>1648000000</v>
      </c>
      <c r="U100" s="3">
        <v>1940000000</v>
      </c>
    </row>
    <row r="101" spans="1:21" ht="16" x14ac:dyDescent="0.2">
      <c r="A101" s="2" t="s">
        <v>111</v>
      </c>
      <c r="B101" s="3" t="s">
        <v>25</v>
      </c>
      <c r="C101" s="3" t="s">
        <v>25</v>
      </c>
      <c r="D101" s="3" t="s">
        <v>25</v>
      </c>
      <c r="E101" s="3" t="s">
        <v>25</v>
      </c>
      <c r="F101" s="3" t="s">
        <v>25</v>
      </c>
      <c r="G101" s="3" t="s">
        <v>25</v>
      </c>
      <c r="H101" s="3" t="s">
        <v>25</v>
      </c>
      <c r="I101" s="3" t="s">
        <v>25</v>
      </c>
      <c r="J101" s="3" t="s">
        <v>25</v>
      </c>
      <c r="K101" s="3" t="s">
        <v>25</v>
      </c>
      <c r="L101" s="3" t="s">
        <v>25</v>
      </c>
      <c r="M101" s="3" t="s">
        <v>25</v>
      </c>
      <c r="N101" s="3" t="s">
        <v>25</v>
      </c>
      <c r="O101" s="3" t="s">
        <v>25</v>
      </c>
      <c r="P101" s="3" t="s">
        <v>25</v>
      </c>
      <c r="Q101" s="4" t="s">
        <v>25</v>
      </c>
      <c r="R101" s="3" t="s">
        <v>25</v>
      </c>
      <c r="S101" s="3" t="s">
        <v>25</v>
      </c>
      <c r="T101" s="3" t="s">
        <v>25</v>
      </c>
      <c r="U101" s="3" t="s">
        <v>25</v>
      </c>
    </row>
    <row r="102" spans="1:21" ht="16" x14ac:dyDescent="0.2">
      <c r="A102" s="2" t="s">
        <v>112</v>
      </c>
      <c r="B102" s="3" t="s">
        <v>25</v>
      </c>
      <c r="C102" s="3" t="s">
        <v>25</v>
      </c>
      <c r="D102" s="3" t="s">
        <v>25</v>
      </c>
      <c r="E102" s="3">
        <v>800000</v>
      </c>
      <c r="F102" s="3">
        <v>1800000</v>
      </c>
      <c r="G102" s="3">
        <v>2100000</v>
      </c>
      <c r="H102" s="3">
        <v>7000000</v>
      </c>
      <c r="I102" s="3" t="s">
        <v>25</v>
      </c>
      <c r="J102" s="3" t="s">
        <v>25</v>
      </c>
      <c r="K102" s="3" t="s">
        <v>25</v>
      </c>
      <c r="L102" s="3" t="s">
        <v>25</v>
      </c>
      <c r="M102" s="3" t="s">
        <v>25</v>
      </c>
      <c r="N102" s="3" t="s">
        <v>25</v>
      </c>
      <c r="O102" s="3" t="s">
        <v>25</v>
      </c>
      <c r="P102" s="3" t="s">
        <v>25</v>
      </c>
      <c r="Q102" s="4" t="s">
        <v>25</v>
      </c>
      <c r="R102" s="3" t="s">
        <v>25</v>
      </c>
      <c r="S102" s="3" t="s">
        <v>25</v>
      </c>
      <c r="T102" s="3" t="s">
        <v>25</v>
      </c>
      <c r="U102" s="3" t="s">
        <v>25</v>
      </c>
    </row>
    <row r="103" spans="1:21" ht="16" x14ac:dyDescent="0.2">
      <c r="A103" s="2" t="s">
        <v>113</v>
      </c>
      <c r="B103" s="3" t="s">
        <v>25</v>
      </c>
      <c r="C103" s="3" t="s">
        <v>25</v>
      </c>
      <c r="D103" s="3" t="s">
        <v>25</v>
      </c>
      <c r="E103" s="3">
        <v>365300000</v>
      </c>
      <c r="F103" s="3">
        <v>234300000</v>
      </c>
      <c r="G103" s="3">
        <v>212800000</v>
      </c>
      <c r="H103" s="3">
        <v>342200000</v>
      </c>
      <c r="I103" s="3">
        <v>207000000</v>
      </c>
      <c r="J103" s="3">
        <v>140000000</v>
      </c>
      <c r="K103" s="3">
        <v>142000000</v>
      </c>
      <c r="L103" s="3">
        <v>161000000</v>
      </c>
      <c r="M103" s="3">
        <v>1981000000</v>
      </c>
      <c r="N103" s="3">
        <v>509000000</v>
      </c>
      <c r="O103" s="3">
        <v>444000000</v>
      </c>
      <c r="P103" s="3">
        <v>417000000</v>
      </c>
      <c r="Q103" s="4">
        <v>461000000</v>
      </c>
      <c r="R103" s="3">
        <v>417000000</v>
      </c>
      <c r="S103" s="3">
        <v>305000000</v>
      </c>
      <c r="T103" s="3">
        <v>389000000</v>
      </c>
      <c r="U103" s="3">
        <v>461000000</v>
      </c>
    </row>
    <row r="104" spans="1:21" ht="16" x14ac:dyDescent="0.2">
      <c r="A104" s="2" t="s">
        <v>114</v>
      </c>
      <c r="B104" s="3">
        <v>1109700000</v>
      </c>
      <c r="C104" s="3">
        <v>1042900000</v>
      </c>
      <c r="D104" s="3">
        <v>1430500000</v>
      </c>
      <c r="E104" s="3">
        <v>1414400000</v>
      </c>
      <c r="F104" s="3">
        <v>1297400000</v>
      </c>
      <c r="G104" s="3">
        <v>1114600000</v>
      </c>
      <c r="H104" s="3">
        <v>1526500000</v>
      </c>
      <c r="I104" s="3">
        <v>1525000000</v>
      </c>
      <c r="J104" s="3">
        <v>1566000000</v>
      </c>
      <c r="K104" s="3">
        <v>1850000000</v>
      </c>
      <c r="L104" s="3">
        <v>1941000000</v>
      </c>
      <c r="M104" s="3">
        <v>3195000000</v>
      </c>
      <c r="N104" s="3">
        <v>3123000000</v>
      </c>
      <c r="O104" s="3">
        <v>3521000000</v>
      </c>
      <c r="P104" s="3">
        <v>5776000000</v>
      </c>
      <c r="Q104" s="4">
        <v>8482000000</v>
      </c>
      <c r="R104" s="3">
        <v>5776000000</v>
      </c>
      <c r="S104" s="3">
        <v>6151000000</v>
      </c>
      <c r="T104" s="3">
        <v>6309000000</v>
      </c>
      <c r="U104" s="3">
        <v>8482000000</v>
      </c>
    </row>
    <row r="105" spans="1:21" ht="16" x14ac:dyDescent="0.2">
      <c r="A105" s="2" t="s">
        <v>115</v>
      </c>
      <c r="B105" s="3">
        <v>1177300000</v>
      </c>
      <c r="C105" s="3">
        <v>1176600000</v>
      </c>
      <c r="D105" s="3">
        <v>1887200000</v>
      </c>
      <c r="E105" s="3">
        <v>1883000000</v>
      </c>
      <c r="F105" s="3">
        <v>1577100000</v>
      </c>
      <c r="G105" s="3">
        <v>1575800000</v>
      </c>
      <c r="H105" s="3">
        <v>5216100000</v>
      </c>
      <c r="I105" s="3">
        <v>4120000000</v>
      </c>
      <c r="J105" s="3">
        <v>3396000000</v>
      </c>
      <c r="K105" s="3">
        <v>3408000000</v>
      </c>
      <c r="L105" s="3">
        <v>2763000000</v>
      </c>
      <c r="M105" s="3">
        <v>781000000</v>
      </c>
      <c r="N105" s="3">
        <v>7642000000</v>
      </c>
      <c r="O105" s="3">
        <v>7816000000</v>
      </c>
      <c r="P105" s="3">
        <v>6966000000</v>
      </c>
      <c r="Q105" s="4">
        <v>11876000000</v>
      </c>
      <c r="R105" s="3">
        <v>6966000000</v>
      </c>
      <c r="S105" s="3">
        <v>8955000000</v>
      </c>
      <c r="T105" s="3">
        <v>8581000000</v>
      </c>
      <c r="U105" s="3">
        <v>11876000000</v>
      </c>
    </row>
    <row r="106" spans="1:21" ht="16" x14ac:dyDescent="0.2">
      <c r="A106" s="2" t="s">
        <v>116</v>
      </c>
      <c r="B106" s="3">
        <v>1177300000</v>
      </c>
      <c r="C106" s="3">
        <v>1176600000</v>
      </c>
      <c r="D106" s="3">
        <v>1887200000</v>
      </c>
      <c r="E106" s="3">
        <v>1883000000</v>
      </c>
      <c r="F106" s="3">
        <v>1577100000</v>
      </c>
      <c r="G106" s="3">
        <v>1575800000</v>
      </c>
      <c r="H106" s="3">
        <v>5216100000</v>
      </c>
      <c r="I106" s="3">
        <v>4120000000</v>
      </c>
      <c r="J106" s="3">
        <v>3396000000</v>
      </c>
      <c r="K106" s="3">
        <v>3408000000</v>
      </c>
      <c r="L106" s="3">
        <v>2763000000</v>
      </c>
      <c r="M106" s="3" t="s">
        <v>25</v>
      </c>
      <c r="N106" s="3">
        <v>6908000000</v>
      </c>
      <c r="O106" s="3">
        <v>7048000000</v>
      </c>
      <c r="P106" s="3">
        <v>6225000000</v>
      </c>
      <c r="Q106" s="4">
        <v>11140000000</v>
      </c>
      <c r="R106" s="3">
        <v>6225000000</v>
      </c>
      <c r="S106" s="3">
        <v>8220000000</v>
      </c>
      <c r="T106" s="3">
        <v>7867000000</v>
      </c>
      <c r="U106" s="3">
        <v>11140000000</v>
      </c>
    </row>
    <row r="107" spans="1:21" ht="16" x14ac:dyDescent="0.2">
      <c r="A107" s="2" t="s">
        <v>117</v>
      </c>
      <c r="B107" s="3" t="s">
        <v>25</v>
      </c>
      <c r="C107" s="3" t="s">
        <v>25</v>
      </c>
      <c r="D107" s="3" t="s">
        <v>25</v>
      </c>
      <c r="E107" s="3" t="s">
        <v>25</v>
      </c>
      <c r="F107" s="3" t="s">
        <v>25</v>
      </c>
      <c r="G107" s="3" t="s">
        <v>25</v>
      </c>
      <c r="H107" s="3" t="s">
        <v>25</v>
      </c>
      <c r="I107" s="3" t="s">
        <v>25</v>
      </c>
      <c r="J107" s="3" t="s">
        <v>25</v>
      </c>
      <c r="K107" s="3" t="s">
        <v>25</v>
      </c>
      <c r="L107" s="3" t="s">
        <v>25</v>
      </c>
      <c r="M107" s="3">
        <v>781000000</v>
      </c>
      <c r="N107" s="3">
        <v>734000000</v>
      </c>
      <c r="O107" s="3">
        <v>768000000</v>
      </c>
      <c r="P107" s="3">
        <v>741000000</v>
      </c>
      <c r="Q107" s="4">
        <v>736000000</v>
      </c>
      <c r="R107" s="3">
        <v>741000000</v>
      </c>
      <c r="S107" s="3">
        <v>735000000</v>
      </c>
      <c r="T107" s="3">
        <v>714000000</v>
      </c>
      <c r="U107" s="3">
        <v>736000000</v>
      </c>
    </row>
    <row r="108" spans="1:21" ht="16" x14ac:dyDescent="0.2">
      <c r="A108" s="2" t="s">
        <v>118</v>
      </c>
      <c r="B108" s="3">
        <v>309000000</v>
      </c>
      <c r="C108" s="3">
        <v>325100000</v>
      </c>
      <c r="D108" s="3">
        <v>343100000</v>
      </c>
      <c r="E108" s="3">
        <v>349300000</v>
      </c>
      <c r="F108" s="3">
        <v>422700000</v>
      </c>
      <c r="G108" s="3">
        <v>415400000</v>
      </c>
      <c r="H108" s="3">
        <v>2984300000</v>
      </c>
      <c r="I108" s="3">
        <v>3294000000</v>
      </c>
      <c r="J108" s="3">
        <v>2198000000</v>
      </c>
      <c r="K108" s="3">
        <v>1315000000</v>
      </c>
      <c r="L108" s="3">
        <v>2050000000</v>
      </c>
      <c r="M108" s="3">
        <v>10323000000</v>
      </c>
      <c r="N108" s="3">
        <v>5354000000</v>
      </c>
      <c r="O108" s="3">
        <v>4053000000</v>
      </c>
      <c r="P108" s="3">
        <v>2158000000</v>
      </c>
      <c r="Q108" s="4">
        <v>3219000000</v>
      </c>
      <c r="R108" s="3">
        <v>2158000000</v>
      </c>
      <c r="S108" s="3">
        <v>1993000000</v>
      </c>
      <c r="T108" s="3">
        <v>1941000000</v>
      </c>
      <c r="U108" s="3">
        <v>3219000000</v>
      </c>
    </row>
    <row r="109" spans="1:21" ht="16" x14ac:dyDescent="0.2">
      <c r="A109" s="2" t="s">
        <v>119</v>
      </c>
      <c r="B109" s="3">
        <v>145600000</v>
      </c>
      <c r="C109" s="3">
        <v>132400000</v>
      </c>
      <c r="D109" s="3">
        <v>120900000</v>
      </c>
      <c r="E109" s="3">
        <v>109500000</v>
      </c>
      <c r="F109" s="3">
        <v>96800000</v>
      </c>
      <c r="G109" s="3">
        <v>83800000</v>
      </c>
      <c r="H109" s="3">
        <v>78000000</v>
      </c>
      <c r="I109" s="3">
        <v>9000000</v>
      </c>
      <c r="J109" s="3">
        <v>34000000</v>
      </c>
      <c r="K109" s="3">
        <v>79000000</v>
      </c>
      <c r="L109" s="3">
        <v>12000000</v>
      </c>
      <c r="M109" s="3" t="s">
        <v>25</v>
      </c>
      <c r="N109" s="3">
        <v>1237000000</v>
      </c>
      <c r="O109" s="3">
        <v>1344000000</v>
      </c>
      <c r="P109" s="3">
        <v>719000000</v>
      </c>
      <c r="Q109" s="4">
        <v>812000000</v>
      </c>
      <c r="R109" s="3">
        <v>719000000</v>
      </c>
      <c r="S109" s="3">
        <v>570000000</v>
      </c>
      <c r="T109" s="3">
        <v>452000000</v>
      </c>
      <c r="U109" s="3">
        <v>812000000</v>
      </c>
    </row>
    <row r="110" spans="1:21" ht="16" x14ac:dyDescent="0.2">
      <c r="A110" s="2" t="s">
        <v>120</v>
      </c>
      <c r="B110" s="3" t="s">
        <v>25</v>
      </c>
      <c r="C110" s="3" t="s">
        <v>25</v>
      </c>
      <c r="D110" s="3" t="s">
        <v>25</v>
      </c>
      <c r="E110" s="3" t="s">
        <v>25</v>
      </c>
      <c r="F110" s="3" t="s">
        <v>25</v>
      </c>
      <c r="G110" s="3">
        <v>20000000</v>
      </c>
      <c r="H110" s="3">
        <v>1943400000</v>
      </c>
      <c r="I110" s="3">
        <v>2296000000</v>
      </c>
      <c r="J110" s="3">
        <v>1278000000</v>
      </c>
      <c r="K110" s="3">
        <v>714000000</v>
      </c>
      <c r="L110" s="3">
        <v>1174000000</v>
      </c>
      <c r="M110" s="3">
        <v>1819000000</v>
      </c>
      <c r="N110" s="3">
        <v>1906000000</v>
      </c>
      <c r="O110" s="3">
        <v>614000000</v>
      </c>
      <c r="P110" s="3">
        <v>262000000</v>
      </c>
      <c r="Q110" s="4">
        <v>404000000</v>
      </c>
      <c r="R110" s="3">
        <v>262000000</v>
      </c>
      <c r="S110" s="3">
        <v>208000000</v>
      </c>
      <c r="T110" s="3">
        <v>184000000</v>
      </c>
      <c r="U110" s="3">
        <v>404000000</v>
      </c>
    </row>
    <row r="111" spans="1:21" ht="16" x14ac:dyDescent="0.2">
      <c r="A111" s="2" t="s">
        <v>110</v>
      </c>
      <c r="B111" s="3" t="s">
        <v>25</v>
      </c>
      <c r="C111" s="3" t="s">
        <v>25</v>
      </c>
      <c r="D111" s="3" t="s">
        <v>25</v>
      </c>
      <c r="E111" s="3" t="s">
        <v>25</v>
      </c>
      <c r="F111" s="3" t="s">
        <v>25</v>
      </c>
      <c r="G111" s="3" t="s">
        <v>25</v>
      </c>
      <c r="H111" s="3" t="s">
        <v>25</v>
      </c>
      <c r="I111" s="3" t="s">
        <v>25</v>
      </c>
      <c r="J111" s="3" t="s">
        <v>25</v>
      </c>
      <c r="K111" s="3" t="s">
        <v>25</v>
      </c>
      <c r="L111" s="3" t="s">
        <v>25</v>
      </c>
      <c r="M111" s="3" t="s">
        <v>25</v>
      </c>
      <c r="N111" s="3" t="s">
        <v>25</v>
      </c>
      <c r="O111" s="3" t="s">
        <v>25</v>
      </c>
      <c r="P111" s="3" t="s">
        <v>25</v>
      </c>
      <c r="Q111" s="4" t="s">
        <v>25</v>
      </c>
      <c r="R111" s="3" t="s">
        <v>25</v>
      </c>
      <c r="S111" s="3" t="s">
        <v>25</v>
      </c>
      <c r="T111" s="3" t="s">
        <v>25</v>
      </c>
      <c r="U111" s="3" t="s">
        <v>25</v>
      </c>
    </row>
    <row r="112" spans="1:21" ht="16" x14ac:dyDescent="0.2">
      <c r="A112" s="2" t="s">
        <v>112</v>
      </c>
      <c r="B112" s="3" t="s">
        <v>25</v>
      </c>
      <c r="C112" s="3" t="s">
        <v>25</v>
      </c>
      <c r="D112" s="3" t="s">
        <v>25</v>
      </c>
      <c r="E112" s="3" t="s">
        <v>25</v>
      </c>
      <c r="F112" s="3" t="s">
        <v>25</v>
      </c>
      <c r="G112" s="3" t="s">
        <v>25</v>
      </c>
      <c r="H112" s="3" t="s">
        <v>25</v>
      </c>
      <c r="I112" s="3" t="s">
        <v>25</v>
      </c>
      <c r="J112" s="3" t="s">
        <v>25</v>
      </c>
      <c r="K112" s="3" t="s">
        <v>25</v>
      </c>
      <c r="L112" s="3" t="s">
        <v>25</v>
      </c>
      <c r="M112" s="3" t="s">
        <v>25</v>
      </c>
      <c r="N112" s="3" t="s">
        <v>25</v>
      </c>
      <c r="O112" s="3" t="s">
        <v>25</v>
      </c>
      <c r="P112" s="3" t="s">
        <v>25</v>
      </c>
      <c r="Q112" s="4" t="s">
        <v>25</v>
      </c>
      <c r="R112" s="3" t="s">
        <v>25</v>
      </c>
      <c r="S112" s="3" t="s">
        <v>25</v>
      </c>
      <c r="T112" s="3" t="s">
        <v>25</v>
      </c>
      <c r="U112" s="3" t="s">
        <v>25</v>
      </c>
    </row>
    <row r="113" spans="1:21" ht="16" x14ac:dyDescent="0.2">
      <c r="A113" s="2" t="s">
        <v>111</v>
      </c>
      <c r="B113" s="3" t="s">
        <v>25</v>
      </c>
      <c r="C113" s="3" t="s">
        <v>25</v>
      </c>
      <c r="D113" s="3" t="s">
        <v>25</v>
      </c>
      <c r="E113" s="3" t="s">
        <v>25</v>
      </c>
      <c r="F113" s="3" t="s">
        <v>25</v>
      </c>
      <c r="G113" s="3" t="s">
        <v>25</v>
      </c>
      <c r="H113" s="3" t="s">
        <v>25</v>
      </c>
      <c r="I113" s="3" t="s">
        <v>25</v>
      </c>
      <c r="J113" s="3" t="s">
        <v>25</v>
      </c>
      <c r="K113" s="3" t="s">
        <v>25</v>
      </c>
      <c r="L113" s="3" t="s">
        <v>25</v>
      </c>
      <c r="M113" s="3" t="s">
        <v>25</v>
      </c>
      <c r="N113" s="3" t="s">
        <v>25</v>
      </c>
      <c r="O113" s="3" t="s">
        <v>25</v>
      </c>
      <c r="P113" s="3" t="s">
        <v>25</v>
      </c>
      <c r="Q113" s="4" t="s">
        <v>25</v>
      </c>
      <c r="R113" s="3" t="s">
        <v>25</v>
      </c>
      <c r="S113" s="3" t="s">
        <v>25</v>
      </c>
      <c r="T113" s="3" t="s">
        <v>25</v>
      </c>
      <c r="U113" s="3" t="s">
        <v>25</v>
      </c>
    </row>
    <row r="114" spans="1:21" ht="16" x14ac:dyDescent="0.2">
      <c r="A114" s="2" t="s">
        <v>121</v>
      </c>
      <c r="B114" s="3">
        <v>163400000</v>
      </c>
      <c r="C114" s="3">
        <v>192700000</v>
      </c>
      <c r="D114" s="3">
        <v>222200000</v>
      </c>
      <c r="E114" s="3">
        <v>239800000</v>
      </c>
      <c r="F114" s="3">
        <v>325900000</v>
      </c>
      <c r="G114" s="3">
        <v>311600000</v>
      </c>
      <c r="H114" s="3">
        <v>962900000</v>
      </c>
      <c r="I114" s="3">
        <v>989000000</v>
      </c>
      <c r="J114" s="3">
        <v>886000000</v>
      </c>
      <c r="K114" s="3">
        <v>522000000</v>
      </c>
      <c r="L114" s="3">
        <v>864000000</v>
      </c>
      <c r="M114" s="3">
        <v>8504000000</v>
      </c>
      <c r="N114" s="3">
        <v>2211000000</v>
      </c>
      <c r="O114" s="3">
        <v>2095000000</v>
      </c>
      <c r="P114" s="3">
        <v>1177000000</v>
      </c>
      <c r="Q114" s="4">
        <v>2003000000</v>
      </c>
      <c r="R114" s="3">
        <v>1177000000</v>
      </c>
      <c r="S114" s="3">
        <v>1215000000</v>
      </c>
      <c r="T114" s="3">
        <v>1305000000</v>
      </c>
      <c r="U114" s="3">
        <v>2003000000</v>
      </c>
    </row>
    <row r="115" spans="1:21" ht="16" x14ac:dyDescent="0.2">
      <c r="A115" s="2" t="s">
        <v>122</v>
      </c>
      <c r="B115" s="3">
        <v>1486300000</v>
      </c>
      <c r="C115" s="3">
        <v>1501700000</v>
      </c>
      <c r="D115" s="3">
        <v>2230300000</v>
      </c>
      <c r="E115" s="3">
        <v>2232300000</v>
      </c>
      <c r="F115" s="3">
        <v>1999800000</v>
      </c>
      <c r="G115" s="3">
        <v>1991200000</v>
      </c>
      <c r="H115" s="3">
        <v>8200400000</v>
      </c>
      <c r="I115" s="3">
        <v>7414000000</v>
      </c>
      <c r="J115" s="3">
        <v>5594000000</v>
      </c>
      <c r="K115" s="3">
        <v>4723000000</v>
      </c>
      <c r="L115" s="3">
        <v>4813000000</v>
      </c>
      <c r="M115" s="3">
        <v>11104000000</v>
      </c>
      <c r="N115" s="3">
        <v>12996000000</v>
      </c>
      <c r="O115" s="3">
        <v>11869000000</v>
      </c>
      <c r="P115" s="3">
        <v>9124000000</v>
      </c>
      <c r="Q115" s="4">
        <v>15095000000</v>
      </c>
      <c r="R115" s="3">
        <v>9124000000</v>
      </c>
      <c r="S115" s="3">
        <v>10948000000</v>
      </c>
      <c r="T115" s="3">
        <v>10522000000</v>
      </c>
      <c r="U115" s="3">
        <v>15095000000</v>
      </c>
    </row>
    <row r="116" spans="1:21" ht="16" x14ac:dyDescent="0.2">
      <c r="A116" s="2" t="s">
        <v>123</v>
      </c>
      <c r="B116" s="3">
        <v>2596000000</v>
      </c>
      <c r="C116" s="3">
        <v>2544600000</v>
      </c>
      <c r="D116" s="3">
        <v>3660800000</v>
      </c>
      <c r="E116" s="3">
        <v>3646700000</v>
      </c>
      <c r="F116" s="3">
        <v>3297200000</v>
      </c>
      <c r="G116" s="3">
        <v>3105800000</v>
      </c>
      <c r="H116" s="3">
        <v>9726900000</v>
      </c>
      <c r="I116" s="3">
        <v>8939000000</v>
      </c>
      <c r="J116" s="3">
        <v>7160000000</v>
      </c>
      <c r="K116" s="3">
        <v>6573000000</v>
      </c>
      <c r="L116" s="3">
        <v>6754000000</v>
      </c>
      <c r="M116" s="3">
        <v>14299000000</v>
      </c>
      <c r="N116" s="3">
        <v>16119000000</v>
      </c>
      <c r="O116" s="3">
        <v>15390000000</v>
      </c>
      <c r="P116" s="3">
        <v>14900000000</v>
      </c>
      <c r="Q116" s="4">
        <v>23577000000</v>
      </c>
      <c r="R116" s="3">
        <v>14900000000</v>
      </c>
      <c r="S116" s="3">
        <v>17099000000</v>
      </c>
      <c r="T116" s="3">
        <v>16831000000</v>
      </c>
      <c r="U116" s="3">
        <v>23577000000</v>
      </c>
    </row>
    <row r="117" spans="1:21" ht="16" x14ac:dyDescent="0.2">
      <c r="A117" s="2" t="s">
        <v>124</v>
      </c>
      <c r="B117" s="3" t="s">
        <v>25</v>
      </c>
      <c r="C117" s="3" t="s">
        <v>25</v>
      </c>
      <c r="D117" s="3" t="s">
        <v>25</v>
      </c>
      <c r="E117" s="3" t="s">
        <v>25</v>
      </c>
      <c r="F117" s="3" t="s">
        <v>25</v>
      </c>
      <c r="G117" s="3" t="s">
        <v>25</v>
      </c>
      <c r="H117" s="3" t="s">
        <v>25</v>
      </c>
      <c r="I117" s="3" t="s">
        <v>25</v>
      </c>
      <c r="J117" s="3" t="s">
        <v>25</v>
      </c>
      <c r="K117" s="3" t="s">
        <v>25</v>
      </c>
      <c r="L117" s="3" t="s">
        <v>25</v>
      </c>
      <c r="M117" s="3" t="s">
        <v>25</v>
      </c>
      <c r="N117" s="3" t="s">
        <v>25</v>
      </c>
      <c r="O117" s="3" t="s">
        <v>25</v>
      </c>
      <c r="P117" s="3" t="s">
        <v>25</v>
      </c>
      <c r="Q117" s="4" t="s">
        <v>25</v>
      </c>
      <c r="R117" s="3" t="s">
        <v>25</v>
      </c>
      <c r="S117" s="3" t="s">
        <v>25</v>
      </c>
      <c r="T117" s="3" t="s">
        <v>25</v>
      </c>
      <c r="U117" s="3" t="s">
        <v>25</v>
      </c>
    </row>
    <row r="118" spans="1:21" ht="16" x14ac:dyDescent="0.2">
      <c r="A118" s="2" t="s">
        <v>125</v>
      </c>
      <c r="B118" s="3">
        <v>597700000</v>
      </c>
      <c r="C118" s="3">
        <v>588600000</v>
      </c>
      <c r="D118" s="3">
        <v>594300000</v>
      </c>
      <c r="E118" s="3">
        <v>544900000</v>
      </c>
      <c r="F118" s="3">
        <v>540000000</v>
      </c>
      <c r="G118" s="3">
        <v>614600000</v>
      </c>
      <c r="H118" s="3">
        <v>2155000000</v>
      </c>
      <c r="I118" s="3">
        <v>2221000000</v>
      </c>
      <c r="J118" s="3">
        <v>1861000000</v>
      </c>
      <c r="K118" s="3">
        <v>1832000000</v>
      </c>
      <c r="L118" s="3">
        <v>1897000000</v>
      </c>
      <c r="M118" s="3" t="s">
        <v>25</v>
      </c>
      <c r="N118" s="3">
        <v>208000000</v>
      </c>
      <c r="O118" s="3">
        <v>194000000</v>
      </c>
      <c r="P118" s="3">
        <v>191000000</v>
      </c>
      <c r="Q118" s="4">
        <v>189000000</v>
      </c>
      <c r="R118" s="3">
        <v>191000000</v>
      </c>
      <c r="S118" s="3">
        <v>189000000</v>
      </c>
      <c r="T118" s="3">
        <v>189000000</v>
      </c>
      <c r="U118" s="3">
        <v>189000000</v>
      </c>
    </row>
    <row r="119" spans="1:21" ht="16" x14ac:dyDescent="0.2">
      <c r="A119" s="2" t="s">
        <v>126</v>
      </c>
      <c r="B119" s="3">
        <v>131400000</v>
      </c>
      <c r="C119" s="3">
        <v>127500000</v>
      </c>
      <c r="D119" s="3">
        <v>123100000</v>
      </c>
      <c r="E119" s="3">
        <v>112100000</v>
      </c>
      <c r="F119" s="3">
        <v>106900000</v>
      </c>
      <c r="G119" s="3">
        <v>105500000</v>
      </c>
      <c r="H119" s="3">
        <v>124000000</v>
      </c>
      <c r="I119" s="3">
        <v>125000000</v>
      </c>
      <c r="J119" s="3">
        <v>120000000</v>
      </c>
      <c r="K119" s="3">
        <v>118000000</v>
      </c>
      <c r="L119" s="3">
        <v>119000000</v>
      </c>
      <c r="M119" s="3" t="s">
        <v>25</v>
      </c>
      <c r="N119" s="3">
        <v>208000000</v>
      </c>
      <c r="O119" s="3">
        <v>194000000</v>
      </c>
      <c r="P119" s="3">
        <v>191000000</v>
      </c>
      <c r="Q119" s="4">
        <v>189000000</v>
      </c>
      <c r="R119" s="3">
        <v>191000000</v>
      </c>
      <c r="S119" s="3">
        <v>189000000</v>
      </c>
      <c r="T119" s="3">
        <v>189000000</v>
      </c>
      <c r="U119" s="3">
        <v>189000000</v>
      </c>
    </row>
    <row r="120" spans="1:21" ht="16" x14ac:dyDescent="0.2">
      <c r="A120" s="2" t="s">
        <v>127</v>
      </c>
      <c r="B120" s="3">
        <v>466300000</v>
      </c>
      <c r="C120" s="3">
        <v>461100000</v>
      </c>
      <c r="D120" s="3">
        <v>471200000</v>
      </c>
      <c r="E120" s="3">
        <v>432800000</v>
      </c>
      <c r="F120" s="3">
        <v>433100000</v>
      </c>
      <c r="G120" s="3">
        <v>509100000</v>
      </c>
      <c r="H120" s="3">
        <v>2031000000</v>
      </c>
      <c r="I120" s="3">
        <v>2096000000</v>
      </c>
      <c r="J120" s="3">
        <v>1741000000</v>
      </c>
      <c r="K120" s="3">
        <v>1714000000</v>
      </c>
      <c r="L120" s="3">
        <v>1778000000</v>
      </c>
      <c r="M120" s="3" t="s">
        <v>25</v>
      </c>
      <c r="N120" s="3" t="s">
        <v>25</v>
      </c>
      <c r="O120" s="3" t="s">
        <v>25</v>
      </c>
      <c r="P120" s="3" t="s">
        <v>25</v>
      </c>
      <c r="Q120" s="4" t="s">
        <v>25</v>
      </c>
      <c r="R120" s="3" t="s">
        <v>25</v>
      </c>
      <c r="S120" s="3" t="s">
        <v>25</v>
      </c>
      <c r="T120" s="3" t="s">
        <v>25</v>
      </c>
      <c r="U120" s="3" t="s">
        <v>25</v>
      </c>
    </row>
    <row r="121" spans="1:21" ht="16" x14ac:dyDescent="0.2">
      <c r="A121" s="2" t="s">
        <v>128</v>
      </c>
      <c r="B121" s="3" t="s">
        <v>25</v>
      </c>
      <c r="C121" s="3" t="s">
        <v>25</v>
      </c>
      <c r="D121" s="3" t="s">
        <v>25</v>
      </c>
      <c r="E121" s="3" t="s">
        <v>25</v>
      </c>
      <c r="F121" s="3" t="s">
        <v>25</v>
      </c>
      <c r="G121" s="3" t="s">
        <v>25</v>
      </c>
      <c r="H121" s="3" t="s">
        <v>25</v>
      </c>
      <c r="I121" s="3" t="s">
        <v>25</v>
      </c>
      <c r="J121" s="3" t="s">
        <v>25</v>
      </c>
      <c r="K121" s="3" t="s">
        <v>25</v>
      </c>
      <c r="L121" s="3" t="s">
        <v>25</v>
      </c>
      <c r="M121" s="3" t="s">
        <v>25</v>
      </c>
      <c r="N121" s="3" t="s">
        <v>25</v>
      </c>
      <c r="O121" s="3" t="s">
        <v>25</v>
      </c>
      <c r="P121" s="3" t="s">
        <v>25</v>
      </c>
      <c r="Q121" s="4" t="s">
        <v>25</v>
      </c>
      <c r="R121" s="3" t="s">
        <v>25</v>
      </c>
      <c r="S121" s="3" t="s">
        <v>25</v>
      </c>
      <c r="T121" s="3" t="s">
        <v>25</v>
      </c>
      <c r="U121" s="3" t="s">
        <v>25</v>
      </c>
    </row>
    <row r="122" spans="1:21" ht="16" x14ac:dyDescent="0.2">
      <c r="A122" s="2" t="s">
        <v>129</v>
      </c>
      <c r="B122" s="3">
        <v>1322800000</v>
      </c>
      <c r="C122" s="3">
        <v>1621400000</v>
      </c>
      <c r="D122" s="3">
        <v>1889000000</v>
      </c>
      <c r="E122" s="3">
        <v>1416600000</v>
      </c>
      <c r="F122" s="3">
        <v>1079900000</v>
      </c>
      <c r="G122" s="3">
        <v>1226300000</v>
      </c>
      <c r="H122" s="3">
        <v>1258000000</v>
      </c>
      <c r="I122" s="3">
        <v>1330000000</v>
      </c>
      <c r="J122" s="3">
        <v>1343000000</v>
      </c>
      <c r="K122" s="3">
        <v>1648000000</v>
      </c>
      <c r="L122" s="3">
        <v>2173000000</v>
      </c>
      <c r="M122" s="3" t="s">
        <v>25</v>
      </c>
      <c r="N122" s="3">
        <v>2347000000</v>
      </c>
      <c r="O122" s="3">
        <v>2917000000</v>
      </c>
      <c r="P122" s="3">
        <v>2943000000</v>
      </c>
      <c r="Q122" s="4">
        <v>3278000000</v>
      </c>
      <c r="R122" s="3">
        <v>2943000000</v>
      </c>
      <c r="S122" s="3">
        <v>2998000000</v>
      </c>
      <c r="T122" s="3">
        <v>3111000000</v>
      </c>
      <c r="U122" s="3">
        <v>3278000000</v>
      </c>
    </row>
    <row r="123" spans="1:21" ht="16" x14ac:dyDescent="0.2">
      <c r="A123" s="2" t="s">
        <v>130</v>
      </c>
      <c r="B123" s="3">
        <v>-51400000</v>
      </c>
      <c r="C123" s="3">
        <v>-20400000</v>
      </c>
      <c r="D123" s="3">
        <v>18700000</v>
      </c>
      <c r="E123" s="3">
        <v>-22600000</v>
      </c>
      <c r="F123" s="3">
        <v>-58600000</v>
      </c>
      <c r="G123" s="3">
        <v>-14900000</v>
      </c>
      <c r="H123" s="3">
        <v>-16000000</v>
      </c>
      <c r="I123" s="3">
        <v>-495000000</v>
      </c>
      <c r="J123" s="3">
        <v>-276000000</v>
      </c>
      <c r="K123" s="3">
        <v>-202000000</v>
      </c>
      <c r="L123" s="3">
        <v>-707000000</v>
      </c>
      <c r="M123" s="3" t="s">
        <v>25</v>
      </c>
      <c r="N123" s="3">
        <v>-839000000</v>
      </c>
      <c r="O123" s="3">
        <v>-146000000</v>
      </c>
      <c r="P123" s="3">
        <v>-288000000</v>
      </c>
      <c r="Q123" s="4">
        <v>-321000000</v>
      </c>
      <c r="R123" s="3">
        <v>-288000000</v>
      </c>
      <c r="S123" s="3">
        <v>-288000000</v>
      </c>
      <c r="T123" s="3">
        <v>-263000000</v>
      </c>
      <c r="U123" s="3">
        <v>-321000000</v>
      </c>
    </row>
    <row r="124" spans="1:21" ht="16" x14ac:dyDescent="0.2">
      <c r="A124" s="2" t="s">
        <v>131</v>
      </c>
      <c r="B124" s="3">
        <v>1869100000</v>
      </c>
      <c r="C124" s="3">
        <v>2189600000</v>
      </c>
      <c r="D124" s="3">
        <v>2502000000</v>
      </c>
      <c r="E124" s="3">
        <v>1938900000</v>
      </c>
      <c r="F124" s="3">
        <v>1561300000</v>
      </c>
      <c r="G124" s="3">
        <v>1826000000</v>
      </c>
      <c r="H124" s="3">
        <v>3397000000</v>
      </c>
      <c r="I124" s="3">
        <v>3056000000</v>
      </c>
      <c r="J124" s="3">
        <v>2928000000</v>
      </c>
      <c r="K124" s="3">
        <v>3278000000</v>
      </c>
      <c r="L124" s="3">
        <v>3363000000</v>
      </c>
      <c r="M124" s="3">
        <v>22740000000</v>
      </c>
      <c r="N124" s="3">
        <v>20724000000</v>
      </c>
      <c r="O124" s="3">
        <v>19213000000</v>
      </c>
      <c r="P124" s="3">
        <v>18523000000</v>
      </c>
      <c r="Q124" s="4">
        <v>18616000000</v>
      </c>
      <c r="R124" s="3">
        <v>18523000000</v>
      </c>
      <c r="S124" s="3">
        <v>18306000000</v>
      </c>
      <c r="T124" s="3">
        <v>18428000000</v>
      </c>
      <c r="U124" s="3">
        <v>18616000000</v>
      </c>
    </row>
    <row r="125" spans="1:21" ht="16" x14ac:dyDescent="0.2">
      <c r="A125" s="2" t="s">
        <v>132</v>
      </c>
      <c r="B125" s="3" t="s">
        <v>25</v>
      </c>
      <c r="C125" s="3">
        <v>500000</v>
      </c>
      <c r="D125" s="3">
        <v>10000000</v>
      </c>
      <c r="E125" s="3">
        <v>7200000</v>
      </c>
      <c r="F125" s="3">
        <v>-100000</v>
      </c>
      <c r="G125" s="3">
        <v>-600000</v>
      </c>
      <c r="H125" s="3">
        <v>5000000</v>
      </c>
      <c r="I125" s="3">
        <v>1000000</v>
      </c>
      <c r="J125" s="3" t="s">
        <v>25</v>
      </c>
      <c r="K125" s="3" t="s">
        <v>25</v>
      </c>
      <c r="L125" s="3" t="s">
        <v>25</v>
      </c>
      <c r="M125" s="3" t="s">
        <v>25</v>
      </c>
      <c r="N125" s="3">
        <v>117000000</v>
      </c>
      <c r="O125" s="3">
        <v>106000000</v>
      </c>
      <c r="P125" s="3">
        <v>101000000</v>
      </c>
      <c r="Q125" s="4">
        <v>100000000</v>
      </c>
      <c r="R125" s="3">
        <v>101000000</v>
      </c>
      <c r="S125" s="3">
        <v>102000000</v>
      </c>
      <c r="T125" s="3">
        <v>103000000</v>
      </c>
      <c r="U125" s="3">
        <v>100000000</v>
      </c>
    </row>
    <row r="126" spans="1:21" ht="16" x14ac:dyDescent="0.2">
      <c r="A126" s="2" t="s">
        <v>133</v>
      </c>
      <c r="B126" s="3">
        <v>1869100000</v>
      </c>
      <c r="C126" s="3">
        <v>2190100000</v>
      </c>
      <c r="D126" s="3">
        <v>2512000000</v>
      </c>
      <c r="E126" s="3">
        <v>1946100000</v>
      </c>
      <c r="F126" s="3">
        <v>1561200000</v>
      </c>
      <c r="G126" s="3">
        <v>1825400000</v>
      </c>
      <c r="H126" s="3">
        <v>3402000000</v>
      </c>
      <c r="I126" s="3">
        <v>3057000000</v>
      </c>
      <c r="J126" s="3">
        <v>2928000000</v>
      </c>
      <c r="K126" s="3">
        <v>3278000000</v>
      </c>
      <c r="L126" s="3">
        <v>3363000000</v>
      </c>
      <c r="M126" s="3">
        <v>22740000000</v>
      </c>
      <c r="N126" s="3">
        <v>20841000000</v>
      </c>
      <c r="O126" s="3">
        <v>19319000000</v>
      </c>
      <c r="P126" s="3">
        <v>18624000000</v>
      </c>
      <c r="Q126" s="4">
        <v>18716000000</v>
      </c>
      <c r="R126" s="3">
        <v>18624000000</v>
      </c>
      <c r="S126" s="3">
        <v>18408000000</v>
      </c>
      <c r="T126" s="3">
        <v>18531000000</v>
      </c>
      <c r="U126" s="3">
        <v>18716000000</v>
      </c>
    </row>
    <row r="127" spans="1:21" ht="16" x14ac:dyDescent="0.2">
      <c r="A127" s="2" t="s">
        <v>134</v>
      </c>
      <c r="B127" s="3">
        <v>4465100000</v>
      </c>
      <c r="C127" s="3">
        <v>4734700000</v>
      </c>
      <c r="D127" s="3">
        <v>6172800000</v>
      </c>
      <c r="E127" s="3">
        <v>5592800000</v>
      </c>
      <c r="F127" s="3">
        <v>4858400000</v>
      </c>
      <c r="G127" s="3">
        <v>4931200000</v>
      </c>
      <c r="H127" s="3">
        <v>13128900000</v>
      </c>
      <c r="I127" s="3">
        <v>11996000000</v>
      </c>
      <c r="J127" s="3">
        <v>10088000000</v>
      </c>
      <c r="K127" s="3">
        <v>9851000000</v>
      </c>
      <c r="L127" s="3">
        <v>10117000000</v>
      </c>
      <c r="M127" s="3">
        <v>37039000000</v>
      </c>
      <c r="N127" s="3">
        <v>36960000000</v>
      </c>
      <c r="O127" s="3">
        <v>34709000000</v>
      </c>
      <c r="P127" s="3">
        <v>33524000000</v>
      </c>
      <c r="Q127" s="4">
        <v>42293000000</v>
      </c>
      <c r="R127" s="3">
        <v>33524000000</v>
      </c>
      <c r="S127" s="3">
        <v>35507000000</v>
      </c>
      <c r="T127" s="3">
        <v>35362000000</v>
      </c>
      <c r="U127" s="3">
        <v>42293000000</v>
      </c>
    </row>
    <row r="128" spans="1:21" ht="16" x14ac:dyDescent="0.2">
      <c r="A128" s="28" t="s">
        <v>135</v>
      </c>
      <c r="B128" s="26">
        <v>131371000</v>
      </c>
      <c r="C128" s="26">
        <v>127460000</v>
      </c>
      <c r="D128" s="26">
        <v>123119000</v>
      </c>
      <c r="E128" s="26">
        <v>112147000</v>
      </c>
      <c r="F128" s="26">
        <v>106933000</v>
      </c>
      <c r="G128" s="26">
        <v>105509000</v>
      </c>
      <c r="H128" s="26">
        <v>123676000</v>
      </c>
      <c r="I128" s="26">
        <v>124643000</v>
      </c>
      <c r="J128" s="26">
        <v>119629000</v>
      </c>
      <c r="K128" s="26">
        <v>118280000</v>
      </c>
      <c r="L128" s="26">
        <v>221412000</v>
      </c>
      <c r="M128" s="26">
        <v>221412000</v>
      </c>
      <c r="N128" s="26">
        <v>208230000</v>
      </c>
      <c r="O128" s="26">
        <v>193511000</v>
      </c>
      <c r="P128" s="26">
        <v>190611000</v>
      </c>
      <c r="Q128" s="27">
        <v>189440000</v>
      </c>
      <c r="R128" s="26">
        <v>190611000</v>
      </c>
      <c r="S128" s="26">
        <v>189361000</v>
      </c>
      <c r="T128" s="26">
        <v>189086000</v>
      </c>
      <c r="U128" s="26">
        <v>189440000</v>
      </c>
    </row>
    <row r="129" spans="1:21" ht="16" x14ac:dyDescent="0.2">
      <c r="A129" s="15" t="s">
        <v>198</v>
      </c>
      <c r="B129" s="10"/>
      <c r="C129" s="20">
        <f>(C128/B128)-1</f>
        <v>-2.9770649534524352E-2</v>
      </c>
      <c r="D129" s="20">
        <f>(D128/C128)-1</f>
        <v>-3.4057743605837132E-2</v>
      </c>
      <c r="E129" s="20">
        <f>(E128/D128)-1</f>
        <v>-8.9117033114304078E-2</v>
      </c>
      <c r="F129" s="20">
        <f t="shared" ref="F129:U129" si="9">(F128/E128)-1</f>
        <v>-4.6492549956753226E-2</v>
      </c>
      <c r="G129" s="20">
        <f t="shared" si="9"/>
        <v>-1.3316749740491685E-2</v>
      </c>
      <c r="H129" s="20">
        <f t="shared" si="9"/>
        <v>0.17218436341923438</v>
      </c>
      <c r="I129" s="20">
        <f t="shared" si="9"/>
        <v>7.8188169086970127E-3</v>
      </c>
      <c r="J129" s="20">
        <f t="shared" si="9"/>
        <v>-4.0226887992105498E-2</v>
      </c>
      <c r="K129" s="20">
        <f t="shared" si="9"/>
        <v>-1.1276529938392899E-2</v>
      </c>
      <c r="L129" s="20">
        <f t="shared" si="9"/>
        <v>0.87193101115995941</v>
      </c>
      <c r="M129" s="20">
        <f t="shared" si="9"/>
        <v>0</v>
      </c>
      <c r="N129" s="20">
        <f t="shared" si="9"/>
        <v>-5.9536068505772088E-2</v>
      </c>
      <c r="O129" s="20">
        <f t="shared" si="9"/>
        <v>-7.0686260385151023E-2</v>
      </c>
      <c r="P129" s="20">
        <f t="shared" si="9"/>
        <v>-1.4986228173075378E-2</v>
      </c>
      <c r="Q129" s="20">
        <f t="shared" si="9"/>
        <v>-6.1434020072294038E-3</v>
      </c>
      <c r="R129" s="20">
        <f t="shared" si="9"/>
        <v>6.1813766891891664E-3</v>
      </c>
      <c r="S129" s="20">
        <f t="shared" si="9"/>
        <v>-6.5578586755223878E-3</v>
      </c>
      <c r="T129" s="20">
        <f t="shared" si="9"/>
        <v>-1.4522525757679761E-3</v>
      </c>
      <c r="U129" s="20">
        <f t="shared" si="9"/>
        <v>1.8721639888727992E-3</v>
      </c>
    </row>
    <row r="130" spans="1:21" ht="16" x14ac:dyDescent="0.2">
      <c r="A130" s="2" t="s">
        <v>136</v>
      </c>
      <c r="B130" s="3" t="s">
        <v>25</v>
      </c>
      <c r="C130" s="3" t="s">
        <v>25</v>
      </c>
      <c r="D130" s="3" t="s">
        <v>25</v>
      </c>
      <c r="E130" s="3" t="s">
        <v>25</v>
      </c>
      <c r="F130" s="3" t="s">
        <v>25</v>
      </c>
      <c r="G130" s="3" t="s">
        <v>25</v>
      </c>
      <c r="H130" s="3" t="s">
        <v>25</v>
      </c>
      <c r="I130" s="3" t="s">
        <v>25</v>
      </c>
      <c r="J130" s="3" t="s">
        <v>25</v>
      </c>
      <c r="K130" s="3" t="s">
        <v>25</v>
      </c>
      <c r="L130" s="3" t="s">
        <v>25</v>
      </c>
      <c r="M130" s="3">
        <v>781000000</v>
      </c>
      <c r="N130" s="3">
        <v>734000000</v>
      </c>
      <c r="O130" s="3">
        <v>768000000</v>
      </c>
      <c r="P130" s="3">
        <v>741000000</v>
      </c>
      <c r="Q130" s="4">
        <v>736000000</v>
      </c>
      <c r="R130" s="3">
        <v>741000000</v>
      </c>
      <c r="S130" s="3">
        <v>735000000</v>
      </c>
      <c r="T130" s="3">
        <v>714000000</v>
      </c>
      <c r="U130" s="3">
        <v>736000000</v>
      </c>
    </row>
    <row r="131" spans="1:21" ht="16" x14ac:dyDescent="0.2">
      <c r="A131" s="2" t="s">
        <v>137</v>
      </c>
      <c r="B131" s="3">
        <v>1002500000</v>
      </c>
      <c r="C131" s="3">
        <v>752100000</v>
      </c>
      <c r="D131" s="3">
        <v>1705200000</v>
      </c>
      <c r="E131" s="3">
        <v>1691200000</v>
      </c>
      <c r="F131" s="3">
        <v>1414100000</v>
      </c>
      <c r="G131" s="3">
        <v>1074500000</v>
      </c>
      <c r="H131" s="3">
        <v>4898000000</v>
      </c>
      <c r="I131" s="3">
        <v>4030000000</v>
      </c>
      <c r="J131" s="3">
        <v>3546000000</v>
      </c>
      <c r="K131" s="3">
        <v>3502000000</v>
      </c>
      <c r="L131" s="3">
        <v>2992000000</v>
      </c>
      <c r="M131" s="3">
        <v>-824000000</v>
      </c>
      <c r="N131" s="3">
        <v>5642000000</v>
      </c>
      <c r="O131" s="3">
        <v>6120000000</v>
      </c>
      <c r="P131" s="3">
        <v>6165000000</v>
      </c>
      <c r="Q131" s="4">
        <v>13037000000</v>
      </c>
      <c r="R131" s="3">
        <v>6165000000</v>
      </c>
      <c r="S131" s="3">
        <v>8488000000</v>
      </c>
      <c r="T131" s="3">
        <v>8444000000</v>
      </c>
      <c r="U131" s="3">
        <v>13037000000</v>
      </c>
    </row>
    <row r="132" spans="1:21" ht="16" x14ac:dyDescent="0.2">
      <c r="A132" s="2" t="s">
        <v>138</v>
      </c>
      <c r="B132" s="5">
        <v>53.64</v>
      </c>
      <c r="C132" s="5">
        <v>34.340000000000003</v>
      </c>
      <c r="D132" s="5">
        <v>67.88</v>
      </c>
      <c r="E132" s="5">
        <v>86.9</v>
      </c>
      <c r="F132" s="5">
        <v>90.58</v>
      </c>
      <c r="G132" s="5">
        <v>58.86</v>
      </c>
      <c r="H132" s="5">
        <v>143.97</v>
      </c>
      <c r="I132" s="5">
        <v>131.83000000000001</v>
      </c>
      <c r="J132" s="5">
        <v>121.11</v>
      </c>
      <c r="K132" s="5">
        <v>106.83</v>
      </c>
      <c r="L132" s="5">
        <v>88.97</v>
      </c>
      <c r="M132" s="5">
        <v>-3.62</v>
      </c>
      <c r="N132" s="5">
        <v>27.07</v>
      </c>
      <c r="O132" s="5">
        <v>31.68</v>
      </c>
      <c r="P132" s="5">
        <v>33.1</v>
      </c>
      <c r="Q132" s="6">
        <v>69.66</v>
      </c>
      <c r="R132" s="5">
        <v>33.1</v>
      </c>
      <c r="S132" s="5">
        <v>46.11</v>
      </c>
      <c r="T132" s="5">
        <v>45.57</v>
      </c>
      <c r="U132" s="5">
        <v>69.66</v>
      </c>
    </row>
    <row r="133" spans="1:21" ht="16" x14ac:dyDescent="0.2">
      <c r="A133" s="2" t="s">
        <v>139</v>
      </c>
      <c r="B133" s="5">
        <v>1.01</v>
      </c>
      <c r="C133" s="5">
        <v>11.05</v>
      </c>
      <c r="D133" s="5">
        <v>-11.3</v>
      </c>
      <c r="E133" s="5">
        <v>-4.92</v>
      </c>
      <c r="F133" s="5">
        <v>-15.36</v>
      </c>
      <c r="G133" s="5">
        <v>-4.84</v>
      </c>
      <c r="H133" s="5">
        <v>-94.32</v>
      </c>
      <c r="I133" s="5">
        <v>-99.58</v>
      </c>
      <c r="J133" s="5">
        <v>-97.9</v>
      </c>
      <c r="K133" s="5">
        <v>-88.34</v>
      </c>
      <c r="L133" s="5">
        <v>-72.87</v>
      </c>
      <c r="M133" s="5">
        <v>-63.17</v>
      </c>
      <c r="N133" s="5">
        <v>-58.4</v>
      </c>
      <c r="O133" s="5">
        <v>-55.77</v>
      </c>
      <c r="P133" s="5">
        <v>-45.51</v>
      </c>
      <c r="Q133" s="6">
        <v>-88.51</v>
      </c>
      <c r="R133" s="5">
        <v>-45.51</v>
      </c>
      <c r="S133" s="5">
        <v>-62.41</v>
      </c>
      <c r="T133" s="5">
        <v>-59.63</v>
      </c>
      <c r="U133" s="5">
        <v>-88.51</v>
      </c>
    </row>
    <row r="134" spans="1:21" ht="16" x14ac:dyDescent="0.2">
      <c r="A134" s="2" t="s">
        <v>140</v>
      </c>
      <c r="B134" s="5">
        <v>1.68</v>
      </c>
      <c r="C134" s="5">
        <v>1.91</v>
      </c>
      <c r="D134" s="5">
        <v>1.55</v>
      </c>
      <c r="E134" s="5">
        <v>1.84</v>
      </c>
      <c r="F134" s="5">
        <v>1.5</v>
      </c>
      <c r="G134" s="5">
        <v>1.79</v>
      </c>
      <c r="H134" s="5">
        <v>1.75</v>
      </c>
      <c r="I134" s="5">
        <v>1.58</v>
      </c>
      <c r="J134" s="5">
        <v>1.24</v>
      </c>
      <c r="K134" s="5">
        <v>1.2</v>
      </c>
      <c r="L134" s="5">
        <v>1.1100000000000001</v>
      </c>
      <c r="M134" s="5">
        <v>1.79</v>
      </c>
      <c r="N134" s="5">
        <v>1.94</v>
      </c>
      <c r="O134" s="5">
        <v>1.71</v>
      </c>
      <c r="P134" s="5">
        <v>1.17</v>
      </c>
      <c r="Q134" s="6">
        <v>0.88</v>
      </c>
      <c r="R134" s="5">
        <v>1.17</v>
      </c>
      <c r="S134" s="5">
        <v>1.1399999999999999</v>
      </c>
      <c r="T134" s="5">
        <v>1.0900000000000001</v>
      </c>
      <c r="U134" s="5">
        <v>0.88</v>
      </c>
    </row>
    <row r="135" spans="1:21" ht="16" x14ac:dyDescent="0.2">
      <c r="A135" s="2" t="s">
        <v>141</v>
      </c>
      <c r="B135" s="5">
        <v>83.87</v>
      </c>
      <c r="C135" s="5">
        <v>81.650000000000006</v>
      </c>
      <c r="D135" s="5">
        <v>76.069999999999993</v>
      </c>
      <c r="E135" s="5">
        <v>77.77</v>
      </c>
      <c r="F135" s="5">
        <v>82.75</v>
      </c>
      <c r="G135" s="5">
        <v>79.8</v>
      </c>
      <c r="H135" s="5">
        <v>107.85</v>
      </c>
      <c r="I135" s="5">
        <v>79.41</v>
      </c>
      <c r="J135" s="5">
        <v>78.180000000000007</v>
      </c>
      <c r="K135" s="5">
        <v>30.15</v>
      </c>
      <c r="L135" s="5">
        <v>8.92</v>
      </c>
      <c r="M135" s="5">
        <v>22.69</v>
      </c>
      <c r="N135" s="5">
        <v>18.22</v>
      </c>
      <c r="O135" s="5">
        <v>6.64</v>
      </c>
      <c r="P135" s="5">
        <v>4.3</v>
      </c>
      <c r="Q135" s="6">
        <v>9.68</v>
      </c>
      <c r="R135" s="5">
        <v>4.3499999999999996</v>
      </c>
      <c r="S135" s="5">
        <v>11.59</v>
      </c>
      <c r="T135" s="5">
        <v>14.09</v>
      </c>
      <c r="U135" s="5">
        <v>9.68</v>
      </c>
    </row>
    <row r="136" spans="1:21" ht="16" x14ac:dyDescent="0.2">
      <c r="A136" s="2" t="s">
        <v>142</v>
      </c>
      <c r="B136" s="3" t="s">
        <v>25</v>
      </c>
      <c r="C136" s="3" t="s">
        <v>25</v>
      </c>
      <c r="D136" s="3" t="s">
        <v>25</v>
      </c>
      <c r="E136" s="3">
        <v>15200</v>
      </c>
      <c r="F136" s="3">
        <v>14000</v>
      </c>
      <c r="G136" s="3">
        <v>14000</v>
      </c>
      <c r="H136" s="3" t="s">
        <v>25</v>
      </c>
      <c r="I136" s="3" t="s">
        <v>25</v>
      </c>
      <c r="J136" s="3">
        <v>17000</v>
      </c>
      <c r="K136" s="3">
        <v>17500</v>
      </c>
      <c r="L136" s="3">
        <v>18200</v>
      </c>
      <c r="M136" s="3" t="s">
        <v>25</v>
      </c>
      <c r="N136" s="3" t="s">
        <v>25</v>
      </c>
      <c r="O136" s="3">
        <v>47000</v>
      </c>
      <c r="P136" s="3">
        <v>46000</v>
      </c>
      <c r="Q136" s="4">
        <v>46000</v>
      </c>
      <c r="R136" s="3">
        <v>46000</v>
      </c>
      <c r="S136" s="3">
        <v>46000</v>
      </c>
      <c r="T136" s="3">
        <v>46000</v>
      </c>
      <c r="U136" s="3">
        <v>46000</v>
      </c>
    </row>
    <row r="138" spans="1:21" ht="16" x14ac:dyDescent="0.2">
      <c r="A138" s="1" t="s">
        <v>25</v>
      </c>
      <c r="B138" s="1" t="s">
        <v>0</v>
      </c>
      <c r="C138" s="1" t="s">
        <v>1</v>
      </c>
      <c r="D138" s="1" t="s">
        <v>2</v>
      </c>
      <c r="E138" s="1" t="s">
        <v>3</v>
      </c>
      <c r="F138" s="1" t="s">
        <v>4</v>
      </c>
      <c r="G138" s="1" t="s">
        <v>5</v>
      </c>
      <c r="H138" s="1" t="s">
        <v>6</v>
      </c>
      <c r="I138" s="1" t="s">
        <v>7</v>
      </c>
      <c r="J138" s="1" t="s">
        <v>8</v>
      </c>
      <c r="K138" s="1" t="s">
        <v>9</v>
      </c>
      <c r="L138" s="1" t="s">
        <v>10</v>
      </c>
      <c r="M138" s="1" t="s">
        <v>10</v>
      </c>
      <c r="N138" s="1" t="s">
        <v>11</v>
      </c>
      <c r="O138" s="1" t="s">
        <v>12</v>
      </c>
      <c r="P138" s="1" t="s">
        <v>13</v>
      </c>
      <c r="Q138" s="1" t="s">
        <v>14</v>
      </c>
      <c r="R138" s="1" t="s">
        <v>15</v>
      </c>
      <c r="S138" s="1" t="s">
        <v>16</v>
      </c>
      <c r="T138" s="1" t="s">
        <v>17</v>
      </c>
      <c r="U138" s="1" t="s">
        <v>18</v>
      </c>
    </row>
    <row r="139" spans="1:21" ht="16" x14ac:dyDescent="0.2">
      <c r="A139" s="2" t="s">
        <v>143</v>
      </c>
      <c r="B139" s="3">
        <v>37900000</v>
      </c>
      <c r="C139" s="3">
        <v>561600000</v>
      </c>
      <c r="D139" s="3">
        <v>587100000</v>
      </c>
      <c r="E139" s="3">
        <v>27800000</v>
      </c>
      <c r="F139" s="3">
        <v>108500000</v>
      </c>
      <c r="G139" s="3">
        <v>534200000</v>
      </c>
      <c r="H139" s="3">
        <v>334100000</v>
      </c>
      <c r="I139" s="3">
        <v>324000000</v>
      </c>
      <c r="J139" s="3">
        <v>553000000</v>
      </c>
      <c r="K139" s="3">
        <v>699000000</v>
      </c>
      <c r="L139" s="3">
        <v>949000000</v>
      </c>
      <c r="M139" s="3">
        <v>1345000000</v>
      </c>
      <c r="N139" s="3">
        <v>1086000000</v>
      </c>
      <c r="O139" s="3">
        <v>1842000000</v>
      </c>
      <c r="P139" s="3">
        <v>1061000000</v>
      </c>
      <c r="Q139" s="4">
        <v>1489000000</v>
      </c>
      <c r="R139" s="3">
        <v>417000000</v>
      </c>
      <c r="S139" s="3">
        <v>339000000</v>
      </c>
      <c r="T139" s="3">
        <v>351000000</v>
      </c>
      <c r="U139" s="3">
        <v>382000000</v>
      </c>
    </row>
    <row r="140" spans="1:21" ht="16" x14ac:dyDescent="0.2">
      <c r="A140" s="2" t="s">
        <v>144</v>
      </c>
      <c r="B140" s="3">
        <v>177700000</v>
      </c>
      <c r="C140" s="3">
        <v>165700000</v>
      </c>
      <c r="D140" s="3">
        <v>212000000</v>
      </c>
      <c r="E140" s="3">
        <v>260300000</v>
      </c>
      <c r="F140" s="3">
        <v>220600000</v>
      </c>
      <c r="G140" s="3">
        <v>204300000</v>
      </c>
      <c r="H140" s="3">
        <v>244300000</v>
      </c>
      <c r="I140" s="3">
        <v>361000000</v>
      </c>
      <c r="J140" s="3">
        <v>311000000</v>
      </c>
      <c r="K140" s="3">
        <v>259000000</v>
      </c>
      <c r="L140" s="3">
        <v>258000000</v>
      </c>
      <c r="M140" s="3">
        <v>571000000</v>
      </c>
      <c r="N140" s="3">
        <v>1032000000</v>
      </c>
      <c r="O140" s="3">
        <v>967000000</v>
      </c>
      <c r="P140" s="3">
        <v>938000000</v>
      </c>
      <c r="Q140" s="4">
        <v>1057000000</v>
      </c>
      <c r="R140" s="3">
        <v>241000000</v>
      </c>
      <c r="S140" s="3">
        <v>250000000</v>
      </c>
      <c r="T140" s="3">
        <v>256000000</v>
      </c>
      <c r="U140" s="3">
        <v>310000000</v>
      </c>
    </row>
    <row r="141" spans="1:21" ht="16" x14ac:dyDescent="0.2">
      <c r="A141" s="2" t="s">
        <v>145</v>
      </c>
      <c r="B141" s="3">
        <v>473200000</v>
      </c>
      <c r="C141" s="3">
        <v>47300000</v>
      </c>
      <c r="D141" s="3">
        <v>68100000</v>
      </c>
      <c r="E141" s="3">
        <v>563500000</v>
      </c>
      <c r="F141" s="3">
        <v>446300000</v>
      </c>
      <c r="G141" s="3">
        <v>19700000</v>
      </c>
      <c r="H141" s="3">
        <v>286400000</v>
      </c>
      <c r="I141" s="3">
        <v>89000000</v>
      </c>
      <c r="J141" s="3">
        <v>-410000000</v>
      </c>
      <c r="K141" s="3">
        <v>-376000000</v>
      </c>
      <c r="L141" s="3">
        <v>-27000000</v>
      </c>
      <c r="M141" s="3">
        <v>-448000000</v>
      </c>
      <c r="N141" s="3">
        <v>791000000</v>
      </c>
      <c r="O141" s="3">
        <v>-82000000</v>
      </c>
      <c r="P141" s="3">
        <v>69000000</v>
      </c>
      <c r="Q141" s="4">
        <v>-489000000</v>
      </c>
      <c r="R141" s="3">
        <v>-156000000</v>
      </c>
      <c r="S141" s="3">
        <v>-157000000</v>
      </c>
      <c r="T141" s="3">
        <v>-85000000</v>
      </c>
      <c r="U141" s="3">
        <v>-91000000</v>
      </c>
    </row>
    <row r="142" spans="1:21" ht="16" x14ac:dyDescent="0.2">
      <c r="A142" s="28" t="s">
        <v>146</v>
      </c>
      <c r="B142" s="26">
        <v>41900000</v>
      </c>
      <c r="C142" s="26">
        <v>35300000</v>
      </c>
      <c r="D142" s="26">
        <v>46100000</v>
      </c>
      <c r="E142" s="26">
        <v>34700000</v>
      </c>
      <c r="F142" s="26">
        <v>32900000</v>
      </c>
      <c r="G142" s="26">
        <v>35400000</v>
      </c>
      <c r="H142" s="26">
        <v>37200000</v>
      </c>
      <c r="I142" s="26">
        <v>39000000</v>
      </c>
      <c r="J142" s="26">
        <v>42000000</v>
      </c>
      <c r="K142" s="26">
        <v>82000000</v>
      </c>
      <c r="L142" s="26">
        <v>5000000</v>
      </c>
      <c r="M142" s="26">
        <v>72000000</v>
      </c>
      <c r="N142" s="26">
        <v>310000000</v>
      </c>
      <c r="O142" s="26">
        <v>348000000</v>
      </c>
      <c r="P142" s="26">
        <v>325000000</v>
      </c>
      <c r="Q142" s="27">
        <v>311000000</v>
      </c>
      <c r="R142" s="26">
        <v>72000000</v>
      </c>
      <c r="S142" s="26">
        <v>80000000</v>
      </c>
      <c r="T142" s="26">
        <v>86000000</v>
      </c>
      <c r="U142" s="26">
        <v>73000000</v>
      </c>
    </row>
    <row r="143" spans="1:21" ht="16" x14ac:dyDescent="0.2">
      <c r="A143" s="12" t="s">
        <v>199</v>
      </c>
      <c r="B143" s="20">
        <f t="shared" ref="B143:U143" si="10">B142/B2</f>
        <v>8.3716283716283712E-3</v>
      </c>
      <c r="C143" s="20">
        <f t="shared" si="10"/>
        <v>6.7805074816081135E-3</v>
      </c>
      <c r="D143" s="20">
        <f t="shared" si="10"/>
        <v>7.781116024710529E-3</v>
      </c>
      <c r="E143" s="20">
        <f t="shared" si="10"/>
        <v>6.3654541118632257E-3</v>
      </c>
      <c r="F143" s="20">
        <f t="shared" si="10"/>
        <v>6.4362149578418137E-3</v>
      </c>
      <c r="G143" s="20">
        <f t="shared" si="10"/>
        <v>7.0630486831604151E-3</v>
      </c>
      <c r="H143" s="20">
        <f t="shared" si="10"/>
        <v>7.3182247403210578E-3</v>
      </c>
      <c r="I143" s="20">
        <f t="shared" si="10"/>
        <v>5.2229811169144233E-3</v>
      </c>
      <c r="J143" s="20">
        <f t="shared" si="10"/>
        <v>7.1186440677966098E-3</v>
      </c>
      <c r="K143" s="20">
        <f t="shared" si="10"/>
        <v>1.3294422827496757E-2</v>
      </c>
      <c r="L143" s="20">
        <f t="shared" si="10"/>
        <v>7.3518600205852076E-4</v>
      </c>
      <c r="M143" s="20">
        <f t="shared" si="10"/>
        <v>5.6004978220286251E-3</v>
      </c>
      <c r="N143" s="20">
        <f t="shared" si="10"/>
        <v>1.7038584148620424E-2</v>
      </c>
      <c r="O143" s="20">
        <f t="shared" si="10"/>
        <v>1.9535197036039072E-2</v>
      </c>
      <c r="P143" s="20">
        <f t="shared" si="10"/>
        <v>1.9048177235962957E-2</v>
      </c>
      <c r="Q143" s="20">
        <f t="shared" si="10"/>
        <v>1.6669346625931288E-2</v>
      </c>
      <c r="R143" s="20">
        <f t="shared" si="10"/>
        <v>1.5727391874180863E-2</v>
      </c>
      <c r="S143" s="20">
        <f t="shared" si="10"/>
        <v>1.7893088794453144E-2</v>
      </c>
      <c r="T143" s="20">
        <f t="shared" si="10"/>
        <v>1.8325165139569572E-2</v>
      </c>
      <c r="U143" s="20">
        <f t="shared" si="10"/>
        <v>1.4852492370295015E-2</v>
      </c>
    </row>
    <row r="144" spans="1:21" ht="16" x14ac:dyDescent="0.2">
      <c r="A144" s="2" t="s">
        <v>147</v>
      </c>
      <c r="B144" s="3">
        <v>-47200000</v>
      </c>
      <c r="C144" s="3">
        <v>-6500000</v>
      </c>
      <c r="D144" s="3">
        <v>37100000</v>
      </c>
      <c r="E144" s="3">
        <v>-55800000</v>
      </c>
      <c r="F144" s="3">
        <v>-49600000</v>
      </c>
      <c r="G144" s="3">
        <v>31700000</v>
      </c>
      <c r="H144" s="3">
        <v>39000000</v>
      </c>
      <c r="I144" s="3" t="s">
        <v>25</v>
      </c>
      <c r="J144" s="3">
        <v>86000000</v>
      </c>
      <c r="K144" s="3">
        <v>320000000</v>
      </c>
      <c r="L144" s="3">
        <v>44000000</v>
      </c>
      <c r="M144" s="3" t="s">
        <v>25</v>
      </c>
      <c r="N144" s="3">
        <v>-215000000</v>
      </c>
      <c r="O144" s="3">
        <v>-114000000</v>
      </c>
      <c r="P144" s="3">
        <v>-596000000</v>
      </c>
      <c r="Q144" s="4">
        <v>-419000000</v>
      </c>
      <c r="R144" s="3">
        <v>-142000000</v>
      </c>
      <c r="S144" s="3">
        <v>-115000000</v>
      </c>
      <c r="T144" s="3">
        <v>-128000000</v>
      </c>
      <c r="U144" s="3">
        <v>-34000000</v>
      </c>
    </row>
    <row r="145" spans="1:21" ht="16" x14ac:dyDescent="0.2">
      <c r="A145" s="2" t="s">
        <v>148</v>
      </c>
      <c r="B145" s="3">
        <v>564100000</v>
      </c>
      <c r="C145" s="3" t="s">
        <v>25</v>
      </c>
      <c r="D145" s="3" t="s">
        <v>25</v>
      </c>
      <c r="E145" s="3">
        <v>585600000</v>
      </c>
      <c r="F145" s="3">
        <v>396600000</v>
      </c>
      <c r="G145" s="3" t="s">
        <v>25</v>
      </c>
      <c r="H145" s="3">
        <v>46100000</v>
      </c>
      <c r="I145" s="3">
        <v>367000000</v>
      </c>
      <c r="J145" s="3">
        <v>240000000</v>
      </c>
      <c r="K145" s="3" t="s">
        <v>25</v>
      </c>
      <c r="L145" s="3" t="s">
        <v>25</v>
      </c>
      <c r="M145" s="3">
        <v>48000000</v>
      </c>
      <c r="N145" s="3">
        <v>767000000</v>
      </c>
      <c r="O145" s="3">
        <v>244000000</v>
      </c>
      <c r="P145" s="3">
        <v>802000000</v>
      </c>
      <c r="Q145" s="4" t="s">
        <v>25</v>
      </c>
      <c r="R145" s="3" t="s">
        <v>25</v>
      </c>
      <c r="S145" s="3" t="s">
        <v>25</v>
      </c>
      <c r="T145" s="3" t="s">
        <v>25</v>
      </c>
      <c r="U145" s="3" t="s">
        <v>25</v>
      </c>
    </row>
    <row r="146" spans="1:21" ht="16" x14ac:dyDescent="0.2">
      <c r="A146" s="2" t="s">
        <v>149</v>
      </c>
      <c r="B146" s="3">
        <v>-85600000</v>
      </c>
      <c r="C146" s="3">
        <v>18500000</v>
      </c>
      <c r="D146" s="3">
        <v>-15100000</v>
      </c>
      <c r="E146" s="3">
        <v>-1000000</v>
      </c>
      <c r="F146" s="3">
        <v>66400000</v>
      </c>
      <c r="G146" s="3">
        <v>-47400000</v>
      </c>
      <c r="H146" s="3">
        <v>164100000</v>
      </c>
      <c r="I146" s="3">
        <v>-317000000</v>
      </c>
      <c r="J146" s="3">
        <v>-778000000</v>
      </c>
      <c r="K146" s="3">
        <v>-778000000</v>
      </c>
      <c r="L146" s="3">
        <v>-76000000</v>
      </c>
      <c r="M146" s="3">
        <v>-568000000</v>
      </c>
      <c r="N146" s="3">
        <v>-71000000</v>
      </c>
      <c r="O146" s="3">
        <v>-560000000</v>
      </c>
      <c r="P146" s="3">
        <v>-462000000</v>
      </c>
      <c r="Q146" s="4">
        <v>-381000000</v>
      </c>
      <c r="R146" s="3">
        <v>-86000000</v>
      </c>
      <c r="S146" s="3">
        <v>-122000000</v>
      </c>
      <c r="T146" s="3">
        <v>-43000000</v>
      </c>
      <c r="U146" s="3">
        <v>-130000000</v>
      </c>
    </row>
    <row r="147" spans="1:21" ht="16" x14ac:dyDescent="0.2">
      <c r="A147" s="2" t="s">
        <v>150</v>
      </c>
      <c r="B147" s="3">
        <v>-22000000</v>
      </c>
      <c r="C147" s="3">
        <v>28100000</v>
      </c>
      <c r="D147" s="3">
        <v>-34100000</v>
      </c>
      <c r="E147" s="3">
        <v>1300000</v>
      </c>
      <c r="F147" s="3">
        <v>57600000</v>
      </c>
      <c r="G147" s="3">
        <v>91000000</v>
      </c>
      <c r="H147" s="3">
        <v>-10800000</v>
      </c>
      <c r="I147" s="3">
        <v>150000000</v>
      </c>
      <c r="J147" s="3">
        <v>115000000</v>
      </c>
      <c r="K147" s="3">
        <v>169000000</v>
      </c>
      <c r="L147" s="3">
        <v>5000000</v>
      </c>
      <c r="M147" s="3">
        <v>187000000</v>
      </c>
      <c r="N147" s="3">
        <v>-119000000</v>
      </c>
      <c r="O147" s="3">
        <v>-40000000</v>
      </c>
      <c r="P147" s="3">
        <v>90000000</v>
      </c>
      <c r="Q147" s="4">
        <v>32000000</v>
      </c>
      <c r="R147" s="3">
        <v>280000000</v>
      </c>
      <c r="S147" s="3">
        <v>-82000000</v>
      </c>
      <c r="T147" s="3">
        <v>-108000000</v>
      </c>
      <c r="U147" s="3">
        <v>-58000000</v>
      </c>
    </row>
    <row r="148" spans="1:21" ht="16" x14ac:dyDescent="0.2">
      <c r="A148" s="2" t="s">
        <v>151</v>
      </c>
      <c r="B148" s="3">
        <v>32700000</v>
      </c>
      <c r="C148" s="3">
        <v>40000000</v>
      </c>
      <c r="D148" s="3">
        <v>-42900000</v>
      </c>
      <c r="E148" s="3">
        <v>-15200000</v>
      </c>
      <c r="F148" s="3">
        <v>78300000</v>
      </c>
      <c r="G148" s="3">
        <v>115800000</v>
      </c>
      <c r="H148" s="3">
        <v>7800000</v>
      </c>
      <c r="I148" s="3">
        <v>192000000</v>
      </c>
      <c r="J148" s="3">
        <v>111000000</v>
      </c>
      <c r="K148" s="3">
        <v>-177000000</v>
      </c>
      <c r="L148" s="3">
        <v>-34000000</v>
      </c>
      <c r="M148" s="3">
        <v>130000000</v>
      </c>
      <c r="N148" s="3">
        <v>-366000000</v>
      </c>
      <c r="O148" s="3">
        <v>-603000000</v>
      </c>
      <c r="P148" s="3">
        <v>-187000000</v>
      </c>
      <c r="Q148" s="4">
        <v>-66000000</v>
      </c>
      <c r="R148" s="3">
        <v>17000000</v>
      </c>
      <c r="S148" s="3">
        <v>-221000000</v>
      </c>
      <c r="T148" s="3">
        <v>-43000000</v>
      </c>
      <c r="U148" s="3">
        <v>181000000</v>
      </c>
    </row>
    <row r="149" spans="1:21" ht="16" x14ac:dyDescent="0.2">
      <c r="A149" s="2" t="s">
        <v>152</v>
      </c>
      <c r="B149" s="3">
        <v>-68300000</v>
      </c>
      <c r="C149" s="3">
        <v>-13900000</v>
      </c>
      <c r="D149" s="3">
        <v>-64700000</v>
      </c>
      <c r="E149" s="3">
        <v>-25200000</v>
      </c>
      <c r="F149" s="3">
        <v>-54100000</v>
      </c>
      <c r="G149" s="3">
        <v>50100000</v>
      </c>
      <c r="H149" s="3">
        <v>-5000000</v>
      </c>
      <c r="I149" s="3">
        <v>-28000000</v>
      </c>
      <c r="J149" s="3">
        <v>28000000</v>
      </c>
      <c r="K149" s="3">
        <v>-19000000</v>
      </c>
      <c r="L149" s="3">
        <v>-1000000</v>
      </c>
      <c r="M149" s="3">
        <v>171000000</v>
      </c>
      <c r="N149" s="3">
        <v>60000000</v>
      </c>
      <c r="O149" s="3">
        <v>-68000000</v>
      </c>
      <c r="P149" s="3">
        <v>-310000000</v>
      </c>
      <c r="Q149" s="4">
        <v>-148000000</v>
      </c>
      <c r="R149" s="3">
        <v>47000000</v>
      </c>
      <c r="S149" s="3">
        <v>-86000000</v>
      </c>
      <c r="T149" s="3">
        <v>-13000000</v>
      </c>
      <c r="U149" s="3">
        <v>-96000000</v>
      </c>
    </row>
    <row r="150" spans="1:21" ht="16" x14ac:dyDescent="0.2">
      <c r="A150" s="2" t="s">
        <v>153</v>
      </c>
      <c r="B150" s="3" t="s">
        <v>25</v>
      </c>
      <c r="C150" s="3" t="s">
        <v>25</v>
      </c>
      <c r="D150" s="3" t="s">
        <v>25</v>
      </c>
      <c r="E150" s="3" t="s">
        <v>25</v>
      </c>
      <c r="F150" s="3" t="s">
        <v>25</v>
      </c>
      <c r="G150" s="3" t="s">
        <v>25</v>
      </c>
      <c r="H150" s="3" t="s">
        <v>25</v>
      </c>
      <c r="I150" s="3" t="s">
        <v>25</v>
      </c>
      <c r="J150" s="3" t="s">
        <v>25</v>
      </c>
      <c r="K150" s="3" t="s">
        <v>25</v>
      </c>
      <c r="L150" s="3">
        <v>2000000</v>
      </c>
      <c r="M150" s="3" t="s">
        <v>25</v>
      </c>
      <c r="N150" s="3">
        <v>57000000</v>
      </c>
      <c r="O150" s="3">
        <v>23000000</v>
      </c>
      <c r="P150" s="3">
        <v>13000000</v>
      </c>
      <c r="Q150" s="4">
        <v>-13000000</v>
      </c>
      <c r="R150" s="3">
        <v>-13000000</v>
      </c>
      <c r="S150" s="3" t="s">
        <v>25</v>
      </c>
      <c r="T150" s="3" t="s">
        <v>25</v>
      </c>
      <c r="U150" s="3" t="s">
        <v>25</v>
      </c>
    </row>
    <row r="151" spans="1:21" ht="16" x14ac:dyDescent="0.2">
      <c r="A151" s="2" t="s">
        <v>154</v>
      </c>
      <c r="B151" s="3">
        <v>30800000</v>
      </c>
      <c r="C151" s="3">
        <v>-51000000</v>
      </c>
      <c r="D151" s="3">
        <v>25900000</v>
      </c>
      <c r="E151" s="3">
        <v>-33800000</v>
      </c>
      <c r="F151" s="3">
        <v>-46000000</v>
      </c>
      <c r="G151" s="3">
        <v>-50000000</v>
      </c>
      <c r="H151" s="3">
        <v>34500000</v>
      </c>
      <c r="I151" s="3">
        <v>82000000</v>
      </c>
      <c r="J151" s="3">
        <v>18000000</v>
      </c>
      <c r="K151" s="3">
        <v>82000000</v>
      </c>
      <c r="L151" s="3">
        <v>-84000000</v>
      </c>
      <c r="M151" s="3">
        <v>-131000000</v>
      </c>
      <c r="N151" s="3">
        <v>173000000</v>
      </c>
      <c r="O151" s="3">
        <v>430000000</v>
      </c>
      <c r="P151" s="3">
        <v>-1000000</v>
      </c>
      <c r="Q151" s="4">
        <v>-360000000</v>
      </c>
      <c r="R151" s="3">
        <v>-315000000</v>
      </c>
      <c r="S151" s="3">
        <v>153000000</v>
      </c>
      <c r="T151" s="3">
        <v>-133000000</v>
      </c>
      <c r="U151" s="3">
        <v>-65000000</v>
      </c>
    </row>
    <row r="152" spans="1:21" ht="16" x14ac:dyDescent="0.2">
      <c r="A152" s="2" t="s">
        <v>155</v>
      </c>
      <c r="B152" s="3">
        <v>-17200000</v>
      </c>
      <c r="C152" s="3">
        <v>53000000</v>
      </c>
      <c r="D152" s="3">
        <v>47600000</v>
      </c>
      <c r="E152" s="3">
        <v>75500000</v>
      </c>
      <c r="F152" s="3">
        <v>79400000</v>
      </c>
      <c r="G152" s="3">
        <v>-24900000</v>
      </c>
      <c r="H152" s="3">
        <v>-48100000</v>
      </c>
      <c r="I152" s="3">
        <v>-96000000</v>
      </c>
      <c r="J152" s="3">
        <v>-42000000</v>
      </c>
      <c r="K152" s="3">
        <v>283000000</v>
      </c>
      <c r="L152" s="3">
        <v>122000000</v>
      </c>
      <c r="M152" s="3">
        <v>17000000</v>
      </c>
      <c r="N152" s="3">
        <v>-43000000</v>
      </c>
      <c r="O152" s="3">
        <v>178000000</v>
      </c>
      <c r="P152" s="3">
        <v>575000000</v>
      </c>
      <c r="Q152" s="4">
        <v>619000000</v>
      </c>
      <c r="R152" s="3">
        <v>544000000</v>
      </c>
      <c r="S152" s="3">
        <v>72000000</v>
      </c>
      <c r="T152" s="3">
        <v>81000000</v>
      </c>
      <c r="U152" s="3">
        <v>-78000000</v>
      </c>
    </row>
    <row r="153" spans="1:21" ht="16" x14ac:dyDescent="0.2">
      <c r="A153" s="2" t="s">
        <v>156</v>
      </c>
      <c r="B153" s="3" t="s">
        <v>25</v>
      </c>
      <c r="C153" s="3" t="s">
        <v>25</v>
      </c>
      <c r="D153" s="3" t="s">
        <v>25</v>
      </c>
      <c r="E153" s="3" t="s">
        <v>25</v>
      </c>
      <c r="F153" s="3" t="s">
        <v>25</v>
      </c>
      <c r="G153" s="3" t="s">
        <v>25</v>
      </c>
      <c r="H153" s="3" t="s">
        <v>25</v>
      </c>
      <c r="I153" s="3" t="s">
        <v>25</v>
      </c>
      <c r="J153" s="3" t="s">
        <v>25</v>
      </c>
      <c r="K153" s="3" t="s">
        <v>25</v>
      </c>
      <c r="L153" s="3" t="s">
        <v>25</v>
      </c>
      <c r="M153" s="3" t="s">
        <v>25</v>
      </c>
      <c r="N153" s="3" t="s">
        <v>25</v>
      </c>
      <c r="O153" s="3" t="s">
        <v>25</v>
      </c>
      <c r="P153" s="3" t="s">
        <v>25</v>
      </c>
      <c r="Q153" s="4" t="s">
        <v>25</v>
      </c>
      <c r="R153" s="3" t="s">
        <v>25</v>
      </c>
      <c r="S153" s="3" t="s">
        <v>25</v>
      </c>
      <c r="T153" s="3" t="s">
        <v>25</v>
      </c>
      <c r="U153" s="3" t="s">
        <v>25</v>
      </c>
    </row>
    <row r="154" spans="1:21" ht="16" x14ac:dyDescent="0.2">
      <c r="A154" s="2" t="s">
        <v>157</v>
      </c>
      <c r="B154" s="3">
        <v>666800000</v>
      </c>
      <c r="C154" s="3">
        <v>802700000</v>
      </c>
      <c r="D154" s="3">
        <v>833100000</v>
      </c>
      <c r="E154" s="3">
        <v>852900000</v>
      </c>
      <c r="F154" s="3">
        <v>833000000</v>
      </c>
      <c r="G154" s="3">
        <v>849200000</v>
      </c>
      <c r="H154" s="3">
        <v>854000000</v>
      </c>
      <c r="I154" s="3">
        <v>924000000</v>
      </c>
      <c r="J154" s="3">
        <v>569000000</v>
      </c>
      <c r="K154" s="3">
        <v>751000000</v>
      </c>
      <c r="L154" s="3">
        <v>1185000000</v>
      </c>
      <c r="M154" s="3">
        <v>1655000000</v>
      </c>
      <c r="N154" s="3">
        <v>2790000000</v>
      </c>
      <c r="O154" s="3">
        <v>2687000000</v>
      </c>
      <c r="P154" s="3">
        <v>2158000000</v>
      </c>
      <c r="Q154" s="4">
        <v>2089000000</v>
      </c>
      <c r="R154" s="3">
        <v>782000000</v>
      </c>
      <c r="S154" s="3">
        <v>350000000</v>
      </c>
      <c r="T154" s="3">
        <v>414000000</v>
      </c>
      <c r="U154" s="3">
        <v>543000000</v>
      </c>
    </row>
    <row r="155" spans="1:21" ht="16" x14ac:dyDescent="0.2">
      <c r="A155" s="2" t="s">
        <v>158</v>
      </c>
      <c r="B155" s="3" t="s">
        <v>25</v>
      </c>
      <c r="C155" s="3" t="s">
        <v>25</v>
      </c>
      <c r="D155" s="3" t="s">
        <v>25</v>
      </c>
      <c r="E155" s="3" t="s">
        <v>25</v>
      </c>
      <c r="F155" s="3" t="s">
        <v>25</v>
      </c>
      <c r="G155" s="3" t="s">
        <v>25</v>
      </c>
      <c r="H155" s="3" t="s">
        <v>25</v>
      </c>
      <c r="I155" s="3" t="s">
        <v>25</v>
      </c>
      <c r="J155" s="3" t="s">
        <v>25</v>
      </c>
      <c r="K155" s="3" t="s">
        <v>25</v>
      </c>
      <c r="L155" s="3" t="s">
        <v>25</v>
      </c>
      <c r="M155" s="3" t="s">
        <v>25</v>
      </c>
      <c r="N155" s="3" t="s">
        <v>25</v>
      </c>
      <c r="O155" s="3" t="s">
        <v>25</v>
      </c>
      <c r="P155" s="3" t="s">
        <v>25</v>
      </c>
      <c r="Q155" s="4" t="s">
        <v>25</v>
      </c>
      <c r="R155" s="3" t="s">
        <v>25</v>
      </c>
      <c r="S155" s="3" t="s">
        <v>25</v>
      </c>
      <c r="T155" s="3" t="s">
        <v>25</v>
      </c>
      <c r="U155" s="3" t="s">
        <v>25</v>
      </c>
    </row>
    <row r="156" spans="1:21" ht="16" x14ac:dyDescent="0.2">
      <c r="A156" s="2" t="s">
        <v>159</v>
      </c>
      <c r="B156" s="3" t="s">
        <v>25</v>
      </c>
      <c r="C156" s="3" t="s">
        <v>25</v>
      </c>
      <c r="D156" s="3" t="s">
        <v>25</v>
      </c>
      <c r="E156" s="3" t="s">
        <v>25</v>
      </c>
      <c r="F156" s="3" t="s">
        <v>25</v>
      </c>
      <c r="G156" s="3">
        <v>8000000</v>
      </c>
      <c r="H156" s="3">
        <v>7000000</v>
      </c>
      <c r="I156" s="3" t="s">
        <v>25</v>
      </c>
      <c r="J156" s="3" t="s">
        <v>25</v>
      </c>
      <c r="K156" s="3" t="s">
        <v>25</v>
      </c>
      <c r="L156" s="3" t="s">
        <v>25</v>
      </c>
      <c r="M156" s="3" t="s">
        <v>25</v>
      </c>
      <c r="N156" s="3">
        <v>91000000</v>
      </c>
      <c r="O156" s="3">
        <v>7000000</v>
      </c>
      <c r="P156" s="3">
        <v>14000000</v>
      </c>
      <c r="Q156" s="4">
        <v>4000000</v>
      </c>
      <c r="R156" s="3">
        <v>4000000</v>
      </c>
      <c r="S156" s="3" t="s">
        <v>25</v>
      </c>
      <c r="T156" s="3" t="s">
        <v>25</v>
      </c>
      <c r="U156" s="3" t="s">
        <v>25</v>
      </c>
    </row>
    <row r="157" spans="1:21" ht="16" x14ac:dyDescent="0.2">
      <c r="A157" s="2" t="s">
        <v>160</v>
      </c>
      <c r="B157" s="3" t="s">
        <v>25</v>
      </c>
      <c r="C157" s="3" t="s">
        <v>25</v>
      </c>
      <c r="D157" s="3" t="s">
        <v>25</v>
      </c>
      <c r="E157" s="3" t="s">
        <v>25</v>
      </c>
      <c r="F157" s="3" t="s">
        <v>25</v>
      </c>
      <c r="G157" s="3">
        <v>8000000</v>
      </c>
      <c r="H157" s="3">
        <v>7000000</v>
      </c>
      <c r="I157" s="3" t="s">
        <v>25</v>
      </c>
      <c r="J157" s="3" t="s">
        <v>25</v>
      </c>
      <c r="K157" s="3" t="s">
        <v>25</v>
      </c>
      <c r="L157" s="3" t="s">
        <v>25</v>
      </c>
      <c r="M157" s="3" t="s">
        <v>25</v>
      </c>
      <c r="N157" s="3">
        <v>91000000</v>
      </c>
      <c r="O157" s="3">
        <v>7000000</v>
      </c>
      <c r="P157" s="3">
        <v>14000000</v>
      </c>
      <c r="Q157" s="4">
        <v>4000000</v>
      </c>
      <c r="R157" s="3">
        <v>4000000</v>
      </c>
      <c r="S157" s="3" t="s">
        <v>25</v>
      </c>
      <c r="T157" s="3" t="s">
        <v>25</v>
      </c>
      <c r="U157" s="3" t="s">
        <v>25</v>
      </c>
    </row>
    <row r="158" spans="1:21" ht="16" x14ac:dyDescent="0.2">
      <c r="A158" s="2" t="s">
        <v>161</v>
      </c>
      <c r="B158" s="3" t="s">
        <v>25</v>
      </c>
      <c r="C158" s="3" t="s">
        <v>25</v>
      </c>
      <c r="D158" s="3" t="s">
        <v>25</v>
      </c>
      <c r="E158" s="3" t="s">
        <v>25</v>
      </c>
      <c r="F158" s="3" t="s">
        <v>25</v>
      </c>
      <c r="G158" s="3" t="s">
        <v>25</v>
      </c>
      <c r="H158" s="3" t="s">
        <v>25</v>
      </c>
      <c r="I158" s="3" t="s">
        <v>25</v>
      </c>
      <c r="J158" s="3" t="s">
        <v>25</v>
      </c>
      <c r="K158" s="3" t="s">
        <v>25</v>
      </c>
      <c r="L158" s="3" t="s">
        <v>25</v>
      </c>
      <c r="M158" s="3" t="s">
        <v>25</v>
      </c>
      <c r="N158" s="3" t="s">
        <v>25</v>
      </c>
      <c r="O158" s="3" t="s">
        <v>25</v>
      </c>
      <c r="P158" s="3" t="s">
        <v>25</v>
      </c>
      <c r="Q158" s="4" t="s">
        <v>25</v>
      </c>
      <c r="R158" s="3" t="s">
        <v>25</v>
      </c>
      <c r="S158" s="3" t="s">
        <v>25</v>
      </c>
      <c r="T158" s="3" t="s">
        <v>25</v>
      </c>
      <c r="U158" s="3" t="s">
        <v>25</v>
      </c>
    </row>
    <row r="159" spans="1:21" ht="16" x14ac:dyDescent="0.2">
      <c r="A159" s="2" t="s">
        <v>162</v>
      </c>
      <c r="B159" s="3">
        <v>-121800000</v>
      </c>
      <c r="C159" s="3">
        <v>-198000000</v>
      </c>
      <c r="D159" s="3">
        <v>-324900000</v>
      </c>
      <c r="E159" s="3">
        <v>-233800000</v>
      </c>
      <c r="F159" s="3">
        <v>-178200000</v>
      </c>
      <c r="G159" s="3">
        <v>-212600000</v>
      </c>
      <c r="H159" s="3">
        <v>-148400000</v>
      </c>
      <c r="I159" s="3">
        <v>-152000000</v>
      </c>
      <c r="J159" s="3">
        <v>-119000000</v>
      </c>
      <c r="K159" s="3">
        <v>-136000000</v>
      </c>
      <c r="L159" s="3">
        <v>-161000000</v>
      </c>
      <c r="M159" s="3">
        <v>-267000000</v>
      </c>
      <c r="N159" s="3">
        <v>-368000000</v>
      </c>
      <c r="O159" s="3">
        <v>-335000000</v>
      </c>
      <c r="P159" s="3">
        <v>-252000000</v>
      </c>
      <c r="Q159" s="4">
        <v>-383000000</v>
      </c>
      <c r="R159" s="3">
        <v>-71000000</v>
      </c>
      <c r="S159" s="3">
        <v>-71000000</v>
      </c>
      <c r="T159" s="3">
        <v>-93000000</v>
      </c>
      <c r="U159" s="3">
        <v>-148000000</v>
      </c>
    </row>
    <row r="160" spans="1:21" ht="16" x14ac:dyDescent="0.2">
      <c r="A160" s="2" t="s">
        <v>163</v>
      </c>
      <c r="B160" s="3">
        <v>-98700000</v>
      </c>
      <c r="C160" s="3">
        <v>-189900000</v>
      </c>
      <c r="D160" s="3">
        <v>-311300000</v>
      </c>
      <c r="E160" s="3">
        <v>-209900000</v>
      </c>
      <c r="F160" s="3">
        <v>-164800000</v>
      </c>
      <c r="G160" s="3">
        <v>-209300000</v>
      </c>
      <c r="H160" s="3">
        <v>-148400000</v>
      </c>
      <c r="I160" s="3">
        <v>-152000000</v>
      </c>
      <c r="J160" s="3">
        <v>-119000000</v>
      </c>
      <c r="K160" s="3">
        <v>-136000000</v>
      </c>
      <c r="L160" s="3">
        <v>-161000000</v>
      </c>
      <c r="M160" s="3">
        <v>-267000000</v>
      </c>
      <c r="N160" s="3">
        <v>-368000000</v>
      </c>
      <c r="O160" s="3">
        <v>-335000000</v>
      </c>
      <c r="P160" s="3">
        <v>-252000000</v>
      </c>
      <c r="Q160" s="4">
        <v>-383000000</v>
      </c>
      <c r="R160" s="3">
        <v>-71000000</v>
      </c>
      <c r="S160" s="3">
        <v>-71000000</v>
      </c>
      <c r="T160" s="3">
        <v>-93000000</v>
      </c>
      <c r="U160" s="3">
        <v>-148000000</v>
      </c>
    </row>
    <row r="161" spans="1:21" ht="16" x14ac:dyDescent="0.2">
      <c r="A161" s="2" t="s">
        <v>164</v>
      </c>
      <c r="B161" s="3">
        <v>-23100000</v>
      </c>
      <c r="C161" s="3">
        <v>-8100000</v>
      </c>
      <c r="D161" s="3">
        <v>-13600000</v>
      </c>
      <c r="E161" s="3">
        <v>-23900000</v>
      </c>
      <c r="F161" s="3">
        <v>-13400000</v>
      </c>
      <c r="G161" s="3">
        <v>-3300000</v>
      </c>
      <c r="H161" s="3" t="s">
        <v>25</v>
      </c>
      <c r="I161" s="3" t="s">
        <v>25</v>
      </c>
      <c r="J161" s="3" t="s">
        <v>25</v>
      </c>
      <c r="K161" s="3" t="s">
        <v>25</v>
      </c>
      <c r="L161" s="3" t="s">
        <v>25</v>
      </c>
      <c r="M161" s="3" t="s">
        <v>25</v>
      </c>
      <c r="N161" s="3" t="s">
        <v>25</v>
      </c>
      <c r="O161" s="3" t="s">
        <v>25</v>
      </c>
      <c r="P161" s="3" t="s">
        <v>25</v>
      </c>
      <c r="Q161" s="4" t="s">
        <v>25</v>
      </c>
      <c r="R161" s="3" t="s">
        <v>25</v>
      </c>
      <c r="S161" s="3" t="s">
        <v>25</v>
      </c>
      <c r="T161" s="3" t="s">
        <v>25</v>
      </c>
      <c r="U161" s="3" t="s">
        <v>25</v>
      </c>
    </row>
    <row r="162" spans="1:21" ht="16" x14ac:dyDescent="0.2">
      <c r="A162" s="2" t="s">
        <v>165</v>
      </c>
      <c r="B162" s="3">
        <v>2500000</v>
      </c>
      <c r="C162" s="3" t="s">
        <v>25</v>
      </c>
      <c r="D162" s="3">
        <v>-10000000</v>
      </c>
      <c r="E162" s="3">
        <v>-1000000</v>
      </c>
      <c r="F162" s="3">
        <v>11100000</v>
      </c>
      <c r="G162" s="3" t="s">
        <v>25</v>
      </c>
      <c r="H162" s="3" t="s">
        <v>25</v>
      </c>
      <c r="I162" s="3">
        <v>-19000000</v>
      </c>
      <c r="J162" s="3" t="s">
        <v>25</v>
      </c>
      <c r="K162" s="3" t="s">
        <v>25</v>
      </c>
      <c r="L162" s="3" t="s">
        <v>25</v>
      </c>
      <c r="M162" s="3" t="s">
        <v>25</v>
      </c>
      <c r="N162" s="3" t="s">
        <v>25</v>
      </c>
      <c r="O162" s="3" t="s">
        <v>25</v>
      </c>
      <c r="P162" s="3" t="s">
        <v>25</v>
      </c>
      <c r="Q162" s="4" t="s">
        <v>25</v>
      </c>
      <c r="R162" s="3" t="s">
        <v>25</v>
      </c>
      <c r="S162" s="3" t="s">
        <v>25</v>
      </c>
      <c r="T162" s="3" t="s">
        <v>25</v>
      </c>
      <c r="U162" s="3" t="s">
        <v>25</v>
      </c>
    </row>
    <row r="163" spans="1:21" ht="16" x14ac:dyDescent="0.2">
      <c r="A163" s="2" t="s">
        <v>166</v>
      </c>
      <c r="B163" s="3">
        <v>3700000</v>
      </c>
      <c r="C163" s="3" t="s">
        <v>25</v>
      </c>
      <c r="D163" s="3" t="s">
        <v>25</v>
      </c>
      <c r="E163" s="3" t="s">
        <v>25</v>
      </c>
      <c r="F163" s="3">
        <v>11900000</v>
      </c>
      <c r="G163" s="3" t="s">
        <v>25</v>
      </c>
      <c r="H163" s="3" t="s">
        <v>25</v>
      </c>
      <c r="I163" s="3" t="s">
        <v>25</v>
      </c>
      <c r="J163" s="3" t="s">
        <v>25</v>
      </c>
      <c r="K163" s="3" t="s">
        <v>25</v>
      </c>
      <c r="L163" s="3" t="s">
        <v>25</v>
      </c>
      <c r="M163" s="3" t="s">
        <v>25</v>
      </c>
      <c r="N163" s="3" t="s">
        <v>25</v>
      </c>
      <c r="O163" s="3" t="s">
        <v>25</v>
      </c>
      <c r="P163" s="3" t="s">
        <v>25</v>
      </c>
      <c r="Q163" s="4" t="s">
        <v>25</v>
      </c>
      <c r="R163" s="3" t="s">
        <v>25</v>
      </c>
      <c r="S163" s="3" t="s">
        <v>25</v>
      </c>
      <c r="T163" s="3" t="s">
        <v>25</v>
      </c>
      <c r="U163" s="3" t="s">
        <v>25</v>
      </c>
    </row>
    <row r="164" spans="1:21" ht="16" x14ac:dyDescent="0.2">
      <c r="A164" s="2" t="s">
        <v>167</v>
      </c>
      <c r="B164" s="3">
        <v>-1200000</v>
      </c>
      <c r="C164" s="3" t="s">
        <v>25</v>
      </c>
      <c r="D164" s="3">
        <v>-10000000</v>
      </c>
      <c r="E164" s="3">
        <v>-1000000</v>
      </c>
      <c r="F164" s="3">
        <v>-800000</v>
      </c>
      <c r="G164" s="3" t="s">
        <v>25</v>
      </c>
      <c r="H164" s="3" t="s">
        <v>25</v>
      </c>
      <c r="I164" s="3">
        <v>-19000000</v>
      </c>
      <c r="J164" s="3" t="s">
        <v>25</v>
      </c>
      <c r="K164" s="3" t="s">
        <v>25</v>
      </c>
      <c r="L164" s="3" t="s">
        <v>25</v>
      </c>
      <c r="M164" s="3" t="s">
        <v>25</v>
      </c>
      <c r="N164" s="3" t="s">
        <v>25</v>
      </c>
      <c r="O164" s="3" t="s">
        <v>25</v>
      </c>
      <c r="P164" s="3" t="s">
        <v>25</v>
      </c>
      <c r="Q164" s="4" t="s">
        <v>25</v>
      </c>
      <c r="R164" s="3" t="s">
        <v>25</v>
      </c>
      <c r="S164" s="3" t="s">
        <v>25</v>
      </c>
      <c r="T164" s="3" t="s">
        <v>25</v>
      </c>
      <c r="U164" s="3" t="s">
        <v>25</v>
      </c>
    </row>
    <row r="165" spans="1:21" ht="16" x14ac:dyDescent="0.2">
      <c r="A165" s="2" t="s">
        <v>168</v>
      </c>
      <c r="B165" s="3">
        <v>-745300000</v>
      </c>
      <c r="C165" s="3">
        <v>-52100000</v>
      </c>
      <c r="D165" s="3">
        <v>-1082600000</v>
      </c>
      <c r="E165" s="3">
        <v>-14100000</v>
      </c>
      <c r="F165" s="3">
        <v>147400000</v>
      </c>
      <c r="G165" s="3">
        <v>42000000</v>
      </c>
      <c r="H165" s="3">
        <v>-3143100000</v>
      </c>
      <c r="I165" s="3">
        <v>170000000</v>
      </c>
      <c r="J165" s="3">
        <v>989000000</v>
      </c>
      <c r="K165" s="3">
        <v>-2000000</v>
      </c>
      <c r="L165" s="3" t="s">
        <v>25</v>
      </c>
      <c r="M165" s="3">
        <v>1473000000</v>
      </c>
      <c r="N165" s="3">
        <v>1028000000</v>
      </c>
      <c r="O165" s="3">
        <v>1715000000</v>
      </c>
      <c r="P165" s="3">
        <v>-42000000</v>
      </c>
      <c r="Q165" s="4">
        <v>-6699000000</v>
      </c>
      <c r="R165" s="3" t="s">
        <v>25</v>
      </c>
      <c r="S165" s="3">
        <v>-1978000000</v>
      </c>
      <c r="T165" s="3">
        <v>-4000000</v>
      </c>
      <c r="U165" s="3">
        <v>-4717000000</v>
      </c>
    </row>
    <row r="166" spans="1:21" ht="16" x14ac:dyDescent="0.2">
      <c r="A166" s="2" t="s">
        <v>169</v>
      </c>
      <c r="B166" s="3" t="s">
        <v>25</v>
      </c>
      <c r="C166" s="3" t="s">
        <v>25</v>
      </c>
      <c r="D166" s="3" t="s">
        <v>25</v>
      </c>
      <c r="E166" s="3" t="s">
        <v>25</v>
      </c>
      <c r="F166" s="3">
        <v>147400000</v>
      </c>
      <c r="G166" s="3">
        <v>42000000</v>
      </c>
      <c r="H166" s="3">
        <v>43000000</v>
      </c>
      <c r="I166" s="3">
        <v>181000000</v>
      </c>
      <c r="J166" s="3">
        <v>1014000000</v>
      </c>
      <c r="K166" s="3" t="s">
        <v>25</v>
      </c>
      <c r="L166" s="3" t="s">
        <v>25</v>
      </c>
      <c r="M166" s="3">
        <v>1473000000</v>
      </c>
      <c r="N166" s="3">
        <v>1040000000</v>
      </c>
      <c r="O166" s="3">
        <v>1729000000</v>
      </c>
      <c r="P166" s="3">
        <v>5000000</v>
      </c>
      <c r="Q166" s="4" t="s">
        <v>25</v>
      </c>
      <c r="R166" s="3" t="s">
        <v>25</v>
      </c>
      <c r="S166" s="3" t="s">
        <v>25</v>
      </c>
      <c r="T166" s="3" t="s">
        <v>25</v>
      </c>
      <c r="U166" s="3" t="s">
        <v>25</v>
      </c>
    </row>
    <row r="167" spans="1:21" ht="16" x14ac:dyDescent="0.2">
      <c r="A167" s="2" t="s">
        <v>170</v>
      </c>
      <c r="B167" s="3">
        <v>-745300000</v>
      </c>
      <c r="C167" s="3">
        <v>-52100000</v>
      </c>
      <c r="D167" s="3">
        <v>-1082600000</v>
      </c>
      <c r="E167" s="3">
        <v>-14100000</v>
      </c>
      <c r="F167" s="3" t="s">
        <v>25</v>
      </c>
      <c r="G167" s="3" t="s">
        <v>25</v>
      </c>
      <c r="H167" s="3">
        <v>-3186100000</v>
      </c>
      <c r="I167" s="3">
        <v>-11000000</v>
      </c>
      <c r="J167" s="3">
        <v>-25000000</v>
      </c>
      <c r="K167" s="3">
        <v>-2000000</v>
      </c>
      <c r="L167" s="3" t="s">
        <v>25</v>
      </c>
      <c r="M167" s="3" t="s">
        <v>25</v>
      </c>
      <c r="N167" s="3">
        <v>-12000000</v>
      </c>
      <c r="O167" s="3">
        <v>-14000000</v>
      </c>
      <c r="P167" s="3">
        <v>-47000000</v>
      </c>
      <c r="Q167" s="4">
        <v>-6699000000</v>
      </c>
      <c r="R167" s="3" t="s">
        <v>25</v>
      </c>
      <c r="S167" s="3">
        <v>-1978000000</v>
      </c>
      <c r="T167" s="3">
        <v>-4000000</v>
      </c>
      <c r="U167" s="3">
        <v>-4717000000</v>
      </c>
    </row>
    <row r="168" spans="1:21" ht="16" x14ac:dyDescent="0.2">
      <c r="A168" s="2" t="s">
        <v>171</v>
      </c>
      <c r="B168" s="3" t="s">
        <v>25</v>
      </c>
      <c r="C168" s="3" t="s">
        <v>25</v>
      </c>
      <c r="D168" s="3" t="s">
        <v>25</v>
      </c>
      <c r="E168" s="3" t="s">
        <v>25</v>
      </c>
      <c r="F168" s="3" t="s">
        <v>25</v>
      </c>
      <c r="G168" s="3" t="s">
        <v>25</v>
      </c>
      <c r="H168" s="3" t="s">
        <v>25</v>
      </c>
      <c r="I168" s="3" t="s">
        <v>25</v>
      </c>
      <c r="J168" s="3" t="s">
        <v>25</v>
      </c>
      <c r="K168" s="3" t="s">
        <v>25</v>
      </c>
      <c r="L168" s="3" t="s">
        <v>25</v>
      </c>
      <c r="M168" s="3" t="s">
        <v>25</v>
      </c>
      <c r="N168" s="3" t="s">
        <v>25</v>
      </c>
      <c r="O168" s="3" t="s">
        <v>25</v>
      </c>
      <c r="P168" s="3" t="s">
        <v>25</v>
      </c>
      <c r="Q168" s="4" t="s">
        <v>25</v>
      </c>
      <c r="R168" s="3" t="s">
        <v>25</v>
      </c>
      <c r="S168" s="3" t="s">
        <v>25</v>
      </c>
      <c r="T168" s="3" t="s">
        <v>25</v>
      </c>
      <c r="U168" s="3" t="s">
        <v>25</v>
      </c>
    </row>
    <row r="169" spans="1:21" ht="16" x14ac:dyDescent="0.2">
      <c r="A169" s="2" t="s">
        <v>172</v>
      </c>
      <c r="B169" s="3" t="s">
        <v>25</v>
      </c>
      <c r="C169" s="3" t="s">
        <v>25</v>
      </c>
      <c r="D169" s="3" t="s">
        <v>25</v>
      </c>
      <c r="E169" s="3" t="s">
        <v>25</v>
      </c>
      <c r="F169" s="3" t="s">
        <v>25</v>
      </c>
      <c r="G169" s="3" t="s">
        <v>25</v>
      </c>
      <c r="H169" s="3" t="s">
        <v>25</v>
      </c>
      <c r="I169" s="3" t="s">
        <v>25</v>
      </c>
      <c r="J169" s="3" t="s">
        <v>25</v>
      </c>
      <c r="K169" s="3">
        <v>-3000000</v>
      </c>
      <c r="L169" s="3">
        <v>2000000</v>
      </c>
      <c r="M169" s="3">
        <v>22000000</v>
      </c>
      <c r="N169" s="3" t="s">
        <v>25</v>
      </c>
      <c r="O169" s="3">
        <v>7000000</v>
      </c>
      <c r="P169" s="3">
        <v>30000000</v>
      </c>
      <c r="Q169" s="4">
        <v>78000000</v>
      </c>
      <c r="R169" s="3">
        <v>5000000</v>
      </c>
      <c r="S169" s="3">
        <v>1000000</v>
      </c>
      <c r="T169" s="3">
        <v>71000000</v>
      </c>
      <c r="U169" s="3">
        <v>1000000</v>
      </c>
    </row>
    <row r="170" spans="1:21" ht="16" x14ac:dyDescent="0.2">
      <c r="A170" s="2" t="s">
        <v>156</v>
      </c>
      <c r="B170" s="3" t="s">
        <v>25</v>
      </c>
      <c r="C170" s="3" t="s">
        <v>25</v>
      </c>
      <c r="D170" s="3" t="s">
        <v>25</v>
      </c>
      <c r="E170" s="3" t="s">
        <v>25</v>
      </c>
      <c r="F170" s="3" t="s">
        <v>25</v>
      </c>
      <c r="G170" s="3" t="s">
        <v>25</v>
      </c>
      <c r="H170" s="3" t="s">
        <v>25</v>
      </c>
      <c r="I170" s="3" t="s">
        <v>25</v>
      </c>
      <c r="J170" s="3" t="s">
        <v>25</v>
      </c>
      <c r="K170" s="3" t="s">
        <v>25</v>
      </c>
      <c r="L170" s="3" t="s">
        <v>25</v>
      </c>
      <c r="M170" s="3" t="s">
        <v>25</v>
      </c>
      <c r="N170" s="3" t="s">
        <v>25</v>
      </c>
      <c r="O170" s="3" t="s">
        <v>25</v>
      </c>
      <c r="P170" s="3" t="s">
        <v>25</v>
      </c>
      <c r="Q170" s="4" t="s">
        <v>25</v>
      </c>
      <c r="R170" s="3" t="s">
        <v>25</v>
      </c>
      <c r="S170" s="3" t="s">
        <v>25</v>
      </c>
      <c r="T170" s="3" t="s">
        <v>25</v>
      </c>
      <c r="U170" s="3" t="s">
        <v>25</v>
      </c>
    </row>
    <row r="171" spans="1:21" ht="16" x14ac:dyDescent="0.2">
      <c r="A171" s="2" t="s">
        <v>173</v>
      </c>
      <c r="B171" s="3">
        <v>-864600000</v>
      </c>
      <c r="C171" s="3">
        <v>-250100000</v>
      </c>
      <c r="D171" s="3">
        <v>-1417500000</v>
      </c>
      <c r="E171" s="3">
        <v>-248900000</v>
      </c>
      <c r="F171" s="3">
        <v>-19700000</v>
      </c>
      <c r="G171" s="3">
        <v>-162600000</v>
      </c>
      <c r="H171" s="3">
        <v>-3284500000</v>
      </c>
      <c r="I171" s="3">
        <v>-1000000</v>
      </c>
      <c r="J171" s="3">
        <v>870000000</v>
      </c>
      <c r="K171" s="3">
        <v>-141000000</v>
      </c>
      <c r="L171" s="3">
        <v>-159000000</v>
      </c>
      <c r="M171" s="3">
        <v>1228000000</v>
      </c>
      <c r="N171" s="3">
        <v>751000000</v>
      </c>
      <c r="O171" s="3">
        <v>1394000000</v>
      </c>
      <c r="P171" s="3">
        <v>-250000000</v>
      </c>
      <c r="Q171" s="4">
        <v>-7000000000</v>
      </c>
      <c r="R171" s="3">
        <v>-62000000</v>
      </c>
      <c r="S171" s="3">
        <v>-2048000000</v>
      </c>
      <c r="T171" s="3">
        <v>-26000000</v>
      </c>
      <c r="U171" s="3">
        <v>-4864000000</v>
      </c>
    </row>
    <row r="172" spans="1:21" ht="16" x14ac:dyDescent="0.2">
      <c r="A172" s="2" t="s">
        <v>174</v>
      </c>
      <c r="B172" s="3">
        <v>-106600000</v>
      </c>
      <c r="C172" s="3">
        <v>-115000000</v>
      </c>
      <c r="D172" s="3">
        <v>-127000000</v>
      </c>
      <c r="E172" s="3">
        <v>-139600000</v>
      </c>
      <c r="F172" s="3">
        <v>-164700000</v>
      </c>
      <c r="G172" s="3">
        <v>-180300000</v>
      </c>
      <c r="H172" s="3">
        <v>-197900000</v>
      </c>
      <c r="I172" s="3">
        <v>-252000000</v>
      </c>
      <c r="J172" s="3">
        <v>-262000000</v>
      </c>
      <c r="K172" s="3">
        <v>-272000000</v>
      </c>
      <c r="L172" s="3">
        <v>-325000000</v>
      </c>
      <c r="M172" s="3">
        <v>-509000000</v>
      </c>
      <c r="N172" s="3">
        <v>-725000000</v>
      </c>
      <c r="O172" s="3">
        <v>-817000000</v>
      </c>
      <c r="P172" s="3">
        <v>-864000000</v>
      </c>
      <c r="Q172" s="4">
        <v>-866000000</v>
      </c>
      <c r="R172" s="3">
        <v>-214000000</v>
      </c>
      <c r="S172" s="3">
        <v>-220000000</v>
      </c>
      <c r="T172" s="3">
        <v>-216000000</v>
      </c>
      <c r="U172" s="3">
        <v>-216000000</v>
      </c>
    </row>
    <row r="173" spans="1:21" ht="16" x14ac:dyDescent="0.2">
      <c r="A173" s="2" t="s">
        <v>175</v>
      </c>
      <c r="B173" s="3">
        <v>450400000</v>
      </c>
      <c r="C173" s="3">
        <v>-153600000</v>
      </c>
      <c r="D173" s="3">
        <v>851400000</v>
      </c>
      <c r="E173" s="3">
        <v>-24900000</v>
      </c>
      <c r="F173" s="3">
        <v>-346400000</v>
      </c>
      <c r="G173" s="3">
        <v>-99700000</v>
      </c>
      <c r="H173" s="3">
        <v>2729100000</v>
      </c>
      <c r="I173" s="3">
        <v>-669000000</v>
      </c>
      <c r="J173" s="3">
        <v>-499000000</v>
      </c>
      <c r="K173" s="3">
        <v>-271000000</v>
      </c>
      <c r="L173" s="3">
        <v>-281000000</v>
      </c>
      <c r="M173" s="3">
        <v>-413000000</v>
      </c>
      <c r="N173" s="3">
        <v>-30000000</v>
      </c>
      <c r="O173" s="3">
        <v>-7000000</v>
      </c>
      <c r="P173" s="3">
        <v>-10000000</v>
      </c>
      <c r="Q173" s="4">
        <v>4406000000</v>
      </c>
      <c r="R173" s="3">
        <v>-3000000</v>
      </c>
      <c r="S173" s="3">
        <v>1993000000</v>
      </c>
      <c r="T173" s="3">
        <v>-804000000</v>
      </c>
      <c r="U173" s="3">
        <v>3220000000</v>
      </c>
    </row>
    <row r="174" spans="1:21" ht="16" x14ac:dyDescent="0.2">
      <c r="A174" s="2" t="s">
        <v>176</v>
      </c>
      <c r="B174" s="3">
        <v>531800000</v>
      </c>
      <c r="C174" s="3" t="s">
        <v>25</v>
      </c>
      <c r="D174" s="3">
        <v>852100000</v>
      </c>
      <c r="E174" s="3">
        <v>9400000</v>
      </c>
      <c r="F174" s="3">
        <v>18200000</v>
      </c>
      <c r="G174" s="3">
        <v>34200000</v>
      </c>
      <c r="H174" s="3">
        <v>3683200000</v>
      </c>
      <c r="I174" s="3">
        <v>61000000</v>
      </c>
      <c r="J174" s="3">
        <v>85000000</v>
      </c>
      <c r="K174" s="3">
        <v>1387000000</v>
      </c>
      <c r="L174" s="3">
        <v>27000000</v>
      </c>
      <c r="M174" s="3">
        <v>397000000</v>
      </c>
      <c r="N174" s="3">
        <v>901000000</v>
      </c>
      <c r="O174" s="3">
        <v>6000000</v>
      </c>
      <c r="P174" s="3">
        <v>4000000</v>
      </c>
      <c r="Q174" s="4">
        <v>7567000000</v>
      </c>
      <c r="R174" s="3">
        <v>-1000000</v>
      </c>
      <c r="S174" s="3">
        <v>2248000000</v>
      </c>
      <c r="T174" s="3">
        <v>1000000</v>
      </c>
      <c r="U174" s="3">
        <v>5319000000</v>
      </c>
    </row>
    <row r="175" spans="1:21" ht="16" x14ac:dyDescent="0.2">
      <c r="A175" s="2" t="s">
        <v>177</v>
      </c>
      <c r="B175" s="3">
        <v>-81400000</v>
      </c>
      <c r="C175" s="3">
        <v>-153600000</v>
      </c>
      <c r="D175" s="3">
        <v>-700000</v>
      </c>
      <c r="E175" s="3">
        <v>-34300000</v>
      </c>
      <c r="F175" s="3">
        <v>-364600000</v>
      </c>
      <c r="G175" s="3">
        <v>-133900000</v>
      </c>
      <c r="H175" s="3">
        <v>-954100000</v>
      </c>
      <c r="I175" s="3">
        <v>-730000000</v>
      </c>
      <c r="J175" s="3">
        <v>-584000000</v>
      </c>
      <c r="K175" s="3">
        <v>-1658000000</v>
      </c>
      <c r="L175" s="3">
        <v>-308000000</v>
      </c>
      <c r="M175" s="3">
        <v>-810000000</v>
      </c>
      <c r="N175" s="3">
        <v>-931000000</v>
      </c>
      <c r="O175" s="3">
        <v>-13000000</v>
      </c>
      <c r="P175" s="3">
        <v>-14000000</v>
      </c>
      <c r="Q175" s="4">
        <v>-3161000000</v>
      </c>
      <c r="R175" s="3">
        <v>-2000000</v>
      </c>
      <c r="S175" s="3">
        <v>-255000000</v>
      </c>
      <c r="T175" s="3">
        <v>-805000000</v>
      </c>
      <c r="U175" s="3">
        <v>-2099000000</v>
      </c>
    </row>
    <row r="176" spans="1:21" ht="16" x14ac:dyDescent="0.2">
      <c r="A176" s="2" t="s">
        <v>178</v>
      </c>
      <c r="B176" s="3">
        <v>-132300000</v>
      </c>
      <c r="C176" s="3">
        <v>-208000000</v>
      </c>
      <c r="D176" s="3">
        <v>-256100000</v>
      </c>
      <c r="E176" s="3">
        <v>-473500000</v>
      </c>
      <c r="F176" s="3">
        <v>-414900000</v>
      </c>
      <c r="G176" s="3">
        <v>-309400000</v>
      </c>
      <c r="H176" s="3">
        <v>-165600000</v>
      </c>
      <c r="I176" s="3" t="s">
        <v>25</v>
      </c>
      <c r="J176" s="3">
        <v>-710000000</v>
      </c>
      <c r="K176" s="3">
        <v>-272000000</v>
      </c>
      <c r="L176" s="3">
        <v>-200000000</v>
      </c>
      <c r="M176" s="3">
        <v>-1591000000</v>
      </c>
      <c r="N176" s="3">
        <v>-2290000000</v>
      </c>
      <c r="O176" s="3">
        <v>-3675000000</v>
      </c>
      <c r="P176" s="3">
        <v>-1083000000</v>
      </c>
      <c r="Q176" s="4">
        <v>-701000000</v>
      </c>
      <c r="R176" s="3">
        <v>-183000000</v>
      </c>
      <c r="S176" s="3">
        <v>-396000000</v>
      </c>
      <c r="T176" s="3">
        <v>-122000000</v>
      </c>
      <c r="U176" s="3" t="s">
        <v>25</v>
      </c>
    </row>
    <row r="177" spans="1:21" ht="16" x14ac:dyDescent="0.2">
      <c r="A177" s="2" t="s">
        <v>179</v>
      </c>
      <c r="B177" s="3" t="s">
        <v>25</v>
      </c>
      <c r="C177" s="3" t="s">
        <v>25</v>
      </c>
      <c r="D177" s="3" t="s">
        <v>25</v>
      </c>
      <c r="E177" s="3" t="s">
        <v>25</v>
      </c>
      <c r="F177" s="3" t="s">
        <v>25</v>
      </c>
      <c r="G177" s="3" t="s">
        <v>25</v>
      </c>
      <c r="H177" s="3" t="s">
        <v>25</v>
      </c>
      <c r="I177" s="3" t="s">
        <v>25</v>
      </c>
      <c r="J177" s="3" t="s">
        <v>25</v>
      </c>
      <c r="K177" s="3" t="s">
        <v>25</v>
      </c>
      <c r="L177" s="3" t="s">
        <v>25</v>
      </c>
      <c r="M177" s="3" t="s">
        <v>25</v>
      </c>
      <c r="N177" s="3" t="s">
        <v>25</v>
      </c>
      <c r="O177" s="3" t="s">
        <v>25</v>
      </c>
      <c r="P177" s="3" t="s">
        <v>25</v>
      </c>
      <c r="Q177" s="4" t="s">
        <v>25</v>
      </c>
      <c r="R177" s="3" t="s">
        <v>25</v>
      </c>
      <c r="S177" s="3" t="s">
        <v>25</v>
      </c>
      <c r="T177" s="3" t="s">
        <v>25</v>
      </c>
      <c r="U177" s="3" t="s">
        <v>25</v>
      </c>
    </row>
    <row r="178" spans="1:21" ht="16" x14ac:dyDescent="0.2">
      <c r="A178" s="2" t="s">
        <v>180</v>
      </c>
      <c r="B178" s="3">
        <v>-132300000</v>
      </c>
      <c r="C178" s="3">
        <v>-208000000</v>
      </c>
      <c r="D178" s="3">
        <v>-256100000</v>
      </c>
      <c r="E178" s="3">
        <v>-473500000</v>
      </c>
      <c r="F178" s="3">
        <v>-414900000</v>
      </c>
      <c r="G178" s="3">
        <v>-309400000</v>
      </c>
      <c r="H178" s="3">
        <v>-165600000</v>
      </c>
      <c r="I178" s="3" t="s">
        <v>25</v>
      </c>
      <c r="J178" s="3">
        <v>-710000000</v>
      </c>
      <c r="K178" s="3">
        <v>-272000000</v>
      </c>
      <c r="L178" s="3">
        <v>-200000000</v>
      </c>
      <c r="M178" s="3">
        <v>-1591000000</v>
      </c>
      <c r="N178" s="3">
        <v>-2290000000</v>
      </c>
      <c r="O178" s="3">
        <v>-3675000000</v>
      </c>
      <c r="P178" s="3">
        <v>-1083000000</v>
      </c>
      <c r="Q178" s="4">
        <v>-701000000</v>
      </c>
      <c r="R178" s="3">
        <v>-183000000</v>
      </c>
      <c r="S178" s="3">
        <v>-396000000</v>
      </c>
      <c r="T178" s="3">
        <v>-122000000</v>
      </c>
      <c r="U178" s="3" t="s">
        <v>25</v>
      </c>
    </row>
    <row r="179" spans="1:21" ht="16" x14ac:dyDescent="0.2">
      <c r="A179" s="2" t="s">
        <v>181</v>
      </c>
      <c r="B179" s="3">
        <v>-94400000</v>
      </c>
      <c r="C179" s="3">
        <v>95700000</v>
      </c>
      <c r="D179" s="3">
        <v>24500000</v>
      </c>
      <c r="E179" s="3">
        <v>28200000</v>
      </c>
      <c r="F179" s="3">
        <v>86300000</v>
      </c>
      <c r="G179" s="3">
        <v>141300000</v>
      </c>
      <c r="H179" s="3">
        <v>7300000</v>
      </c>
      <c r="I179" s="3">
        <v>28000000</v>
      </c>
      <c r="J179" s="3">
        <v>33000000</v>
      </c>
      <c r="K179" s="3">
        <v>10000000</v>
      </c>
      <c r="L179" s="3">
        <v>25000000</v>
      </c>
      <c r="M179" s="3">
        <v>103000000</v>
      </c>
      <c r="N179" s="3">
        <v>-67000000</v>
      </c>
      <c r="O179" s="3">
        <v>86000000</v>
      </c>
      <c r="P179" s="3">
        <v>6000000</v>
      </c>
      <c r="Q179" s="4">
        <v>2030000000</v>
      </c>
      <c r="R179" s="3">
        <v>15000000</v>
      </c>
      <c r="S179" s="3">
        <v>-16000000</v>
      </c>
      <c r="T179" s="3">
        <v>575000000</v>
      </c>
      <c r="U179" s="3">
        <v>1456000000</v>
      </c>
    </row>
    <row r="180" spans="1:21" ht="16" x14ac:dyDescent="0.2">
      <c r="A180" s="2" t="s">
        <v>156</v>
      </c>
      <c r="B180" s="3" t="s">
        <v>25</v>
      </c>
      <c r="C180" s="3" t="s">
        <v>25</v>
      </c>
      <c r="D180" s="3" t="s">
        <v>25</v>
      </c>
      <c r="E180" s="3" t="s">
        <v>25</v>
      </c>
      <c r="F180" s="3" t="s">
        <v>25</v>
      </c>
      <c r="G180" s="3" t="s">
        <v>25</v>
      </c>
      <c r="H180" s="3" t="s">
        <v>25</v>
      </c>
      <c r="I180" s="3" t="s">
        <v>25</v>
      </c>
      <c r="J180" s="3" t="s">
        <v>25</v>
      </c>
      <c r="K180" s="3" t="s">
        <v>25</v>
      </c>
      <c r="L180" s="3" t="s">
        <v>25</v>
      </c>
      <c r="M180" s="3" t="s">
        <v>25</v>
      </c>
      <c r="N180" s="3" t="s">
        <v>25</v>
      </c>
      <c r="O180" s="3" t="s">
        <v>25</v>
      </c>
      <c r="P180" s="3" t="s">
        <v>25</v>
      </c>
      <c r="Q180" s="4" t="s">
        <v>25</v>
      </c>
      <c r="R180" s="3" t="s">
        <v>25</v>
      </c>
      <c r="S180" s="3" t="s">
        <v>25</v>
      </c>
      <c r="T180" s="3" t="s">
        <v>25</v>
      </c>
      <c r="U180" s="3" t="s">
        <v>25</v>
      </c>
    </row>
    <row r="181" spans="1:21" ht="16" x14ac:dyDescent="0.2">
      <c r="A181" s="2" t="s">
        <v>182</v>
      </c>
      <c r="B181" s="3">
        <v>117100000</v>
      </c>
      <c r="C181" s="3">
        <v>-380900000</v>
      </c>
      <c r="D181" s="3">
        <v>492800000</v>
      </c>
      <c r="E181" s="3">
        <v>-609800000</v>
      </c>
      <c r="F181" s="3">
        <v>-839700000</v>
      </c>
      <c r="G181" s="3">
        <v>-448100000</v>
      </c>
      <c r="H181" s="3">
        <v>2372900000</v>
      </c>
      <c r="I181" s="3">
        <v>-893000000</v>
      </c>
      <c r="J181" s="3">
        <v>-1438000000</v>
      </c>
      <c r="K181" s="3">
        <v>-805000000</v>
      </c>
      <c r="L181" s="3">
        <v>-781000000</v>
      </c>
      <c r="M181" s="3">
        <v>-2410000000</v>
      </c>
      <c r="N181" s="3">
        <v>-3112000000</v>
      </c>
      <c r="O181" s="3">
        <v>-4413000000</v>
      </c>
      <c r="P181" s="3">
        <v>-1951000000</v>
      </c>
      <c r="Q181" s="4">
        <v>4869000000</v>
      </c>
      <c r="R181" s="3">
        <v>-385000000</v>
      </c>
      <c r="S181" s="3">
        <v>1361000000</v>
      </c>
      <c r="T181" s="3">
        <v>-567000000</v>
      </c>
      <c r="U181" s="3">
        <v>4460000000</v>
      </c>
    </row>
    <row r="182" spans="1:21" ht="16" x14ac:dyDescent="0.2">
      <c r="A182" s="2" t="s">
        <v>183</v>
      </c>
      <c r="B182" s="3">
        <v>-8100000</v>
      </c>
      <c r="C182" s="3">
        <v>2300000</v>
      </c>
      <c r="D182" s="3">
        <v>3300000</v>
      </c>
      <c r="E182" s="3">
        <v>-5100000</v>
      </c>
      <c r="F182" s="3">
        <v>-8600000</v>
      </c>
      <c r="G182" s="3">
        <v>1500000</v>
      </c>
      <c r="H182" s="3">
        <v>-22300000</v>
      </c>
      <c r="I182" s="3">
        <v>-24000000</v>
      </c>
      <c r="J182" s="3">
        <v>-4000000</v>
      </c>
      <c r="K182" s="3">
        <v>-1000000</v>
      </c>
      <c r="L182" s="3">
        <v>-3000000</v>
      </c>
      <c r="M182" s="3">
        <v>8000000</v>
      </c>
      <c r="N182" s="3">
        <v>23000000</v>
      </c>
      <c r="O182" s="3">
        <v>-3000000</v>
      </c>
      <c r="P182" s="3">
        <v>-18000000</v>
      </c>
      <c r="Q182" s="4">
        <v>12000000</v>
      </c>
      <c r="R182" s="3">
        <v>16000000</v>
      </c>
      <c r="S182" s="3">
        <v>2000000</v>
      </c>
      <c r="T182" s="3" t="s">
        <v>25</v>
      </c>
      <c r="U182" s="3">
        <v>-6000000</v>
      </c>
    </row>
    <row r="183" spans="1:21" ht="16" x14ac:dyDescent="0.2">
      <c r="A183" s="2" t="s">
        <v>184</v>
      </c>
      <c r="B183" s="3">
        <v>-80700000</v>
      </c>
      <c r="C183" s="3">
        <v>171700000</v>
      </c>
      <c r="D183" s="3">
        <v>-91600000</v>
      </c>
      <c r="E183" s="3">
        <v>-5800000</v>
      </c>
      <c r="F183" s="3">
        <v>-26400000</v>
      </c>
      <c r="G183" s="3">
        <v>238500000</v>
      </c>
      <c r="H183" s="3">
        <v>-57600000</v>
      </c>
      <c r="I183" s="3">
        <v>30000000</v>
      </c>
      <c r="J183" s="3">
        <v>1000000</v>
      </c>
      <c r="K183" s="3">
        <v>-195000000</v>
      </c>
      <c r="L183" s="3">
        <v>245000000</v>
      </c>
      <c r="M183" s="3">
        <v>473000000</v>
      </c>
      <c r="N183" s="3">
        <v>429000000</v>
      </c>
      <c r="O183" s="3">
        <v>-332000000</v>
      </c>
      <c r="P183" s="3">
        <v>-43000000</v>
      </c>
      <c r="Q183" s="4">
        <v>-42000000</v>
      </c>
      <c r="R183" s="3">
        <v>335000000</v>
      </c>
      <c r="S183" s="3">
        <v>-337000000</v>
      </c>
      <c r="T183" s="3">
        <v>-179000000</v>
      </c>
      <c r="U183" s="3">
        <v>139000000</v>
      </c>
    </row>
    <row r="184" spans="1:21" ht="16" x14ac:dyDescent="0.2">
      <c r="A184" s="2" t="s">
        <v>55</v>
      </c>
      <c r="B184" s="3">
        <v>971200000</v>
      </c>
      <c r="C184" s="3">
        <v>1078500000</v>
      </c>
      <c r="D184" s="3">
        <v>1182200000</v>
      </c>
      <c r="E184" s="3">
        <v>1201400000</v>
      </c>
      <c r="F184" s="3">
        <v>1032800000</v>
      </c>
      <c r="G184" s="3">
        <v>1086200000</v>
      </c>
      <c r="H184" s="3">
        <v>956900000</v>
      </c>
      <c r="I184" s="3">
        <v>1510000000</v>
      </c>
      <c r="J184" s="3">
        <v>1384000000</v>
      </c>
      <c r="K184" s="3">
        <v>1179000000</v>
      </c>
      <c r="L184" s="3">
        <v>1350000000</v>
      </c>
      <c r="M184" s="3">
        <v>1753000000</v>
      </c>
      <c r="N184" s="3">
        <v>3025000000</v>
      </c>
      <c r="O184" s="3">
        <v>3063000000</v>
      </c>
      <c r="P184" s="3">
        <v>2867000000</v>
      </c>
      <c r="Q184" s="4">
        <v>2935000000</v>
      </c>
      <c r="R184" s="3">
        <v>736000000</v>
      </c>
      <c r="S184" s="3">
        <v>643000000</v>
      </c>
      <c r="T184" s="3">
        <v>767000000</v>
      </c>
      <c r="U184" s="3">
        <v>789000000</v>
      </c>
    </row>
    <row r="185" spans="1:21" ht="16" x14ac:dyDescent="0.2">
      <c r="A185" s="2" t="s">
        <v>56</v>
      </c>
      <c r="B185" s="5">
        <v>19.399999999999999</v>
      </c>
      <c r="C185" s="5">
        <v>20.72</v>
      </c>
      <c r="D185" s="5">
        <v>19.95</v>
      </c>
      <c r="E185" s="5">
        <v>22.04</v>
      </c>
      <c r="F185" s="5">
        <v>20.2</v>
      </c>
      <c r="G185" s="5">
        <v>21.67</v>
      </c>
      <c r="H185" s="5">
        <v>18.82</v>
      </c>
      <c r="I185" s="5">
        <v>20.22</v>
      </c>
      <c r="J185" s="5">
        <v>23.46</v>
      </c>
      <c r="K185" s="5">
        <v>19.11</v>
      </c>
      <c r="L185" s="5">
        <v>19.850000000000001</v>
      </c>
      <c r="M185" s="5">
        <v>13.64</v>
      </c>
      <c r="N185" s="5">
        <v>16.63</v>
      </c>
      <c r="O185" s="5">
        <v>17.190000000000001</v>
      </c>
      <c r="P185" s="5">
        <v>16.8</v>
      </c>
      <c r="Q185" s="6">
        <v>15.73</v>
      </c>
      <c r="R185" s="5">
        <v>16.8</v>
      </c>
      <c r="S185" s="5">
        <v>15.95</v>
      </c>
      <c r="T185" s="5">
        <v>15.73</v>
      </c>
      <c r="U185" s="5">
        <v>15.73</v>
      </c>
    </row>
    <row r="186" spans="1:21" ht="16" x14ac:dyDescent="0.2">
      <c r="A186" s="2" t="s">
        <v>185</v>
      </c>
      <c r="B186" s="3">
        <v>745300000</v>
      </c>
      <c r="C186" s="3">
        <v>52100000</v>
      </c>
      <c r="D186" s="3">
        <v>1082600000</v>
      </c>
      <c r="E186" s="3">
        <v>14100000</v>
      </c>
      <c r="F186" s="3">
        <v>-147400000</v>
      </c>
      <c r="G186" s="3">
        <v>-42000000</v>
      </c>
      <c r="H186" s="3">
        <v>3143100000</v>
      </c>
      <c r="I186" s="3">
        <v>-170000000</v>
      </c>
      <c r="J186" s="3">
        <v>-989000000</v>
      </c>
      <c r="K186" s="3">
        <v>2000000</v>
      </c>
      <c r="L186" s="3" t="s">
        <v>25</v>
      </c>
      <c r="M186" s="3">
        <v>-1473000000</v>
      </c>
      <c r="N186" s="3">
        <v>-1028000000</v>
      </c>
      <c r="O186" s="3">
        <v>-1715000000</v>
      </c>
      <c r="P186" s="3">
        <v>42000000</v>
      </c>
      <c r="Q186" s="4">
        <v>6699000000</v>
      </c>
      <c r="R186" s="3" t="s">
        <v>25</v>
      </c>
      <c r="S186" s="3">
        <v>1978000000</v>
      </c>
      <c r="T186" s="3">
        <v>4000000</v>
      </c>
      <c r="U186" s="3">
        <v>4717000000</v>
      </c>
    </row>
    <row r="187" spans="1:21" ht="16" x14ac:dyDescent="0.2">
      <c r="A187" s="2" t="s">
        <v>186</v>
      </c>
      <c r="B187" s="3">
        <v>545000000</v>
      </c>
      <c r="C187" s="3">
        <v>604700000</v>
      </c>
      <c r="D187" s="3">
        <v>508200000</v>
      </c>
      <c r="E187" s="3">
        <v>619100000</v>
      </c>
      <c r="F187" s="3">
        <v>654800000</v>
      </c>
      <c r="G187" s="3">
        <v>636600000</v>
      </c>
      <c r="H187" s="3">
        <v>705600000</v>
      </c>
      <c r="I187" s="3">
        <v>772000000</v>
      </c>
      <c r="J187" s="3">
        <v>450000000</v>
      </c>
      <c r="K187" s="3">
        <v>615000000</v>
      </c>
      <c r="L187" s="3">
        <v>1024000000</v>
      </c>
      <c r="M187" s="3">
        <v>1388000000</v>
      </c>
      <c r="N187" s="3">
        <v>2422000000</v>
      </c>
      <c r="O187" s="3">
        <v>2352000000</v>
      </c>
      <c r="P187" s="3">
        <v>1906000000</v>
      </c>
      <c r="Q187" s="4">
        <v>1706000000</v>
      </c>
      <c r="R187" s="3">
        <v>711000000</v>
      </c>
      <c r="S187" s="3">
        <v>279000000</v>
      </c>
      <c r="T187" s="3">
        <v>321000000</v>
      </c>
      <c r="U187" s="3">
        <v>395000000</v>
      </c>
    </row>
    <row r="188" spans="1:21" ht="16" x14ac:dyDescent="0.2">
      <c r="A188" s="28" t="s">
        <v>187</v>
      </c>
      <c r="B188" s="26">
        <v>578988708</v>
      </c>
      <c r="C188" s="26">
        <v>652886790</v>
      </c>
      <c r="D188" s="26">
        <v>568463245</v>
      </c>
      <c r="E188" s="26">
        <v>693845077</v>
      </c>
      <c r="F188" s="26">
        <v>730624992</v>
      </c>
      <c r="G188" s="26">
        <v>700051245</v>
      </c>
      <c r="H188" s="26">
        <v>796603544</v>
      </c>
      <c r="I188" s="26">
        <v>875330606</v>
      </c>
      <c r="J188" s="26">
        <v>571255249</v>
      </c>
      <c r="K188" s="26">
        <v>746431718</v>
      </c>
      <c r="L188" s="26">
        <v>1168705301</v>
      </c>
      <c r="M188" s="26">
        <v>1583779638</v>
      </c>
      <c r="N188" s="26">
        <v>2644208775</v>
      </c>
      <c r="O188" s="26">
        <v>2565926851</v>
      </c>
      <c r="P188" s="26">
        <v>2138536528</v>
      </c>
      <c r="Q188" s="27">
        <v>2101765197</v>
      </c>
      <c r="R188" s="26">
        <v>768894934</v>
      </c>
      <c r="S188" s="26">
        <v>371702413</v>
      </c>
      <c r="T188" s="26">
        <v>425733871</v>
      </c>
      <c r="U188" s="26">
        <v>546845000</v>
      </c>
    </row>
    <row r="189" spans="1:21" ht="16" x14ac:dyDescent="0.2">
      <c r="A189" s="21" t="s">
        <v>200</v>
      </c>
      <c r="B189" s="22"/>
      <c r="C189" s="23">
        <f>(C188/B188)-1</f>
        <v>0.12763302803480592</v>
      </c>
      <c r="D189" s="23">
        <f>(D188/C188)-1</f>
        <v>-0.12930809183625847</v>
      </c>
      <c r="E189" s="23">
        <f>(E188/D188)-1</f>
        <v>0.22056277710619621</v>
      </c>
      <c r="F189" s="23">
        <f t="shared" ref="F189:Q189" si="11">(F188/E188)-1</f>
        <v>5.3008828943525099E-2</v>
      </c>
      <c r="G189" s="23">
        <f t="shared" si="11"/>
        <v>-4.1846018593352463E-2</v>
      </c>
      <c r="H189" s="23">
        <f t="shared" si="11"/>
        <v>0.13792175885638192</v>
      </c>
      <c r="I189" s="23">
        <f t="shared" si="11"/>
        <v>9.8828410434488312E-2</v>
      </c>
      <c r="J189" s="23">
        <f t="shared" si="11"/>
        <v>-0.34738343994337606</v>
      </c>
      <c r="K189" s="23">
        <f t="shared" si="11"/>
        <v>0.30665183262062246</v>
      </c>
      <c r="L189" s="23">
        <f t="shared" si="11"/>
        <v>0.56572298954745115</v>
      </c>
      <c r="M189" s="23">
        <f t="shared" si="11"/>
        <v>0.35515740079628499</v>
      </c>
      <c r="N189" s="23">
        <f t="shared" si="11"/>
        <v>0.66955598591929877</v>
      </c>
      <c r="O189" s="23">
        <f t="shared" si="11"/>
        <v>-2.9605046598485729E-2</v>
      </c>
      <c r="P189" s="23">
        <f t="shared" si="11"/>
        <v>-0.16656372056492419</v>
      </c>
      <c r="Q189" s="23">
        <f t="shared" si="11"/>
        <v>-1.71946237618813E-2</v>
      </c>
      <c r="R189" s="23"/>
      <c r="S189" s="23">
        <f t="shared" ref="S189:U189" si="12">(S188/R188)-1</f>
        <v>-0.51657580696194305</v>
      </c>
      <c r="T189" s="23">
        <f t="shared" si="12"/>
        <v>0.14536213947042631</v>
      </c>
      <c r="U189" s="23">
        <f t="shared" si="12"/>
        <v>0.2844761416692636</v>
      </c>
    </row>
    <row r="190" spans="1:21" ht="16" x14ac:dyDescent="0.2">
      <c r="A190" s="24" t="s">
        <v>201</v>
      </c>
      <c r="B190" s="25">
        <f t="shared" ref="B190:U190" si="13">B188/B2</f>
        <v>0.11568205954045954</v>
      </c>
      <c r="C190" s="25">
        <f t="shared" si="13"/>
        <v>0.12540803864697181</v>
      </c>
      <c r="D190" s="25">
        <f t="shared" si="13"/>
        <v>9.594964132599669E-2</v>
      </c>
      <c r="E190" s="25">
        <f t="shared" si="13"/>
        <v>0.12728066277768604</v>
      </c>
      <c r="F190" s="25">
        <f t="shared" si="13"/>
        <v>0.14293189975937556</v>
      </c>
      <c r="G190" s="25">
        <f t="shared" si="13"/>
        <v>0.13967502893056663</v>
      </c>
      <c r="H190" s="25">
        <f t="shared" si="13"/>
        <v>0.15671300440667296</v>
      </c>
      <c r="I190" s="25">
        <f t="shared" si="13"/>
        <v>0.1172265442614169</v>
      </c>
      <c r="J190" s="25">
        <f t="shared" si="13"/>
        <v>9.6822923559322038E-2</v>
      </c>
      <c r="K190" s="25">
        <f t="shared" si="13"/>
        <v>0.12101681549935149</v>
      </c>
      <c r="L190" s="25">
        <f t="shared" si="13"/>
        <v>0.17184315556535804</v>
      </c>
      <c r="M190" s="25">
        <f t="shared" si="13"/>
        <v>0.12319381129433728</v>
      </c>
      <c r="N190" s="25">
        <f t="shared" si="13"/>
        <v>0.14533410877212269</v>
      </c>
      <c r="O190" s="25">
        <f t="shared" si="13"/>
        <v>0.14403990406421915</v>
      </c>
      <c r="P190" s="25">
        <f t="shared" si="13"/>
        <v>0.12533914711053804</v>
      </c>
      <c r="Q190" s="25">
        <f t="shared" si="13"/>
        <v>0.11265290223508603</v>
      </c>
      <c r="R190" s="25">
        <f t="shared" si="13"/>
        <v>0.16795433245958935</v>
      </c>
      <c r="S190" s="25">
        <f t="shared" si="13"/>
        <v>8.3136303511518669E-2</v>
      </c>
      <c r="T190" s="25">
        <f t="shared" si="13"/>
        <v>9.0716784785851268E-2</v>
      </c>
      <c r="U190" s="25">
        <f t="shared" si="13"/>
        <v>0.11126042726347915</v>
      </c>
    </row>
    <row r="191" spans="1:21" ht="16" x14ac:dyDescent="0.2">
      <c r="A191" s="2" t="s">
        <v>188</v>
      </c>
      <c r="B191" s="3">
        <v>1018500000</v>
      </c>
      <c r="C191" s="3">
        <v>459200000</v>
      </c>
      <c r="D191" s="3">
        <v>1373200000</v>
      </c>
      <c r="E191" s="3">
        <v>618100000</v>
      </c>
      <c r="F191" s="3">
        <v>321800000</v>
      </c>
      <c r="G191" s="3">
        <v>548200000</v>
      </c>
      <c r="H191" s="3">
        <v>3441700000</v>
      </c>
      <c r="I191" s="3">
        <v>103000000</v>
      </c>
      <c r="J191" s="3">
        <v>-49000000</v>
      </c>
      <c r="K191" s="3">
        <v>344000000</v>
      </c>
      <c r="L191" s="3">
        <v>743000000</v>
      </c>
      <c r="M191" s="3">
        <v>975000000</v>
      </c>
      <c r="N191" s="3">
        <v>2483000000</v>
      </c>
      <c r="O191" s="3">
        <v>2352000000</v>
      </c>
      <c r="P191" s="3">
        <v>1910000000</v>
      </c>
      <c r="Q191" s="4">
        <v>6116000000</v>
      </c>
      <c r="R191" s="3">
        <v>712000000</v>
      </c>
      <c r="S191" s="3">
        <v>2272000000</v>
      </c>
      <c r="T191" s="3">
        <v>-483000000</v>
      </c>
      <c r="U191" s="3">
        <v>3615000000</v>
      </c>
    </row>
    <row r="192" spans="1:21" ht="16" x14ac:dyDescent="0.2">
      <c r="A192" s="2" t="s">
        <v>189</v>
      </c>
      <c r="B192" s="5">
        <v>4.12</v>
      </c>
      <c r="C192" s="5">
        <v>4.6900000000000004</v>
      </c>
      <c r="D192" s="5">
        <v>4.0599999999999996</v>
      </c>
      <c r="E192" s="5">
        <v>5.42</v>
      </c>
      <c r="F192" s="5">
        <v>5.93</v>
      </c>
      <c r="G192" s="3">
        <v>6</v>
      </c>
      <c r="H192" s="5">
        <v>6.68</v>
      </c>
      <c r="I192" s="5">
        <v>6.24</v>
      </c>
      <c r="J192" s="5">
        <v>3.67</v>
      </c>
      <c r="K192" s="5">
        <v>5.19</v>
      </c>
      <c r="L192" s="5">
        <v>8.68</v>
      </c>
      <c r="M192" s="3" t="s">
        <v>25</v>
      </c>
      <c r="N192" s="5">
        <v>11.32</v>
      </c>
      <c r="O192" s="5">
        <v>11.68</v>
      </c>
      <c r="P192" s="5">
        <v>9.94</v>
      </c>
      <c r="Q192" s="6">
        <v>8.99</v>
      </c>
      <c r="R192" s="5">
        <v>3.73</v>
      </c>
      <c r="S192" s="5">
        <v>1.47</v>
      </c>
      <c r="T192" s="5">
        <v>1.7</v>
      </c>
      <c r="U192" s="5">
        <v>2.09</v>
      </c>
    </row>
    <row r="193" spans="1:21" ht="16" x14ac:dyDescent="0.2">
      <c r="A193" s="2" t="s">
        <v>190</v>
      </c>
      <c r="B193" s="5">
        <v>4.78</v>
      </c>
      <c r="C193" s="5">
        <v>5.41</v>
      </c>
      <c r="D193" s="5">
        <v>4.91</v>
      </c>
      <c r="E193" s="5">
        <v>4.42</v>
      </c>
      <c r="F193" s="5">
        <v>5.42</v>
      </c>
      <c r="G193" s="5">
        <v>7.65</v>
      </c>
      <c r="H193" s="5">
        <v>8.19</v>
      </c>
      <c r="I193" s="5">
        <v>9.69</v>
      </c>
      <c r="J193" s="5">
        <v>19.71</v>
      </c>
      <c r="K193" s="5">
        <v>19.73</v>
      </c>
      <c r="L193" s="5">
        <v>16.93</v>
      </c>
      <c r="M193" s="3" t="s">
        <v>25</v>
      </c>
      <c r="N193" s="5">
        <v>12.92</v>
      </c>
      <c r="O193" s="5">
        <v>14.34</v>
      </c>
      <c r="P193" s="5">
        <v>16.72</v>
      </c>
      <c r="Q193" s="6">
        <v>13.44</v>
      </c>
      <c r="R193" s="5">
        <v>17.07</v>
      </c>
      <c r="S193" s="5">
        <v>14.09</v>
      </c>
      <c r="T193" s="5">
        <v>15.8</v>
      </c>
      <c r="U193" s="5">
        <v>13.84</v>
      </c>
    </row>
    <row r="194" spans="1:21" ht="16" x14ac:dyDescent="0.2">
      <c r="A194" s="2" t="s">
        <v>191</v>
      </c>
      <c r="B194" s="5">
        <v>17.59</v>
      </c>
      <c r="C194" s="5">
        <v>1.43</v>
      </c>
      <c r="D194" s="5">
        <v>1.42</v>
      </c>
      <c r="E194" s="5">
        <v>27.87</v>
      </c>
      <c r="F194" s="5">
        <v>7.37</v>
      </c>
      <c r="G194" s="5">
        <v>1.59</v>
      </c>
      <c r="H194" s="5">
        <v>2.56</v>
      </c>
      <c r="I194" s="5">
        <v>2.85</v>
      </c>
      <c r="J194" s="5">
        <v>1.03</v>
      </c>
      <c r="K194" s="5">
        <v>1.07</v>
      </c>
      <c r="L194" s="5">
        <v>1.25</v>
      </c>
      <c r="M194" s="5">
        <v>1.24</v>
      </c>
      <c r="N194" s="5">
        <v>2.4900000000000002</v>
      </c>
      <c r="O194" s="5">
        <v>1.46</v>
      </c>
      <c r="P194" s="5">
        <v>2.0299999999999998</v>
      </c>
      <c r="Q194" s="6">
        <v>1.41</v>
      </c>
      <c r="R194" s="5">
        <v>1.88</v>
      </c>
      <c r="S194" s="5">
        <v>1.04</v>
      </c>
      <c r="T194" s="5">
        <v>1.19</v>
      </c>
      <c r="U194" s="5">
        <v>1.42</v>
      </c>
    </row>
    <row r="196" spans="1:21" ht="16" x14ac:dyDescent="0.2">
      <c r="A196" s="7"/>
    </row>
  </sheetData>
  <hyperlinks>
    <hyperlink ref="A1" r:id="rId1" tooltip="ROIC AI" display="ROIC AI" xr:uid="{00000000-0004-0000-0000-000000000000}"/>
  </hyperlinks>
  <pageMargins left="0.7" right="0.7" top="0.75" bottom="0.75" header="0.3" footer="0.3"/>
  <ignoredErrors>
    <ignoredError sqref="B1:U1 A4:U7 A15:U16 A19:U33 A37:U95 A2:U2 A9:U11 A13 A191:U195 A96:L96 N96:U96 A97:U127 A130:U142 A128:L128 N128:U128 A144:U18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00FAA-4F58-F24A-948D-70444F6F7256}">
  <dimension ref="A1:R110"/>
  <sheetViews>
    <sheetView tabSelected="1" workbookViewId="0">
      <selection activeCell="C6" sqref="C6"/>
    </sheetView>
  </sheetViews>
  <sheetFormatPr baseColWidth="10" defaultRowHeight="15" x14ac:dyDescent="0.2"/>
  <cols>
    <col min="1" max="18" width="18.83203125" customWidth="1"/>
  </cols>
  <sheetData>
    <row r="1" spans="1:18" s="115" customFormat="1" ht="22" customHeight="1" x14ac:dyDescent="0.2">
      <c r="A1" s="114" t="e" vm="1">
        <v>#VALUE!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</row>
    <row r="2" spans="1:18" s="115" customFormat="1" ht="22" customHeight="1" thickBot="1" x14ac:dyDescent="0.25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</row>
    <row r="3" spans="1:18" ht="22" customHeight="1" x14ac:dyDescent="0.2">
      <c r="A3" s="35" cm="1">
        <f t="array" ref="A3">_FV(A1,"Market cap",TRUE)</f>
        <v>37113880000</v>
      </c>
      <c r="B3" s="36" t="s">
        <v>202</v>
      </c>
      <c r="C3" s="37">
        <f>Financials!Q8*0.01</f>
        <v>0.26539999999999997</v>
      </c>
      <c r="D3" s="36" t="s">
        <v>203</v>
      </c>
      <c r="E3" s="37">
        <f>SUM(C11:E11)/3</f>
        <v>0.11737156345889947</v>
      </c>
      <c r="F3" s="38" t="s">
        <v>204</v>
      </c>
      <c r="G3" s="39">
        <f>AVERAGE(Financials!N129:Q129)</f>
        <v>-3.7837989767806973E-2</v>
      </c>
      <c r="H3" s="38" t="s">
        <v>205</v>
      </c>
      <c r="I3" s="40">
        <f>J15*(1+I7)/(I6-I7)</f>
        <v>65054678423.204086</v>
      </c>
      <c r="J3" s="41" t="s">
        <v>206</v>
      </c>
      <c r="K3" s="42">
        <f>Financials!Q172*-1/Model!A3</f>
        <v>2.3333588404122661E-2</v>
      </c>
      <c r="L3" s="43" t="s">
        <v>207</v>
      </c>
      <c r="M3" s="44"/>
      <c r="N3" s="116" t="s">
        <v>208</v>
      </c>
      <c r="O3" s="117"/>
      <c r="P3" s="44"/>
      <c r="Q3" s="44"/>
      <c r="R3" s="44"/>
    </row>
    <row r="4" spans="1:18" ht="22" customHeight="1" x14ac:dyDescent="0.2">
      <c r="A4" s="45">
        <f>Financials!Q56-Financials!Q96-Financials!Q105</f>
        <v>-13773000000</v>
      </c>
      <c r="B4" s="46" t="s">
        <v>209</v>
      </c>
      <c r="C4" s="47">
        <f>Financials!Q17*0.01</f>
        <v>0.10070000000000001</v>
      </c>
      <c r="D4" s="46" t="s">
        <v>210</v>
      </c>
      <c r="E4" s="47">
        <f>SUM(C13:E13)/3</f>
        <v>2.1481675731387744E-2</v>
      </c>
      <c r="F4" s="48" t="s">
        <v>211</v>
      </c>
      <c r="G4" s="49">
        <f>A5*(1+(5*G3))</f>
        <v>153681180.34006467</v>
      </c>
      <c r="H4" s="48" t="s">
        <v>212</v>
      </c>
      <c r="I4" s="50">
        <f>NPV(I6,F15,G15,H15,I15,(J15+I3))</f>
        <v>56825211624.837891</v>
      </c>
      <c r="J4" s="48" t="s">
        <v>213</v>
      </c>
      <c r="K4" s="51" cm="1">
        <f t="array" ref="K4">_FV(A1,"Change (%)",TRUE)</f>
        <v>-4.4229999999999998E-3</v>
      </c>
      <c r="L4" s="52" t="s">
        <v>214</v>
      </c>
      <c r="M4" s="44"/>
      <c r="N4" s="118" t="s">
        <v>215</v>
      </c>
      <c r="O4" s="119"/>
      <c r="P4" s="44"/>
      <c r="Q4" s="44"/>
      <c r="R4" s="44"/>
    </row>
    <row r="5" spans="1:18" ht="22" customHeight="1" x14ac:dyDescent="0.2">
      <c r="A5" s="45" cm="1">
        <f t="array" ref="A5">_FV(A1,"Shares outstanding",TRUE)</f>
        <v>189540300</v>
      </c>
      <c r="B5" s="46" t="s">
        <v>216</v>
      </c>
      <c r="C5" s="47">
        <f>F14</f>
        <v>0.12152813629323697</v>
      </c>
      <c r="D5" s="53" t="s">
        <v>217</v>
      </c>
      <c r="E5" s="47">
        <f>SUM(C16:E16)/3</f>
        <v>0.15779573958529627</v>
      </c>
      <c r="F5" s="48" t="s">
        <v>218</v>
      </c>
      <c r="G5" s="49">
        <f>Financials!Q56</f>
        <v>499000000</v>
      </c>
      <c r="H5" s="48" t="s">
        <v>219</v>
      </c>
      <c r="I5" s="50">
        <f>I4+G5-G6</f>
        <v>43052211624.837891</v>
      </c>
      <c r="J5" s="48" t="s">
        <v>220</v>
      </c>
      <c r="K5" s="54" cm="1">
        <f t="array" ref="K5">_FV(A1,"Price")</f>
        <v>195.81</v>
      </c>
      <c r="L5" s="55" t="s">
        <v>221</v>
      </c>
      <c r="M5" s="44"/>
      <c r="N5" s="56" t="s">
        <v>222</v>
      </c>
      <c r="O5" s="57">
        <f>Financials!Q20</f>
        <v>446000000</v>
      </c>
      <c r="P5" s="44"/>
      <c r="Q5" s="44"/>
      <c r="R5" s="44"/>
    </row>
    <row r="6" spans="1:18" ht="22" customHeight="1" x14ac:dyDescent="0.2">
      <c r="A6" s="58">
        <f>O20/F10</f>
        <v>1.916049561177078</v>
      </c>
      <c r="B6" s="46" t="s">
        <v>223</v>
      </c>
      <c r="C6" s="47">
        <f>F17</f>
        <v>0.13138874548270521</v>
      </c>
      <c r="D6" s="53" t="s">
        <v>201</v>
      </c>
      <c r="E6" s="47">
        <f>Financials!Q33/Financials!Q126</f>
        <v>7.9343876896772816E-2</v>
      </c>
      <c r="F6" s="46" t="s">
        <v>224</v>
      </c>
      <c r="G6" s="49">
        <f>Financials!Q96+Financials!Q105</f>
        <v>14272000000</v>
      </c>
      <c r="H6" s="48" t="s">
        <v>225</v>
      </c>
      <c r="I6" s="51">
        <f>N25</f>
        <v>7.8570320912645528E-2</v>
      </c>
      <c r="J6" s="48" t="s">
        <v>226</v>
      </c>
      <c r="K6" s="59">
        <f>I5/G4</f>
        <v>280.13977722953615</v>
      </c>
      <c r="L6" s="60" t="s">
        <v>227</v>
      </c>
      <c r="M6" s="44"/>
      <c r="N6" s="56" t="s">
        <v>228</v>
      </c>
      <c r="O6" s="57">
        <f>Financials!Q96</f>
        <v>2396000000</v>
      </c>
      <c r="P6" s="44"/>
      <c r="Q6" s="44"/>
      <c r="R6" s="44"/>
    </row>
    <row r="7" spans="1:18" ht="22" customHeight="1" thickBot="1" x14ac:dyDescent="0.25">
      <c r="A7" s="61">
        <f>O20/F12</f>
        <v>15.766304163126593</v>
      </c>
      <c r="B7" s="62" t="s">
        <v>229</v>
      </c>
      <c r="C7" s="63">
        <f>F15/A3</f>
        <v>6.8572728046757708E-2</v>
      </c>
      <c r="D7" s="62" t="s">
        <v>230</v>
      </c>
      <c r="E7" s="64">
        <f>(Financials!Q16*(1-0.25))/(Financials!Q126+Financials!Q105+Financials!Q96)</f>
        <v>4.2697344488905054E-2</v>
      </c>
      <c r="F7" s="62" t="s">
        <v>197</v>
      </c>
      <c r="G7" s="65">
        <f>(Financials!Q96+Financials!Q105)/Financials!Q126</f>
        <v>0.76255610173113908</v>
      </c>
      <c r="H7" s="66" t="s">
        <v>231</v>
      </c>
      <c r="I7" s="67">
        <v>2.5000000000000001E-2</v>
      </c>
      <c r="J7" s="68" t="s">
        <v>232</v>
      </c>
      <c r="K7" s="69">
        <f>K6/K5-1</f>
        <v>0.4306714530899145</v>
      </c>
      <c r="L7" s="70" t="s">
        <v>233</v>
      </c>
      <c r="M7" s="44"/>
      <c r="N7" s="56" t="s">
        <v>234</v>
      </c>
      <c r="O7" s="57">
        <f>Financials!Q105</f>
        <v>11876000000</v>
      </c>
      <c r="P7" s="44"/>
      <c r="Q7" s="44"/>
      <c r="R7" s="44"/>
    </row>
    <row r="8" spans="1:18" ht="22" customHeight="1" x14ac:dyDescent="0.2">
      <c r="A8" s="71"/>
      <c r="B8" s="44"/>
      <c r="C8" s="44"/>
      <c r="D8" s="44"/>
      <c r="E8" s="44"/>
      <c r="F8" s="44"/>
      <c r="G8" s="44"/>
      <c r="H8" s="44"/>
      <c r="I8" s="44"/>
      <c r="J8" s="72"/>
      <c r="K8" s="72"/>
      <c r="L8" s="72"/>
      <c r="M8" s="44"/>
      <c r="N8" s="73" t="s">
        <v>215</v>
      </c>
      <c r="O8" s="74">
        <f>O5/(O6+O7)</f>
        <v>3.125E-2</v>
      </c>
      <c r="P8" s="44"/>
      <c r="Q8" s="44"/>
      <c r="R8" s="44"/>
    </row>
    <row r="9" spans="1:18" ht="22" customHeight="1" x14ac:dyDescent="0.2">
      <c r="A9" s="75"/>
      <c r="B9" s="76">
        <v>2019</v>
      </c>
      <c r="C9" s="76">
        <v>2020</v>
      </c>
      <c r="D9" s="76">
        <v>2021</v>
      </c>
      <c r="E9" s="77">
        <v>2022</v>
      </c>
      <c r="F9" s="78">
        <v>2023</v>
      </c>
      <c r="G9" s="79">
        <v>2024</v>
      </c>
      <c r="H9" s="79">
        <v>2025</v>
      </c>
      <c r="I9" s="79">
        <v>2026</v>
      </c>
      <c r="J9" s="80">
        <v>2027</v>
      </c>
      <c r="K9" s="72"/>
      <c r="L9" s="72"/>
      <c r="M9" s="72"/>
      <c r="N9" s="56" t="s">
        <v>235</v>
      </c>
      <c r="O9" s="57">
        <f>Financials!Q25</f>
        <v>189000000</v>
      </c>
      <c r="P9" s="44"/>
      <c r="Q9" s="44"/>
      <c r="R9" s="44"/>
    </row>
    <row r="10" spans="1:18" ht="22" customHeight="1" x14ac:dyDescent="0.2">
      <c r="A10" s="81" t="s">
        <v>236</v>
      </c>
      <c r="B10" s="82">
        <v>12856000000</v>
      </c>
      <c r="C10" s="82">
        <v>18194000000</v>
      </c>
      <c r="D10" s="82">
        <v>17814000000</v>
      </c>
      <c r="E10" s="83">
        <v>17062000000</v>
      </c>
      <c r="F10" s="82">
        <v>19370000000</v>
      </c>
      <c r="G10" s="82">
        <v>21590000000</v>
      </c>
      <c r="H10" s="82">
        <v>22626000000</v>
      </c>
      <c r="I10" s="82">
        <v>23710000000</v>
      </c>
      <c r="J10" s="83">
        <v>25273000000</v>
      </c>
      <c r="K10" s="84" t="s">
        <v>237</v>
      </c>
      <c r="L10" s="72"/>
      <c r="N10" s="56" t="s">
        <v>238</v>
      </c>
      <c r="O10" s="57">
        <f>Financials!Q24</f>
        <v>1678000000</v>
      </c>
      <c r="P10" s="44"/>
      <c r="Q10" s="44"/>
      <c r="R10" s="44"/>
    </row>
    <row r="11" spans="1:18" ht="22" customHeight="1" x14ac:dyDescent="0.2">
      <c r="A11" s="85"/>
      <c r="B11" s="86"/>
      <c r="C11" s="86">
        <f t="shared" ref="C11:J11" si="0">(C10/B10)-1</f>
        <v>0.41521468574984444</v>
      </c>
      <c r="D11" s="86">
        <f t="shared" si="0"/>
        <v>-2.0886006375728239E-2</v>
      </c>
      <c r="E11" s="86">
        <f t="shared" si="0"/>
        <v>-4.2213988997417795E-2</v>
      </c>
      <c r="F11" s="87">
        <f t="shared" si="0"/>
        <v>0.1352713632633924</v>
      </c>
      <c r="G11" s="86">
        <f t="shared" si="0"/>
        <v>0.11461022199277227</v>
      </c>
      <c r="H11" s="86">
        <f t="shared" si="0"/>
        <v>4.798517832329785E-2</v>
      </c>
      <c r="I11" s="86">
        <f t="shared" si="0"/>
        <v>4.7909484663661184E-2</v>
      </c>
      <c r="J11" s="88">
        <f t="shared" si="0"/>
        <v>6.5921552087726765E-2</v>
      </c>
      <c r="K11" s="88">
        <f>AVERAGE(F11:J11)</f>
        <v>8.2339560066170089E-2</v>
      </c>
      <c r="L11" s="72"/>
      <c r="M11" s="72"/>
      <c r="N11" s="56" t="s">
        <v>239</v>
      </c>
      <c r="O11" s="89">
        <f>O9/O10</f>
        <v>0.11263408820023837</v>
      </c>
      <c r="P11" s="44"/>
      <c r="Q11" s="44"/>
      <c r="R11" s="44"/>
    </row>
    <row r="12" spans="1:18" ht="22" customHeight="1" x14ac:dyDescent="0.2">
      <c r="A12" s="81" t="s">
        <v>143</v>
      </c>
      <c r="B12" s="82">
        <v>1333000000</v>
      </c>
      <c r="C12" s="82">
        <v>1119000000</v>
      </c>
      <c r="D12" s="82">
        <v>1846000000</v>
      </c>
      <c r="E12" s="82">
        <v>1062000000</v>
      </c>
      <c r="F12" s="90">
        <v>2354000000</v>
      </c>
      <c r="G12" s="82">
        <v>2512000000</v>
      </c>
      <c r="H12" s="82">
        <v>2714000000</v>
      </c>
      <c r="I12" s="82">
        <v>2887000000</v>
      </c>
      <c r="J12" s="83">
        <v>3019000000</v>
      </c>
      <c r="K12" s="91" t="s">
        <v>240</v>
      </c>
      <c r="L12" s="72"/>
      <c r="M12" s="72"/>
      <c r="N12" s="56" t="s">
        <v>241</v>
      </c>
      <c r="O12" s="89">
        <f>O8*(1-O11)</f>
        <v>2.7730184743742552E-2</v>
      </c>
      <c r="P12" s="44"/>
      <c r="Q12" s="44"/>
      <c r="R12" s="44"/>
    </row>
    <row r="13" spans="1:18" ht="22" customHeight="1" x14ac:dyDescent="0.2">
      <c r="A13" s="85"/>
      <c r="B13" s="86"/>
      <c r="C13" s="86">
        <f t="shared" ref="C13:J13" si="1">(C12/B12)-1</f>
        <v>-0.16054013503375841</v>
      </c>
      <c r="D13" s="86">
        <f t="shared" si="1"/>
        <v>0.64968722073279705</v>
      </c>
      <c r="E13" s="86">
        <f t="shared" si="1"/>
        <v>-0.42470205850487541</v>
      </c>
      <c r="F13" s="87">
        <f t="shared" si="1"/>
        <v>1.2165725047080977</v>
      </c>
      <c r="G13" s="86">
        <f t="shared" si="1"/>
        <v>6.7119796091758666E-2</v>
      </c>
      <c r="H13" s="86">
        <f t="shared" si="1"/>
        <v>8.0414012738853513E-2</v>
      </c>
      <c r="I13" s="86">
        <f t="shared" si="1"/>
        <v>6.3743551952837096E-2</v>
      </c>
      <c r="J13" s="88">
        <f t="shared" si="1"/>
        <v>4.5722202978870863E-2</v>
      </c>
      <c r="K13" s="88">
        <f>AVERAGE(F13:J13)</f>
        <v>0.29471441369408358</v>
      </c>
      <c r="L13" s="72"/>
      <c r="M13" s="72"/>
      <c r="N13" s="118" t="s">
        <v>242</v>
      </c>
      <c r="O13" s="119"/>
      <c r="P13" s="44"/>
      <c r="Q13" s="44"/>
      <c r="R13" s="44"/>
    </row>
    <row r="14" spans="1:18" ht="22" customHeight="1" x14ac:dyDescent="0.2">
      <c r="A14" s="92" t="s">
        <v>243</v>
      </c>
      <c r="B14" s="93">
        <f>B12/B10</f>
        <v>0.10368699439950217</v>
      </c>
      <c r="C14" s="93">
        <f t="shared" ref="C14:J14" si="2">C12/C10</f>
        <v>6.1503792459052437E-2</v>
      </c>
      <c r="D14" s="93">
        <f t="shared" si="2"/>
        <v>0.10362636128887392</v>
      </c>
      <c r="E14" s="93">
        <f t="shared" si="2"/>
        <v>6.2243582229515884E-2</v>
      </c>
      <c r="F14" s="94">
        <f t="shared" si="2"/>
        <v>0.12152813629323697</v>
      </c>
      <c r="G14" s="93">
        <f t="shared" si="2"/>
        <v>0.11635016211208893</v>
      </c>
      <c r="H14" s="93">
        <f t="shared" si="2"/>
        <v>0.11995049942543975</v>
      </c>
      <c r="I14" s="93">
        <f t="shared" si="2"/>
        <v>0.12176296921130325</v>
      </c>
      <c r="J14" s="95">
        <f t="shared" si="2"/>
        <v>0.11945554544375421</v>
      </c>
      <c r="K14" s="95"/>
      <c r="L14" s="72"/>
      <c r="M14" s="72"/>
      <c r="N14" s="56" t="s">
        <v>244</v>
      </c>
      <c r="O14" s="89">
        <f>'[1]US Treasury Bonds'!$C$8</f>
        <v>4.1210000000000004E-2</v>
      </c>
      <c r="P14" s="44"/>
      <c r="Q14" s="44"/>
      <c r="R14" s="44"/>
    </row>
    <row r="15" spans="1:18" ht="22" customHeight="1" x14ac:dyDescent="0.2">
      <c r="A15" s="81" t="s">
        <v>186</v>
      </c>
      <c r="B15" s="82">
        <v>1583779638</v>
      </c>
      <c r="C15" s="82">
        <v>2644208775</v>
      </c>
      <c r="D15" s="82">
        <v>2565926851</v>
      </c>
      <c r="E15" s="82">
        <v>2138536528</v>
      </c>
      <c r="F15" s="90">
        <v>2545000000</v>
      </c>
      <c r="G15" s="82">
        <v>2955000000</v>
      </c>
      <c r="H15" s="82">
        <v>3178000000</v>
      </c>
      <c r="I15" s="82">
        <v>3375000000</v>
      </c>
      <c r="J15" s="83">
        <v>3400000000</v>
      </c>
      <c r="K15" s="91" t="s">
        <v>245</v>
      </c>
      <c r="L15" s="72"/>
      <c r="M15" s="72"/>
      <c r="N15" s="56" t="s">
        <v>246</v>
      </c>
      <c r="O15" s="96">
        <f>1.33</f>
        <v>1.33</v>
      </c>
      <c r="P15" s="44"/>
      <c r="Q15" s="44"/>
      <c r="R15" s="44"/>
    </row>
    <row r="16" spans="1:18" ht="22" customHeight="1" x14ac:dyDescent="0.2">
      <c r="A16" s="97"/>
      <c r="B16" s="86"/>
      <c r="C16" s="86">
        <f t="shared" ref="C16:J16" si="3">(C15/B15)-1</f>
        <v>0.66955598591929877</v>
      </c>
      <c r="D16" s="86">
        <f t="shared" si="3"/>
        <v>-2.9605046598485729E-2</v>
      </c>
      <c r="E16" s="86">
        <f t="shared" si="3"/>
        <v>-0.16656372056492419</v>
      </c>
      <c r="F16" s="87">
        <f t="shared" si="3"/>
        <v>0.19006618155834465</v>
      </c>
      <c r="G16" s="86">
        <f t="shared" si="3"/>
        <v>0.16110019646365425</v>
      </c>
      <c r="H16" s="86">
        <f t="shared" si="3"/>
        <v>7.5465313028764802E-2</v>
      </c>
      <c r="I16" s="86">
        <f t="shared" si="3"/>
        <v>6.1988672120830701E-2</v>
      </c>
      <c r="J16" s="88">
        <f t="shared" si="3"/>
        <v>7.4074074074073071E-3</v>
      </c>
      <c r="K16" s="88">
        <f>AVERAGE(F16:J16)</f>
        <v>9.9205554115800343E-2</v>
      </c>
      <c r="L16" s="72"/>
      <c r="M16" s="72"/>
      <c r="N16" s="56" t="s">
        <v>247</v>
      </c>
      <c r="O16" s="89">
        <v>8.4000000000000005E-2</v>
      </c>
      <c r="P16" s="44"/>
      <c r="Q16" s="44"/>
      <c r="R16" s="44"/>
    </row>
    <row r="17" spans="1:18" ht="22" customHeight="1" x14ac:dyDescent="0.2">
      <c r="A17" s="92" t="s">
        <v>201</v>
      </c>
      <c r="B17" s="93">
        <f>B15/B10</f>
        <v>0.12319381129433728</v>
      </c>
      <c r="C17" s="93">
        <f t="shared" ref="C17:J17" si="4">C15/C10</f>
        <v>0.14533410877212269</v>
      </c>
      <c r="D17" s="93">
        <f t="shared" si="4"/>
        <v>0.14403990406421915</v>
      </c>
      <c r="E17" s="95">
        <f t="shared" si="4"/>
        <v>0.12533914711053804</v>
      </c>
      <c r="F17" s="93">
        <f t="shared" si="4"/>
        <v>0.13138874548270521</v>
      </c>
      <c r="G17" s="93">
        <f t="shared" si="4"/>
        <v>0.13686892079666513</v>
      </c>
      <c r="H17" s="93">
        <f t="shared" si="4"/>
        <v>0.14045788031468223</v>
      </c>
      <c r="I17" s="93">
        <f t="shared" si="4"/>
        <v>0.14234500210881484</v>
      </c>
      <c r="J17" s="95">
        <f t="shared" si="4"/>
        <v>0.13453092232817632</v>
      </c>
      <c r="K17" s="95"/>
      <c r="L17" s="72"/>
      <c r="M17" s="72"/>
      <c r="N17" s="98" t="s">
        <v>242</v>
      </c>
      <c r="O17" s="99">
        <f>(O14)+((O15)*(O16-O14))</f>
        <v>9.8120700000000005E-2</v>
      </c>
      <c r="P17" s="44"/>
      <c r="Q17" s="44"/>
      <c r="R17" s="44"/>
    </row>
    <row r="18" spans="1:18" ht="22" customHeight="1" x14ac:dyDescent="0.2">
      <c r="A18" s="100" t="s">
        <v>197</v>
      </c>
      <c r="B18" s="101">
        <v>3.7689724076357296E-2</v>
      </c>
      <c r="C18" s="101">
        <v>5.2460253395570845E-2</v>
      </c>
      <c r="D18" s="101">
        <v>5.7904818034477674E-2</v>
      </c>
      <c r="E18" s="101">
        <v>5.4780386217341916E-2</v>
      </c>
      <c r="F18" s="102"/>
      <c r="G18" s="101"/>
      <c r="H18" s="101"/>
      <c r="I18" s="101"/>
      <c r="J18" s="103"/>
      <c r="K18" s="104"/>
      <c r="L18" s="72"/>
      <c r="M18" s="72"/>
      <c r="N18" s="118" t="s">
        <v>248</v>
      </c>
      <c r="O18" s="119"/>
      <c r="P18" s="44"/>
      <c r="Q18" s="44"/>
      <c r="R18" s="44"/>
    </row>
    <row r="19" spans="1:18" ht="22" customHeight="1" x14ac:dyDescent="0.2">
      <c r="A19" s="72"/>
      <c r="B19" s="72"/>
      <c r="C19" s="72"/>
      <c r="D19" s="72"/>
      <c r="E19" s="72"/>
      <c r="F19" s="72" t="s">
        <v>249</v>
      </c>
      <c r="G19" s="72"/>
      <c r="H19" s="72"/>
      <c r="I19" s="72"/>
      <c r="J19" s="72"/>
      <c r="K19" s="72"/>
      <c r="L19" s="72"/>
      <c r="M19" s="72"/>
      <c r="N19" s="56" t="s">
        <v>225</v>
      </c>
      <c r="O19" s="105">
        <f>O6+O7</f>
        <v>14272000000</v>
      </c>
      <c r="P19" s="44"/>
      <c r="Q19" s="44"/>
      <c r="R19" s="44"/>
    </row>
    <row r="20" spans="1:18" ht="22" customHeight="1" x14ac:dyDescent="0.2">
      <c r="B20" s="106"/>
      <c r="C20" s="106"/>
      <c r="D20" s="106"/>
      <c r="E20" s="106"/>
      <c r="F20" s="72"/>
      <c r="G20" s="72"/>
      <c r="H20" s="72"/>
      <c r="I20" s="72"/>
      <c r="J20" s="72"/>
      <c r="K20" s="72"/>
      <c r="L20" s="72"/>
      <c r="M20" s="72"/>
      <c r="N20" s="56" t="s">
        <v>202</v>
      </c>
      <c r="O20" s="105">
        <f>A3</f>
        <v>37113880000</v>
      </c>
      <c r="P20" s="44"/>
      <c r="Q20" s="44"/>
      <c r="R20" s="44"/>
    </row>
    <row r="21" spans="1:18" ht="22" customHeight="1" x14ac:dyDescent="0.2">
      <c r="A21" s="120" t="str" cm="1">
        <f t="array" ref="A21">_FV(A1,"Industry")</f>
        <v>Aerospace &amp; Defense</v>
      </c>
      <c r="B21" s="120"/>
      <c r="C21" s="120"/>
      <c r="D21" s="121" cm="1">
        <f t="array" ref="D21">_FV(A1,"Year incorporated",TRUE)</f>
        <v>1926</v>
      </c>
      <c r="E21" s="121"/>
      <c r="F21" s="72"/>
      <c r="G21" s="72"/>
      <c r="H21" s="72"/>
      <c r="I21" s="72"/>
      <c r="J21" s="72"/>
      <c r="K21" s="72"/>
      <c r="M21" s="72"/>
      <c r="N21" s="56" t="s">
        <v>250</v>
      </c>
      <c r="O21" s="105">
        <f>O19+O20</f>
        <v>51385880000</v>
      </c>
      <c r="P21" s="44"/>
      <c r="Q21" s="44"/>
      <c r="R21" s="44"/>
    </row>
    <row r="22" spans="1:18" ht="22" customHeight="1" x14ac:dyDescent="0.2">
      <c r="A22" s="109" t="str" cm="1">
        <f t="array" ref="A22">_FV(A1,"Description")</f>
        <v>L3Harris Technologies Inc. is a global aerospace and defense technology company. The Company operates through three segments. The Integrated Mission Systems segment includes multi-mission intelligence, surveillance and reconnaissance systems; integrated electrical and electronic systems for maritime platforms; advanced electro-optical and infrared solutions; fuzing and ordnance systems; commercial aviation products, and commercial pilot training operations. The Space &amp; Airborne Systems segment includes space payloads, sensors and full-mission solutions; classified intelligence and cyber; avionics; electronic warfare, and mission networks for air traffic management operations. The Communication Systems segment includes tactical communications with global communications solutions; broadband communications; integrated vision solutions; and public safety radios, system applications and equipment. The Company is also engaged in the Link 16 Tactical Data Links (TDL) business.</v>
      </c>
      <c r="B22" s="109"/>
      <c r="C22" s="109"/>
      <c r="D22" s="109"/>
      <c r="E22" s="109"/>
      <c r="F22" s="72"/>
      <c r="G22" s="72"/>
      <c r="H22" s="72"/>
      <c r="I22" s="72"/>
      <c r="J22" s="72"/>
      <c r="K22" s="72"/>
      <c r="L22" s="72"/>
      <c r="M22" s="72"/>
      <c r="N22" s="73" t="s">
        <v>251</v>
      </c>
      <c r="O22" s="107">
        <f>(O19/O21)</f>
        <v>0.27774166755536733</v>
      </c>
      <c r="P22" s="44"/>
      <c r="Q22" s="44"/>
      <c r="R22" s="44"/>
    </row>
    <row r="23" spans="1:18" ht="22" customHeight="1" x14ac:dyDescent="0.2">
      <c r="A23" s="109"/>
      <c r="B23" s="109"/>
      <c r="C23" s="109"/>
      <c r="D23" s="109"/>
      <c r="E23" s="109"/>
      <c r="F23" s="72"/>
      <c r="G23" s="72"/>
      <c r="H23" s="72"/>
      <c r="I23" s="72"/>
      <c r="J23" s="72"/>
      <c r="K23" s="72"/>
      <c r="L23" s="72"/>
      <c r="M23" s="72"/>
      <c r="N23" s="98" t="s">
        <v>252</v>
      </c>
      <c r="O23" s="108">
        <f>O20/O21</f>
        <v>0.72225833244463267</v>
      </c>
      <c r="P23" s="44"/>
      <c r="Q23" s="44"/>
      <c r="R23" s="44"/>
    </row>
    <row r="24" spans="1:18" ht="22" customHeight="1" x14ac:dyDescent="0.2">
      <c r="A24" s="109"/>
      <c r="B24" s="109"/>
      <c r="C24" s="109"/>
      <c r="D24" s="109"/>
      <c r="E24" s="109"/>
      <c r="F24" s="72"/>
      <c r="G24" s="72"/>
      <c r="H24" s="72"/>
      <c r="I24" s="72"/>
      <c r="J24" s="72"/>
      <c r="K24" s="72"/>
      <c r="L24" s="72"/>
      <c r="M24" s="72"/>
      <c r="N24" s="110" t="s">
        <v>253</v>
      </c>
      <c r="O24" s="111"/>
      <c r="P24" s="44"/>
      <c r="Q24" s="44"/>
      <c r="R24" s="44"/>
    </row>
    <row r="25" spans="1:18" ht="22" customHeight="1" x14ac:dyDescent="0.2">
      <c r="A25" s="109"/>
      <c r="B25" s="109"/>
      <c r="C25" s="109"/>
      <c r="D25" s="109"/>
      <c r="E25" s="109"/>
      <c r="F25" s="72"/>
      <c r="G25" s="72"/>
      <c r="H25" s="72"/>
      <c r="I25" s="72"/>
      <c r="J25" s="72"/>
      <c r="K25" s="72"/>
      <c r="L25" s="72"/>
      <c r="M25" s="72"/>
      <c r="N25" s="112">
        <f>(O22*O12)+(O23*O17)</f>
        <v>7.8570320912645528E-2</v>
      </c>
      <c r="O25" s="113"/>
      <c r="P25" s="44"/>
      <c r="Q25" s="44"/>
      <c r="R25" s="44"/>
    </row>
    <row r="26" spans="1:18" ht="22" customHeight="1" x14ac:dyDescent="0.2">
      <c r="A26" s="109"/>
      <c r="B26" s="109"/>
      <c r="C26" s="109"/>
      <c r="D26" s="109"/>
      <c r="E26" s="109"/>
      <c r="F26" s="72"/>
      <c r="G26" s="72"/>
      <c r="H26" s="72"/>
      <c r="I26" s="72"/>
      <c r="J26" s="72"/>
      <c r="K26" s="72"/>
      <c r="L26" s="72"/>
      <c r="M26" s="72"/>
      <c r="N26" s="72"/>
      <c r="O26" s="44"/>
      <c r="P26" s="44"/>
      <c r="Q26" s="44"/>
      <c r="R26" s="44"/>
    </row>
    <row r="27" spans="1:18" ht="22" customHeight="1" x14ac:dyDescent="0.2">
      <c r="A27" s="109"/>
      <c r="B27" s="109"/>
      <c r="C27" s="109"/>
      <c r="D27" s="109"/>
      <c r="E27" s="109"/>
      <c r="F27" s="72"/>
      <c r="G27" s="72"/>
      <c r="H27" s="72"/>
      <c r="I27" s="72"/>
      <c r="J27" s="72"/>
      <c r="K27" s="72"/>
      <c r="L27" s="72"/>
      <c r="M27" s="72"/>
      <c r="N27" s="72"/>
      <c r="O27" s="44"/>
      <c r="P27" s="44"/>
      <c r="Q27" s="44"/>
      <c r="R27" s="44"/>
    </row>
    <row r="28" spans="1:18" ht="22" customHeight="1" x14ac:dyDescent="0.2">
      <c r="A28" s="109"/>
      <c r="B28" s="109"/>
      <c r="C28" s="109"/>
      <c r="D28" s="109"/>
      <c r="E28" s="109"/>
      <c r="F28" s="72"/>
      <c r="G28" s="72"/>
      <c r="H28" s="72"/>
      <c r="I28" s="72"/>
      <c r="J28" s="72"/>
      <c r="K28" s="72"/>
      <c r="L28" s="72"/>
      <c r="M28" s="72"/>
      <c r="N28" s="72"/>
      <c r="O28" s="44"/>
      <c r="P28" s="44"/>
      <c r="Q28" s="44"/>
      <c r="R28" s="44"/>
    </row>
    <row r="29" spans="1:18" ht="22" customHeight="1" x14ac:dyDescent="0.2">
      <c r="A29" s="109"/>
      <c r="B29" s="109"/>
      <c r="C29" s="109"/>
      <c r="D29" s="109"/>
      <c r="E29" s="109"/>
      <c r="F29" s="72"/>
      <c r="G29" s="72"/>
      <c r="H29" s="72"/>
      <c r="I29" s="72"/>
      <c r="J29" s="72"/>
      <c r="K29" s="72"/>
      <c r="L29" s="72"/>
      <c r="M29" s="72"/>
      <c r="N29" s="72"/>
      <c r="O29" s="44"/>
      <c r="P29" s="44"/>
      <c r="Q29" s="44"/>
      <c r="R29" s="44"/>
    </row>
    <row r="30" spans="1:18" ht="22" customHeight="1" x14ac:dyDescent="0.2">
      <c r="A30" s="109"/>
      <c r="B30" s="109"/>
      <c r="C30" s="109"/>
      <c r="D30" s="109"/>
      <c r="E30" s="109"/>
      <c r="F30" s="72"/>
      <c r="G30" s="72"/>
      <c r="H30" s="72"/>
      <c r="I30" s="72"/>
      <c r="J30" s="72"/>
      <c r="K30" s="72"/>
      <c r="L30" s="72"/>
      <c r="M30" s="72"/>
      <c r="N30" s="72"/>
      <c r="O30" s="44"/>
      <c r="P30" s="44"/>
      <c r="Q30" s="44"/>
      <c r="R30" s="44"/>
    </row>
    <row r="31" spans="1:18" x14ac:dyDescent="0.2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</row>
    <row r="32" spans="1:18" x14ac:dyDescent="0.2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</row>
    <row r="33" spans="1:18" x14ac:dyDescent="0.2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44"/>
      <c r="R33" s="44"/>
    </row>
    <row r="34" spans="1:18" x14ac:dyDescent="0.2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44"/>
      <c r="R34" s="44"/>
    </row>
    <row r="35" spans="1:18" x14ac:dyDescent="0.2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44"/>
      <c r="R35" s="44"/>
    </row>
    <row r="36" spans="1:18" x14ac:dyDescent="0.2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44"/>
      <c r="R36" s="44"/>
    </row>
    <row r="37" spans="1:18" x14ac:dyDescent="0.2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44"/>
      <c r="R37" s="44"/>
    </row>
    <row r="38" spans="1:18" x14ac:dyDescent="0.2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44"/>
      <c r="R38" s="44"/>
    </row>
    <row r="39" spans="1:18" x14ac:dyDescent="0.2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44"/>
      <c r="R39" s="44"/>
    </row>
    <row r="40" spans="1:18" x14ac:dyDescent="0.2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44"/>
      <c r="R40" s="44"/>
    </row>
    <row r="41" spans="1:18" x14ac:dyDescent="0.2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44"/>
      <c r="R41" s="44"/>
    </row>
    <row r="42" spans="1:18" x14ac:dyDescent="0.2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44"/>
      <c r="R42" s="44"/>
    </row>
    <row r="43" spans="1:18" x14ac:dyDescent="0.2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44"/>
      <c r="R43" s="44"/>
    </row>
    <row r="44" spans="1:18" x14ac:dyDescent="0.2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44"/>
      <c r="R44" s="44"/>
    </row>
    <row r="45" spans="1:18" x14ac:dyDescent="0.2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44"/>
      <c r="R45" s="44"/>
    </row>
    <row r="46" spans="1:18" x14ac:dyDescent="0.2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44"/>
      <c r="R46" s="44"/>
    </row>
    <row r="47" spans="1:18" x14ac:dyDescent="0.2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44"/>
      <c r="R47" s="44"/>
    </row>
    <row r="48" spans="1:18" x14ac:dyDescent="0.2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44"/>
      <c r="R48" s="44"/>
    </row>
    <row r="49" spans="1:18" x14ac:dyDescent="0.2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44"/>
      <c r="R49" s="44"/>
    </row>
    <row r="50" spans="1:18" x14ac:dyDescent="0.2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44"/>
      <c r="R50" s="44"/>
    </row>
    <row r="51" spans="1:18" x14ac:dyDescent="0.2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44"/>
      <c r="R51" s="44"/>
    </row>
    <row r="52" spans="1:18" x14ac:dyDescent="0.2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44"/>
      <c r="R52" s="44"/>
    </row>
    <row r="53" spans="1:18" x14ac:dyDescent="0.2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44"/>
      <c r="R53" s="44"/>
    </row>
    <row r="54" spans="1:18" x14ac:dyDescent="0.2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44"/>
      <c r="R54" s="44"/>
    </row>
    <row r="55" spans="1:18" x14ac:dyDescent="0.2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44"/>
      <c r="R55" s="44"/>
    </row>
    <row r="56" spans="1:18" x14ac:dyDescent="0.2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44"/>
      <c r="R56" s="44"/>
    </row>
    <row r="57" spans="1:18" x14ac:dyDescent="0.2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44"/>
      <c r="R57" s="44"/>
    </row>
    <row r="58" spans="1:18" x14ac:dyDescent="0.2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44"/>
      <c r="R58" s="44"/>
    </row>
    <row r="59" spans="1:18" x14ac:dyDescent="0.2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44"/>
      <c r="R59" s="44"/>
    </row>
    <row r="60" spans="1:18" x14ac:dyDescent="0.2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44"/>
      <c r="R60" s="44"/>
    </row>
    <row r="61" spans="1:18" x14ac:dyDescent="0.2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44"/>
      <c r="R61" s="44"/>
    </row>
    <row r="62" spans="1:18" x14ac:dyDescent="0.2">
      <c r="O62" s="44"/>
      <c r="P62" s="44"/>
      <c r="Q62" s="44"/>
      <c r="R62" s="44"/>
    </row>
    <row r="63" spans="1:18" x14ac:dyDescent="0.2">
      <c r="O63" s="44"/>
      <c r="P63" s="44"/>
    </row>
    <row r="64" spans="1:18" x14ac:dyDescent="0.2">
      <c r="O64" s="44"/>
      <c r="P64" s="44"/>
    </row>
    <row r="65" spans="15:16" x14ac:dyDescent="0.2">
      <c r="O65" s="44"/>
      <c r="P65" s="44"/>
    </row>
    <row r="66" spans="15:16" x14ac:dyDescent="0.2">
      <c r="O66" s="44"/>
      <c r="P66" s="44"/>
    </row>
    <row r="67" spans="15:16" x14ac:dyDescent="0.2">
      <c r="O67" s="44"/>
      <c r="P67" s="44"/>
    </row>
    <row r="68" spans="15:16" x14ac:dyDescent="0.2">
      <c r="O68" s="44"/>
      <c r="P68" s="44"/>
    </row>
    <row r="69" spans="15:16" x14ac:dyDescent="0.2">
      <c r="O69" s="44"/>
      <c r="P69" s="44"/>
    </row>
    <row r="70" spans="15:16" x14ac:dyDescent="0.2">
      <c r="O70" s="44"/>
      <c r="P70" s="44"/>
    </row>
    <row r="71" spans="15:16" x14ac:dyDescent="0.2">
      <c r="O71" s="44"/>
      <c r="P71" s="44"/>
    </row>
    <row r="72" spans="15:16" x14ac:dyDescent="0.2">
      <c r="O72" s="44"/>
      <c r="P72" s="44"/>
    </row>
    <row r="73" spans="15:16" x14ac:dyDescent="0.2">
      <c r="O73" s="44"/>
      <c r="P73" s="44"/>
    </row>
    <row r="74" spans="15:16" x14ac:dyDescent="0.2">
      <c r="O74" s="44"/>
      <c r="P74" s="44"/>
    </row>
    <row r="75" spans="15:16" x14ac:dyDescent="0.2">
      <c r="O75" s="44"/>
      <c r="P75" s="44"/>
    </row>
    <row r="76" spans="15:16" x14ac:dyDescent="0.2">
      <c r="O76" s="44"/>
      <c r="P76" s="44"/>
    </row>
    <row r="77" spans="15:16" x14ac:dyDescent="0.2">
      <c r="O77" s="44"/>
      <c r="P77" s="44"/>
    </row>
    <row r="78" spans="15:16" x14ac:dyDescent="0.2">
      <c r="O78" s="44"/>
      <c r="P78" s="44"/>
    </row>
    <row r="79" spans="15:16" x14ac:dyDescent="0.2">
      <c r="O79" s="44"/>
      <c r="P79" s="44"/>
    </row>
    <row r="80" spans="15:16" x14ac:dyDescent="0.2">
      <c r="O80" s="44"/>
      <c r="P80" s="44"/>
    </row>
    <row r="81" spans="15:16" x14ac:dyDescent="0.2">
      <c r="O81" s="44"/>
      <c r="P81" s="44"/>
    </row>
    <row r="82" spans="15:16" x14ac:dyDescent="0.2">
      <c r="O82" s="44"/>
      <c r="P82" s="44"/>
    </row>
    <row r="83" spans="15:16" x14ac:dyDescent="0.2">
      <c r="O83" s="44"/>
      <c r="P83" s="44"/>
    </row>
    <row r="84" spans="15:16" x14ac:dyDescent="0.2">
      <c r="O84" s="44"/>
      <c r="P84" s="44"/>
    </row>
    <row r="85" spans="15:16" x14ac:dyDescent="0.2">
      <c r="O85" s="44"/>
      <c r="P85" s="44"/>
    </row>
    <row r="86" spans="15:16" x14ac:dyDescent="0.2">
      <c r="O86" s="44"/>
      <c r="P86" s="44"/>
    </row>
    <row r="87" spans="15:16" x14ac:dyDescent="0.2">
      <c r="O87" s="44"/>
      <c r="P87" s="44"/>
    </row>
    <row r="88" spans="15:16" x14ac:dyDescent="0.2">
      <c r="O88" s="44"/>
      <c r="P88" s="44"/>
    </row>
    <row r="89" spans="15:16" x14ac:dyDescent="0.2">
      <c r="O89" s="44"/>
      <c r="P89" s="44"/>
    </row>
    <row r="90" spans="15:16" x14ac:dyDescent="0.2">
      <c r="O90" s="44"/>
      <c r="P90" s="44"/>
    </row>
    <row r="91" spans="15:16" x14ac:dyDescent="0.2">
      <c r="O91" s="44"/>
      <c r="P91" s="44"/>
    </row>
    <row r="92" spans="15:16" x14ac:dyDescent="0.2">
      <c r="O92" s="44"/>
      <c r="P92" s="44"/>
    </row>
    <row r="93" spans="15:16" x14ac:dyDescent="0.2">
      <c r="O93" s="44"/>
      <c r="P93" s="44"/>
    </row>
    <row r="94" spans="15:16" x14ac:dyDescent="0.2">
      <c r="O94" s="44"/>
      <c r="P94" s="44"/>
    </row>
    <row r="95" spans="15:16" x14ac:dyDescent="0.2">
      <c r="O95" s="44"/>
      <c r="P95" s="44"/>
    </row>
    <row r="96" spans="15:16" x14ac:dyDescent="0.2">
      <c r="O96" s="44"/>
      <c r="P96" s="44"/>
    </row>
    <row r="97" spans="15:16" x14ac:dyDescent="0.2">
      <c r="O97" s="44"/>
      <c r="P97" s="44"/>
    </row>
    <row r="98" spans="15:16" x14ac:dyDescent="0.2">
      <c r="O98" s="44"/>
      <c r="P98" s="44"/>
    </row>
    <row r="99" spans="15:16" x14ac:dyDescent="0.2">
      <c r="O99" s="44"/>
      <c r="P99" s="44"/>
    </row>
    <row r="100" spans="15:16" x14ac:dyDescent="0.2">
      <c r="O100" s="44"/>
      <c r="P100" s="44"/>
    </row>
    <row r="101" spans="15:16" x14ac:dyDescent="0.2">
      <c r="O101" s="44"/>
      <c r="P101" s="44"/>
    </row>
    <row r="102" spans="15:16" x14ac:dyDescent="0.2">
      <c r="O102" s="44"/>
      <c r="P102" s="44"/>
    </row>
    <row r="103" spans="15:16" x14ac:dyDescent="0.2">
      <c r="O103" s="44"/>
      <c r="P103" s="44"/>
    </row>
    <row r="104" spans="15:16" x14ac:dyDescent="0.2">
      <c r="O104" s="44"/>
      <c r="P104" s="44"/>
    </row>
    <row r="105" spans="15:16" x14ac:dyDescent="0.2">
      <c r="O105" s="44"/>
      <c r="P105" s="44"/>
    </row>
    <row r="106" spans="15:16" x14ac:dyDescent="0.2">
      <c r="O106" s="44"/>
      <c r="P106" s="44"/>
    </row>
    <row r="107" spans="15:16" x14ac:dyDescent="0.2">
      <c r="O107" s="44"/>
      <c r="P107" s="44"/>
    </row>
    <row r="108" spans="15:16" x14ac:dyDescent="0.2">
      <c r="O108" s="44"/>
      <c r="P108" s="44"/>
    </row>
    <row r="109" spans="15:16" x14ac:dyDescent="0.2">
      <c r="O109" s="44"/>
      <c r="P109" s="44"/>
    </row>
    <row r="110" spans="15:16" x14ac:dyDescent="0.2">
      <c r="O110" s="44"/>
      <c r="P110" s="44"/>
    </row>
  </sheetData>
  <mergeCells count="10">
    <mergeCell ref="A22:E30"/>
    <mergeCell ref="N24:O24"/>
    <mergeCell ref="N25:O25"/>
    <mergeCell ref="A1:XFD2"/>
    <mergeCell ref="N3:O3"/>
    <mergeCell ref="N4:O4"/>
    <mergeCell ref="N13:O13"/>
    <mergeCell ref="N18:O18"/>
    <mergeCell ref="A21:C21"/>
    <mergeCell ref="D21:E21"/>
  </mergeCells>
  <hyperlinks>
    <hyperlink ref="F9" r:id="rId1" display="https://finbox.com/NYSE:LHX/explorer/revenue_proj" xr:uid="{AB69FEA1-090C-CB42-8336-88DD70C304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Desai, Avi</cp:lastModifiedBy>
  <dcterms:modified xsi:type="dcterms:W3CDTF">2023-12-09T12:24:34Z</dcterms:modified>
</cp:coreProperties>
</file>