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4BED01F-D3A2-C94C-9267-DF504A92411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O19" i="2"/>
  <c r="K5" i="2" a="1"/>
  <c r="K5" i="2" s="1"/>
  <c r="A5" i="2" a="1"/>
  <c r="A5" i="2" s="1"/>
  <c r="K4" i="2" a="1"/>
  <c r="K4" i="2" s="1"/>
  <c r="E3" i="2"/>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<sst xmlns="http://schemas.openxmlformats.org/spreadsheetml/2006/main" count="1561" uniqueCount="255">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</sst>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5" borderId="0" xfId="0" applyNumberFormat="1" applyFont="1" applyFill="1"/>
    <xf numFmtId="4" fontId="8" fillId="0" borderId="0" xfId="0" applyNumberFormat="1" applyFont="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8" fillId="0" borderId="2" xfId="0" applyNumberFormat="1" applyFont="1" applyBorder="1"/>
    <xf numFmtId="4" fontId="7"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132.83000000000001</v>
    <v>60.05</v>
    <v>1.6706000000000001</v>
    <v>0.55000000000000004</v>
    <v>4.2839999999999996E-3</v>
    <v>0.18</v>
    <v>1.3960000000000001E-3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131</v>
    <v>Semiconductors &amp; Semiconductor Equipment</v>
    <v>Stock</v>
    <v>45269.041664710159</v>
    <v>0</v>
    <v>126.89</v>
    <v>208270131079</v>
    <v>ADVANCED MICRO DEVICES, INC.</v>
    <v>ADVANCED MICRO DEVICES, INC.</v>
    <v>129.54</v>
    <v>1012.1420000000001</v>
    <v>128.37</v>
    <v>128.91999999999999</v>
    <v>129.1</v>
    <v>1615499000</v>
    <v>AMD</v>
    <v>ADVANCED MICRO DEVICES, INC. (XNAS:AMD)</v>
    <v>89341014</v>
    <v>50925744</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D%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M185" sqref="M185"/>
    </sheetView>
  </sheetViews>
  <sheetFormatPr baseColWidth="10" defaultRowHeight="15" x14ac:dyDescent="0.2"/>
  <cols>
    <col min="1" max="1" width="40.83203125" customWidth="1"/>
    <col min="2" max="22" width="15.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5808000000</v>
      </c>
      <c r="C2" s="32">
        <v>5403000000</v>
      </c>
      <c r="D2" s="32">
        <v>6494000000</v>
      </c>
      <c r="E2" s="32">
        <v>6568000000</v>
      </c>
      <c r="F2" s="32">
        <v>5422000000</v>
      </c>
      <c r="G2" s="32">
        <v>5299000000</v>
      </c>
      <c r="H2" s="32">
        <v>5506000000</v>
      </c>
      <c r="I2" s="32">
        <v>3991000000</v>
      </c>
      <c r="J2" s="32">
        <v>4272000000</v>
      </c>
      <c r="K2" s="32">
        <v>5329000000</v>
      </c>
      <c r="L2" s="32">
        <v>6475000000</v>
      </c>
      <c r="M2" s="32">
        <v>6731000000</v>
      </c>
      <c r="N2" s="32">
        <v>9763000000</v>
      </c>
      <c r="O2" s="32">
        <v>16434000000</v>
      </c>
      <c r="P2" s="32">
        <v>23601000000</v>
      </c>
      <c r="Q2" s="33">
        <v>22111000000</v>
      </c>
      <c r="R2" s="32">
        <v>5599000000</v>
      </c>
      <c r="S2" s="32">
        <v>5353000000</v>
      </c>
      <c r="T2" s="32">
        <v>5359000000</v>
      </c>
      <c r="U2" s="32">
        <v>5800000000</v>
      </c>
    </row>
    <row r="3" spans="1:21" ht="16" x14ac:dyDescent="0.2">
      <c r="A3" s="9" t="s">
        <v>193</v>
      </c>
      <c r="B3" s="10"/>
      <c r="C3" s="11">
        <f t="shared" ref="C3:Q3" si="0">(C2/B2)-1</f>
        <v>-6.973140495867769E-2</v>
      </c>
      <c r="D3" s="11">
        <f t="shared" si="0"/>
        <v>0.20192485656116976</v>
      </c>
      <c r="E3" s="11">
        <f t="shared" si="0"/>
        <v>1.1395133969818394E-2</v>
      </c>
      <c r="F3" s="11">
        <f t="shared" si="0"/>
        <v>-0.17448233861144946</v>
      </c>
      <c r="G3" s="11">
        <f t="shared" si="0"/>
        <v>-2.2685355957211328E-2</v>
      </c>
      <c r="H3" s="11">
        <f t="shared" si="0"/>
        <v>3.9063974334780038E-2</v>
      </c>
      <c r="I3" s="11">
        <f t="shared" si="0"/>
        <v>-0.27515437704322554</v>
      </c>
      <c r="J3" s="11">
        <f t="shared" si="0"/>
        <v>7.0408418942620843E-2</v>
      </c>
      <c r="K3" s="11">
        <f t="shared" si="0"/>
        <v>0.24742509363295873</v>
      </c>
      <c r="L3" s="11">
        <f t="shared" si="0"/>
        <v>0.21504972790392185</v>
      </c>
      <c r="M3" s="11">
        <f t="shared" si="0"/>
        <v>3.9536679536679609E-2</v>
      </c>
      <c r="N3" s="11">
        <f t="shared" si="0"/>
        <v>0.45045312732134901</v>
      </c>
      <c r="O3" s="11">
        <f t="shared" si="0"/>
        <v>0.68329406944586712</v>
      </c>
      <c r="P3" s="11">
        <f t="shared" si="0"/>
        <v>0.43610806863818907</v>
      </c>
      <c r="Q3" s="11">
        <f t="shared" si="0"/>
        <v>-6.313291809669086E-2</v>
      </c>
      <c r="R3" s="11"/>
      <c r="S3" s="11">
        <f t="shared" ref="S3:U3" si="1">(S2/R2)-1</f>
        <v>-4.3936417217360191E-2</v>
      </c>
      <c r="T3" s="11">
        <f t="shared" si="1"/>
        <v>1.1208668036615244E-3</v>
      </c>
      <c r="U3" s="11">
        <f t="shared" si="1"/>
        <v>8.2291472289606205E-2</v>
      </c>
    </row>
    <row r="4" spans="1:21" ht="16" x14ac:dyDescent="0.2">
      <c r="A4" s="2" t="s">
        <v>21</v>
      </c>
      <c r="B4" s="3">
        <v>5808000000</v>
      </c>
      <c r="C4" s="3">
        <v>5403000000</v>
      </c>
      <c r="D4" s="3">
        <v>6494000000</v>
      </c>
      <c r="E4" s="3">
        <v>6568000000</v>
      </c>
      <c r="F4" s="3">
        <v>5422000000</v>
      </c>
      <c r="G4" s="3">
        <v>5299000000</v>
      </c>
      <c r="H4" s="3">
        <v>5506000000</v>
      </c>
      <c r="I4" s="3">
        <v>3991000000</v>
      </c>
      <c r="J4" s="3">
        <v>4272000000</v>
      </c>
      <c r="K4" s="3">
        <v>5329000000</v>
      </c>
      <c r="L4" s="3">
        <v>6475000000</v>
      </c>
      <c r="M4" s="3">
        <v>6731000000</v>
      </c>
      <c r="N4" s="3">
        <v>9763000000</v>
      </c>
      <c r="O4" s="3">
        <v>16434000000</v>
      </c>
      <c r="P4" s="3">
        <v>23601000000</v>
      </c>
      <c r="Q4" s="4">
        <v>22111000000</v>
      </c>
      <c r="R4" s="3">
        <v>5599000000</v>
      </c>
      <c r="S4" s="3">
        <v>5353000000</v>
      </c>
      <c r="T4" s="3">
        <v>5359000000</v>
      </c>
      <c r="U4" s="3">
        <v>5800000000</v>
      </c>
    </row>
    <row r="5" spans="1:21" ht="16" x14ac:dyDescent="0.2">
      <c r="A5" s="2" t="s">
        <v>22</v>
      </c>
      <c r="B5" s="3">
        <v>3488000000</v>
      </c>
      <c r="C5" s="3">
        <v>3131000000</v>
      </c>
      <c r="D5" s="3">
        <v>3533000000</v>
      </c>
      <c r="E5" s="3">
        <v>3628000000</v>
      </c>
      <c r="F5" s="3">
        <v>4187000000</v>
      </c>
      <c r="G5" s="3">
        <v>3321000000</v>
      </c>
      <c r="H5" s="3">
        <v>3667000000</v>
      </c>
      <c r="I5" s="3">
        <v>2911000000</v>
      </c>
      <c r="J5" s="3">
        <v>3274000000</v>
      </c>
      <c r="K5" s="3">
        <v>3506000000</v>
      </c>
      <c r="L5" s="3">
        <v>4028000000</v>
      </c>
      <c r="M5" s="3">
        <v>3863000000</v>
      </c>
      <c r="N5" s="3">
        <v>5416000000</v>
      </c>
      <c r="O5" s="3">
        <v>8505000000</v>
      </c>
      <c r="P5" s="3">
        <v>12998000000</v>
      </c>
      <c r="Q5" s="4">
        <v>12159000000</v>
      </c>
      <c r="R5" s="3">
        <v>3196000000</v>
      </c>
      <c r="S5" s="3">
        <v>2994000000</v>
      </c>
      <c r="T5" s="3">
        <v>2916000000</v>
      </c>
      <c r="U5" s="3">
        <v>3053000000</v>
      </c>
    </row>
    <row r="6" spans="1:21" ht="16" x14ac:dyDescent="0.2">
      <c r="A6" s="2" t="s">
        <v>23</v>
      </c>
      <c r="B6" s="3">
        <v>3488000000</v>
      </c>
      <c r="C6" s="3">
        <v>3131000000</v>
      </c>
      <c r="D6" s="3">
        <v>3533000000</v>
      </c>
      <c r="E6" s="3">
        <v>3628000000</v>
      </c>
      <c r="F6" s="3">
        <v>4187000000</v>
      </c>
      <c r="G6" s="3">
        <v>3321000000</v>
      </c>
      <c r="H6" s="3">
        <v>3667000000</v>
      </c>
      <c r="I6" s="3">
        <v>2911000000</v>
      </c>
      <c r="J6" s="3">
        <v>3274000000</v>
      </c>
      <c r="K6" s="3">
        <v>3506000000</v>
      </c>
      <c r="L6" s="3">
        <v>4028000000</v>
      </c>
      <c r="M6" s="3">
        <v>3863000000</v>
      </c>
      <c r="N6" s="3">
        <v>5416000000</v>
      </c>
      <c r="O6" s="3">
        <v>8505000000</v>
      </c>
      <c r="P6" s="3">
        <v>12998000000</v>
      </c>
      <c r="Q6" s="4">
        <v>12159000000</v>
      </c>
      <c r="R6" s="3">
        <v>3196000000</v>
      </c>
      <c r="S6" s="3">
        <v>2994000000</v>
      </c>
      <c r="T6" s="3">
        <v>2916000000</v>
      </c>
      <c r="U6" s="3">
        <v>3053000000</v>
      </c>
    </row>
    <row r="7" spans="1:21" ht="16" x14ac:dyDescent="0.2">
      <c r="A7" s="34" t="s">
        <v>24</v>
      </c>
      <c r="B7" s="32">
        <v>2320000000</v>
      </c>
      <c r="C7" s="32">
        <v>2272000000</v>
      </c>
      <c r="D7" s="32">
        <v>2961000000</v>
      </c>
      <c r="E7" s="32">
        <v>2940000000</v>
      </c>
      <c r="F7" s="32">
        <v>1235000000</v>
      </c>
      <c r="G7" s="32">
        <v>1978000000</v>
      </c>
      <c r="H7" s="32">
        <v>1839000000</v>
      </c>
      <c r="I7" s="32">
        <v>1080000000</v>
      </c>
      <c r="J7" s="32">
        <v>998000000</v>
      </c>
      <c r="K7" s="32">
        <v>1823000000</v>
      </c>
      <c r="L7" s="32">
        <v>2447000000</v>
      </c>
      <c r="M7" s="32">
        <v>2868000000</v>
      </c>
      <c r="N7" s="32">
        <v>4347000000</v>
      </c>
      <c r="O7" s="32">
        <v>7929000000</v>
      </c>
      <c r="P7" s="32">
        <v>10603000000</v>
      </c>
      <c r="Q7" s="33">
        <v>9952000000</v>
      </c>
      <c r="R7" s="32">
        <v>2403000000</v>
      </c>
      <c r="S7" s="32">
        <v>2359000000</v>
      </c>
      <c r="T7" s="32">
        <v>2443000000</v>
      </c>
      <c r="U7" s="32">
        <v>2747000000</v>
      </c>
    </row>
    <row r="8" spans="1:21" ht="16" x14ac:dyDescent="0.2">
      <c r="A8" s="29" t="s">
        <v>60</v>
      </c>
      <c r="B8" s="30">
        <v>39.94</v>
      </c>
      <c r="C8" s="30">
        <v>42.05</v>
      </c>
      <c r="D8" s="30">
        <v>45.6</v>
      </c>
      <c r="E8" s="30">
        <v>44.76</v>
      </c>
      <c r="F8" s="30">
        <v>22.78</v>
      </c>
      <c r="G8" s="30">
        <v>37.33</v>
      </c>
      <c r="H8" s="30">
        <v>33.4</v>
      </c>
      <c r="I8" s="30">
        <v>27.06</v>
      </c>
      <c r="J8" s="30">
        <v>23.36</v>
      </c>
      <c r="K8" s="30">
        <v>34.21</v>
      </c>
      <c r="L8" s="30">
        <v>37.79</v>
      </c>
      <c r="M8" s="30">
        <v>42.61</v>
      </c>
      <c r="N8" s="30">
        <v>44.53</v>
      </c>
      <c r="O8" s="30">
        <v>48.25</v>
      </c>
      <c r="P8" s="30">
        <v>44.93</v>
      </c>
      <c r="Q8" s="31">
        <v>45.01</v>
      </c>
      <c r="R8" s="30">
        <v>42.92</v>
      </c>
      <c r="S8" s="30">
        <v>44.07</v>
      </c>
      <c r="T8" s="30">
        <v>45.59</v>
      </c>
      <c r="U8" s="30">
        <v>47.36</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4185000000</v>
      </c>
      <c r="C10" s="3">
        <v>1543000000</v>
      </c>
      <c r="D10" s="3">
        <v>2117000000</v>
      </c>
      <c r="E10" s="3">
        <v>2474000000</v>
      </c>
      <c r="F10" s="3">
        <v>2191000000</v>
      </c>
      <c r="G10" s="3">
        <v>1893000000</v>
      </c>
      <c r="H10" s="3">
        <v>1690000000</v>
      </c>
      <c r="I10" s="3">
        <v>1432000000</v>
      </c>
      <c r="J10" s="3">
        <v>1380000000</v>
      </c>
      <c r="K10" s="3">
        <v>1619000000</v>
      </c>
      <c r="L10" s="3">
        <v>1996000000</v>
      </c>
      <c r="M10" s="3">
        <v>2237000000</v>
      </c>
      <c r="N10" s="3">
        <v>2978000000</v>
      </c>
      <c r="O10" s="3">
        <v>4281000000</v>
      </c>
      <c r="P10" s="3">
        <v>9339000000</v>
      </c>
      <c r="Q10" s="4">
        <v>10042000000</v>
      </c>
      <c r="R10" s="3">
        <v>2552000000</v>
      </c>
      <c r="S10" s="3">
        <v>2504000000</v>
      </c>
      <c r="T10" s="3">
        <v>2463000000</v>
      </c>
      <c r="U10" s="3">
        <v>2523000000</v>
      </c>
    </row>
    <row r="11" spans="1:21" ht="16" x14ac:dyDescent="0.2">
      <c r="A11" s="29" t="s">
        <v>28</v>
      </c>
      <c r="B11" s="32">
        <v>1304000000</v>
      </c>
      <c r="C11" s="32">
        <v>-248000000</v>
      </c>
      <c r="D11" s="32">
        <v>651000000</v>
      </c>
      <c r="E11" s="32">
        <v>992000000</v>
      </c>
      <c r="F11" s="32">
        <v>823000000</v>
      </c>
      <c r="G11" s="32">
        <v>674000000</v>
      </c>
      <c r="H11" s="32">
        <v>604000000</v>
      </c>
      <c r="I11" s="32">
        <v>482000000</v>
      </c>
      <c r="J11" s="32">
        <v>460000000</v>
      </c>
      <c r="K11" s="32">
        <v>511000000</v>
      </c>
      <c r="L11" s="32">
        <v>562000000</v>
      </c>
      <c r="M11" s="32">
        <v>750000000</v>
      </c>
      <c r="N11" s="32">
        <v>995000000</v>
      </c>
      <c r="O11" s="32">
        <v>1448000000</v>
      </c>
      <c r="P11" s="32">
        <v>2336000000</v>
      </c>
      <c r="Q11" s="33">
        <v>2298000000</v>
      </c>
      <c r="R11" s="32">
        <v>590000000</v>
      </c>
      <c r="S11" s="32">
        <v>585000000</v>
      </c>
      <c r="T11" s="32">
        <v>547000000</v>
      </c>
      <c r="U11" s="32">
        <v>576000000</v>
      </c>
    </row>
    <row r="12" spans="1:21" ht="16" x14ac:dyDescent="0.2">
      <c r="A12" s="12" t="s">
        <v>194</v>
      </c>
      <c r="B12" s="11">
        <f t="shared" ref="B12:U12" si="2">B11/B2</f>
        <v>0.22451790633608815</v>
      </c>
      <c r="C12" s="11">
        <f t="shared" si="2"/>
        <v>-4.5900425689431798E-2</v>
      </c>
      <c r="D12" s="11">
        <f t="shared" si="2"/>
        <v>0.1002463812750231</v>
      </c>
      <c r="E12" s="11">
        <f t="shared" si="2"/>
        <v>0.15103532277710111</v>
      </c>
      <c r="F12" s="11">
        <f t="shared" si="2"/>
        <v>0.15178900774621912</v>
      </c>
      <c r="G12" s="11">
        <f t="shared" si="2"/>
        <v>0.12719381015285902</v>
      </c>
      <c r="H12" s="11">
        <f t="shared" si="2"/>
        <v>0.10969851071558299</v>
      </c>
      <c r="I12" s="11">
        <f t="shared" si="2"/>
        <v>0.12077173640691556</v>
      </c>
      <c r="J12" s="11">
        <f t="shared" si="2"/>
        <v>0.10767790262172285</v>
      </c>
      <c r="K12" s="11">
        <f t="shared" si="2"/>
        <v>9.5890410958904104E-2</v>
      </c>
      <c r="L12" s="11">
        <f t="shared" si="2"/>
        <v>8.6795366795366799E-2</v>
      </c>
      <c r="M12" s="11">
        <f t="shared" si="2"/>
        <v>0.1114247511513891</v>
      </c>
      <c r="N12" s="11">
        <f t="shared" si="2"/>
        <v>0.10191539485813787</v>
      </c>
      <c r="O12" s="11">
        <f t="shared" si="2"/>
        <v>8.81100158208592E-2</v>
      </c>
      <c r="P12" s="11">
        <f t="shared" si="2"/>
        <v>9.8978856828100509E-2</v>
      </c>
      <c r="Q12" s="11">
        <f t="shared" si="2"/>
        <v>0.10393017050336936</v>
      </c>
      <c r="R12" s="11">
        <f t="shared" si="2"/>
        <v>0.10537595999285587</v>
      </c>
      <c r="S12" s="11">
        <f t="shared" si="2"/>
        <v>0.10928451335699607</v>
      </c>
      <c r="T12" s="11">
        <f t="shared" si="2"/>
        <v>0.10207128195558873</v>
      </c>
      <c r="U12" s="11">
        <f t="shared" si="2"/>
        <v>9.9310344827586203E-2</v>
      </c>
    </row>
    <row r="13" spans="1:21" ht="16" x14ac:dyDescent="0.2">
      <c r="A13" s="29" t="s">
        <v>29</v>
      </c>
      <c r="B13" s="32">
        <v>1848000000</v>
      </c>
      <c r="C13" s="32">
        <v>1721000000</v>
      </c>
      <c r="D13" s="32">
        <v>1405000000</v>
      </c>
      <c r="E13" s="32">
        <v>1453000000</v>
      </c>
      <c r="F13" s="32">
        <v>1354000000</v>
      </c>
      <c r="G13" s="32">
        <v>1201000000</v>
      </c>
      <c r="H13" s="32">
        <v>1072000000</v>
      </c>
      <c r="I13" s="32">
        <v>947000000</v>
      </c>
      <c r="J13" s="32">
        <v>1008000000</v>
      </c>
      <c r="K13" s="32">
        <v>1160000000</v>
      </c>
      <c r="L13" s="32">
        <v>1434000000</v>
      </c>
      <c r="M13" s="32">
        <v>1547000000</v>
      </c>
      <c r="N13" s="32">
        <v>1983000000</v>
      </c>
      <c r="O13" s="32">
        <v>2845000000</v>
      </c>
      <c r="P13" s="32">
        <v>5005000000</v>
      </c>
      <c r="Q13" s="33">
        <v>5727000000</v>
      </c>
      <c r="R13" s="32">
        <v>1366000000</v>
      </c>
      <c r="S13" s="32">
        <v>1411000000</v>
      </c>
      <c r="T13" s="32">
        <v>1443000000</v>
      </c>
      <c r="U13" s="32">
        <v>1507000000</v>
      </c>
    </row>
    <row r="14" spans="1:21" ht="16" x14ac:dyDescent="0.2">
      <c r="A14" s="13" t="s">
        <v>195</v>
      </c>
      <c r="B14" s="14">
        <v>0</v>
      </c>
      <c r="C14" s="14">
        <v>0</v>
      </c>
      <c r="D14" s="14">
        <v>0</v>
      </c>
      <c r="E14" s="14">
        <v>0</v>
      </c>
      <c r="F14" s="14">
        <v>0</v>
      </c>
      <c r="G14" s="14">
        <v>0</v>
      </c>
      <c r="H14" s="14">
        <v>0</v>
      </c>
      <c r="I14" s="14">
        <v>0</v>
      </c>
      <c r="J14" s="14">
        <v>0</v>
      </c>
      <c r="K14" s="14">
        <f t="shared" ref="K14:U14" si="3">K13/K2</f>
        <v>0.21767686245074122</v>
      </c>
      <c r="L14" s="14">
        <f t="shared" si="3"/>
        <v>0.22146718146718147</v>
      </c>
      <c r="M14" s="14">
        <f t="shared" si="3"/>
        <v>0.22983212004159859</v>
      </c>
      <c r="N14" s="14">
        <f t="shared" si="3"/>
        <v>0.20311379698863055</v>
      </c>
      <c r="O14" s="14">
        <f t="shared" si="3"/>
        <v>0.17311670926128758</v>
      </c>
      <c r="P14" s="14">
        <f t="shared" si="3"/>
        <v>0.21206728528452184</v>
      </c>
      <c r="Q14" s="14">
        <f t="shared" si="3"/>
        <v>0.25901135181583829</v>
      </c>
      <c r="R14" s="14">
        <f t="shared" si="3"/>
        <v>0.24397213788176461</v>
      </c>
      <c r="S14" s="14">
        <f t="shared" si="3"/>
        <v>0.26359050999439565</v>
      </c>
      <c r="T14" s="14">
        <f t="shared" si="3"/>
        <v>0.26926665422653479</v>
      </c>
      <c r="U14" s="14">
        <f t="shared" si="3"/>
        <v>0.25982758620689655</v>
      </c>
    </row>
    <row r="15" spans="1:21" ht="16" x14ac:dyDescent="0.2">
      <c r="A15" s="2" t="s">
        <v>30</v>
      </c>
      <c r="B15" s="3">
        <v>1033000000</v>
      </c>
      <c r="C15" s="3">
        <v>70000000</v>
      </c>
      <c r="D15" s="3">
        <v>61000000</v>
      </c>
      <c r="E15" s="3">
        <v>29000000</v>
      </c>
      <c r="F15" s="3">
        <v>14000000</v>
      </c>
      <c r="G15" s="3">
        <v>18000000</v>
      </c>
      <c r="H15" s="3">
        <v>14000000</v>
      </c>
      <c r="I15" s="3">
        <v>3000000</v>
      </c>
      <c r="J15" s="3">
        <v>-88000000</v>
      </c>
      <c r="K15" s="3">
        <v>-52000000</v>
      </c>
      <c r="L15" s="3" t="s">
        <v>26</v>
      </c>
      <c r="M15" s="3">
        <v>-60000000</v>
      </c>
      <c r="N15" s="3" t="s">
        <v>26</v>
      </c>
      <c r="O15" s="3">
        <v>-12000000</v>
      </c>
      <c r="P15" s="3">
        <v>1998000000</v>
      </c>
      <c r="Q15" s="4">
        <v>2017000000</v>
      </c>
      <c r="R15" s="3">
        <v>596000000</v>
      </c>
      <c r="S15" s="3">
        <v>508000000</v>
      </c>
      <c r="T15" s="3">
        <v>473000000</v>
      </c>
      <c r="U15" s="3">
        <v>440000000</v>
      </c>
    </row>
    <row r="16" spans="1:21" ht="16" x14ac:dyDescent="0.2">
      <c r="A16" s="34" t="s">
        <v>31</v>
      </c>
      <c r="B16" s="32">
        <v>-1865000000</v>
      </c>
      <c r="C16" s="32">
        <v>729000000</v>
      </c>
      <c r="D16" s="32">
        <v>844000000</v>
      </c>
      <c r="E16" s="32">
        <v>466000000</v>
      </c>
      <c r="F16" s="32">
        <v>-956000000</v>
      </c>
      <c r="G16" s="32">
        <v>85000000</v>
      </c>
      <c r="H16" s="32">
        <v>149000000</v>
      </c>
      <c r="I16" s="32">
        <v>-352000000</v>
      </c>
      <c r="J16" s="32">
        <v>-382000000</v>
      </c>
      <c r="K16" s="32">
        <v>204000000</v>
      </c>
      <c r="L16" s="32">
        <v>451000000</v>
      </c>
      <c r="M16" s="32">
        <v>631000000</v>
      </c>
      <c r="N16" s="32">
        <v>1369000000</v>
      </c>
      <c r="O16" s="32">
        <v>3648000000</v>
      </c>
      <c r="P16" s="32">
        <v>1264000000</v>
      </c>
      <c r="Q16" s="33">
        <v>-90000000</v>
      </c>
      <c r="R16" s="32">
        <v>-149000000</v>
      </c>
      <c r="S16" s="32">
        <v>-145000000</v>
      </c>
      <c r="T16" s="32">
        <v>-20000000</v>
      </c>
      <c r="U16" s="32">
        <v>224000000</v>
      </c>
    </row>
    <row r="17" spans="1:21" ht="16" x14ac:dyDescent="0.2">
      <c r="A17" s="29" t="s">
        <v>61</v>
      </c>
      <c r="B17" s="30">
        <v>-32.11</v>
      </c>
      <c r="C17" s="30">
        <v>13.49</v>
      </c>
      <c r="D17" s="32">
        <v>13</v>
      </c>
      <c r="E17" s="30">
        <v>7.1</v>
      </c>
      <c r="F17" s="30">
        <v>-17.63</v>
      </c>
      <c r="G17" s="30">
        <v>1.6</v>
      </c>
      <c r="H17" s="30">
        <v>2.71</v>
      </c>
      <c r="I17" s="30">
        <v>-8.82</v>
      </c>
      <c r="J17" s="30">
        <v>-8.94</v>
      </c>
      <c r="K17" s="30">
        <v>3.83</v>
      </c>
      <c r="L17" s="30">
        <v>6.97</v>
      </c>
      <c r="M17" s="30">
        <v>9.3699999999999992</v>
      </c>
      <c r="N17" s="30">
        <v>14.02</v>
      </c>
      <c r="O17" s="30">
        <v>22.2</v>
      </c>
      <c r="P17" s="30">
        <v>5.36</v>
      </c>
      <c r="Q17" s="31">
        <v>-0.41</v>
      </c>
      <c r="R17" s="30">
        <v>-2.66</v>
      </c>
      <c r="S17" s="30">
        <v>-2.71</v>
      </c>
      <c r="T17" s="30">
        <v>-0.37</v>
      </c>
      <c r="U17" s="30">
        <v>3.86</v>
      </c>
    </row>
    <row r="18" spans="1:21" ht="16" x14ac:dyDescent="0.2">
      <c r="A18" s="15" t="s">
        <v>196</v>
      </c>
      <c r="B18" s="10"/>
      <c r="C18" s="11">
        <f>(C16/B16)-1</f>
        <v>-1.3908847184986595</v>
      </c>
      <c r="D18" s="11">
        <f>(D16/C16)-1</f>
        <v>0.15775034293552803</v>
      </c>
      <c r="E18" s="11">
        <f>(E16/D16)-1</f>
        <v>-0.44786729857819907</v>
      </c>
      <c r="F18" s="11">
        <f t="shared" ref="F18:Q18" si="4">(F16/E16)-1</f>
        <v>-3.0515021459227469</v>
      </c>
      <c r="G18" s="11">
        <f t="shared" si="4"/>
        <v>-1.0889121338912133</v>
      </c>
      <c r="H18" s="11">
        <f t="shared" si="4"/>
        <v>0.75294117647058822</v>
      </c>
      <c r="I18" s="11">
        <f t="shared" si="4"/>
        <v>-3.3624161073825505</v>
      </c>
      <c r="J18" s="11">
        <f t="shared" si="4"/>
        <v>8.5227272727272707E-2</v>
      </c>
      <c r="K18" s="11">
        <f t="shared" si="4"/>
        <v>-1.5340314136125655</v>
      </c>
      <c r="L18" s="11">
        <f t="shared" si="4"/>
        <v>1.2107843137254903</v>
      </c>
      <c r="M18" s="11">
        <f t="shared" si="4"/>
        <v>0.39911308203991136</v>
      </c>
      <c r="N18" s="11">
        <f t="shared" si="4"/>
        <v>1.1695721077654517</v>
      </c>
      <c r="O18" s="11">
        <f t="shared" si="4"/>
        <v>1.6647187728268809</v>
      </c>
      <c r="P18" s="11">
        <f t="shared" si="4"/>
        <v>-0.65350877192982448</v>
      </c>
      <c r="Q18" s="11">
        <f t="shared" si="4"/>
        <v>-1.0712025316455696</v>
      </c>
      <c r="R18" s="11"/>
      <c r="S18" s="11">
        <f t="shared" ref="S18:U18" si="5">(S16/R16)-1</f>
        <v>-2.6845637583892579E-2</v>
      </c>
      <c r="T18" s="11">
        <f t="shared" si="5"/>
        <v>-0.86206896551724133</v>
      </c>
      <c r="U18" s="11">
        <f t="shared" si="5"/>
        <v>-12.2</v>
      </c>
    </row>
    <row r="19" spans="1:21" ht="16" x14ac:dyDescent="0.2">
      <c r="A19" s="2" t="s">
        <v>32</v>
      </c>
      <c r="B19" s="3">
        <v>395000000</v>
      </c>
      <c r="C19" s="3">
        <v>321000000</v>
      </c>
      <c r="D19" s="3">
        <v>-127000000</v>
      </c>
      <c r="E19" s="3">
        <v>467000000</v>
      </c>
      <c r="F19" s="3">
        <v>261000000</v>
      </c>
      <c r="G19" s="3">
        <v>159000000</v>
      </c>
      <c r="H19" s="3">
        <v>547000000</v>
      </c>
      <c r="I19" s="3">
        <v>294000000</v>
      </c>
      <c r="J19" s="3">
        <v>66000000</v>
      </c>
      <c r="K19" s="3">
        <v>135000000</v>
      </c>
      <c r="L19" s="3">
        <v>121000000</v>
      </c>
      <c r="M19" s="3">
        <v>259000000</v>
      </c>
      <c r="N19" s="3">
        <v>94000000</v>
      </c>
      <c r="O19" s="3">
        <v>-21000000</v>
      </c>
      <c r="P19" s="3">
        <v>80000000</v>
      </c>
      <c r="Q19" s="4">
        <v>-82000000</v>
      </c>
      <c r="R19" s="3">
        <v>-13000000</v>
      </c>
      <c r="S19" s="3">
        <v>-18000000</v>
      </c>
      <c r="T19" s="3">
        <v>-18000000</v>
      </c>
      <c r="U19" s="3">
        <v>-33000000</v>
      </c>
    </row>
    <row r="20" spans="1:21" ht="16" x14ac:dyDescent="0.2">
      <c r="A20" s="2" t="s">
        <v>33</v>
      </c>
      <c r="B20" s="3" t="s">
        <v>26</v>
      </c>
      <c r="C20" s="3">
        <v>422000000</v>
      </c>
      <c r="D20" s="3">
        <v>188000000</v>
      </c>
      <c r="E20" s="3">
        <v>170000000</v>
      </c>
      <c r="F20" s="3">
        <v>167000000</v>
      </c>
      <c r="G20" s="3">
        <v>172000000</v>
      </c>
      <c r="H20" s="3">
        <v>174000000</v>
      </c>
      <c r="I20" s="3">
        <v>160000000</v>
      </c>
      <c r="J20" s="3">
        <v>154000000</v>
      </c>
      <c r="K20" s="3">
        <v>120000000</v>
      </c>
      <c r="L20" s="3">
        <v>103000000</v>
      </c>
      <c r="M20" s="3">
        <v>79000000</v>
      </c>
      <c r="N20" s="3">
        <v>39000000</v>
      </c>
      <c r="O20" s="3">
        <v>26000000</v>
      </c>
      <c r="P20" s="3">
        <v>23000000</v>
      </c>
      <c r="Q20" s="4">
        <v>98000000</v>
      </c>
      <c r="R20" s="3">
        <v>19000000</v>
      </c>
      <c r="S20" s="3">
        <v>25000000</v>
      </c>
      <c r="T20" s="3">
        <v>28000000</v>
      </c>
      <c r="U20" s="3">
        <v>26000000</v>
      </c>
    </row>
    <row r="21" spans="1:21" ht="16" x14ac:dyDescent="0.2">
      <c r="A21" s="2" t="s">
        <v>34</v>
      </c>
      <c r="B21" s="3" t="s">
        <v>26</v>
      </c>
      <c r="C21" s="3">
        <v>438000000</v>
      </c>
      <c r="D21" s="3">
        <v>199000000</v>
      </c>
      <c r="E21" s="3">
        <v>180000000</v>
      </c>
      <c r="F21" s="3">
        <v>175000000</v>
      </c>
      <c r="G21" s="3">
        <v>177000000</v>
      </c>
      <c r="H21" s="3">
        <v>177000000</v>
      </c>
      <c r="I21" s="3">
        <v>160000000</v>
      </c>
      <c r="J21" s="3">
        <v>156000000</v>
      </c>
      <c r="K21" s="3">
        <v>126000000</v>
      </c>
      <c r="L21" s="3">
        <v>121000000</v>
      </c>
      <c r="M21" s="3">
        <v>94000000</v>
      </c>
      <c r="N21" s="3">
        <v>47000000</v>
      </c>
      <c r="O21" s="3">
        <v>34000000</v>
      </c>
      <c r="P21" s="3">
        <v>88000000</v>
      </c>
      <c r="Q21" s="4">
        <v>98000000</v>
      </c>
      <c r="R21" s="3">
        <v>19000000</v>
      </c>
      <c r="S21" s="3">
        <v>25000000</v>
      </c>
      <c r="T21" s="3">
        <v>28000000</v>
      </c>
      <c r="U21" s="3">
        <v>26000000</v>
      </c>
    </row>
    <row r="22" spans="1:21" ht="16" x14ac:dyDescent="0.2">
      <c r="A22" s="2" t="s">
        <v>35</v>
      </c>
      <c r="B22" s="3" t="s">
        <v>26</v>
      </c>
      <c r="C22" s="3">
        <v>16000000</v>
      </c>
      <c r="D22" s="3">
        <v>11000000</v>
      </c>
      <c r="E22" s="3">
        <v>10000000</v>
      </c>
      <c r="F22" s="3">
        <v>8000000</v>
      </c>
      <c r="G22" s="3">
        <v>5000000</v>
      </c>
      <c r="H22" s="3">
        <v>3000000</v>
      </c>
      <c r="I22" s="3" t="s">
        <v>26</v>
      </c>
      <c r="J22" s="3">
        <v>2000000</v>
      </c>
      <c r="K22" s="3">
        <v>6000000</v>
      </c>
      <c r="L22" s="3">
        <v>18000000</v>
      </c>
      <c r="M22" s="3">
        <v>15000000</v>
      </c>
      <c r="N22" s="3">
        <v>8000000</v>
      </c>
      <c r="O22" s="3">
        <v>8000000</v>
      </c>
      <c r="P22" s="3">
        <v>65000000</v>
      </c>
      <c r="Q22" s="4" t="s">
        <v>26</v>
      </c>
      <c r="R22" s="3" t="s">
        <v>26</v>
      </c>
      <c r="S22" s="3" t="s">
        <v>26</v>
      </c>
      <c r="T22" s="3" t="s">
        <v>26</v>
      </c>
      <c r="U22" s="3" t="s">
        <v>26</v>
      </c>
    </row>
    <row r="23" spans="1:21" ht="16" x14ac:dyDescent="0.2">
      <c r="A23" s="2" t="s">
        <v>36</v>
      </c>
      <c r="B23" s="3">
        <v>395000000</v>
      </c>
      <c r="C23" s="3">
        <v>-101000000</v>
      </c>
      <c r="D23" s="3">
        <v>-315000000</v>
      </c>
      <c r="E23" s="3">
        <v>297000000</v>
      </c>
      <c r="F23" s="3">
        <v>94000000</v>
      </c>
      <c r="G23" s="3">
        <v>-13000000</v>
      </c>
      <c r="H23" s="3">
        <v>373000000</v>
      </c>
      <c r="I23" s="3">
        <v>134000000</v>
      </c>
      <c r="J23" s="3">
        <v>-88000000</v>
      </c>
      <c r="K23" s="3">
        <v>15000000</v>
      </c>
      <c r="L23" s="3">
        <v>18000000</v>
      </c>
      <c r="M23" s="3">
        <v>180000000</v>
      </c>
      <c r="N23" s="3">
        <v>55000000</v>
      </c>
      <c r="O23" s="3">
        <v>-47000000</v>
      </c>
      <c r="P23" s="3">
        <v>57000000</v>
      </c>
      <c r="Q23" s="4">
        <v>-180000000</v>
      </c>
      <c r="R23" s="3">
        <v>-32000000</v>
      </c>
      <c r="S23" s="3">
        <v>-43000000</v>
      </c>
      <c r="T23" s="3">
        <v>-46000000</v>
      </c>
      <c r="U23" s="3">
        <v>-59000000</v>
      </c>
    </row>
    <row r="24" spans="1:21" ht="16" x14ac:dyDescent="0.2">
      <c r="A24" s="2" t="s">
        <v>37</v>
      </c>
      <c r="B24" s="3">
        <v>-2260000000</v>
      </c>
      <c r="C24" s="3">
        <v>408000000</v>
      </c>
      <c r="D24" s="3">
        <v>971000000</v>
      </c>
      <c r="E24" s="3">
        <v>-1000000</v>
      </c>
      <c r="F24" s="3">
        <v>-1217000000</v>
      </c>
      <c r="G24" s="3">
        <v>-74000000</v>
      </c>
      <c r="H24" s="3">
        <v>-398000000</v>
      </c>
      <c r="I24" s="3">
        <v>-646000000</v>
      </c>
      <c r="J24" s="3">
        <v>-448000000</v>
      </c>
      <c r="K24" s="3">
        <v>69000000</v>
      </c>
      <c r="L24" s="3">
        <v>330000000</v>
      </c>
      <c r="M24" s="3">
        <v>372000000</v>
      </c>
      <c r="N24" s="3">
        <v>1275000000</v>
      </c>
      <c r="O24" s="3">
        <v>3669000000</v>
      </c>
      <c r="P24" s="3">
        <v>1184000000</v>
      </c>
      <c r="Q24" s="4">
        <v>-8000000</v>
      </c>
      <c r="R24" s="3">
        <v>-136000000</v>
      </c>
      <c r="S24" s="3">
        <v>-127000000</v>
      </c>
      <c r="T24" s="3">
        <v>-2000000</v>
      </c>
      <c r="U24" s="3">
        <v>257000000</v>
      </c>
    </row>
    <row r="25" spans="1:21" ht="16" x14ac:dyDescent="0.2">
      <c r="A25" s="2" t="s">
        <v>38</v>
      </c>
      <c r="B25" s="3">
        <v>68000000</v>
      </c>
      <c r="C25" s="3">
        <v>112000000</v>
      </c>
      <c r="D25" s="3">
        <v>38000000</v>
      </c>
      <c r="E25" s="3">
        <v>-4000000</v>
      </c>
      <c r="F25" s="3">
        <v>-34000000</v>
      </c>
      <c r="G25" s="3">
        <v>9000000</v>
      </c>
      <c r="H25" s="3">
        <v>5000000</v>
      </c>
      <c r="I25" s="3">
        <v>14000000</v>
      </c>
      <c r="J25" s="3">
        <v>39000000</v>
      </c>
      <c r="K25" s="3">
        <v>19000000</v>
      </c>
      <c r="L25" s="3">
        <v>-9000000</v>
      </c>
      <c r="M25" s="3">
        <v>31000000</v>
      </c>
      <c r="N25" s="3">
        <v>-1210000000</v>
      </c>
      <c r="O25" s="3">
        <v>513000000</v>
      </c>
      <c r="P25" s="3">
        <v>-122000000</v>
      </c>
      <c r="Q25" s="4">
        <v>-203000000</v>
      </c>
      <c r="R25" s="3">
        <v>-154000000</v>
      </c>
      <c r="S25" s="3">
        <v>13000000</v>
      </c>
      <c r="T25" s="3">
        <v>-23000000</v>
      </c>
      <c r="U25" s="3">
        <v>-39000000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-2414000000</v>
      </c>
      <c r="C27" s="3">
        <v>296000000</v>
      </c>
      <c r="D27" s="3">
        <v>471000000</v>
      </c>
      <c r="E27" s="3">
        <v>495000000</v>
      </c>
      <c r="F27" s="3">
        <v>-1183000000</v>
      </c>
      <c r="G27" s="3">
        <v>-83000000</v>
      </c>
      <c r="H27" s="3">
        <v>-403000000</v>
      </c>
      <c r="I27" s="3">
        <v>-660000000</v>
      </c>
      <c r="J27" s="3">
        <v>-497000000</v>
      </c>
      <c r="K27" s="3">
        <v>43000000</v>
      </c>
      <c r="L27" s="3">
        <v>337000000</v>
      </c>
      <c r="M27" s="3">
        <v>341000000</v>
      </c>
      <c r="N27" s="3">
        <v>2490000000</v>
      </c>
      <c r="O27" s="3">
        <v>3162000000</v>
      </c>
      <c r="P27" s="3">
        <v>1320000000</v>
      </c>
      <c r="Q27" s="4">
        <v>208000000</v>
      </c>
      <c r="R27" s="3">
        <v>21000000</v>
      </c>
      <c r="S27" s="3">
        <v>-139000000</v>
      </c>
      <c r="T27" s="3">
        <v>27000000</v>
      </c>
      <c r="U27" s="3">
        <v>299000000</v>
      </c>
    </row>
    <row r="28" spans="1:21" ht="16" x14ac:dyDescent="0.2">
      <c r="A28" s="2" t="s">
        <v>41</v>
      </c>
      <c r="B28" s="3">
        <v>717000000</v>
      </c>
      <c r="C28" s="3">
        <v>-163000000</v>
      </c>
      <c r="D28" s="3" t="s">
        <v>26</v>
      </c>
      <c r="E28" s="3">
        <v>4000000</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v>-684000000</v>
      </c>
      <c r="C29" s="3">
        <v>-3000000</v>
      </c>
      <c r="D29" s="3" t="s">
        <v>26</v>
      </c>
      <c r="E29" s="3">
        <v>-4000000</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v>1401000000</v>
      </c>
      <c r="C30" s="3">
        <v>-160000000</v>
      </c>
      <c r="D30" s="3" t="s">
        <v>26</v>
      </c>
      <c r="E30" s="3">
        <v>8000000</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-3131000000</v>
      </c>
      <c r="C31" s="3">
        <v>459000000</v>
      </c>
      <c r="D31" s="3">
        <v>471000000</v>
      </c>
      <c r="E31" s="3">
        <v>491000000</v>
      </c>
      <c r="F31" s="3">
        <v>-1183000000</v>
      </c>
      <c r="G31" s="3">
        <v>-83000000</v>
      </c>
      <c r="H31" s="3">
        <v>-403000000</v>
      </c>
      <c r="I31" s="3">
        <v>-660000000</v>
      </c>
      <c r="J31" s="3">
        <v>-497000000</v>
      </c>
      <c r="K31" s="3">
        <v>43000000</v>
      </c>
      <c r="L31" s="3">
        <v>337000000</v>
      </c>
      <c r="M31" s="3">
        <v>341000000</v>
      </c>
      <c r="N31" s="3">
        <v>2490000000</v>
      </c>
      <c r="O31" s="3">
        <v>3162000000</v>
      </c>
      <c r="P31" s="3">
        <v>1320000000</v>
      </c>
      <c r="Q31" s="4">
        <v>208000000</v>
      </c>
      <c r="R31" s="3">
        <v>21000000</v>
      </c>
      <c r="S31" s="3">
        <v>-139000000</v>
      </c>
      <c r="T31" s="3">
        <v>27000000</v>
      </c>
      <c r="U31" s="3">
        <v>299000000</v>
      </c>
    </row>
    <row r="32" spans="1:21" ht="16" x14ac:dyDescent="0.2">
      <c r="A32" s="2" t="s">
        <v>45</v>
      </c>
      <c r="B32" s="3">
        <v>-33000000</v>
      </c>
      <c r="C32" s="3">
        <v>83000000</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4" t="s">
        <v>46</v>
      </c>
      <c r="B33" s="32">
        <v>-3098000000</v>
      </c>
      <c r="C33" s="32">
        <v>376000000</v>
      </c>
      <c r="D33" s="32">
        <v>471000000</v>
      </c>
      <c r="E33" s="32">
        <v>491000000</v>
      </c>
      <c r="F33" s="32">
        <v>-1183000000</v>
      </c>
      <c r="G33" s="32">
        <v>-83000000</v>
      </c>
      <c r="H33" s="32">
        <v>-403000000</v>
      </c>
      <c r="I33" s="32">
        <v>-660000000</v>
      </c>
      <c r="J33" s="32">
        <v>-497000000</v>
      </c>
      <c r="K33" s="32">
        <v>43000000</v>
      </c>
      <c r="L33" s="32">
        <v>337000000</v>
      </c>
      <c r="M33" s="32">
        <v>341000000</v>
      </c>
      <c r="N33" s="32">
        <v>2490000000</v>
      </c>
      <c r="O33" s="32">
        <v>3162000000</v>
      </c>
      <c r="P33" s="32">
        <v>1320000000</v>
      </c>
      <c r="Q33" s="33">
        <v>208000000</v>
      </c>
      <c r="R33" s="32">
        <v>21000000</v>
      </c>
      <c r="S33" s="32">
        <v>-139000000</v>
      </c>
      <c r="T33" s="32">
        <v>27000000</v>
      </c>
      <c r="U33" s="32">
        <v>299000000</v>
      </c>
    </row>
    <row r="34" spans="1:21" ht="16" x14ac:dyDescent="0.2">
      <c r="A34" s="29" t="s">
        <v>62</v>
      </c>
      <c r="B34" s="30">
        <v>-53.34</v>
      </c>
      <c r="C34" s="30">
        <v>6.96</v>
      </c>
      <c r="D34" s="30">
        <v>7.25</v>
      </c>
      <c r="E34" s="30">
        <v>7.48</v>
      </c>
      <c r="F34" s="30">
        <v>-21.82</v>
      </c>
      <c r="G34" s="30">
        <v>-1.57</v>
      </c>
      <c r="H34" s="30">
        <v>-7.32</v>
      </c>
      <c r="I34" s="30">
        <v>-16.54</v>
      </c>
      <c r="J34" s="30">
        <v>-11.63</v>
      </c>
      <c r="K34" s="30">
        <v>0.81</v>
      </c>
      <c r="L34" s="30">
        <v>5.2</v>
      </c>
      <c r="M34" s="30">
        <v>5.07</v>
      </c>
      <c r="N34" s="30">
        <v>25.5</v>
      </c>
      <c r="O34" s="30">
        <v>19.239999999999998</v>
      </c>
      <c r="P34" s="30">
        <v>5.59</v>
      </c>
      <c r="Q34" s="31">
        <v>0.94</v>
      </c>
      <c r="R34" s="30">
        <v>0.38</v>
      </c>
      <c r="S34" s="30">
        <v>-2.6</v>
      </c>
      <c r="T34" s="30">
        <v>0.5</v>
      </c>
      <c r="U34" s="30">
        <v>5.16</v>
      </c>
    </row>
    <row r="35" spans="1:21" ht="16" x14ac:dyDescent="0.2">
      <c r="A35" s="16" t="s">
        <v>197</v>
      </c>
      <c r="B35" s="17"/>
      <c r="C35" s="14">
        <f>(C33/B33)-1</f>
        <v>-1.1213686249193029</v>
      </c>
      <c r="D35" s="14">
        <f>(D33/C33)-1</f>
        <v>0.25265957446808507</v>
      </c>
      <c r="E35" s="14">
        <f>(E33/D33)-1</f>
        <v>4.2462845010615702E-2</v>
      </c>
      <c r="F35" s="14">
        <f t="shared" ref="F35:Q35" si="6">(F33/E33)-1</f>
        <v>-3.409368635437882</v>
      </c>
      <c r="G35" s="14">
        <f t="shared" si="6"/>
        <v>-0.92983939137785288</v>
      </c>
      <c r="H35" s="14">
        <f t="shared" si="6"/>
        <v>3.8554216867469879</v>
      </c>
      <c r="I35" s="14">
        <f t="shared" si="6"/>
        <v>0.63771712158808924</v>
      </c>
      <c r="J35" s="14">
        <f t="shared" si="6"/>
        <v>-0.24696969696969695</v>
      </c>
      <c r="K35" s="14">
        <f t="shared" si="6"/>
        <v>-1.0865191146881288</v>
      </c>
      <c r="L35" s="14">
        <f t="shared" si="6"/>
        <v>6.8372093023255811</v>
      </c>
      <c r="M35" s="14">
        <f t="shared" si="6"/>
        <v>1.1869436201780381E-2</v>
      </c>
      <c r="N35" s="14">
        <f t="shared" si="6"/>
        <v>6.3020527859237534</v>
      </c>
      <c r="O35" s="14">
        <f t="shared" si="6"/>
        <v>0.26987951807228905</v>
      </c>
      <c r="P35" s="14">
        <f t="shared" si="6"/>
        <v>-0.58254269449715368</v>
      </c>
      <c r="Q35" s="14">
        <f t="shared" si="6"/>
        <v>-0.84242424242424241</v>
      </c>
      <c r="R35" s="14"/>
      <c r="S35" s="14">
        <f t="shared" ref="S35:U35" si="7">(S33/R33)-1</f>
        <v>-7.6190476190476186</v>
      </c>
      <c r="T35" s="14">
        <f t="shared" si="7"/>
        <v>-1.1942446043165469</v>
      </c>
      <c r="U35" s="14">
        <f t="shared" si="7"/>
        <v>10.074074074074074</v>
      </c>
    </row>
    <row r="36" spans="1:21" ht="16" x14ac:dyDescent="0.2">
      <c r="A36" s="18" t="s">
        <v>198</v>
      </c>
      <c r="B36" s="19">
        <f t="shared" ref="B36:U36" si="8">(B16*(1-0.25))/(B126+B105+B96)</f>
        <v>-0.27561576354679801</v>
      </c>
      <c r="C36" s="19">
        <f t="shared" si="8"/>
        <v>8.4701781564678544E-2</v>
      </c>
      <c r="D36" s="19">
        <f t="shared" si="8"/>
        <v>0.19750390015600625</v>
      </c>
      <c r="E36" s="19">
        <f t="shared" si="8"/>
        <v>9.6921797004991678E-2</v>
      </c>
      <c r="F36" s="19">
        <f t="shared" si="8"/>
        <v>-0.27790697674418607</v>
      </c>
      <c r="G36" s="19">
        <f t="shared" si="8"/>
        <v>2.4500384319754036E-2</v>
      </c>
      <c r="H36" s="19">
        <f t="shared" si="8"/>
        <v>4.6581909128803667E-2</v>
      </c>
      <c r="I36" s="19">
        <f t="shared" si="8"/>
        <v>-0.14270270270270272</v>
      </c>
      <c r="J36" s="19" t="e">
        <f t="shared" si="8"/>
        <v>#VALUE!</v>
      </c>
      <c r="K36" s="19">
        <f t="shared" si="8"/>
        <v>7.6271186440677971E-2</v>
      </c>
      <c r="L36" s="19">
        <f t="shared" si="8"/>
        <v>0.13443958664546901</v>
      </c>
      <c r="M36" s="19">
        <f t="shared" si="8"/>
        <v>0.13312236286919832</v>
      </c>
      <c r="N36" s="19">
        <f t="shared" si="8"/>
        <v>0.16123586683417085</v>
      </c>
      <c r="O36" s="19">
        <f t="shared" si="8"/>
        <v>0.33537631772493259</v>
      </c>
      <c r="P36" s="19">
        <f t="shared" si="8"/>
        <v>1.6454619617100309E-2</v>
      </c>
      <c r="Q36" s="19">
        <f t="shared" si="8"/>
        <v>-1.1671738829713654E-3</v>
      </c>
      <c r="R36" s="19">
        <f t="shared" si="8"/>
        <v>-1.9396663947372989E-3</v>
      </c>
      <c r="S36" s="19">
        <f t="shared" si="8"/>
        <v>-1.8899238816864204E-3</v>
      </c>
      <c r="T36" s="19">
        <f t="shared" si="8"/>
        <v>-2.5863852679495136E-4</v>
      </c>
      <c r="U36" s="19">
        <f t="shared" si="8"/>
        <v>2.9049661087287315E-3</v>
      </c>
    </row>
    <row r="37" spans="1:21" ht="16" x14ac:dyDescent="0.2">
      <c r="A37" s="2" t="s">
        <v>47</v>
      </c>
      <c r="B37" s="3" t="s">
        <v>26</v>
      </c>
      <c r="C37" s="3">
        <v>72000000</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-3098000000</v>
      </c>
      <c r="C39" s="3">
        <v>304000000</v>
      </c>
      <c r="D39" s="3">
        <v>471000000</v>
      </c>
      <c r="E39" s="3">
        <v>491000000</v>
      </c>
      <c r="F39" s="3">
        <v>-1183000000</v>
      </c>
      <c r="G39" s="3">
        <v>-83000000</v>
      </c>
      <c r="H39" s="3">
        <v>-403000000</v>
      </c>
      <c r="I39" s="3">
        <v>-660000000</v>
      </c>
      <c r="J39" s="3">
        <v>-497000000</v>
      </c>
      <c r="K39" s="3">
        <v>43000000</v>
      </c>
      <c r="L39" s="3">
        <v>337000000</v>
      </c>
      <c r="M39" s="3">
        <v>341000000</v>
      </c>
      <c r="N39" s="3">
        <v>2490000000</v>
      </c>
      <c r="O39" s="3">
        <v>3162000000</v>
      </c>
      <c r="P39" s="3">
        <v>1320000000</v>
      </c>
      <c r="Q39" s="4">
        <v>208000000</v>
      </c>
      <c r="R39" s="3">
        <v>21000000</v>
      </c>
      <c r="S39" s="3">
        <v>-139000000</v>
      </c>
      <c r="T39" s="3">
        <v>27000000</v>
      </c>
      <c r="U39" s="3">
        <v>299000000</v>
      </c>
    </row>
    <row r="40" spans="1:21" ht="16" x14ac:dyDescent="0.2">
      <c r="A40" s="2" t="s">
        <v>50</v>
      </c>
      <c r="B40" s="3" t="s">
        <v>26</v>
      </c>
      <c r="C40" s="3" t="s">
        <v>26</v>
      </c>
      <c r="D40" s="3" t="s">
        <v>26</v>
      </c>
      <c r="E40" s="3" t="s">
        <v>26</v>
      </c>
      <c r="F40" s="3" t="s">
        <v>26</v>
      </c>
      <c r="G40" s="3" t="s">
        <v>26</v>
      </c>
      <c r="H40" s="3" t="s">
        <v>26</v>
      </c>
      <c r="I40" s="3" t="s">
        <v>26</v>
      </c>
      <c r="J40" s="3" t="s">
        <v>26</v>
      </c>
      <c r="K40" s="3" t="s">
        <v>26</v>
      </c>
      <c r="L40" s="3" t="s">
        <v>26</v>
      </c>
      <c r="M40" s="3" t="s">
        <v>26</v>
      </c>
      <c r="N40" s="3" t="s">
        <v>26</v>
      </c>
      <c r="O40" s="3" t="s">
        <v>26</v>
      </c>
      <c r="P40" s="3" t="s">
        <v>26</v>
      </c>
      <c r="Q40" s="4">
        <v>1613000000</v>
      </c>
      <c r="R40" s="3">
        <v>1613000000</v>
      </c>
      <c r="S40" s="3">
        <v>1611000000</v>
      </c>
      <c r="T40" s="3">
        <v>1612000000</v>
      </c>
      <c r="U40" s="3">
        <v>1616000000</v>
      </c>
    </row>
    <row r="41" spans="1:21" ht="16" x14ac:dyDescent="0.2">
      <c r="A41" s="2" t="s">
        <v>51</v>
      </c>
      <c r="B41" s="3" t="s">
        <v>26</v>
      </c>
      <c r="C41" s="3" t="s">
        <v>26</v>
      </c>
      <c r="D41" s="3" t="s">
        <v>26</v>
      </c>
      <c r="E41" s="3" t="s">
        <v>26</v>
      </c>
      <c r="F41" s="3" t="s">
        <v>26</v>
      </c>
      <c r="G41" s="3" t="s">
        <v>26</v>
      </c>
      <c r="H41" s="3" t="s">
        <v>26</v>
      </c>
      <c r="I41" s="3" t="s">
        <v>26</v>
      </c>
      <c r="J41" s="3" t="s">
        <v>26</v>
      </c>
      <c r="K41" s="3" t="s">
        <v>26</v>
      </c>
      <c r="L41" s="3" t="s">
        <v>26</v>
      </c>
      <c r="M41" s="3" t="s">
        <v>26</v>
      </c>
      <c r="N41" s="3" t="s">
        <v>26</v>
      </c>
      <c r="O41" s="3" t="s">
        <v>26</v>
      </c>
      <c r="P41" s="3" t="s">
        <v>26</v>
      </c>
      <c r="Q41" s="5">
        <v>0.13</v>
      </c>
      <c r="R41" s="6">
        <v>0.01</v>
      </c>
      <c r="S41" s="6">
        <v>-0.09</v>
      </c>
      <c r="T41" s="6">
        <v>0.02</v>
      </c>
      <c r="U41" s="6">
        <v>0.19</v>
      </c>
    </row>
    <row r="42" spans="1:21" ht="16" x14ac:dyDescent="0.2">
      <c r="A42" s="2" t="s">
        <v>52</v>
      </c>
      <c r="B42" s="3" t="s">
        <v>26</v>
      </c>
      <c r="C42" s="3" t="s">
        <v>26</v>
      </c>
      <c r="D42" s="3" t="s">
        <v>26</v>
      </c>
      <c r="E42" s="3" t="s">
        <v>26</v>
      </c>
      <c r="F42" s="3" t="s">
        <v>26</v>
      </c>
      <c r="G42" s="3" t="s">
        <v>26</v>
      </c>
      <c r="H42" s="3" t="s">
        <v>26</v>
      </c>
      <c r="I42" s="3" t="s">
        <v>26</v>
      </c>
      <c r="J42" s="3" t="s">
        <v>26</v>
      </c>
      <c r="K42" s="3" t="s">
        <v>26</v>
      </c>
      <c r="L42" s="3" t="s">
        <v>26</v>
      </c>
      <c r="M42" s="3" t="s">
        <v>26</v>
      </c>
      <c r="N42" s="3" t="s">
        <v>26</v>
      </c>
      <c r="O42" s="3" t="s">
        <v>26</v>
      </c>
      <c r="P42" s="3" t="s">
        <v>26</v>
      </c>
      <c r="Q42" s="5">
        <v>0.13</v>
      </c>
      <c r="R42" s="6">
        <v>0.01</v>
      </c>
      <c r="S42" s="6">
        <v>-0.09</v>
      </c>
      <c r="T42" s="6">
        <v>0.02</v>
      </c>
      <c r="U42" s="6">
        <v>0.19</v>
      </c>
    </row>
    <row r="43" spans="1:21" ht="16" x14ac:dyDescent="0.2">
      <c r="A43" s="2" t="s">
        <v>53</v>
      </c>
      <c r="B43" s="3" t="s">
        <v>26</v>
      </c>
      <c r="C43" s="3" t="s">
        <v>26</v>
      </c>
      <c r="D43" s="3" t="s">
        <v>26</v>
      </c>
      <c r="E43" s="3" t="s">
        <v>26</v>
      </c>
      <c r="F43" s="3" t="s">
        <v>26</v>
      </c>
      <c r="G43" s="3" t="s">
        <v>26</v>
      </c>
      <c r="H43" s="3" t="s">
        <v>26</v>
      </c>
      <c r="I43" s="3" t="s">
        <v>26</v>
      </c>
      <c r="J43" s="3" t="s">
        <v>26</v>
      </c>
      <c r="K43" s="3" t="s">
        <v>26</v>
      </c>
      <c r="L43" s="3" t="s">
        <v>26</v>
      </c>
      <c r="M43" s="3" t="s">
        <v>26</v>
      </c>
      <c r="N43" s="3" t="s">
        <v>26</v>
      </c>
      <c r="O43" s="3" t="s">
        <v>26</v>
      </c>
      <c r="P43" s="3" t="s">
        <v>26</v>
      </c>
      <c r="Q43" s="4">
        <v>1621250000</v>
      </c>
      <c r="R43" s="3">
        <v>1618000000</v>
      </c>
      <c r="S43" s="3">
        <v>1611000000</v>
      </c>
      <c r="T43" s="3">
        <v>1627000000</v>
      </c>
      <c r="U43" s="3">
        <v>1629000000</v>
      </c>
    </row>
    <row r="44" spans="1:21" ht="16" x14ac:dyDescent="0.2">
      <c r="A44" s="2" t="s">
        <v>54</v>
      </c>
      <c r="B44" s="3" t="s">
        <v>26</v>
      </c>
      <c r="C44" s="3" t="s">
        <v>26</v>
      </c>
      <c r="D44" s="3" t="s">
        <v>26</v>
      </c>
      <c r="E44" s="3" t="s">
        <v>26</v>
      </c>
      <c r="F44" s="3" t="s">
        <v>26</v>
      </c>
      <c r="G44" s="3" t="s">
        <v>26</v>
      </c>
      <c r="H44" s="3" t="s">
        <v>26</v>
      </c>
      <c r="I44" s="3" t="s">
        <v>26</v>
      </c>
      <c r="J44" s="3" t="s">
        <v>26</v>
      </c>
      <c r="K44" s="3" t="s">
        <v>26</v>
      </c>
      <c r="L44" s="3" t="s">
        <v>26</v>
      </c>
      <c r="M44" s="3" t="s">
        <v>26</v>
      </c>
      <c r="N44" s="3" t="s">
        <v>26</v>
      </c>
      <c r="O44" s="3" t="s">
        <v>26</v>
      </c>
      <c r="P44" s="3" t="s">
        <v>26</v>
      </c>
      <c r="Q44" s="5">
        <v>0.13</v>
      </c>
      <c r="R44" s="6">
        <v>0.01</v>
      </c>
      <c r="S44" s="6">
        <v>-0.09</v>
      </c>
      <c r="T44" s="6">
        <v>0.02</v>
      </c>
      <c r="U44" s="6">
        <v>0.18</v>
      </c>
    </row>
    <row r="45" spans="1:21" ht="16" x14ac:dyDescent="0.2">
      <c r="A45" s="2" t="s">
        <v>55</v>
      </c>
      <c r="B45" s="3" t="s">
        <v>26</v>
      </c>
      <c r="C45" s="3" t="s">
        <v>26</v>
      </c>
      <c r="D45" s="3" t="s">
        <v>26</v>
      </c>
      <c r="E45" s="3" t="s">
        <v>26</v>
      </c>
      <c r="F45" s="3" t="s">
        <v>26</v>
      </c>
      <c r="G45" s="3" t="s">
        <v>26</v>
      </c>
      <c r="H45" s="3" t="s">
        <v>26</v>
      </c>
      <c r="I45" s="3" t="s">
        <v>26</v>
      </c>
      <c r="J45" s="3" t="s">
        <v>26</v>
      </c>
      <c r="K45" s="3" t="s">
        <v>26</v>
      </c>
      <c r="L45" s="3" t="s">
        <v>26</v>
      </c>
      <c r="M45" s="3" t="s">
        <v>26</v>
      </c>
      <c r="N45" s="3" t="s">
        <v>26</v>
      </c>
      <c r="O45" s="3" t="s">
        <v>26</v>
      </c>
      <c r="P45" s="3" t="s">
        <v>26</v>
      </c>
      <c r="Q45" s="5">
        <v>0.13</v>
      </c>
      <c r="R45" s="6">
        <v>0.01</v>
      </c>
      <c r="S45" s="6">
        <v>-0.09</v>
      </c>
      <c r="T45" s="6">
        <v>0.02</v>
      </c>
      <c r="U45" s="6">
        <v>0.18</v>
      </c>
    </row>
    <row r="46" spans="1:21" ht="16" x14ac:dyDescent="0.2">
      <c r="A46" s="2" t="s">
        <v>56</v>
      </c>
      <c r="B46" s="3">
        <v>-642000000</v>
      </c>
      <c r="C46" s="3">
        <v>1857000000</v>
      </c>
      <c r="D46" s="3">
        <v>1227000000</v>
      </c>
      <c r="E46" s="3">
        <v>783000000</v>
      </c>
      <c r="F46" s="3">
        <v>-696000000</v>
      </c>
      <c r="G46" s="3">
        <v>321000000</v>
      </c>
      <c r="H46" s="3">
        <v>352000000</v>
      </c>
      <c r="I46" s="3">
        <v>-185000000</v>
      </c>
      <c r="J46" s="3">
        <v>-249000000</v>
      </c>
      <c r="K46" s="3">
        <v>348000000</v>
      </c>
      <c r="L46" s="3">
        <v>621000000</v>
      </c>
      <c r="M46" s="3">
        <v>889000000</v>
      </c>
      <c r="N46" s="3">
        <v>1723000000</v>
      </c>
      <c r="O46" s="3">
        <v>4111000000</v>
      </c>
      <c r="P46" s="3">
        <v>5526000000</v>
      </c>
      <c r="Q46" s="4">
        <v>3882000000</v>
      </c>
      <c r="R46" s="3">
        <v>1096000000</v>
      </c>
      <c r="S46" s="3">
        <v>861000000</v>
      </c>
      <c r="T46" s="3">
        <v>853000000</v>
      </c>
      <c r="U46" s="3">
        <v>1072000000</v>
      </c>
    </row>
    <row r="47" spans="1:21" ht="16" x14ac:dyDescent="0.2">
      <c r="A47" s="2" t="s">
        <v>57</v>
      </c>
      <c r="B47" s="6">
        <v>-11.05</v>
      </c>
      <c r="C47" s="6">
        <v>34.369999999999997</v>
      </c>
      <c r="D47" s="6">
        <v>18.89</v>
      </c>
      <c r="E47" s="6">
        <v>11.92</v>
      </c>
      <c r="F47" s="6">
        <v>-12.84</v>
      </c>
      <c r="G47" s="6">
        <v>6.06</v>
      </c>
      <c r="H47" s="6">
        <v>6.39</v>
      </c>
      <c r="I47" s="6">
        <v>-4.6399999999999997</v>
      </c>
      <c r="J47" s="6">
        <v>-5.83</v>
      </c>
      <c r="K47" s="6">
        <v>6.53</v>
      </c>
      <c r="L47" s="6">
        <v>9.59</v>
      </c>
      <c r="M47" s="6">
        <v>13.21</v>
      </c>
      <c r="N47" s="6">
        <v>17.649999999999999</v>
      </c>
      <c r="O47" s="6">
        <v>25.02</v>
      </c>
      <c r="P47" s="6">
        <v>23.41</v>
      </c>
      <c r="Q47" s="5">
        <v>17.559999999999999</v>
      </c>
      <c r="R47" s="6">
        <v>23.41</v>
      </c>
      <c r="S47" s="6">
        <v>20.84</v>
      </c>
      <c r="T47" s="6">
        <v>17.98</v>
      </c>
      <c r="U47" s="6">
        <v>17.559999999999999</v>
      </c>
    </row>
    <row r="48" spans="1:21" ht="16" x14ac:dyDescent="0.2">
      <c r="A48" s="2" t="s">
        <v>58</v>
      </c>
      <c r="B48" s="3">
        <v>-1865000000</v>
      </c>
      <c r="C48" s="3">
        <v>1787000000</v>
      </c>
      <c r="D48" s="3">
        <v>844000000</v>
      </c>
      <c r="E48" s="3">
        <v>466000000</v>
      </c>
      <c r="F48" s="3">
        <v>-956000000</v>
      </c>
      <c r="G48" s="3">
        <v>85000000</v>
      </c>
      <c r="H48" s="3">
        <v>149000000</v>
      </c>
      <c r="I48" s="3">
        <v>-352000000</v>
      </c>
      <c r="J48" s="3">
        <v>-382000000</v>
      </c>
      <c r="K48" s="3">
        <v>204000000</v>
      </c>
      <c r="L48" s="3">
        <v>451000000</v>
      </c>
      <c r="M48" s="3">
        <v>631000000</v>
      </c>
      <c r="N48" s="3">
        <v>1369000000</v>
      </c>
      <c r="O48" s="3">
        <v>3648000000</v>
      </c>
      <c r="P48" s="3">
        <v>3426000000</v>
      </c>
      <c r="Q48" s="4">
        <v>1042000000</v>
      </c>
      <c r="R48" s="3">
        <v>495000000</v>
      </c>
      <c r="S48" s="3">
        <v>343000000</v>
      </c>
      <c r="T48" s="3">
        <v>-20000000</v>
      </c>
      <c r="U48" s="3">
        <v>224000000</v>
      </c>
    </row>
    <row r="49" spans="1:21" ht="16" x14ac:dyDescent="0.2">
      <c r="A49" s="2" t="s">
        <v>59</v>
      </c>
      <c r="B49" s="3">
        <v>-1865000000</v>
      </c>
      <c r="C49" s="3">
        <v>729000000</v>
      </c>
      <c r="D49" s="3">
        <v>844000000</v>
      </c>
      <c r="E49" s="3">
        <v>466000000</v>
      </c>
      <c r="F49" s="3">
        <v>-956000000</v>
      </c>
      <c r="G49" s="3">
        <v>85000000</v>
      </c>
      <c r="H49" s="3">
        <v>149000000</v>
      </c>
      <c r="I49" s="3">
        <v>-352000000</v>
      </c>
      <c r="J49" s="3">
        <v>-382000000</v>
      </c>
      <c r="K49" s="3">
        <v>204000000</v>
      </c>
      <c r="L49" s="3">
        <v>451000000</v>
      </c>
      <c r="M49" s="3">
        <v>631000000</v>
      </c>
      <c r="N49" s="3">
        <v>1369000000</v>
      </c>
      <c r="O49" s="3">
        <v>3648000000</v>
      </c>
      <c r="P49" s="3">
        <v>1264000000</v>
      </c>
      <c r="Q49" s="4">
        <v>-90000000</v>
      </c>
      <c r="R49" s="3">
        <v>-149000000</v>
      </c>
      <c r="S49" s="3">
        <v>-145000000</v>
      </c>
      <c r="T49" s="3">
        <v>-20000000</v>
      </c>
      <c r="U49" s="3">
        <v>224000000</v>
      </c>
    </row>
    <row r="50" spans="1:21" ht="16" x14ac:dyDescent="0.2">
      <c r="A50" s="2" t="s">
        <v>63</v>
      </c>
      <c r="B50" s="3" t="s">
        <v>26</v>
      </c>
      <c r="C50" s="3" t="s">
        <v>26</v>
      </c>
      <c r="D50" s="3" t="s">
        <v>26</v>
      </c>
      <c r="E50" s="3" t="s">
        <v>26</v>
      </c>
      <c r="F50" s="3" t="s">
        <v>26</v>
      </c>
      <c r="G50" s="3" t="s">
        <v>26</v>
      </c>
      <c r="H50" s="3" t="s">
        <v>26</v>
      </c>
      <c r="I50" s="3" t="s">
        <v>26</v>
      </c>
      <c r="J50" s="3" t="s">
        <v>26</v>
      </c>
      <c r="K50" s="3" t="s">
        <v>26</v>
      </c>
      <c r="L50" s="3" t="s">
        <v>26</v>
      </c>
      <c r="M50" s="3" t="s">
        <v>26</v>
      </c>
      <c r="N50" s="3" t="s">
        <v>26</v>
      </c>
      <c r="O50" s="3" t="s">
        <v>26</v>
      </c>
      <c r="P50" s="3" t="s">
        <v>26</v>
      </c>
      <c r="Q50" s="4" t="s">
        <v>26</v>
      </c>
      <c r="R50" s="3" t="s">
        <v>26</v>
      </c>
      <c r="S50" s="3" t="s">
        <v>26</v>
      </c>
      <c r="T50" s="3" t="s">
        <v>26</v>
      </c>
      <c r="U50" s="3" t="s">
        <v>26</v>
      </c>
    </row>
    <row r="51" spans="1:21" ht="16" x14ac:dyDescent="0.2">
      <c r="A51" s="2" t="s">
        <v>64</v>
      </c>
      <c r="B51" s="3" t="s">
        <v>26</v>
      </c>
      <c r="C51" s="3" t="s">
        <v>26</v>
      </c>
      <c r="D51" s="3" t="s">
        <v>26</v>
      </c>
      <c r="E51" s="3" t="s">
        <v>26</v>
      </c>
      <c r="F51" s="3" t="s">
        <v>26</v>
      </c>
      <c r="G51" s="3" t="s">
        <v>26</v>
      </c>
      <c r="H51" s="3" t="s">
        <v>26</v>
      </c>
      <c r="I51" s="3" t="s">
        <v>26</v>
      </c>
      <c r="J51" s="3" t="s">
        <v>26</v>
      </c>
      <c r="K51" s="3" t="s">
        <v>26</v>
      </c>
      <c r="L51" s="3" t="s">
        <v>26</v>
      </c>
      <c r="M51" s="3" t="s">
        <v>26</v>
      </c>
      <c r="N51" s="3" t="s">
        <v>26</v>
      </c>
      <c r="O51" s="3" t="s">
        <v>26</v>
      </c>
      <c r="P51" s="3" t="s">
        <v>26</v>
      </c>
      <c r="Q51" s="4" t="s">
        <v>26</v>
      </c>
      <c r="R51" s="3" t="s">
        <v>26</v>
      </c>
      <c r="S51" s="3" t="s">
        <v>26</v>
      </c>
      <c r="T51" s="3" t="s">
        <v>26</v>
      </c>
      <c r="U51" s="3" t="s">
        <v>26</v>
      </c>
    </row>
    <row r="52" spans="1:21" ht="16" x14ac:dyDescent="0.2">
      <c r="A52" s="2" t="s">
        <v>65</v>
      </c>
      <c r="B52" s="3">
        <v>1223000000</v>
      </c>
      <c r="C52" s="3">
        <v>70000000</v>
      </c>
      <c r="D52" s="3">
        <v>383000000</v>
      </c>
      <c r="E52" s="3">
        <v>317000000</v>
      </c>
      <c r="F52" s="3">
        <v>260000000</v>
      </c>
      <c r="G52" s="3">
        <v>236000000</v>
      </c>
      <c r="H52" s="3">
        <v>203000000</v>
      </c>
      <c r="I52" s="3">
        <v>167000000</v>
      </c>
      <c r="J52" s="3">
        <v>133000000</v>
      </c>
      <c r="K52" s="3">
        <v>144000000</v>
      </c>
      <c r="L52" s="3">
        <v>170000000</v>
      </c>
      <c r="M52" s="3">
        <v>258000000</v>
      </c>
      <c r="N52" s="3">
        <v>354000000</v>
      </c>
      <c r="O52" s="3">
        <v>463000000</v>
      </c>
      <c r="P52" s="3">
        <v>2100000000</v>
      </c>
      <c r="Q52" s="4">
        <v>2840000000</v>
      </c>
      <c r="R52" s="3">
        <v>601000000</v>
      </c>
      <c r="S52" s="3">
        <v>518000000</v>
      </c>
      <c r="T52" s="3">
        <v>873000000</v>
      </c>
      <c r="U52" s="3">
        <v>848000000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2379000000</v>
      </c>
      <c r="C55" s="3">
        <v>4275000000</v>
      </c>
      <c r="D55" s="3">
        <v>3594000000</v>
      </c>
      <c r="E55" s="3">
        <v>3229000000</v>
      </c>
      <c r="F55" s="3">
        <v>2265000000</v>
      </c>
      <c r="G55" s="3">
        <v>2884000000</v>
      </c>
      <c r="H55" s="3">
        <v>2736000000</v>
      </c>
      <c r="I55" s="3">
        <v>2320000000</v>
      </c>
      <c r="J55" s="3">
        <v>2530000000</v>
      </c>
      <c r="K55" s="3">
        <v>2622000000</v>
      </c>
      <c r="L55" s="3">
        <v>3540000000</v>
      </c>
      <c r="M55" s="3">
        <v>4597000000</v>
      </c>
      <c r="N55" s="3">
        <v>6143000000</v>
      </c>
      <c r="O55" s="3">
        <v>8583000000</v>
      </c>
      <c r="P55" s="3">
        <v>15019000000</v>
      </c>
      <c r="Q55" s="4">
        <v>16688000000</v>
      </c>
      <c r="R55" s="3">
        <v>15019000000</v>
      </c>
      <c r="S55" s="3">
        <v>15658000000</v>
      </c>
      <c r="T55" s="3">
        <v>16505000000</v>
      </c>
      <c r="U55" s="3">
        <v>16688000000</v>
      </c>
    </row>
    <row r="56" spans="1:21" ht="16" x14ac:dyDescent="0.2">
      <c r="A56" s="2" t="s">
        <v>67</v>
      </c>
      <c r="B56" s="3">
        <v>1096000000</v>
      </c>
      <c r="C56" s="3">
        <v>2676000000</v>
      </c>
      <c r="D56" s="3">
        <v>1789000000</v>
      </c>
      <c r="E56" s="3">
        <v>1765000000</v>
      </c>
      <c r="F56" s="3">
        <v>1002000000</v>
      </c>
      <c r="G56" s="3">
        <v>1097000000</v>
      </c>
      <c r="H56" s="3">
        <v>1040000000</v>
      </c>
      <c r="I56" s="3">
        <v>785000000</v>
      </c>
      <c r="J56" s="3">
        <v>1264000000</v>
      </c>
      <c r="K56" s="3">
        <v>1185000000</v>
      </c>
      <c r="L56" s="3">
        <v>1156000000</v>
      </c>
      <c r="M56" s="3">
        <v>1503000000</v>
      </c>
      <c r="N56" s="3">
        <v>2290000000</v>
      </c>
      <c r="O56" s="3">
        <v>3608000000</v>
      </c>
      <c r="P56" s="3">
        <v>5855000000</v>
      </c>
      <c r="Q56" s="4">
        <v>5785000000</v>
      </c>
      <c r="R56" s="3">
        <v>5855000000</v>
      </c>
      <c r="S56" s="3">
        <v>5939000000</v>
      </c>
      <c r="T56" s="3">
        <v>6285000000</v>
      </c>
      <c r="U56" s="3">
        <v>5785000000</v>
      </c>
    </row>
    <row r="57" spans="1:21" ht="16" x14ac:dyDescent="0.2">
      <c r="A57" s="2" t="s">
        <v>68</v>
      </c>
      <c r="B57" s="3">
        <v>933000000</v>
      </c>
      <c r="C57" s="3">
        <v>1657000000</v>
      </c>
      <c r="D57" s="3">
        <v>606000000</v>
      </c>
      <c r="E57" s="3">
        <v>869000000</v>
      </c>
      <c r="F57" s="3">
        <v>549000000</v>
      </c>
      <c r="G57" s="3">
        <v>869000000</v>
      </c>
      <c r="H57" s="3">
        <v>805000000</v>
      </c>
      <c r="I57" s="3">
        <v>785000000</v>
      </c>
      <c r="J57" s="3">
        <v>1264000000</v>
      </c>
      <c r="K57" s="3">
        <v>1185000000</v>
      </c>
      <c r="L57" s="3">
        <v>1078000000</v>
      </c>
      <c r="M57" s="3">
        <v>1466000000</v>
      </c>
      <c r="N57" s="3">
        <v>1595000000</v>
      </c>
      <c r="O57" s="3">
        <v>2535000000</v>
      </c>
      <c r="P57" s="3">
        <v>4835000000</v>
      </c>
      <c r="Q57" s="4">
        <v>3561000000</v>
      </c>
      <c r="R57" s="3">
        <v>4835000000</v>
      </c>
      <c r="S57" s="3">
        <v>3825000000</v>
      </c>
      <c r="T57" s="3">
        <v>3841000000</v>
      </c>
      <c r="U57" s="3">
        <v>3561000000</v>
      </c>
    </row>
    <row r="58" spans="1:21" ht="16" x14ac:dyDescent="0.2">
      <c r="A58" s="2" t="s">
        <v>69</v>
      </c>
      <c r="B58" s="3">
        <v>163000000</v>
      </c>
      <c r="C58" s="3">
        <v>1019000000</v>
      </c>
      <c r="D58" s="3">
        <v>1183000000</v>
      </c>
      <c r="E58" s="3">
        <v>896000000</v>
      </c>
      <c r="F58" s="3">
        <v>453000000</v>
      </c>
      <c r="G58" s="3">
        <v>228000000</v>
      </c>
      <c r="H58" s="3">
        <v>235000000</v>
      </c>
      <c r="I58" s="3" t="s">
        <v>26</v>
      </c>
      <c r="J58" s="3" t="s">
        <v>26</v>
      </c>
      <c r="K58" s="3" t="s">
        <v>26</v>
      </c>
      <c r="L58" s="3">
        <v>78000000</v>
      </c>
      <c r="M58" s="3">
        <v>37000000</v>
      </c>
      <c r="N58" s="3">
        <v>695000000</v>
      </c>
      <c r="O58" s="3">
        <v>1073000000</v>
      </c>
      <c r="P58" s="3">
        <v>1020000000</v>
      </c>
      <c r="Q58" s="4">
        <v>2224000000</v>
      </c>
      <c r="R58" s="3">
        <v>1020000000</v>
      </c>
      <c r="S58" s="3">
        <v>2114000000</v>
      </c>
      <c r="T58" s="3">
        <v>2444000000</v>
      </c>
      <c r="U58" s="3">
        <v>2224000000</v>
      </c>
    </row>
    <row r="59" spans="1:21" ht="16" x14ac:dyDescent="0.2">
      <c r="A59" s="2" t="s">
        <v>70</v>
      </c>
      <c r="B59" s="3">
        <v>320000000</v>
      </c>
      <c r="C59" s="3">
        <v>745000000</v>
      </c>
      <c r="D59" s="3">
        <v>968000000</v>
      </c>
      <c r="E59" s="3">
        <v>919000000</v>
      </c>
      <c r="F59" s="3">
        <v>630000000</v>
      </c>
      <c r="G59" s="3">
        <v>832000000</v>
      </c>
      <c r="H59" s="3">
        <v>818000000</v>
      </c>
      <c r="I59" s="3">
        <v>533000000</v>
      </c>
      <c r="J59" s="3">
        <v>311000000</v>
      </c>
      <c r="K59" s="3">
        <v>400000000</v>
      </c>
      <c r="L59" s="3">
        <v>1235000000</v>
      </c>
      <c r="M59" s="3">
        <v>1859000000</v>
      </c>
      <c r="N59" s="3">
        <v>2076000000</v>
      </c>
      <c r="O59" s="3">
        <v>2708000000</v>
      </c>
      <c r="P59" s="3">
        <v>4128000000</v>
      </c>
      <c r="Q59" s="4">
        <v>5055000000</v>
      </c>
      <c r="R59" s="3">
        <v>4128000000</v>
      </c>
      <c r="S59" s="3">
        <v>4042000000</v>
      </c>
      <c r="T59" s="3">
        <v>4314000000</v>
      </c>
      <c r="U59" s="3">
        <v>5055000000</v>
      </c>
    </row>
    <row r="60" spans="1:21" ht="16" x14ac:dyDescent="0.2">
      <c r="A60" s="2" t="s">
        <v>71</v>
      </c>
      <c r="B60" s="3">
        <v>320000000</v>
      </c>
      <c r="C60" s="3">
        <v>745000000</v>
      </c>
      <c r="D60" s="3">
        <v>968000000</v>
      </c>
      <c r="E60" s="3">
        <v>919000000</v>
      </c>
      <c r="F60" s="3">
        <v>630000000</v>
      </c>
      <c r="G60" s="3">
        <v>832000000</v>
      </c>
      <c r="H60" s="3">
        <v>818000000</v>
      </c>
      <c r="I60" s="3">
        <v>533000000</v>
      </c>
      <c r="J60" s="3">
        <v>311000000</v>
      </c>
      <c r="K60" s="3">
        <v>400000000</v>
      </c>
      <c r="L60" s="3">
        <v>1235000000</v>
      </c>
      <c r="M60" s="3">
        <v>1859000000</v>
      </c>
      <c r="N60" s="3">
        <v>2066000000</v>
      </c>
      <c r="O60" s="3">
        <v>2706000000</v>
      </c>
      <c r="P60" s="3">
        <v>4126000000</v>
      </c>
      <c r="Q60" s="4">
        <v>5054000000</v>
      </c>
      <c r="R60" s="3">
        <v>4126000000</v>
      </c>
      <c r="S60" s="3">
        <v>4040000000</v>
      </c>
      <c r="T60" s="3">
        <v>4312000000</v>
      </c>
      <c r="U60" s="3">
        <v>5054000000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v>10000000</v>
      </c>
      <c r="O63" s="3">
        <v>2000000</v>
      </c>
      <c r="P63" s="3">
        <v>2000000</v>
      </c>
      <c r="Q63" s="4">
        <v>1000000</v>
      </c>
      <c r="R63" s="3">
        <v>2000000</v>
      </c>
      <c r="S63" s="3">
        <v>2000000</v>
      </c>
      <c r="T63" s="3">
        <v>2000000</v>
      </c>
      <c r="U63" s="3">
        <v>1000000</v>
      </c>
    </row>
    <row r="64" spans="1:21" ht="16" x14ac:dyDescent="0.2">
      <c r="A64" s="2" t="s">
        <v>75</v>
      </c>
      <c r="B64" s="3">
        <v>656000000</v>
      </c>
      <c r="C64" s="3">
        <v>567000000</v>
      </c>
      <c r="D64" s="3">
        <v>632000000</v>
      </c>
      <c r="E64" s="3">
        <v>476000000</v>
      </c>
      <c r="F64" s="3">
        <v>562000000</v>
      </c>
      <c r="G64" s="3">
        <v>884000000</v>
      </c>
      <c r="H64" s="3">
        <v>685000000</v>
      </c>
      <c r="I64" s="3">
        <v>678000000</v>
      </c>
      <c r="J64" s="3">
        <v>751000000</v>
      </c>
      <c r="K64" s="3">
        <v>739000000</v>
      </c>
      <c r="L64" s="3">
        <v>845000000</v>
      </c>
      <c r="M64" s="3">
        <v>982000000</v>
      </c>
      <c r="N64" s="3">
        <v>1399000000</v>
      </c>
      <c r="O64" s="3">
        <v>1955000000</v>
      </c>
      <c r="P64" s="3">
        <v>3771000000</v>
      </c>
      <c r="Q64" s="4">
        <v>4445000000</v>
      </c>
      <c r="R64" s="3">
        <v>3771000000</v>
      </c>
      <c r="S64" s="3">
        <v>4235000000</v>
      </c>
      <c r="T64" s="3">
        <v>4567000000</v>
      </c>
      <c r="U64" s="3">
        <v>4445000000</v>
      </c>
    </row>
    <row r="65" spans="1:21" ht="16" x14ac:dyDescent="0.2">
      <c r="A65" s="2" t="s">
        <v>76</v>
      </c>
      <c r="B65" s="3">
        <v>41000000</v>
      </c>
      <c r="C65" s="3">
        <v>34000000</v>
      </c>
      <c r="D65" s="3">
        <v>28000000</v>
      </c>
      <c r="E65" s="3">
        <v>25000000</v>
      </c>
      <c r="F65" s="3">
        <v>29000000</v>
      </c>
      <c r="G65" s="3">
        <v>30000000</v>
      </c>
      <c r="H65" s="3">
        <v>40000000</v>
      </c>
      <c r="I65" s="3">
        <v>16000000</v>
      </c>
      <c r="J65" s="3">
        <v>11000000</v>
      </c>
      <c r="K65" s="3">
        <v>34000000</v>
      </c>
      <c r="L65" s="3">
        <v>134000000</v>
      </c>
      <c r="M65" s="3">
        <v>94000000</v>
      </c>
      <c r="N65" s="3">
        <v>93000000</v>
      </c>
      <c r="O65" s="3">
        <v>82000000</v>
      </c>
      <c r="P65" s="3">
        <v>231000000</v>
      </c>
      <c r="Q65" s="4" t="s">
        <v>26</v>
      </c>
      <c r="R65" s="3">
        <v>231000000</v>
      </c>
      <c r="S65" s="3">
        <v>241000000</v>
      </c>
      <c r="T65" s="3">
        <v>154000000</v>
      </c>
      <c r="U65" s="3" t="s">
        <v>26</v>
      </c>
    </row>
    <row r="66" spans="1:21" ht="16" x14ac:dyDescent="0.2">
      <c r="A66" s="2" t="s">
        <v>77</v>
      </c>
      <c r="B66" s="3">
        <v>352000000</v>
      </c>
      <c r="C66" s="3">
        <v>359000000</v>
      </c>
      <c r="D66" s="3">
        <v>441000000</v>
      </c>
      <c r="E66" s="3">
        <v>295000000</v>
      </c>
      <c r="F66" s="3">
        <v>357000000</v>
      </c>
      <c r="G66" s="3">
        <v>727000000</v>
      </c>
      <c r="H66" s="3">
        <v>431000000</v>
      </c>
      <c r="I66" s="3">
        <v>482000000</v>
      </c>
      <c r="J66" s="3">
        <v>564000000</v>
      </c>
      <c r="K66" s="3">
        <v>468000000</v>
      </c>
      <c r="L66" s="3">
        <v>354000000</v>
      </c>
      <c r="M66" s="3">
        <v>691000000</v>
      </c>
      <c r="N66" s="3">
        <v>1139000000</v>
      </c>
      <c r="O66" s="3">
        <v>1676000000</v>
      </c>
      <c r="P66" s="3">
        <v>2648000000</v>
      </c>
      <c r="Q66" s="4" t="s">
        <v>26</v>
      </c>
      <c r="R66" s="3">
        <v>2648000000</v>
      </c>
      <c r="S66" s="3">
        <v>3129000000</v>
      </c>
      <c r="T66" s="3">
        <v>3470000000</v>
      </c>
      <c r="U66" s="3" t="s">
        <v>26</v>
      </c>
    </row>
    <row r="67" spans="1:21" ht="16" x14ac:dyDescent="0.2">
      <c r="A67" s="2" t="s">
        <v>78</v>
      </c>
      <c r="B67" s="3">
        <v>263000000</v>
      </c>
      <c r="C67" s="3">
        <v>174000000</v>
      </c>
      <c r="D67" s="3">
        <v>163000000</v>
      </c>
      <c r="E67" s="3">
        <v>156000000</v>
      </c>
      <c r="F67" s="3">
        <v>176000000</v>
      </c>
      <c r="G67" s="3">
        <v>127000000</v>
      </c>
      <c r="H67" s="3">
        <v>214000000</v>
      </c>
      <c r="I67" s="3">
        <v>180000000</v>
      </c>
      <c r="J67" s="3">
        <v>176000000</v>
      </c>
      <c r="K67" s="3">
        <v>237000000</v>
      </c>
      <c r="L67" s="3">
        <v>357000000</v>
      </c>
      <c r="M67" s="3">
        <v>197000000</v>
      </c>
      <c r="N67" s="3">
        <v>167000000</v>
      </c>
      <c r="O67" s="3">
        <v>197000000</v>
      </c>
      <c r="P67" s="3">
        <v>892000000</v>
      </c>
      <c r="Q67" s="4" t="s">
        <v>26</v>
      </c>
      <c r="R67" s="3">
        <v>892000000</v>
      </c>
      <c r="S67" s="3">
        <v>865000000</v>
      </c>
      <c r="T67" s="3">
        <v>943000000</v>
      </c>
      <c r="U67" s="3" t="s">
        <v>26</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v>4445000000</v>
      </c>
      <c r="R69" s="3" t="s">
        <v>26</v>
      </c>
      <c r="S69" s="3" t="s">
        <v>26</v>
      </c>
      <c r="T69" s="3" t="s">
        <v>26</v>
      </c>
      <c r="U69" s="3">
        <v>4445000000</v>
      </c>
    </row>
    <row r="70" spans="1:21" ht="16" x14ac:dyDescent="0.2">
      <c r="A70" s="2" t="s">
        <v>81</v>
      </c>
      <c r="B70" s="3">
        <v>307000000</v>
      </c>
      <c r="C70" s="3">
        <v>287000000</v>
      </c>
      <c r="D70" s="3">
        <v>205000000</v>
      </c>
      <c r="E70" s="3">
        <v>69000000</v>
      </c>
      <c r="F70" s="3">
        <v>71000000</v>
      </c>
      <c r="G70" s="3">
        <v>71000000</v>
      </c>
      <c r="H70" s="3">
        <v>193000000</v>
      </c>
      <c r="I70" s="3">
        <v>324000000</v>
      </c>
      <c r="J70" s="3">
        <v>204000000</v>
      </c>
      <c r="K70" s="3">
        <v>298000000</v>
      </c>
      <c r="L70" s="3">
        <v>304000000</v>
      </c>
      <c r="M70" s="3">
        <v>253000000</v>
      </c>
      <c r="N70" s="3">
        <v>378000000</v>
      </c>
      <c r="O70" s="3">
        <v>312000000</v>
      </c>
      <c r="P70" s="3">
        <v>1265000000</v>
      </c>
      <c r="Q70" s="4">
        <v>1403000000</v>
      </c>
      <c r="R70" s="3">
        <v>1265000000</v>
      </c>
      <c r="S70" s="3">
        <v>1442000000</v>
      </c>
      <c r="T70" s="3">
        <v>1339000000</v>
      </c>
      <c r="U70" s="3">
        <v>1403000000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5296000000</v>
      </c>
      <c r="C76" s="3">
        <v>4803000000</v>
      </c>
      <c r="D76" s="3">
        <v>1370000000</v>
      </c>
      <c r="E76" s="3">
        <v>1725000000</v>
      </c>
      <c r="F76" s="3">
        <v>1735000000</v>
      </c>
      <c r="G76" s="3">
        <v>1453000000</v>
      </c>
      <c r="H76" s="3">
        <v>1031000000</v>
      </c>
      <c r="I76" s="3">
        <v>789000000</v>
      </c>
      <c r="J76" s="3">
        <v>791000000</v>
      </c>
      <c r="K76" s="3">
        <v>918000000</v>
      </c>
      <c r="L76" s="3">
        <v>1016000000</v>
      </c>
      <c r="M76" s="3">
        <v>1431000000</v>
      </c>
      <c r="N76" s="3">
        <v>2819000000</v>
      </c>
      <c r="O76" s="3">
        <v>3836000000</v>
      </c>
      <c r="P76" s="3">
        <v>52561000000</v>
      </c>
      <c r="Q76" s="4">
        <v>50938000000</v>
      </c>
      <c r="R76" s="3">
        <v>52561000000</v>
      </c>
      <c r="S76" s="3">
        <v>51976000000</v>
      </c>
      <c r="T76" s="3">
        <v>51462000000</v>
      </c>
      <c r="U76" s="3">
        <v>50938000000</v>
      </c>
    </row>
    <row r="77" spans="1:21" ht="16" x14ac:dyDescent="0.2">
      <c r="A77" s="2" t="s">
        <v>88</v>
      </c>
      <c r="B77" s="3">
        <v>4296000000</v>
      </c>
      <c r="C77" s="3">
        <v>3809000000</v>
      </c>
      <c r="D77" s="3">
        <v>700000000</v>
      </c>
      <c r="E77" s="3">
        <v>726000000</v>
      </c>
      <c r="F77" s="3">
        <v>658000000</v>
      </c>
      <c r="G77" s="3">
        <v>346000000</v>
      </c>
      <c r="H77" s="3">
        <v>302000000</v>
      </c>
      <c r="I77" s="3">
        <v>188000000</v>
      </c>
      <c r="J77" s="3">
        <v>164000000</v>
      </c>
      <c r="K77" s="3">
        <v>261000000</v>
      </c>
      <c r="L77" s="3">
        <v>348000000</v>
      </c>
      <c r="M77" s="3">
        <v>-63000000</v>
      </c>
      <c r="N77" s="3">
        <v>-63000000</v>
      </c>
      <c r="O77" s="3">
        <v>-65000000</v>
      </c>
      <c r="P77" s="3">
        <v>466000000</v>
      </c>
      <c r="Q77" s="4">
        <v>2073000000</v>
      </c>
      <c r="R77" s="3">
        <v>466000000</v>
      </c>
      <c r="S77" s="3">
        <v>354000000</v>
      </c>
      <c r="T77" s="3">
        <v>320000000</v>
      </c>
      <c r="U77" s="3">
        <v>2073000000</v>
      </c>
    </row>
    <row r="78" spans="1:21" ht="16" x14ac:dyDescent="0.2">
      <c r="A78" s="2" t="s">
        <v>89</v>
      </c>
      <c r="B78" s="3">
        <v>7158000000</v>
      </c>
      <c r="C78" s="3">
        <v>7495000000</v>
      </c>
      <c r="D78" s="3">
        <v>2079000000</v>
      </c>
      <c r="E78" s="3">
        <v>2196000000</v>
      </c>
      <c r="F78" s="3">
        <v>2218000000</v>
      </c>
      <c r="G78" s="3">
        <v>1733000000</v>
      </c>
      <c r="H78" s="3">
        <v>1680000000</v>
      </c>
      <c r="I78" s="3">
        <v>984000000</v>
      </c>
      <c r="J78" s="3">
        <v>881000000</v>
      </c>
      <c r="K78" s="3">
        <v>1001000000</v>
      </c>
      <c r="L78" s="3">
        <v>1055000000</v>
      </c>
      <c r="M78" s="3">
        <v>705000000</v>
      </c>
      <c r="N78" s="3">
        <v>849000000</v>
      </c>
      <c r="O78" s="3">
        <v>1069000000</v>
      </c>
      <c r="P78" s="3">
        <v>1973000000</v>
      </c>
      <c r="Q78" s="4">
        <v>2073000000</v>
      </c>
      <c r="R78" s="3">
        <v>1973000000</v>
      </c>
      <c r="S78" s="3">
        <v>1947000000</v>
      </c>
      <c r="T78" s="3">
        <v>2002000000</v>
      </c>
      <c r="U78" s="3">
        <v>2073000000</v>
      </c>
    </row>
    <row r="79" spans="1:21" ht="16" x14ac:dyDescent="0.2">
      <c r="A79" s="2" t="s">
        <v>90</v>
      </c>
      <c r="B79" s="3">
        <v>2862000000</v>
      </c>
      <c r="C79" s="3">
        <v>3686000000</v>
      </c>
      <c r="D79" s="3">
        <v>1379000000</v>
      </c>
      <c r="E79" s="3">
        <v>1470000000</v>
      </c>
      <c r="F79" s="3">
        <v>1560000000</v>
      </c>
      <c r="G79" s="3">
        <v>1387000000</v>
      </c>
      <c r="H79" s="3">
        <v>1378000000</v>
      </c>
      <c r="I79" s="3">
        <v>796000000</v>
      </c>
      <c r="J79" s="3">
        <v>717000000</v>
      </c>
      <c r="K79" s="3">
        <v>740000000</v>
      </c>
      <c r="L79" s="3">
        <v>707000000</v>
      </c>
      <c r="M79" s="3">
        <v>768000000</v>
      </c>
      <c r="N79" s="3">
        <v>912000000</v>
      </c>
      <c r="O79" s="3">
        <v>1134000000</v>
      </c>
      <c r="P79" s="3">
        <v>1507000000</v>
      </c>
      <c r="Q79" s="4" t="s">
        <v>26</v>
      </c>
      <c r="R79" s="3">
        <v>1507000000</v>
      </c>
      <c r="S79" s="3">
        <v>1593000000</v>
      </c>
      <c r="T79" s="3">
        <v>1682000000</v>
      </c>
      <c r="U79" s="3" t="s">
        <v>26</v>
      </c>
    </row>
    <row r="80" spans="1:21" ht="16" x14ac:dyDescent="0.2">
      <c r="A80" s="2" t="s">
        <v>91</v>
      </c>
      <c r="B80" s="3" t="s">
        <v>26</v>
      </c>
      <c r="C80" s="3" t="s">
        <v>26</v>
      </c>
      <c r="D80" s="3" t="s">
        <v>26</v>
      </c>
      <c r="E80" s="3">
        <v>427000000</v>
      </c>
      <c r="F80" s="3">
        <v>181000000</v>
      </c>
      <c r="G80" s="3">
        <v>90000000</v>
      </c>
      <c r="H80" s="3" t="s">
        <v>26</v>
      </c>
      <c r="I80" s="3" t="s">
        <v>26</v>
      </c>
      <c r="J80" s="3">
        <v>59000000</v>
      </c>
      <c r="K80" s="3">
        <v>58000000</v>
      </c>
      <c r="L80" s="3">
        <v>58000000</v>
      </c>
      <c r="M80" s="3">
        <v>58000000</v>
      </c>
      <c r="N80" s="3">
        <v>63000000</v>
      </c>
      <c r="O80" s="3">
        <v>69000000</v>
      </c>
      <c r="P80" s="3">
        <v>83000000</v>
      </c>
      <c r="Q80" s="4">
        <v>93000000</v>
      </c>
      <c r="R80" s="3">
        <v>83000000</v>
      </c>
      <c r="S80" s="3">
        <v>84000000</v>
      </c>
      <c r="T80" s="3">
        <v>90000000</v>
      </c>
      <c r="U80" s="3">
        <v>93000000</v>
      </c>
    </row>
    <row r="81" spans="1:21" ht="16" x14ac:dyDescent="0.2">
      <c r="A81" s="2" t="s">
        <v>92</v>
      </c>
      <c r="B81" s="3" t="s">
        <v>26</v>
      </c>
      <c r="C81" s="3" t="s">
        <v>26</v>
      </c>
      <c r="D81" s="3" t="s">
        <v>26</v>
      </c>
      <c r="E81" s="3">
        <v>427000000</v>
      </c>
      <c r="F81" s="3">
        <v>181000000</v>
      </c>
      <c r="G81" s="3">
        <v>90000000</v>
      </c>
      <c r="H81" s="3" t="s">
        <v>26</v>
      </c>
      <c r="I81" s="3" t="s">
        <v>26</v>
      </c>
      <c r="J81" s="3">
        <v>59000000</v>
      </c>
      <c r="K81" s="3">
        <v>58000000</v>
      </c>
      <c r="L81" s="3">
        <v>58000000</v>
      </c>
      <c r="M81" s="3">
        <v>58000000</v>
      </c>
      <c r="N81" s="3">
        <v>63000000</v>
      </c>
      <c r="O81" s="3">
        <v>69000000</v>
      </c>
      <c r="P81" s="3">
        <v>83000000</v>
      </c>
      <c r="Q81" s="4">
        <v>93000000</v>
      </c>
      <c r="R81" s="3">
        <v>83000000</v>
      </c>
      <c r="S81" s="3">
        <v>84000000</v>
      </c>
      <c r="T81" s="3">
        <v>90000000</v>
      </c>
      <c r="U81" s="3">
        <v>93000000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1000000000</v>
      </c>
      <c r="C83" s="3">
        <v>994000000</v>
      </c>
      <c r="D83" s="3">
        <v>670000000</v>
      </c>
      <c r="E83" s="3">
        <v>572000000</v>
      </c>
      <c r="F83" s="3">
        <v>896000000</v>
      </c>
      <c r="G83" s="3">
        <v>1017000000</v>
      </c>
      <c r="H83" s="3">
        <v>729000000</v>
      </c>
      <c r="I83" s="3">
        <v>601000000</v>
      </c>
      <c r="J83" s="3">
        <v>568000000</v>
      </c>
      <c r="K83" s="3">
        <v>599000000</v>
      </c>
      <c r="L83" s="3">
        <v>610000000</v>
      </c>
      <c r="M83" s="3">
        <v>1436000000</v>
      </c>
      <c r="N83" s="3">
        <v>2819000000</v>
      </c>
      <c r="O83" s="3">
        <v>3832000000</v>
      </c>
      <c r="P83" s="3">
        <v>52012000000</v>
      </c>
      <c r="Q83" s="4">
        <v>48772000000</v>
      </c>
      <c r="R83" s="3">
        <v>52012000000</v>
      </c>
      <c r="S83" s="3">
        <v>51538000000</v>
      </c>
      <c r="T83" s="3">
        <v>51052000000</v>
      </c>
      <c r="U83" s="3">
        <v>48772000000</v>
      </c>
    </row>
    <row r="84" spans="1:21" ht="16" x14ac:dyDescent="0.2">
      <c r="A84" s="2" t="s">
        <v>95</v>
      </c>
      <c r="B84" s="3">
        <v>491000000</v>
      </c>
      <c r="C84" s="3">
        <v>421000000</v>
      </c>
      <c r="D84" s="3">
        <v>360000000</v>
      </c>
      <c r="E84" s="3">
        <v>323000000</v>
      </c>
      <c r="F84" s="3">
        <v>649000000</v>
      </c>
      <c r="G84" s="3">
        <v>631000000</v>
      </c>
      <c r="H84" s="3">
        <v>385000000</v>
      </c>
      <c r="I84" s="3">
        <v>278000000</v>
      </c>
      <c r="J84" s="3">
        <v>289000000</v>
      </c>
      <c r="K84" s="3">
        <v>289000000</v>
      </c>
      <c r="L84" s="3">
        <v>289000000</v>
      </c>
      <c r="M84" s="3">
        <v>289000000</v>
      </c>
      <c r="N84" s="3">
        <v>289000000</v>
      </c>
      <c r="O84" s="3">
        <v>289000000</v>
      </c>
      <c r="P84" s="3">
        <v>48295000000</v>
      </c>
      <c r="Q84" s="4">
        <v>46136000000</v>
      </c>
      <c r="R84" s="3">
        <v>48295000000</v>
      </c>
      <c r="S84" s="3">
        <v>47468000000</v>
      </c>
      <c r="T84" s="3">
        <v>46775000000</v>
      </c>
      <c r="U84" s="3">
        <v>46136000000</v>
      </c>
    </row>
    <row r="85" spans="1:21" ht="16" x14ac:dyDescent="0.2">
      <c r="A85" s="2" t="s">
        <v>96</v>
      </c>
      <c r="B85" s="3">
        <v>323000000</v>
      </c>
      <c r="C85" s="3">
        <v>323000000</v>
      </c>
      <c r="D85" s="3">
        <v>323000000</v>
      </c>
      <c r="E85" s="3">
        <v>323000000</v>
      </c>
      <c r="F85" s="3">
        <v>553000000</v>
      </c>
      <c r="G85" s="3">
        <v>553000000</v>
      </c>
      <c r="H85" s="3">
        <v>320000000</v>
      </c>
      <c r="I85" s="3">
        <v>278000000</v>
      </c>
      <c r="J85" s="3">
        <v>289000000</v>
      </c>
      <c r="K85" s="3">
        <v>289000000</v>
      </c>
      <c r="L85" s="3">
        <v>289000000</v>
      </c>
      <c r="M85" s="3">
        <v>289000000</v>
      </c>
      <c r="N85" s="3">
        <v>289000000</v>
      </c>
      <c r="O85" s="3">
        <v>289000000</v>
      </c>
      <c r="P85" s="3">
        <v>24177000000</v>
      </c>
      <c r="Q85" s="4">
        <v>24186000000</v>
      </c>
      <c r="R85" s="3">
        <v>24177000000</v>
      </c>
      <c r="S85" s="3">
        <v>24177000000</v>
      </c>
      <c r="T85" s="3">
        <v>24177000000</v>
      </c>
      <c r="U85" s="3">
        <v>24186000000</v>
      </c>
    </row>
    <row r="86" spans="1:21" ht="16" x14ac:dyDescent="0.2">
      <c r="A86" s="2" t="s">
        <v>97</v>
      </c>
      <c r="B86" s="3">
        <v>168000000</v>
      </c>
      <c r="C86" s="3">
        <v>98000000</v>
      </c>
      <c r="D86" s="3">
        <v>37000000</v>
      </c>
      <c r="E86" s="3" t="s">
        <v>26</v>
      </c>
      <c r="F86" s="3">
        <v>96000000</v>
      </c>
      <c r="G86" s="3">
        <v>78000000</v>
      </c>
      <c r="H86" s="3">
        <v>65000000</v>
      </c>
      <c r="I86" s="3" t="s">
        <v>26</v>
      </c>
      <c r="J86" s="3" t="s">
        <v>26</v>
      </c>
      <c r="K86" s="3" t="s">
        <v>26</v>
      </c>
      <c r="L86" s="3" t="s">
        <v>26</v>
      </c>
      <c r="M86" s="3" t="s">
        <v>26</v>
      </c>
      <c r="N86" s="3" t="s">
        <v>26</v>
      </c>
      <c r="O86" s="3" t="s">
        <v>26</v>
      </c>
      <c r="P86" s="3">
        <v>24118000000</v>
      </c>
      <c r="Q86" s="4">
        <v>21950000000</v>
      </c>
      <c r="R86" s="3">
        <v>24118000000</v>
      </c>
      <c r="S86" s="3">
        <v>23291000000</v>
      </c>
      <c r="T86" s="3">
        <v>22598000000</v>
      </c>
      <c r="U86" s="3">
        <v>21950000000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509000000</v>
      </c>
      <c r="C89" s="3">
        <v>573000000</v>
      </c>
      <c r="D89" s="3">
        <v>310000000</v>
      </c>
      <c r="E89" s="3">
        <v>249000000</v>
      </c>
      <c r="F89" s="3">
        <v>247000000</v>
      </c>
      <c r="G89" s="3">
        <v>386000000</v>
      </c>
      <c r="H89" s="3">
        <v>344000000</v>
      </c>
      <c r="I89" s="3">
        <v>323000000</v>
      </c>
      <c r="J89" s="3">
        <v>279000000</v>
      </c>
      <c r="K89" s="3">
        <v>310000000</v>
      </c>
      <c r="L89" s="3">
        <v>321000000</v>
      </c>
      <c r="M89" s="3">
        <v>1147000000</v>
      </c>
      <c r="N89" s="3">
        <v>2530000000</v>
      </c>
      <c r="O89" s="3">
        <v>3543000000</v>
      </c>
      <c r="P89" s="3">
        <v>3717000000</v>
      </c>
      <c r="Q89" s="4">
        <v>2636000000</v>
      </c>
      <c r="R89" s="3">
        <v>3717000000</v>
      </c>
      <c r="S89" s="3">
        <v>4070000000</v>
      </c>
      <c r="T89" s="3">
        <v>4277000000</v>
      </c>
      <c r="U89" s="3">
        <v>2636000000</v>
      </c>
    </row>
    <row r="90" spans="1:21" ht="16" x14ac:dyDescent="0.2">
      <c r="A90" s="2" t="s">
        <v>101</v>
      </c>
      <c r="B90" s="3">
        <v>7675000000</v>
      </c>
      <c r="C90" s="3">
        <v>9078000000</v>
      </c>
      <c r="D90" s="3">
        <v>4964000000</v>
      </c>
      <c r="E90" s="3">
        <v>4954000000</v>
      </c>
      <c r="F90" s="3">
        <v>4000000000</v>
      </c>
      <c r="G90" s="3">
        <v>4337000000</v>
      </c>
      <c r="H90" s="3">
        <v>3767000000</v>
      </c>
      <c r="I90" s="3">
        <v>3109000000</v>
      </c>
      <c r="J90" s="3">
        <v>3321000000</v>
      </c>
      <c r="K90" s="3">
        <v>3540000000</v>
      </c>
      <c r="L90" s="3">
        <v>4556000000</v>
      </c>
      <c r="M90" s="3">
        <v>6028000000</v>
      </c>
      <c r="N90" s="3">
        <v>8962000000</v>
      </c>
      <c r="O90" s="3">
        <v>12419000000</v>
      </c>
      <c r="P90" s="3">
        <v>67580000000</v>
      </c>
      <c r="Q90" s="4">
        <v>67626000000</v>
      </c>
      <c r="R90" s="3">
        <v>67580000000</v>
      </c>
      <c r="S90" s="3">
        <v>67634000000</v>
      </c>
      <c r="T90" s="3">
        <v>67967000000</v>
      </c>
      <c r="U90" s="3">
        <v>67626000000</v>
      </c>
    </row>
    <row r="91" spans="1:21" ht="16" x14ac:dyDescent="0.2">
      <c r="A91" s="2" t="s">
        <v>102</v>
      </c>
      <c r="B91" s="3">
        <v>1578000000</v>
      </c>
      <c r="C91" s="3">
        <v>1438000000</v>
      </c>
      <c r="D91" s="3">
        <v>1279000000</v>
      </c>
      <c r="E91" s="3">
        <v>1090000000</v>
      </c>
      <c r="F91" s="3">
        <v>1221000000</v>
      </c>
      <c r="G91" s="3">
        <v>1413000000</v>
      </c>
      <c r="H91" s="3">
        <v>1191000000</v>
      </c>
      <c r="I91" s="3">
        <v>996000000</v>
      </c>
      <c r="J91" s="3">
        <v>1214000000</v>
      </c>
      <c r="K91" s="3">
        <v>1337000000</v>
      </c>
      <c r="L91" s="3">
        <v>1824000000</v>
      </c>
      <c r="M91" s="3">
        <v>2285000000</v>
      </c>
      <c r="N91" s="3">
        <v>2342000000</v>
      </c>
      <c r="O91" s="3">
        <v>3830000000</v>
      </c>
      <c r="P91" s="3">
        <v>6033000000</v>
      </c>
      <c r="Q91" s="4">
        <v>5946000000</v>
      </c>
      <c r="R91" s="3">
        <v>6033000000</v>
      </c>
      <c r="S91" s="3">
        <v>6038000000</v>
      </c>
      <c r="T91" s="3">
        <v>6063000000</v>
      </c>
      <c r="U91" s="3">
        <v>5946000000</v>
      </c>
    </row>
    <row r="92" spans="1:21" ht="16" x14ac:dyDescent="0.2">
      <c r="A92" s="2" t="s">
        <v>103</v>
      </c>
      <c r="B92" s="3">
        <v>631000000</v>
      </c>
      <c r="C92" s="3">
        <v>647000000</v>
      </c>
      <c r="D92" s="3">
        <v>581000000</v>
      </c>
      <c r="E92" s="3">
        <v>540000000</v>
      </c>
      <c r="F92" s="3">
        <v>278000000</v>
      </c>
      <c r="G92" s="3">
        <v>519000000</v>
      </c>
      <c r="H92" s="3">
        <v>421000000</v>
      </c>
      <c r="I92" s="3">
        <v>279000000</v>
      </c>
      <c r="J92" s="3">
        <v>440000000</v>
      </c>
      <c r="K92" s="3">
        <v>384000000</v>
      </c>
      <c r="L92" s="3">
        <v>528000000</v>
      </c>
      <c r="M92" s="3">
        <v>988000000</v>
      </c>
      <c r="N92" s="3">
        <v>468000000</v>
      </c>
      <c r="O92" s="3">
        <v>1321000000</v>
      </c>
      <c r="P92" s="3">
        <v>2493000000</v>
      </c>
      <c r="Q92" s="4">
        <v>2245000000</v>
      </c>
      <c r="R92" s="3">
        <v>2493000000</v>
      </c>
      <c r="S92" s="3">
        <v>2518000000</v>
      </c>
      <c r="T92" s="3">
        <v>2779000000</v>
      </c>
      <c r="U92" s="3">
        <v>2245000000</v>
      </c>
    </row>
    <row r="93" spans="1:21" ht="16" x14ac:dyDescent="0.2">
      <c r="A93" s="2" t="s">
        <v>104</v>
      </c>
      <c r="B93" s="3" t="s">
        <v>26</v>
      </c>
      <c r="C93" s="3" t="s">
        <v>26</v>
      </c>
      <c r="D93" s="3" t="s">
        <v>26</v>
      </c>
      <c r="E93" s="3" t="s">
        <v>26</v>
      </c>
      <c r="F93" s="3" t="s">
        <v>26</v>
      </c>
      <c r="G93" s="3" t="s">
        <v>26</v>
      </c>
      <c r="H93" s="3" t="s">
        <v>26</v>
      </c>
      <c r="I93" s="3" t="s">
        <v>26</v>
      </c>
      <c r="J93" s="3" t="s">
        <v>26</v>
      </c>
      <c r="K93" s="3" t="s">
        <v>26</v>
      </c>
      <c r="L93" s="3" t="s">
        <v>26</v>
      </c>
      <c r="M93" s="3" t="s">
        <v>26</v>
      </c>
      <c r="N93" s="3" t="s">
        <v>26</v>
      </c>
      <c r="O93" s="3" t="s">
        <v>26</v>
      </c>
      <c r="P93" s="3" t="s">
        <v>26</v>
      </c>
      <c r="Q93" s="4" t="s">
        <v>26</v>
      </c>
      <c r="R93" s="3" t="s">
        <v>26</v>
      </c>
      <c r="S93" s="3" t="s">
        <v>26</v>
      </c>
      <c r="T93" s="3">
        <v>635000000</v>
      </c>
      <c r="U93" s="3" t="s">
        <v>26</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947000000</v>
      </c>
      <c r="C95" s="3">
        <v>791000000</v>
      </c>
      <c r="D95" s="3">
        <v>698000000</v>
      </c>
      <c r="E95" s="3">
        <v>550000000</v>
      </c>
      <c r="F95" s="3">
        <v>943000000</v>
      </c>
      <c r="G95" s="3">
        <v>894000000</v>
      </c>
      <c r="H95" s="3">
        <v>770000000</v>
      </c>
      <c r="I95" s="3">
        <v>717000000</v>
      </c>
      <c r="J95" s="3">
        <v>774000000</v>
      </c>
      <c r="K95" s="3">
        <v>953000000</v>
      </c>
      <c r="L95" s="3">
        <v>1296000000</v>
      </c>
      <c r="M95" s="3">
        <v>1297000000</v>
      </c>
      <c r="N95" s="3">
        <v>1874000000</v>
      </c>
      <c r="O95" s="3">
        <v>2509000000</v>
      </c>
      <c r="P95" s="3">
        <v>3540000000</v>
      </c>
      <c r="Q95" s="4">
        <v>3701000000</v>
      </c>
      <c r="R95" s="3">
        <v>3540000000</v>
      </c>
      <c r="S95" s="3">
        <v>3520000000</v>
      </c>
      <c r="T95" s="3">
        <v>2649000000</v>
      </c>
      <c r="U95" s="3">
        <v>3701000000</v>
      </c>
    </row>
    <row r="96" spans="1:21" ht="16" x14ac:dyDescent="0.2">
      <c r="A96" s="2" t="s">
        <v>107</v>
      </c>
      <c r="B96" s="3">
        <v>286000000</v>
      </c>
      <c r="C96" s="3">
        <v>479000000</v>
      </c>
      <c r="D96" s="3">
        <v>4000000</v>
      </c>
      <c r="E96" s="3">
        <v>489000000</v>
      </c>
      <c r="F96" s="3">
        <v>5000000</v>
      </c>
      <c r="G96" s="3">
        <v>60000000</v>
      </c>
      <c r="H96" s="3">
        <v>177000000</v>
      </c>
      <c r="I96" s="3">
        <v>230000000</v>
      </c>
      <c r="J96" s="3" t="s">
        <v>26</v>
      </c>
      <c r="K96" s="3">
        <v>70000000</v>
      </c>
      <c r="L96" s="3">
        <v>136000000</v>
      </c>
      <c r="M96" s="3">
        <v>43000000</v>
      </c>
      <c r="N96" s="3">
        <v>0</v>
      </c>
      <c r="O96" s="3">
        <v>312000000</v>
      </c>
      <c r="P96" s="3">
        <v>0</v>
      </c>
      <c r="Q96" s="4">
        <v>752000000</v>
      </c>
      <c r="R96" s="3">
        <v>0</v>
      </c>
      <c r="S96" s="3">
        <v>0</v>
      </c>
      <c r="T96" s="3">
        <v>753000000</v>
      </c>
      <c r="U96" s="3">
        <v>752000000</v>
      </c>
    </row>
    <row r="97" spans="1:21" ht="16" x14ac:dyDescent="0.2">
      <c r="A97" s="2" t="s">
        <v>108</v>
      </c>
      <c r="B97" s="3">
        <v>286000000</v>
      </c>
      <c r="C97" s="3">
        <v>479000000</v>
      </c>
      <c r="D97" s="3">
        <v>4000000</v>
      </c>
      <c r="E97" s="3">
        <v>489000000</v>
      </c>
      <c r="F97" s="3">
        <v>5000000</v>
      </c>
      <c r="G97" s="3">
        <v>60000000</v>
      </c>
      <c r="H97" s="3">
        <v>177000000</v>
      </c>
      <c r="I97" s="3">
        <v>230000000</v>
      </c>
      <c r="J97" s="3" t="s">
        <v>26</v>
      </c>
      <c r="K97" s="3">
        <v>70000000</v>
      </c>
      <c r="L97" s="3">
        <v>136000000</v>
      </c>
      <c r="M97" s="3" t="s">
        <v>26</v>
      </c>
      <c r="N97" s="3" t="s">
        <v>26</v>
      </c>
      <c r="O97" s="3">
        <v>312000000</v>
      </c>
      <c r="P97" s="3" t="s">
        <v>26</v>
      </c>
      <c r="Q97" s="4">
        <v>752000000</v>
      </c>
      <c r="R97" s="3" t="s">
        <v>26</v>
      </c>
      <c r="S97" s="3" t="s">
        <v>26</v>
      </c>
      <c r="T97" s="3">
        <v>753000000</v>
      </c>
      <c r="U97" s="3">
        <v>752000000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v>43000000</v>
      </c>
      <c r="N98" s="3" t="s">
        <v>26</v>
      </c>
      <c r="O98" s="3" t="s">
        <v>26</v>
      </c>
      <c r="P98" s="3" t="s">
        <v>26</v>
      </c>
      <c r="Q98" s="4" t="s">
        <v>26</v>
      </c>
      <c r="R98" s="3" t="s">
        <v>26</v>
      </c>
      <c r="S98" s="3" t="s">
        <v>26</v>
      </c>
      <c r="T98" s="3" t="s">
        <v>26</v>
      </c>
      <c r="U98" s="3" t="s">
        <v>26</v>
      </c>
    </row>
    <row r="99" spans="1:21" ht="16" x14ac:dyDescent="0.2">
      <c r="A99" s="2" t="s">
        <v>110</v>
      </c>
      <c r="B99" s="3">
        <v>362000000</v>
      </c>
      <c r="C99" s="3">
        <v>293000000</v>
      </c>
      <c r="D99" s="3">
        <v>391000000</v>
      </c>
      <c r="E99" s="3">
        <v>195000000</v>
      </c>
      <c r="F99" s="3">
        <v>171000000</v>
      </c>
      <c r="G99" s="3">
        <v>145000000</v>
      </c>
      <c r="H99" s="3">
        <v>72000000</v>
      </c>
      <c r="I99" s="3">
        <v>177000000</v>
      </c>
      <c r="J99" s="3">
        <v>132000000</v>
      </c>
      <c r="K99" s="3">
        <v>79000000</v>
      </c>
      <c r="L99" s="3">
        <v>24000000</v>
      </c>
      <c r="M99" s="3">
        <v>31000000</v>
      </c>
      <c r="N99" s="3">
        <v>75000000</v>
      </c>
      <c r="O99" s="3">
        <v>98000000</v>
      </c>
      <c r="P99" s="3">
        <v>336000000</v>
      </c>
      <c r="Q99" s="4">
        <v>929000000</v>
      </c>
      <c r="R99" s="3">
        <v>336000000</v>
      </c>
      <c r="S99" s="3">
        <v>539000000</v>
      </c>
      <c r="T99" s="3">
        <v>756000000</v>
      </c>
      <c r="U99" s="3">
        <v>929000000</v>
      </c>
    </row>
    <row r="100" spans="1:21" ht="16" x14ac:dyDescent="0.2">
      <c r="A100" s="2" t="s">
        <v>111</v>
      </c>
      <c r="B100" s="3">
        <v>50000000</v>
      </c>
      <c r="C100" s="3">
        <v>138000000</v>
      </c>
      <c r="D100" s="3">
        <v>143000000</v>
      </c>
      <c r="E100" s="3">
        <v>123000000</v>
      </c>
      <c r="F100" s="3">
        <v>108000000</v>
      </c>
      <c r="G100" s="3">
        <v>145000000</v>
      </c>
      <c r="H100" s="3">
        <v>72000000</v>
      </c>
      <c r="I100" s="3">
        <v>53000000</v>
      </c>
      <c r="J100" s="3">
        <v>63000000</v>
      </c>
      <c r="K100" s="3">
        <v>22000000</v>
      </c>
      <c r="L100" s="3" t="s">
        <v>26</v>
      </c>
      <c r="M100" s="3">
        <v>2000000</v>
      </c>
      <c r="N100" s="3" t="s">
        <v>26</v>
      </c>
      <c r="O100" s="3" t="s">
        <v>26</v>
      </c>
      <c r="P100" s="3">
        <v>859000000</v>
      </c>
      <c r="Q100" s="4" t="s">
        <v>26</v>
      </c>
      <c r="R100" s="3">
        <v>859000000</v>
      </c>
      <c r="S100" s="3">
        <v>1006000000</v>
      </c>
      <c r="T100" s="3">
        <v>848000000</v>
      </c>
      <c r="U100" s="3" t="s">
        <v>26</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312000000</v>
      </c>
      <c r="C103" s="3">
        <v>155000000</v>
      </c>
      <c r="D103" s="3">
        <v>248000000</v>
      </c>
      <c r="E103" s="3">
        <v>72000000</v>
      </c>
      <c r="F103" s="3">
        <v>63000000</v>
      </c>
      <c r="G103" s="3" t="s">
        <v>26</v>
      </c>
      <c r="H103" s="3" t="s">
        <v>26</v>
      </c>
      <c r="I103" s="3">
        <v>124000000</v>
      </c>
      <c r="J103" s="3">
        <v>69000000</v>
      </c>
      <c r="K103" s="3">
        <v>57000000</v>
      </c>
      <c r="L103" s="3">
        <v>24000000</v>
      </c>
      <c r="M103" s="3">
        <v>29000000</v>
      </c>
      <c r="N103" s="3">
        <v>75000000</v>
      </c>
      <c r="O103" s="3">
        <v>98000000</v>
      </c>
      <c r="P103" s="3">
        <v>-523000000</v>
      </c>
      <c r="Q103" s="4">
        <v>929000000</v>
      </c>
      <c r="R103" s="3">
        <v>-523000000</v>
      </c>
      <c r="S103" s="3">
        <v>-467000000</v>
      </c>
      <c r="T103" s="3">
        <v>-92000000</v>
      </c>
      <c r="U103" s="3">
        <v>929000000</v>
      </c>
    </row>
    <row r="104" spans="1:21" ht="16" x14ac:dyDescent="0.2">
      <c r="A104" s="2" t="s">
        <v>115</v>
      </c>
      <c r="B104" s="3">
        <v>2226000000</v>
      </c>
      <c r="C104" s="3">
        <v>2210000000</v>
      </c>
      <c r="D104" s="3">
        <v>1674000000</v>
      </c>
      <c r="E104" s="3">
        <v>1774000000</v>
      </c>
      <c r="F104" s="3">
        <v>1397000000</v>
      </c>
      <c r="G104" s="3">
        <v>1618000000</v>
      </c>
      <c r="H104" s="3">
        <v>1440000000</v>
      </c>
      <c r="I104" s="3">
        <v>1403000000</v>
      </c>
      <c r="J104" s="3">
        <v>1346000000</v>
      </c>
      <c r="K104" s="3">
        <v>1486000000</v>
      </c>
      <c r="L104" s="3">
        <v>1984000000</v>
      </c>
      <c r="M104" s="3">
        <v>2359000000</v>
      </c>
      <c r="N104" s="3">
        <v>2417000000</v>
      </c>
      <c r="O104" s="3">
        <v>4240000000</v>
      </c>
      <c r="P104" s="3">
        <v>6369000000</v>
      </c>
      <c r="Q104" s="4">
        <v>7627000000</v>
      </c>
      <c r="R104" s="3">
        <v>6369000000</v>
      </c>
      <c r="S104" s="3">
        <v>6577000000</v>
      </c>
      <c r="T104" s="3">
        <v>7572000000</v>
      </c>
      <c r="U104" s="3">
        <v>7627000000</v>
      </c>
    </row>
    <row r="105" spans="1:21" ht="16" x14ac:dyDescent="0.2">
      <c r="A105" s="2" t="s">
        <v>116</v>
      </c>
      <c r="B105" s="3">
        <v>4702000000</v>
      </c>
      <c r="C105" s="3">
        <v>4252000000</v>
      </c>
      <c r="D105" s="3">
        <v>2188000000</v>
      </c>
      <c r="E105" s="3">
        <v>1527000000</v>
      </c>
      <c r="F105" s="3">
        <v>2037000000</v>
      </c>
      <c r="G105" s="3">
        <v>1998000000</v>
      </c>
      <c r="H105" s="3">
        <v>2035000000</v>
      </c>
      <c r="I105" s="3">
        <v>2032000000</v>
      </c>
      <c r="J105" s="3">
        <v>1435000000</v>
      </c>
      <c r="K105" s="3">
        <v>1325000000</v>
      </c>
      <c r="L105" s="3">
        <v>1114000000</v>
      </c>
      <c r="M105" s="3">
        <v>685000000</v>
      </c>
      <c r="N105" s="3">
        <v>531000000</v>
      </c>
      <c r="O105" s="3">
        <v>349000000</v>
      </c>
      <c r="P105" s="3">
        <v>2863000000</v>
      </c>
      <c r="Q105" s="4">
        <v>2110000000</v>
      </c>
      <c r="R105" s="3">
        <v>2863000000</v>
      </c>
      <c r="S105" s="3">
        <v>2848000000</v>
      </c>
      <c r="T105" s="3">
        <v>2107000000</v>
      </c>
      <c r="U105" s="3">
        <v>2110000000</v>
      </c>
    </row>
    <row r="106" spans="1:21" ht="16" x14ac:dyDescent="0.2">
      <c r="A106" s="2" t="s">
        <v>117</v>
      </c>
      <c r="B106" s="3">
        <v>4702000000</v>
      </c>
      <c r="C106" s="3">
        <v>4252000000</v>
      </c>
      <c r="D106" s="3">
        <v>2188000000</v>
      </c>
      <c r="E106" s="3">
        <v>1527000000</v>
      </c>
      <c r="F106" s="3">
        <v>2037000000</v>
      </c>
      <c r="G106" s="3">
        <v>1998000000</v>
      </c>
      <c r="H106" s="3">
        <v>2035000000</v>
      </c>
      <c r="I106" s="3">
        <v>2032000000</v>
      </c>
      <c r="J106" s="3">
        <v>1435000000</v>
      </c>
      <c r="K106" s="3">
        <v>1325000000</v>
      </c>
      <c r="L106" s="3">
        <v>1114000000</v>
      </c>
      <c r="M106" s="3">
        <v>486000000</v>
      </c>
      <c r="N106" s="3">
        <v>330000000</v>
      </c>
      <c r="O106" s="3">
        <v>1000000</v>
      </c>
      <c r="P106" s="3">
        <v>2467000000</v>
      </c>
      <c r="Q106" s="4">
        <v>1715000000</v>
      </c>
      <c r="R106" s="3">
        <v>2467000000</v>
      </c>
      <c r="S106" s="3">
        <v>2467000000</v>
      </c>
      <c r="T106" s="3">
        <v>1714000000</v>
      </c>
      <c r="U106" s="3">
        <v>1715000000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199000000</v>
      </c>
      <c r="N107" s="3">
        <v>201000000</v>
      </c>
      <c r="O107" s="3">
        <v>348000000</v>
      </c>
      <c r="P107" s="3">
        <v>396000000</v>
      </c>
      <c r="Q107" s="4">
        <v>395000000</v>
      </c>
      <c r="R107" s="3">
        <v>396000000</v>
      </c>
      <c r="S107" s="3">
        <v>381000000</v>
      </c>
      <c r="T107" s="3">
        <v>393000000</v>
      </c>
      <c r="U107" s="3">
        <v>395000000</v>
      </c>
    </row>
    <row r="108" spans="1:21" ht="16" x14ac:dyDescent="0.2">
      <c r="A108" s="2" t="s">
        <v>119</v>
      </c>
      <c r="B108" s="3">
        <v>660000000</v>
      </c>
      <c r="C108" s="3">
        <v>892000000</v>
      </c>
      <c r="D108" s="3">
        <v>89000000</v>
      </c>
      <c r="E108" s="3">
        <v>63000000</v>
      </c>
      <c r="F108" s="3">
        <v>28000000</v>
      </c>
      <c r="G108" s="3">
        <v>177000000</v>
      </c>
      <c r="H108" s="3">
        <v>105000000</v>
      </c>
      <c r="I108" s="3">
        <v>86000000</v>
      </c>
      <c r="J108" s="3">
        <v>124000000</v>
      </c>
      <c r="K108" s="3">
        <v>118000000</v>
      </c>
      <c r="L108" s="3">
        <v>192000000</v>
      </c>
      <c r="M108" s="3">
        <v>157000000</v>
      </c>
      <c r="N108" s="3">
        <v>177000000</v>
      </c>
      <c r="O108" s="3">
        <v>333000000</v>
      </c>
      <c r="P108" s="3">
        <v>3598000000</v>
      </c>
      <c r="Q108" s="4">
        <v>2919000000</v>
      </c>
      <c r="R108" s="3">
        <v>3598000000</v>
      </c>
      <c r="S108" s="3">
        <v>3515000000</v>
      </c>
      <c r="T108" s="3">
        <v>3152000000</v>
      </c>
      <c r="U108" s="3">
        <v>2919000000</v>
      </c>
    </row>
    <row r="109" spans="1:21" ht="16" x14ac:dyDescent="0.2">
      <c r="A109" s="2" t="s">
        <v>120</v>
      </c>
      <c r="B109" s="3">
        <v>91000000</v>
      </c>
      <c r="C109" s="3">
        <v>197000000</v>
      </c>
      <c r="D109" s="3" t="s">
        <v>26</v>
      </c>
      <c r="E109" s="3" t="s">
        <v>26</v>
      </c>
      <c r="F109" s="3" t="s">
        <v>26</v>
      </c>
      <c r="G109" s="3" t="s">
        <v>26</v>
      </c>
      <c r="H109" s="3" t="s">
        <v>26</v>
      </c>
      <c r="I109" s="3" t="s">
        <v>26</v>
      </c>
      <c r="J109" s="3" t="s">
        <v>26</v>
      </c>
      <c r="K109" s="3" t="s">
        <v>26</v>
      </c>
      <c r="L109" s="3" t="s">
        <v>26</v>
      </c>
      <c r="M109" s="3" t="s">
        <v>26</v>
      </c>
      <c r="N109" s="3" t="s">
        <v>26</v>
      </c>
      <c r="O109" s="3" t="s">
        <v>26</v>
      </c>
      <c r="P109" s="3">
        <v>1934000000</v>
      </c>
      <c r="Q109" s="4">
        <v>1152000000</v>
      </c>
      <c r="R109" s="3">
        <v>1934000000</v>
      </c>
      <c r="S109" s="3">
        <v>1641000000</v>
      </c>
      <c r="T109" s="3">
        <v>1365000000</v>
      </c>
      <c r="U109" s="3">
        <v>1152000000</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569000000</v>
      </c>
      <c r="C114" s="3">
        <v>695000000</v>
      </c>
      <c r="D114" s="3">
        <v>89000000</v>
      </c>
      <c r="E114" s="3">
        <v>63000000</v>
      </c>
      <c r="F114" s="3">
        <v>28000000</v>
      </c>
      <c r="G114" s="3">
        <v>177000000</v>
      </c>
      <c r="H114" s="3">
        <v>105000000</v>
      </c>
      <c r="I114" s="3">
        <v>86000000</v>
      </c>
      <c r="J114" s="3">
        <v>124000000</v>
      </c>
      <c r="K114" s="3">
        <v>118000000</v>
      </c>
      <c r="L114" s="3">
        <v>192000000</v>
      </c>
      <c r="M114" s="3">
        <v>157000000</v>
      </c>
      <c r="N114" s="3">
        <v>177000000</v>
      </c>
      <c r="O114" s="3">
        <v>333000000</v>
      </c>
      <c r="P114" s="3">
        <v>1664000000</v>
      </c>
      <c r="Q114" s="4">
        <v>1767000000</v>
      </c>
      <c r="R114" s="3">
        <v>1664000000</v>
      </c>
      <c r="S114" s="3">
        <v>1874000000</v>
      </c>
      <c r="T114" s="3">
        <v>1787000000</v>
      </c>
      <c r="U114" s="3">
        <v>1767000000</v>
      </c>
    </row>
    <row r="115" spans="1:21" ht="16" x14ac:dyDescent="0.2">
      <c r="A115" s="2" t="s">
        <v>123</v>
      </c>
      <c r="B115" s="3">
        <v>5362000000</v>
      </c>
      <c r="C115" s="3">
        <v>5144000000</v>
      </c>
      <c r="D115" s="3">
        <v>2277000000</v>
      </c>
      <c r="E115" s="3">
        <v>1590000000</v>
      </c>
      <c r="F115" s="3">
        <v>2065000000</v>
      </c>
      <c r="G115" s="3">
        <v>2175000000</v>
      </c>
      <c r="H115" s="3">
        <v>2140000000</v>
      </c>
      <c r="I115" s="3">
        <v>2118000000</v>
      </c>
      <c r="J115" s="3">
        <v>1559000000</v>
      </c>
      <c r="K115" s="3">
        <v>1443000000</v>
      </c>
      <c r="L115" s="3">
        <v>1306000000</v>
      </c>
      <c r="M115" s="3">
        <v>842000000</v>
      </c>
      <c r="N115" s="3">
        <v>708000000</v>
      </c>
      <c r="O115" s="3">
        <v>682000000</v>
      </c>
      <c r="P115" s="3">
        <v>6461000000</v>
      </c>
      <c r="Q115" s="4">
        <v>5029000000</v>
      </c>
      <c r="R115" s="3">
        <v>6461000000</v>
      </c>
      <c r="S115" s="3">
        <v>6363000000</v>
      </c>
      <c r="T115" s="3">
        <v>5259000000</v>
      </c>
      <c r="U115" s="3">
        <v>5029000000</v>
      </c>
    </row>
    <row r="116" spans="1:21" ht="16" x14ac:dyDescent="0.2">
      <c r="A116" s="2" t="s">
        <v>124</v>
      </c>
      <c r="B116" s="3">
        <v>7588000000</v>
      </c>
      <c r="C116" s="3">
        <v>7354000000</v>
      </c>
      <c r="D116" s="3">
        <v>3951000000</v>
      </c>
      <c r="E116" s="3">
        <v>3364000000</v>
      </c>
      <c r="F116" s="3">
        <v>3462000000</v>
      </c>
      <c r="G116" s="3">
        <v>3793000000</v>
      </c>
      <c r="H116" s="3">
        <v>3580000000</v>
      </c>
      <c r="I116" s="3">
        <v>3521000000</v>
      </c>
      <c r="J116" s="3">
        <v>2905000000</v>
      </c>
      <c r="K116" s="3">
        <v>2929000000</v>
      </c>
      <c r="L116" s="3">
        <v>3290000000</v>
      </c>
      <c r="M116" s="3">
        <v>3201000000</v>
      </c>
      <c r="N116" s="3">
        <v>3125000000</v>
      </c>
      <c r="O116" s="3">
        <v>4922000000</v>
      </c>
      <c r="P116" s="3">
        <v>12830000000</v>
      </c>
      <c r="Q116" s="4">
        <v>12656000000</v>
      </c>
      <c r="R116" s="3">
        <v>12830000000</v>
      </c>
      <c r="S116" s="3">
        <v>12940000000</v>
      </c>
      <c r="T116" s="3">
        <v>12831000000</v>
      </c>
      <c r="U116" s="3">
        <v>12656000000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6105000000</v>
      </c>
      <c r="C118" s="3">
        <v>6433000000</v>
      </c>
      <c r="D118" s="3">
        <v>6582000000</v>
      </c>
      <c r="E118" s="3">
        <v>6679000000</v>
      </c>
      <c r="F118" s="3">
        <v>6810000000</v>
      </c>
      <c r="G118" s="3">
        <v>6901000000</v>
      </c>
      <c r="H118" s="3">
        <v>6957000000</v>
      </c>
      <c r="I118" s="3">
        <v>7025000000</v>
      </c>
      <c r="J118" s="3">
        <v>8343000000</v>
      </c>
      <c r="K118" s="3">
        <v>8473000000</v>
      </c>
      <c r="L118" s="3">
        <v>8760000000</v>
      </c>
      <c r="M118" s="3">
        <v>9975000000</v>
      </c>
      <c r="N118" s="3">
        <v>10556000000</v>
      </c>
      <c r="O118" s="3">
        <v>11081000000</v>
      </c>
      <c r="P118" s="3">
        <v>58021000000</v>
      </c>
      <c r="Q118" s="4">
        <v>59199000000</v>
      </c>
      <c r="R118" s="3">
        <v>58021000000</v>
      </c>
      <c r="S118" s="3">
        <v>58347000000</v>
      </c>
      <c r="T118" s="3">
        <v>58841000000</v>
      </c>
      <c r="U118" s="3">
        <v>59199000000</v>
      </c>
    </row>
    <row r="119" spans="1:21" ht="16" x14ac:dyDescent="0.2">
      <c r="A119" s="2" t="s">
        <v>127</v>
      </c>
      <c r="B119" s="3">
        <v>6000000</v>
      </c>
      <c r="C119" s="3">
        <v>7000000</v>
      </c>
      <c r="D119" s="3">
        <v>7000000</v>
      </c>
      <c r="E119" s="3">
        <v>7000000</v>
      </c>
      <c r="F119" s="3">
        <v>7000000</v>
      </c>
      <c r="G119" s="3">
        <v>7000000</v>
      </c>
      <c r="H119" s="3">
        <v>8000000</v>
      </c>
      <c r="I119" s="3">
        <v>8000000</v>
      </c>
      <c r="J119" s="3">
        <v>9000000</v>
      </c>
      <c r="K119" s="3">
        <v>9000000</v>
      </c>
      <c r="L119" s="3">
        <v>10000000</v>
      </c>
      <c r="M119" s="3">
        <v>12000000</v>
      </c>
      <c r="N119" s="3">
        <v>12000000</v>
      </c>
      <c r="O119" s="3">
        <v>12000000</v>
      </c>
      <c r="P119" s="3">
        <v>16000000</v>
      </c>
      <c r="Q119" s="4">
        <v>17000000</v>
      </c>
      <c r="R119" s="3">
        <v>16000000</v>
      </c>
      <c r="S119" s="3">
        <v>16000000</v>
      </c>
      <c r="T119" s="3">
        <v>16000000</v>
      </c>
      <c r="U119" s="3">
        <v>17000000</v>
      </c>
    </row>
    <row r="120" spans="1:21" ht="16" x14ac:dyDescent="0.2">
      <c r="A120" s="2" t="s">
        <v>128</v>
      </c>
      <c r="B120" s="3">
        <v>6099000000</v>
      </c>
      <c r="C120" s="3">
        <v>6426000000</v>
      </c>
      <c r="D120" s="3">
        <v>6575000000</v>
      </c>
      <c r="E120" s="3">
        <v>6672000000</v>
      </c>
      <c r="F120" s="3">
        <v>6803000000</v>
      </c>
      <c r="G120" s="3">
        <v>6894000000</v>
      </c>
      <c r="H120" s="3">
        <v>6949000000</v>
      </c>
      <c r="I120" s="3">
        <v>7017000000</v>
      </c>
      <c r="J120" s="3">
        <v>8334000000</v>
      </c>
      <c r="K120" s="3">
        <v>8464000000</v>
      </c>
      <c r="L120" s="3">
        <v>8750000000</v>
      </c>
      <c r="M120" s="3">
        <v>9963000000</v>
      </c>
      <c r="N120" s="3">
        <v>10544000000</v>
      </c>
      <c r="O120" s="3">
        <v>11069000000</v>
      </c>
      <c r="P120" s="3">
        <v>58005000000</v>
      </c>
      <c r="Q120" s="4">
        <v>59182000000</v>
      </c>
      <c r="R120" s="3">
        <v>58005000000</v>
      </c>
      <c r="S120" s="3">
        <v>58331000000</v>
      </c>
      <c r="T120" s="3">
        <v>58825000000</v>
      </c>
      <c r="U120" s="3">
        <v>59182000000</v>
      </c>
    </row>
    <row r="121" spans="1:21" ht="16" x14ac:dyDescent="0.2">
      <c r="A121" s="2" t="s">
        <v>129</v>
      </c>
      <c r="B121" s="3">
        <v>97000000</v>
      </c>
      <c r="C121" s="3">
        <v>98000000</v>
      </c>
      <c r="D121" s="3">
        <v>102000000</v>
      </c>
      <c r="E121" s="3">
        <v>107000000</v>
      </c>
      <c r="F121" s="3">
        <v>109000000</v>
      </c>
      <c r="G121" s="3">
        <v>112000000</v>
      </c>
      <c r="H121" s="3">
        <v>119000000</v>
      </c>
      <c r="I121" s="3">
        <v>123000000</v>
      </c>
      <c r="J121" s="3">
        <v>119000000</v>
      </c>
      <c r="K121" s="3">
        <v>108000000</v>
      </c>
      <c r="L121" s="3">
        <v>50000000</v>
      </c>
      <c r="M121" s="3">
        <v>53000000</v>
      </c>
      <c r="N121" s="3">
        <v>131000000</v>
      </c>
      <c r="O121" s="3">
        <v>2130000000</v>
      </c>
      <c r="P121" s="3">
        <v>3099000000</v>
      </c>
      <c r="Q121" s="4">
        <v>4235000000</v>
      </c>
      <c r="R121" s="3">
        <v>3099000000</v>
      </c>
      <c r="S121" s="3">
        <v>3362000000</v>
      </c>
      <c r="T121" s="3">
        <v>3430000000</v>
      </c>
      <c r="U121" s="3">
        <v>4235000000</v>
      </c>
    </row>
    <row r="122" spans="1:21" ht="16" x14ac:dyDescent="0.2">
      <c r="A122" s="2" t="s">
        <v>130</v>
      </c>
      <c r="B122" s="3">
        <v>-6198000000</v>
      </c>
      <c r="C122" s="3">
        <v>-5939000000</v>
      </c>
      <c r="D122" s="3">
        <v>-5468000000</v>
      </c>
      <c r="E122" s="3">
        <v>-4977000000</v>
      </c>
      <c r="F122" s="3">
        <v>-6160000000</v>
      </c>
      <c r="G122" s="3">
        <v>-6243000000</v>
      </c>
      <c r="H122" s="3">
        <v>-6646000000</v>
      </c>
      <c r="I122" s="3">
        <v>-7306000000</v>
      </c>
      <c r="J122" s="3">
        <v>-7803000000</v>
      </c>
      <c r="K122" s="3">
        <v>-7760000000</v>
      </c>
      <c r="L122" s="3">
        <v>-7436000000</v>
      </c>
      <c r="M122" s="3">
        <v>-7095000000</v>
      </c>
      <c r="N122" s="3">
        <v>-4605000000</v>
      </c>
      <c r="O122" s="3">
        <v>-1451000000</v>
      </c>
      <c r="P122" s="3">
        <v>-131000000</v>
      </c>
      <c r="Q122" s="4">
        <v>56000000</v>
      </c>
      <c r="R122" s="3">
        <v>-131000000</v>
      </c>
      <c r="S122" s="3">
        <v>-270000000</v>
      </c>
      <c r="T122" s="3">
        <v>-243000000</v>
      </c>
      <c r="U122" s="3">
        <v>56000000</v>
      </c>
    </row>
    <row r="123" spans="1:21" ht="16" x14ac:dyDescent="0.2">
      <c r="A123" s="2" t="s">
        <v>131</v>
      </c>
      <c r="B123" s="3">
        <v>108000000</v>
      </c>
      <c r="C123" s="3">
        <v>154000000</v>
      </c>
      <c r="D123" s="3">
        <v>1000000</v>
      </c>
      <c r="E123" s="3">
        <v>-5000000</v>
      </c>
      <c r="F123" s="3">
        <v>-3000000</v>
      </c>
      <c r="G123" s="3">
        <v>-2000000</v>
      </c>
      <c r="H123" s="3">
        <v>-5000000</v>
      </c>
      <c r="I123" s="3">
        <v>-8000000</v>
      </c>
      <c r="J123" s="3">
        <v>-5000000</v>
      </c>
      <c r="K123" s="3">
        <v>6000000</v>
      </c>
      <c r="L123" s="3">
        <v>-8000000</v>
      </c>
      <c r="M123" s="3" t="s">
        <v>26</v>
      </c>
      <c r="N123" s="3">
        <v>17000000</v>
      </c>
      <c r="O123" s="3">
        <v>-3000000</v>
      </c>
      <c r="P123" s="3">
        <v>-41000000</v>
      </c>
      <c r="Q123" s="4">
        <v>-50000000</v>
      </c>
      <c r="R123" s="3">
        <v>-41000000</v>
      </c>
      <c r="S123" s="3">
        <v>-21000000</v>
      </c>
      <c r="T123" s="3">
        <v>-32000000</v>
      </c>
      <c r="U123" s="3">
        <v>-50000000</v>
      </c>
    </row>
    <row r="124" spans="1:21" ht="16" x14ac:dyDescent="0.2">
      <c r="A124" s="2" t="s">
        <v>132</v>
      </c>
      <c r="B124" s="3">
        <v>-82000000</v>
      </c>
      <c r="C124" s="3">
        <v>648000000</v>
      </c>
      <c r="D124" s="3">
        <v>1013000000</v>
      </c>
      <c r="E124" s="3">
        <v>1590000000</v>
      </c>
      <c r="F124" s="3">
        <v>538000000</v>
      </c>
      <c r="G124" s="3">
        <v>544000000</v>
      </c>
      <c r="H124" s="3">
        <v>187000000</v>
      </c>
      <c r="I124" s="3">
        <v>-412000000</v>
      </c>
      <c r="J124" s="3">
        <v>416000000</v>
      </c>
      <c r="K124" s="3">
        <v>611000000</v>
      </c>
      <c r="L124" s="3">
        <v>1266000000</v>
      </c>
      <c r="M124" s="3">
        <v>2827000000</v>
      </c>
      <c r="N124" s="3">
        <v>5837000000</v>
      </c>
      <c r="O124" s="3">
        <v>7497000000</v>
      </c>
      <c r="P124" s="3">
        <v>54750000000</v>
      </c>
      <c r="Q124" s="4">
        <v>54970000000</v>
      </c>
      <c r="R124" s="3">
        <v>54750000000</v>
      </c>
      <c r="S124" s="3">
        <v>54694000000</v>
      </c>
      <c r="T124" s="3">
        <v>55136000000</v>
      </c>
      <c r="U124" s="3">
        <v>54970000000</v>
      </c>
    </row>
    <row r="125" spans="1:21" ht="16" x14ac:dyDescent="0.2">
      <c r="A125" s="2" t="s">
        <v>133</v>
      </c>
      <c r="B125" s="3">
        <v>169000000</v>
      </c>
      <c r="C125" s="3">
        <v>1076000000</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87000000</v>
      </c>
      <c r="C126" s="3">
        <v>1724000000</v>
      </c>
      <c r="D126" s="3">
        <v>1013000000</v>
      </c>
      <c r="E126" s="3">
        <v>1590000000</v>
      </c>
      <c r="F126" s="3">
        <v>538000000</v>
      </c>
      <c r="G126" s="3">
        <v>544000000</v>
      </c>
      <c r="H126" s="3">
        <v>187000000</v>
      </c>
      <c r="I126" s="3">
        <v>-412000000</v>
      </c>
      <c r="J126" s="3">
        <v>416000000</v>
      </c>
      <c r="K126" s="3">
        <v>611000000</v>
      </c>
      <c r="L126" s="3">
        <v>1266000000</v>
      </c>
      <c r="M126" s="3">
        <v>2827000000</v>
      </c>
      <c r="N126" s="3">
        <v>5837000000</v>
      </c>
      <c r="O126" s="3">
        <v>7497000000</v>
      </c>
      <c r="P126" s="3">
        <v>54750000000</v>
      </c>
      <c r="Q126" s="4">
        <v>54970000000</v>
      </c>
      <c r="R126" s="3">
        <v>54750000000</v>
      </c>
      <c r="S126" s="3">
        <v>54694000000</v>
      </c>
      <c r="T126" s="3">
        <v>55136000000</v>
      </c>
      <c r="U126" s="3">
        <v>54970000000</v>
      </c>
    </row>
    <row r="127" spans="1:21" ht="16" x14ac:dyDescent="0.2">
      <c r="A127" s="2" t="s">
        <v>135</v>
      </c>
      <c r="B127" s="3">
        <v>7675000000</v>
      </c>
      <c r="C127" s="3">
        <v>9078000000</v>
      </c>
      <c r="D127" s="3">
        <v>4964000000</v>
      </c>
      <c r="E127" s="3">
        <v>4954000000</v>
      </c>
      <c r="F127" s="3">
        <v>4000000000</v>
      </c>
      <c r="G127" s="3">
        <v>4337000000</v>
      </c>
      <c r="H127" s="3">
        <v>3767000000</v>
      </c>
      <c r="I127" s="3">
        <v>3109000000</v>
      </c>
      <c r="J127" s="3">
        <v>3321000000</v>
      </c>
      <c r="K127" s="3">
        <v>3540000000</v>
      </c>
      <c r="L127" s="3">
        <v>4556000000</v>
      </c>
      <c r="M127" s="3">
        <v>6028000000</v>
      </c>
      <c r="N127" s="3">
        <v>8962000000</v>
      </c>
      <c r="O127" s="3">
        <v>12419000000</v>
      </c>
      <c r="P127" s="3">
        <v>67580000000</v>
      </c>
      <c r="Q127" s="4">
        <v>67626000000</v>
      </c>
      <c r="R127" s="3">
        <v>67580000000</v>
      </c>
      <c r="S127" s="3">
        <v>67634000000</v>
      </c>
      <c r="T127" s="3">
        <v>67967000000</v>
      </c>
      <c r="U127" s="3">
        <v>67626000000</v>
      </c>
    </row>
    <row r="128" spans="1:21" ht="16" x14ac:dyDescent="0.2">
      <c r="A128" s="28" t="s">
        <v>136</v>
      </c>
      <c r="B128" s="26">
        <v>608000000</v>
      </c>
      <c r="C128" s="26">
        <v>671000000</v>
      </c>
      <c r="D128" s="26">
        <v>683000000</v>
      </c>
      <c r="E128" s="26">
        <v>698000000</v>
      </c>
      <c r="F128" s="26">
        <v>713000000</v>
      </c>
      <c r="G128" s="26">
        <v>725000000</v>
      </c>
      <c r="H128" s="26">
        <v>776000000</v>
      </c>
      <c r="I128" s="26">
        <v>792000000</v>
      </c>
      <c r="J128" s="26">
        <v>935000000</v>
      </c>
      <c r="K128" s="26">
        <v>967000000</v>
      </c>
      <c r="L128" s="26">
        <v>1005000000</v>
      </c>
      <c r="M128" s="26">
        <v>1170000000</v>
      </c>
      <c r="N128" s="26">
        <v>1211000000</v>
      </c>
      <c r="O128" s="26">
        <v>1207000000</v>
      </c>
      <c r="P128" s="26">
        <v>1612000000</v>
      </c>
      <c r="Q128" s="27">
        <v>1615671380</v>
      </c>
      <c r="R128" s="26">
        <v>1612000000</v>
      </c>
      <c r="S128" s="26">
        <v>1609000000</v>
      </c>
      <c r="T128" s="26">
        <v>1614000000</v>
      </c>
      <c r="U128" s="26">
        <v>1615671380</v>
      </c>
    </row>
    <row r="129" spans="1:21" ht="16" x14ac:dyDescent="0.2">
      <c r="A129" s="15" t="s">
        <v>199</v>
      </c>
      <c r="B129" s="10"/>
      <c r="C129" s="20">
        <f>(C128/B128)-1</f>
        <v>0.10361842105263164</v>
      </c>
      <c r="D129" s="20">
        <f>(D128/C128)-1</f>
        <v>1.7883755588673722E-2</v>
      </c>
      <c r="E129" s="20">
        <f>(E128/D128)-1</f>
        <v>2.196193265007329E-2</v>
      </c>
      <c r="F129" s="20">
        <f t="shared" ref="F129:U129" si="9">(F128/E128)-1</f>
        <v>2.1489971346704939E-2</v>
      </c>
      <c r="G129" s="20">
        <f t="shared" si="9"/>
        <v>1.6830294530154388E-2</v>
      </c>
      <c r="H129" s="20">
        <f t="shared" si="9"/>
        <v>7.0344827586206859E-2</v>
      </c>
      <c r="I129" s="20">
        <f t="shared" si="9"/>
        <v>2.0618556701030855E-2</v>
      </c>
      <c r="J129" s="20">
        <f t="shared" si="9"/>
        <v>0.18055555555555558</v>
      </c>
      <c r="K129" s="20">
        <f t="shared" si="9"/>
        <v>3.4224598930481243E-2</v>
      </c>
      <c r="L129" s="20">
        <f t="shared" si="9"/>
        <v>3.9296794208893537E-2</v>
      </c>
      <c r="M129" s="20">
        <f t="shared" si="9"/>
        <v>0.16417910447761197</v>
      </c>
      <c r="N129" s="20">
        <f t="shared" si="9"/>
        <v>3.504273504273514E-2</v>
      </c>
      <c r="O129" s="20">
        <f t="shared" si="9"/>
        <v>-3.3030553261766959E-3</v>
      </c>
      <c r="P129" s="20">
        <f t="shared" si="9"/>
        <v>0.33554266777133379</v>
      </c>
      <c r="Q129" s="20">
        <f t="shared" si="9"/>
        <v>2.2775310173697161E-3</v>
      </c>
      <c r="R129" s="20">
        <f t="shared" si="9"/>
        <v>-2.2723556568786663E-3</v>
      </c>
      <c r="S129" s="20">
        <f t="shared" si="9"/>
        <v>-1.8610421836228186E-3</v>
      </c>
      <c r="T129" s="20">
        <f t="shared" si="9"/>
        <v>3.1075201988812751E-3</v>
      </c>
      <c r="U129" s="20">
        <f t="shared" si="9"/>
        <v>1.0355514250310893E-3</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242000000</v>
      </c>
      <c r="N130" s="3">
        <v>201000000</v>
      </c>
      <c r="O130" s="3">
        <v>348000000</v>
      </c>
      <c r="P130" s="3">
        <v>396000000</v>
      </c>
      <c r="Q130" s="4">
        <v>395000000</v>
      </c>
      <c r="R130" s="3">
        <v>396000000</v>
      </c>
      <c r="S130" s="3">
        <v>381000000</v>
      </c>
      <c r="T130" s="3">
        <v>393000000</v>
      </c>
      <c r="U130" s="3">
        <v>395000000</v>
      </c>
    </row>
    <row r="131" spans="1:21" ht="16" x14ac:dyDescent="0.2">
      <c r="A131" s="2" t="s">
        <v>138</v>
      </c>
      <c r="B131" s="3">
        <v>4055000000</v>
      </c>
      <c r="C131" s="3">
        <v>3074000000</v>
      </c>
      <c r="D131" s="3">
        <v>1586000000</v>
      </c>
      <c r="E131" s="3">
        <v>1147000000</v>
      </c>
      <c r="F131" s="3">
        <v>1493000000</v>
      </c>
      <c r="G131" s="3">
        <v>1189000000</v>
      </c>
      <c r="H131" s="3">
        <v>1407000000</v>
      </c>
      <c r="I131" s="3">
        <v>1477000000</v>
      </c>
      <c r="J131" s="3">
        <v>171000000</v>
      </c>
      <c r="K131" s="3">
        <v>210000000</v>
      </c>
      <c r="L131" s="3">
        <v>172000000</v>
      </c>
      <c r="M131" s="3">
        <v>-980000000</v>
      </c>
      <c r="N131" s="3">
        <v>-1265000000</v>
      </c>
      <c r="O131" s="3">
        <v>-2222000000</v>
      </c>
      <c r="P131" s="3">
        <v>-2368000000</v>
      </c>
      <c r="Q131" s="4">
        <v>-1094000000</v>
      </c>
      <c r="R131" s="3">
        <v>-2368000000</v>
      </c>
      <c r="S131" s="3">
        <v>-1358000000</v>
      </c>
      <c r="T131" s="3">
        <v>-1374000000</v>
      </c>
      <c r="U131" s="3">
        <v>-1094000000</v>
      </c>
    </row>
    <row r="132" spans="1:21" ht="16" x14ac:dyDescent="0.2">
      <c r="A132" s="2" t="s">
        <v>139</v>
      </c>
      <c r="B132" s="6">
        <v>4660.92</v>
      </c>
      <c r="C132" s="6">
        <v>178.31</v>
      </c>
      <c r="D132" s="6">
        <v>156.56</v>
      </c>
      <c r="E132" s="6">
        <v>72.14</v>
      </c>
      <c r="F132" s="6">
        <v>277.51</v>
      </c>
      <c r="G132" s="6">
        <v>218.57</v>
      </c>
      <c r="H132" s="6">
        <v>752.41</v>
      </c>
      <c r="I132" s="6">
        <v>-358.5</v>
      </c>
      <c r="J132" s="6">
        <v>41.11</v>
      </c>
      <c r="K132" s="6">
        <v>34.369999999999997</v>
      </c>
      <c r="L132" s="6">
        <v>13.59</v>
      </c>
      <c r="M132" s="6">
        <v>-34.67</v>
      </c>
      <c r="N132" s="6">
        <v>-21.67</v>
      </c>
      <c r="O132" s="6">
        <v>-29.64</v>
      </c>
      <c r="P132" s="6">
        <v>-4.33</v>
      </c>
      <c r="Q132" s="5">
        <v>-1.99</v>
      </c>
      <c r="R132" s="6">
        <v>-4.33</v>
      </c>
      <c r="S132" s="6">
        <v>-2.48</v>
      </c>
      <c r="T132" s="6">
        <v>-2.4900000000000002</v>
      </c>
      <c r="U132" s="6">
        <v>-1.99</v>
      </c>
    </row>
    <row r="133" spans="1:21" ht="16" x14ac:dyDescent="0.2">
      <c r="A133" s="2" t="s">
        <v>140</v>
      </c>
      <c r="B133" s="6">
        <v>-5.62</v>
      </c>
      <c r="C133" s="6">
        <v>15.05</v>
      </c>
      <c r="D133" s="6">
        <v>14.18</v>
      </c>
      <c r="E133" s="6">
        <v>27.36</v>
      </c>
      <c r="F133" s="6">
        <v>-3.31</v>
      </c>
      <c r="G133" s="6">
        <v>-2.35</v>
      </c>
      <c r="H133" s="6">
        <v>-5.85</v>
      </c>
      <c r="I133" s="6">
        <v>-24.37</v>
      </c>
      <c r="J133" s="6">
        <v>4.1900000000000004</v>
      </c>
      <c r="K133" s="6">
        <v>9.9</v>
      </c>
      <c r="L133" s="6">
        <v>22.9</v>
      </c>
      <c r="M133" s="6">
        <v>44.22</v>
      </c>
      <c r="N133" s="6">
        <v>63.97</v>
      </c>
      <c r="O133" s="6">
        <v>59.42</v>
      </c>
      <c r="P133" s="6">
        <v>33.47</v>
      </c>
      <c r="Q133" s="5">
        <v>41.11</v>
      </c>
      <c r="R133" s="6">
        <v>33.47</v>
      </c>
      <c r="S133" s="6">
        <v>35.83</v>
      </c>
      <c r="T133" s="6">
        <v>39.450000000000003</v>
      </c>
      <c r="U133" s="6">
        <v>41.11</v>
      </c>
    </row>
    <row r="134" spans="1:21" ht="16" x14ac:dyDescent="0.2">
      <c r="A134" s="2" t="s">
        <v>141</v>
      </c>
      <c r="B134" s="6">
        <v>1.07</v>
      </c>
      <c r="C134" s="6">
        <v>1.93</v>
      </c>
      <c r="D134" s="6">
        <v>2.15</v>
      </c>
      <c r="E134" s="6">
        <v>1.82</v>
      </c>
      <c r="F134" s="6">
        <v>1.62</v>
      </c>
      <c r="G134" s="6">
        <v>1.78</v>
      </c>
      <c r="H134" s="6">
        <v>1.9</v>
      </c>
      <c r="I134" s="6">
        <v>1.65</v>
      </c>
      <c r="J134" s="6">
        <v>1.88</v>
      </c>
      <c r="K134" s="6">
        <v>1.76</v>
      </c>
      <c r="L134" s="6">
        <v>1.78</v>
      </c>
      <c r="M134" s="6">
        <v>1.95</v>
      </c>
      <c r="N134" s="6">
        <v>2.54</v>
      </c>
      <c r="O134" s="6">
        <v>2.02</v>
      </c>
      <c r="P134" s="6">
        <v>2.36</v>
      </c>
      <c r="Q134" s="5">
        <v>2.19</v>
      </c>
      <c r="R134" s="6">
        <v>2.36</v>
      </c>
      <c r="S134" s="6">
        <v>2.38</v>
      </c>
      <c r="T134" s="6">
        <v>2.1800000000000002</v>
      </c>
      <c r="U134" s="6">
        <v>2.19</v>
      </c>
    </row>
    <row r="135" spans="1:21" ht="16" x14ac:dyDescent="0.2">
      <c r="A135" s="2" t="s">
        <v>142</v>
      </c>
      <c r="B135" s="6">
        <v>17.38</v>
      </c>
      <c r="C135" s="6">
        <v>30.59</v>
      </c>
      <c r="D135" s="6">
        <v>47.79</v>
      </c>
      <c r="E135" s="6">
        <v>49.25</v>
      </c>
      <c r="F135" s="6">
        <v>62.44</v>
      </c>
      <c r="G135" s="6">
        <v>89.89</v>
      </c>
      <c r="H135" s="6">
        <v>83.31</v>
      </c>
      <c r="I135" s="6">
        <v>103.24</v>
      </c>
      <c r="J135" s="6">
        <v>76.510000000000005</v>
      </c>
      <c r="K135" s="6">
        <v>58.87</v>
      </c>
      <c r="L135" s="6">
        <v>77.59</v>
      </c>
      <c r="M135" s="6">
        <v>101.03</v>
      </c>
      <c r="N135" s="6">
        <v>108.05</v>
      </c>
      <c r="O135" s="6">
        <v>88.93</v>
      </c>
      <c r="P135" s="6">
        <v>86.24</v>
      </c>
      <c r="Q135" s="5">
        <v>131.61000000000001</v>
      </c>
      <c r="R135" s="6">
        <v>86.24</v>
      </c>
      <c r="S135" s="6">
        <v>105.7</v>
      </c>
      <c r="T135" s="6">
        <v>121.58</v>
      </c>
      <c r="U135" s="6">
        <v>131.61000000000001</v>
      </c>
    </row>
    <row r="136" spans="1:21" ht="16" x14ac:dyDescent="0.2">
      <c r="A136" s="2" t="s">
        <v>143</v>
      </c>
      <c r="B136" s="3" t="s">
        <v>26</v>
      </c>
      <c r="C136" s="3" t="s">
        <v>26</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4" t="s">
        <v>26</v>
      </c>
      <c r="R136" s="3" t="s">
        <v>26</v>
      </c>
      <c r="S136" s="3" t="s">
        <v>26</v>
      </c>
      <c r="T136" s="3" t="s">
        <v>26</v>
      </c>
      <c r="U136" s="3" t="s">
        <v>26</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-3098000000</v>
      </c>
      <c r="C139" s="3">
        <v>293000000</v>
      </c>
      <c r="D139" s="3">
        <v>471000000</v>
      </c>
      <c r="E139" s="3" t="s">
        <v>26</v>
      </c>
      <c r="F139" s="3">
        <v>-1183000000</v>
      </c>
      <c r="G139" s="3">
        <v>-83000000</v>
      </c>
      <c r="H139" s="3">
        <v>-403000000</v>
      </c>
      <c r="I139" s="3">
        <v>-660000000</v>
      </c>
      <c r="J139" s="3">
        <v>-497000000</v>
      </c>
      <c r="K139" s="3">
        <v>43000000</v>
      </c>
      <c r="L139" s="3">
        <v>337000000</v>
      </c>
      <c r="M139" s="3">
        <v>341000000</v>
      </c>
      <c r="N139" s="3">
        <v>2490000000</v>
      </c>
      <c r="O139" s="3">
        <v>3162000000</v>
      </c>
      <c r="P139" s="3">
        <v>1320000000</v>
      </c>
      <c r="Q139" s="4">
        <v>208000000</v>
      </c>
      <c r="R139" s="3">
        <v>21000000</v>
      </c>
      <c r="S139" s="3">
        <v>-139000000</v>
      </c>
      <c r="T139" s="3">
        <v>27000000</v>
      </c>
      <c r="U139" s="3">
        <v>299000000</v>
      </c>
    </row>
    <row r="140" spans="1:21" ht="16" x14ac:dyDescent="0.2">
      <c r="A140" s="2" t="s">
        <v>145</v>
      </c>
      <c r="B140" s="3">
        <v>1223000000</v>
      </c>
      <c r="C140" s="3">
        <v>1128000000</v>
      </c>
      <c r="D140" s="3">
        <v>383000000</v>
      </c>
      <c r="E140" s="3">
        <v>317000000</v>
      </c>
      <c r="F140" s="3">
        <v>260000000</v>
      </c>
      <c r="G140" s="3">
        <v>236000000</v>
      </c>
      <c r="H140" s="3">
        <v>203000000</v>
      </c>
      <c r="I140" s="3">
        <v>167000000</v>
      </c>
      <c r="J140" s="3">
        <v>133000000</v>
      </c>
      <c r="K140" s="3">
        <v>144000000</v>
      </c>
      <c r="L140" s="3">
        <v>170000000</v>
      </c>
      <c r="M140" s="3">
        <v>258000000</v>
      </c>
      <c r="N140" s="3">
        <v>354000000</v>
      </c>
      <c r="O140" s="3">
        <v>463000000</v>
      </c>
      <c r="P140" s="3">
        <v>4262000000</v>
      </c>
      <c r="Q140" s="4">
        <v>3972000000</v>
      </c>
      <c r="R140" s="3">
        <v>1245000000</v>
      </c>
      <c r="S140" s="3">
        <v>1006000000</v>
      </c>
      <c r="T140" s="3">
        <v>873000000</v>
      </c>
      <c r="U140" s="3">
        <v>848000000</v>
      </c>
    </row>
    <row r="141" spans="1:21" ht="16" x14ac:dyDescent="0.2">
      <c r="A141" s="2" t="s">
        <v>146</v>
      </c>
      <c r="B141" s="3">
        <v>1524000000</v>
      </c>
      <c r="C141" s="3">
        <v>91000000</v>
      </c>
      <c r="D141" s="3">
        <v>235000000</v>
      </c>
      <c r="E141" s="3">
        <v>317000000</v>
      </c>
      <c r="F141" s="3">
        <v>365000000</v>
      </c>
      <c r="G141" s="3">
        <v>147000000</v>
      </c>
      <c r="H141" s="3">
        <v>393000000</v>
      </c>
      <c r="I141" s="3">
        <v>154000000</v>
      </c>
      <c r="J141" s="3">
        <v>274000000</v>
      </c>
      <c r="K141" s="3">
        <v>145000000</v>
      </c>
      <c r="L141" s="3">
        <v>254000000</v>
      </c>
      <c r="M141" s="3">
        <v>436000000</v>
      </c>
      <c r="N141" s="3">
        <v>-842000000</v>
      </c>
      <c r="O141" s="3">
        <v>670000000</v>
      </c>
      <c r="P141" s="3">
        <v>-171000000</v>
      </c>
      <c r="Q141" s="4">
        <v>320000000</v>
      </c>
      <c r="R141" s="3">
        <v>141000000</v>
      </c>
      <c r="S141" s="3">
        <v>6000000</v>
      </c>
      <c r="T141" s="3">
        <v>61000000</v>
      </c>
      <c r="U141" s="3">
        <v>112000000</v>
      </c>
    </row>
    <row r="142" spans="1:21" ht="16" x14ac:dyDescent="0.2">
      <c r="A142" s="28" t="s">
        <v>147</v>
      </c>
      <c r="B142" s="26" t="s">
        <v>26</v>
      </c>
      <c r="C142" s="26">
        <v>75000000</v>
      </c>
      <c r="D142" s="26">
        <v>87000000</v>
      </c>
      <c r="E142" s="26">
        <v>90000000</v>
      </c>
      <c r="F142" s="26">
        <v>97000000</v>
      </c>
      <c r="G142" s="26">
        <v>91000000</v>
      </c>
      <c r="H142" s="26">
        <v>81000000</v>
      </c>
      <c r="I142" s="26">
        <v>63000000</v>
      </c>
      <c r="J142" s="26">
        <v>86000000</v>
      </c>
      <c r="K142" s="26">
        <v>97000000</v>
      </c>
      <c r="L142" s="26">
        <v>137000000</v>
      </c>
      <c r="M142" s="26">
        <v>197000000</v>
      </c>
      <c r="N142" s="26">
        <v>274000000</v>
      </c>
      <c r="O142" s="26">
        <v>379000000</v>
      </c>
      <c r="P142" s="26">
        <v>1081000000</v>
      </c>
      <c r="Q142" s="27">
        <v>1325000000</v>
      </c>
      <c r="R142" s="26">
        <v>315000000</v>
      </c>
      <c r="S142" s="26">
        <v>309000000</v>
      </c>
      <c r="T142" s="26">
        <v>348000000</v>
      </c>
      <c r="U142" s="26">
        <v>353000000</v>
      </c>
    </row>
    <row r="143" spans="1:21" ht="16" x14ac:dyDescent="0.2">
      <c r="A143" s="12" t="s">
        <v>200</v>
      </c>
      <c r="B143" s="20" t="e">
        <f t="shared" ref="B143:U143" si="10">B142/B2</f>
        <v>#VALUE!</v>
      </c>
      <c r="C143" s="20">
        <f t="shared" si="10"/>
        <v>1.38811771238201E-2</v>
      </c>
      <c r="D143" s="20">
        <f t="shared" si="10"/>
        <v>1.3396981829380967E-2</v>
      </c>
      <c r="E143" s="20">
        <f t="shared" si="10"/>
        <v>1.3702801461632157E-2</v>
      </c>
      <c r="F143" s="20">
        <f t="shared" si="10"/>
        <v>1.7890077462191074E-2</v>
      </c>
      <c r="G143" s="20">
        <f t="shared" si="10"/>
        <v>1.7173051519154558E-2</v>
      </c>
      <c r="H143" s="20">
        <f t="shared" si="10"/>
        <v>1.4711224119142753E-2</v>
      </c>
      <c r="I143" s="20">
        <f t="shared" si="10"/>
        <v>1.578551741418191E-2</v>
      </c>
      <c r="J143" s="20">
        <f t="shared" si="10"/>
        <v>2.0131086142322098E-2</v>
      </c>
      <c r="K143" s="20">
        <f t="shared" si="10"/>
        <v>1.8202289360105085E-2</v>
      </c>
      <c r="L143" s="20">
        <f t="shared" si="10"/>
        <v>2.1158301158301158E-2</v>
      </c>
      <c r="M143" s="20">
        <f t="shared" si="10"/>
        <v>2.9267567969098202E-2</v>
      </c>
      <c r="N143" s="20">
        <f t="shared" si="10"/>
        <v>2.8065143910683193E-2</v>
      </c>
      <c r="O143" s="20">
        <f t="shared" si="10"/>
        <v>2.3061944748691738E-2</v>
      </c>
      <c r="P143" s="20">
        <f t="shared" si="10"/>
        <v>4.5803143934579044E-2</v>
      </c>
      <c r="Q143" s="20">
        <f t="shared" si="10"/>
        <v>5.9924924245850483E-2</v>
      </c>
      <c r="R143" s="20">
        <f t="shared" si="10"/>
        <v>5.6260046436863727E-2</v>
      </c>
      <c r="S143" s="20">
        <f t="shared" si="10"/>
        <v>5.7724640388567158E-2</v>
      </c>
      <c r="T143" s="20">
        <f t="shared" si="10"/>
        <v>6.4937488337376378E-2</v>
      </c>
      <c r="U143" s="20">
        <f t="shared" si="10"/>
        <v>6.0862068965517241E-2</v>
      </c>
    </row>
    <row r="144" spans="1:21" ht="16" x14ac:dyDescent="0.2">
      <c r="A144" s="2" t="s">
        <v>148</v>
      </c>
      <c r="B144" s="3">
        <v>26000000</v>
      </c>
      <c r="C144" s="3">
        <v>130000000</v>
      </c>
      <c r="D144" s="3">
        <v>5000000</v>
      </c>
      <c r="E144" s="3">
        <v>-6000000</v>
      </c>
      <c r="F144" s="3">
        <v>-40000000</v>
      </c>
      <c r="G144" s="3">
        <v>1000000</v>
      </c>
      <c r="H144" s="3" t="s">
        <v>26</v>
      </c>
      <c r="I144" s="3" t="s">
        <v>26</v>
      </c>
      <c r="J144" s="3">
        <v>11000000</v>
      </c>
      <c r="K144" s="3" t="s">
        <v>26</v>
      </c>
      <c r="L144" s="3">
        <v>-4000000</v>
      </c>
      <c r="M144" s="3">
        <v>-4000000</v>
      </c>
      <c r="N144" s="3">
        <v>-1223000000</v>
      </c>
      <c r="O144" s="3">
        <v>308000000</v>
      </c>
      <c r="P144" s="3">
        <v>-1505000000</v>
      </c>
      <c r="Q144" s="4">
        <v>-977000000</v>
      </c>
      <c r="R144" s="3">
        <v>-177000000</v>
      </c>
      <c r="S144" s="3">
        <v>-308000000</v>
      </c>
      <c r="T144" s="3">
        <v>-274000000</v>
      </c>
      <c r="U144" s="3">
        <v>-218000000</v>
      </c>
    </row>
    <row r="145" spans="1:21" ht="16" x14ac:dyDescent="0.2">
      <c r="A145" s="2" t="s">
        <v>149</v>
      </c>
      <c r="B145" s="3" t="s">
        <v>26</v>
      </c>
      <c r="C145" s="3">
        <v>3000000</v>
      </c>
      <c r="D145" s="3" t="s">
        <v>26</v>
      </c>
      <c r="E145" s="3">
        <v>209000000</v>
      </c>
      <c r="F145" s="3">
        <v>4000000</v>
      </c>
      <c r="G145" s="3" t="s">
        <v>26</v>
      </c>
      <c r="H145" s="3">
        <v>233000000</v>
      </c>
      <c r="I145" s="3" t="s">
        <v>26</v>
      </c>
      <c r="J145" s="3" t="s">
        <v>26</v>
      </c>
      <c r="K145" s="3" t="s">
        <v>26</v>
      </c>
      <c r="L145" s="3">
        <v>45000000</v>
      </c>
      <c r="M145" s="3" t="s">
        <v>26</v>
      </c>
      <c r="N145" s="3" t="s">
        <v>26</v>
      </c>
      <c r="O145" s="3" t="s">
        <v>26</v>
      </c>
      <c r="P145" s="3" t="s">
        <v>26</v>
      </c>
      <c r="Q145" s="4" t="s">
        <v>26</v>
      </c>
      <c r="R145" s="3" t="s">
        <v>26</v>
      </c>
      <c r="S145" s="3" t="s">
        <v>26</v>
      </c>
      <c r="T145" s="3" t="s">
        <v>26</v>
      </c>
      <c r="U145" s="3" t="s">
        <v>26</v>
      </c>
    </row>
    <row r="146" spans="1:21" ht="16" x14ac:dyDescent="0.2">
      <c r="A146" s="2" t="s">
        <v>150</v>
      </c>
      <c r="B146" s="3">
        <v>1498000000</v>
      </c>
      <c r="C146" s="3">
        <v>-117000000</v>
      </c>
      <c r="D146" s="3">
        <v>143000000</v>
      </c>
      <c r="E146" s="3">
        <v>24000000</v>
      </c>
      <c r="F146" s="3">
        <v>304000000</v>
      </c>
      <c r="G146" s="3">
        <v>55000000</v>
      </c>
      <c r="H146" s="3">
        <v>79000000</v>
      </c>
      <c r="I146" s="3">
        <v>91000000</v>
      </c>
      <c r="J146" s="3">
        <v>177000000</v>
      </c>
      <c r="K146" s="3">
        <v>48000000</v>
      </c>
      <c r="L146" s="3">
        <v>76000000</v>
      </c>
      <c r="M146" s="3">
        <v>243000000</v>
      </c>
      <c r="N146" s="3">
        <v>107000000</v>
      </c>
      <c r="O146" s="3">
        <v>-17000000</v>
      </c>
      <c r="P146" s="3">
        <v>253000000</v>
      </c>
      <c r="Q146" s="4">
        <v>-28000000</v>
      </c>
      <c r="R146" s="3">
        <v>3000000</v>
      </c>
      <c r="S146" s="3">
        <v>5000000</v>
      </c>
      <c r="T146" s="3">
        <v>-13000000</v>
      </c>
      <c r="U146" s="3">
        <v>-23000000</v>
      </c>
    </row>
    <row r="147" spans="1:21" ht="16" x14ac:dyDescent="0.2">
      <c r="A147" s="2" t="s">
        <v>151</v>
      </c>
      <c r="B147" s="3">
        <v>-341000000</v>
      </c>
      <c r="C147" s="3">
        <v>-1039000000</v>
      </c>
      <c r="D147" s="3">
        <v>-1501000000</v>
      </c>
      <c r="E147" s="3">
        <v>-252000000</v>
      </c>
      <c r="F147" s="3">
        <v>220000000</v>
      </c>
      <c r="G147" s="3">
        <v>-448000000</v>
      </c>
      <c r="H147" s="3">
        <v>-291000000</v>
      </c>
      <c r="I147" s="3">
        <v>102000000</v>
      </c>
      <c r="J147" s="3">
        <v>180000000</v>
      </c>
      <c r="K147" s="3">
        <v>-264000000</v>
      </c>
      <c r="L147" s="3">
        <v>-727000000</v>
      </c>
      <c r="M147" s="3">
        <v>-542000000</v>
      </c>
      <c r="N147" s="3">
        <v>-931000000</v>
      </c>
      <c r="O147" s="3">
        <v>-774000000</v>
      </c>
      <c r="P147" s="3">
        <v>-1846000000</v>
      </c>
      <c r="Q147" s="4">
        <v>-2647000000</v>
      </c>
      <c r="R147" s="3">
        <v>-840000000</v>
      </c>
      <c r="S147" s="3">
        <v>-387000000</v>
      </c>
      <c r="T147" s="3">
        <v>-582000000</v>
      </c>
      <c r="U147" s="3">
        <v>-838000000</v>
      </c>
    </row>
    <row r="148" spans="1:21" ht="16" x14ac:dyDescent="0.2">
      <c r="A148" s="2" t="s">
        <v>152</v>
      </c>
      <c r="B148" s="3">
        <v>101000000</v>
      </c>
      <c r="C148" s="3">
        <v>-960000000</v>
      </c>
      <c r="D148" s="3">
        <v>-1138000000</v>
      </c>
      <c r="E148" s="3">
        <v>-347000000</v>
      </c>
      <c r="F148" s="3">
        <v>290000000</v>
      </c>
      <c r="G148" s="3">
        <v>-200000000</v>
      </c>
      <c r="H148" s="3">
        <v>7000000</v>
      </c>
      <c r="I148" s="3">
        <v>280000000</v>
      </c>
      <c r="J148" s="3">
        <v>222000000</v>
      </c>
      <c r="K148" s="3">
        <v>-89000000</v>
      </c>
      <c r="L148" s="3">
        <v>-806000000</v>
      </c>
      <c r="M148" s="3">
        <v>-623000000</v>
      </c>
      <c r="N148" s="3">
        <v>-209000000</v>
      </c>
      <c r="O148" s="3">
        <v>-632000000</v>
      </c>
      <c r="P148" s="3">
        <v>-1104000000</v>
      </c>
      <c r="Q148" s="4">
        <v>-730000000</v>
      </c>
      <c r="R148" s="3">
        <v>198000000</v>
      </c>
      <c r="S148" s="3">
        <v>86000000</v>
      </c>
      <c r="T148" s="3">
        <v>-272000000</v>
      </c>
      <c r="U148" s="3">
        <v>-742000000</v>
      </c>
    </row>
    <row r="149" spans="1:21" ht="16" x14ac:dyDescent="0.2">
      <c r="A149" s="2" t="s">
        <v>153</v>
      </c>
      <c r="B149" s="3">
        <v>152000000</v>
      </c>
      <c r="C149" s="3">
        <v>89000000</v>
      </c>
      <c r="D149" s="3">
        <v>-144000000</v>
      </c>
      <c r="E149" s="3">
        <v>157000000</v>
      </c>
      <c r="F149" s="3">
        <v>-83000000</v>
      </c>
      <c r="G149" s="3">
        <v>-322000000</v>
      </c>
      <c r="H149" s="3">
        <v>199000000</v>
      </c>
      <c r="I149" s="3">
        <v>-11000000</v>
      </c>
      <c r="J149" s="3">
        <v>-73000000</v>
      </c>
      <c r="K149" s="3">
        <v>12000000</v>
      </c>
      <c r="L149" s="3">
        <v>-151000000</v>
      </c>
      <c r="M149" s="3">
        <v>-137000000</v>
      </c>
      <c r="N149" s="3">
        <v>-417000000</v>
      </c>
      <c r="O149" s="3">
        <v>-556000000</v>
      </c>
      <c r="P149" s="3">
        <v>-1401000000</v>
      </c>
      <c r="Q149" s="4">
        <v>-1078000000</v>
      </c>
      <c r="R149" s="3">
        <v>-404000000</v>
      </c>
      <c r="S149" s="3">
        <v>-464000000</v>
      </c>
      <c r="T149" s="3">
        <v>-332000000</v>
      </c>
      <c r="U149" s="3">
        <v>122000000</v>
      </c>
    </row>
    <row r="150" spans="1:21" ht="16" x14ac:dyDescent="0.2">
      <c r="A150" s="2" t="s">
        <v>154</v>
      </c>
      <c r="B150" s="3">
        <v>64000000</v>
      </c>
      <c r="C150" s="3">
        <v>-17000000</v>
      </c>
      <c r="D150" s="3">
        <v>-97000000</v>
      </c>
      <c r="E150" s="3">
        <v>115000000</v>
      </c>
      <c r="F150" s="3">
        <v>-20000000</v>
      </c>
      <c r="G150" s="3">
        <v>-11000000</v>
      </c>
      <c r="H150" s="3">
        <v>-120000000</v>
      </c>
      <c r="I150" s="3">
        <v>-38000000</v>
      </c>
      <c r="J150" s="3">
        <v>-165000000</v>
      </c>
      <c r="K150" s="3">
        <v>-141000000</v>
      </c>
      <c r="L150" s="3">
        <v>-98000000</v>
      </c>
      <c r="M150" s="3">
        <v>-162000000</v>
      </c>
      <c r="N150" s="3">
        <v>-231000000</v>
      </c>
      <c r="O150" s="3">
        <v>-920000000</v>
      </c>
      <c r="P150" s="3">
        <v>-1197000000</v>
      </c>
      <c r="Q150" s="4">
        <v>-752000000</v>
      </c>
      <c r="R150" s="3">
        <v>-372000000</v>
      </c>
      <c r="S150" s="3">
        <v>-191000000</v>
      </c>
      <c r="T150" s="3">
        <v>-46000000</v>
      </c>
      <c r="U150" s="3">
        <v>-143000000</v>
      </c>
    </row>
    <row r="151" spans="1:21" ht="16" x14ac:dyDescent="0.2">
      <c r="A151" s="2" t="s">
        <v>155</v>
      </c>
      <c r="B151" s="3">
        <v>-666000000</v>
      </c>
      <c r="C151" s="3">
        <v>-133000000</v>
      </c>
      <c r="D151" s="3">
        <v>-133000000</v>
      </c>
      <c r="E151" s="3">
        <v>-176000000</v>
      </c>
      <c r="F151" s="3">
        <v>45000000</v>
      </c>
      <c r="G151" s="3">
        <v>295000000</v>
      </c>
      <c r="H151" s="3">
        <v>-377000000</v>
      </c>
      <c r="I151" s="3">
        <v>-129000000</v>
      </c>
      <c r="J151" s="3">
        <v>196000000</v>
      </c>
      <c r="K151" s="3">
        <v>-46000000</v>
      </c>
      <c r="L151" s="3">
        <v>328000000</v>
      </c>
      <c r="M151" s="3">
        <v>380000000</v>
      </c>
      <c r="N151" s="3">
        <v>-74000000</v>
      </c>
      <c r="O151" s="3">
        <v>1334000000</v>
      </c>
      <c r="P151" s="3">
        <v>1856000000</v>
      </c>
      <c r="Q151" s="4">
        <v>-87000000</v>
      </c>
      <c r="R151" s="3">
        <v>-262000000</v>
      </c>
      <c r="S151" s="3">
        <v>182000000</v>
      </c>
      <c r="T151" s="3">
        <v>68000000</v>
      </c>
      <c r="U151" s="3">
        <v>-75000000</v>
      </c>
    </row>
    <row r="152" spans="1:21" ht="16" x14ac:dyDescent="0.2">
      <c r="A152" s="2" t="s">
        <v>156</v>
      </c>
      <c r="B152" s="3">
        <v>8000000</v>
      </c>
      <c r="C152" s="3">
        <v>-18000000</v>
      </c>
      <c r="D152" s="3">
        <v>11000000</v>
      </c>
      <c r="E152" s="3">
        <v>-1000000</v>
      </c>
      <c r="F152" s="3">
        <v>-12000000</v>
      </c>
      <c r="G152" s="3">
        <v>-210000000</v>
      </c>
      <c r="H152" s="3" t="s">
        <v>26</v>
      </c>
      <c r="I152" s="3" t="s">
        <v>26</v>
      </c>
      <c r="J152" s="3" t="s">
        <v>26</v>
      </c>
      <c r="K152" s="3" t="s">
        <v>26</v>
      </c>
      <c r="L152" s="3" t="s">
        <v>26</v>
      </c>
      <c r="M152" s="3" t="s">
        <v>26</v>
      </c>
      <c r="N152" s="3" t="s">
        <v>26</v>
      </c>
      <c r="O152" s="3" t="s">
        <v>26</v>
      </c>
      <c r="P152" s="3" t="s">
        <v>26</v>
      </c>
      <c r="Q152" s="4" t="s">
        <v>26</v>
      </c>
      <c r="R152" s="3" t="s">
        <v>26</v>
      </c>
      <c r="S152" s="3" t="s">
        <v>26</v>
      </c>
      <c r="T152" s="3" t="s">
        <v>26</v>
      </c>
      <c r="U152" s="3" t="s">
        <v>26</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-692000000</v>
      </c>
      <c r="C154" s="3">
        <v>473000000</v>
      </c>
      <c r="D154" s="3">
        <v>-412000000</v>
      </c>
      <c r="E154" s="3">
        <v>382000000</v>
      </c>
      <c r="F154" s="3">
        <v>-338000000</v>
      </c>
      <c r="G154" s="3">
        <v>-148000000</v>
      </c>
      <c r="H154" s="3">
        <v>-98000000</v>
      </c>
      <c r="I154" s="3">
        <v>-237000000</v>
      </c>
      <c r="J154" s="3">
        <v>90000000</v>
      </c>
      <c r="K154" s="3">
        <v>68000000</v>
      </c>
      <c r="L154" s="3">
        <v>34000000</v>
      </c>
      <c r="M154" s="3">
        <v>493000000</v>
      </c>
      <c r="N154" s="3">
        <v>1071000000</v>
      </c>
      <c r="O154" s="3">
        <v>3521000000</v>
      </c>
      <c r="P154" s="3">
        <v>3565000000</v>
      </c>
      <c r="Q154" s="4">
        <v>1853000000</v>
      </c>
      <c r="R154" s="3">
        <v>567000000</v>
      </c>
      <c r="S154" s="3">
        <v>486000000</v>
      </c>
      <c r="T154" s="3">
        <v>379000000</v>
      </c>
      <c r="U154" s="3">
        <v>421000000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343000000</v>
      </c>
      <c r="C156" s="3" t="s">
        <v>26</v>
      </c>
      <c r="D156" s="3">
        <v>1000000</v>
      </c>
      <c r="E156" s="3">
        <v>16000000</v>
      </c>
      <c r="F156" s="3" t="s">
        <v>26</v>
      </c>
      <c r="G156" s="3">
        <v>238000000</v>
      </c>
      <c r="H156" s="3" t="s">
        <v>26</v>
      </c>
      <c r="I156" s="3">
        <v>8000000</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v>343000000</v>
      </c>
      <c r="C157" s="3" t="s">
        <v>26</v>
      </c>
      <c r="D157" s="3">
        <v>1000000</v>
      </c>
      <c r="E157" s="3">
        <v>16000000</v>
      </c>
      <c r="F157" s="3" t="s">
        <v>26</v>
      </c>
      <c r="G157" s="3">
        <v>238000000</v>
      </c>
      <c r="H157" s="3" t="s">
        <v>26</v>
      </c>
      <c r="I157" s="3">
        <v>8000000</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-624000000</v>
      </c>
      <c r="C159" s="3">
        <v>-466000000</v>
      </c>
      <c r="D159" s="3">
        <v>-148000000</v>
      </c>
      <c r="E159" s="3">
        <v>-250000000</v>
      </c>
      <c r="F159" s="3">
        <v>-133000000</v>
      </c>
      <c r="G159" s="3">
        <v>-84000000</v>
      </c>
      <c r="H159" s="3">
        <v>-95000000</v>
      </c>
      <c r="I159" s="3">
        <v>-96000000</v>
      </c>
      <c r="J159" s="3">
        <v>-77000000</v>
      </c>
      <c r="K159" s="3">
        <v>-113000000</v>
      </c>
      <c r="L159" s="3">
        <v>-163000000</v>
      </c>
      <c r="M159" s="3">
        <v>-217000000</v>
      </c>
      <c r="N159" s="3">
        <v>-294000000</v>
      </c>
      <c r="O159" s="3">
        <v>-301000000</v>
      </c>
      <c r="P159" s="3">
        <v>-450000000</v>
      </c>
      <c r="Q159" s="4">
        <v>-531000000</v>
      </c>
      <c r="R159" s="3">
        <v>-124000000</v>
      </c>
      <c r="S159" s="3">
        <v>-158000000</v>
      </c>
      <c r="T159" s="3">
        <v>-125000000</v>
      </c>
      <c r="U159" s="3">
        <v>-124000000</v>
      </c>
    </row>
    <row r="160" spans="1:21" ht="16" x14ac:dyDescent="0.2">
      <c r="A160" s="2" t="s">
        <v>164</v>
      </c>
      <c r="B160" s="3">
        <v>-624000000</v>
      </c>
      <c r="C160" s="3">
        <v>-466000000</v>
      </c>
      <c r="D160" s="3">
        <v>-148000000</v>
      </c>
      <c r="E160" s="3">
        <v>-250000000</v>
      </c>
      <c r="F160" s="3">
        <v>-133000000</v>
      </c>
      <c r="G160" s="3">
        <v>-84000000</v>
      </c>
      <c r="H160" s="3">
        <v>-95000000</v>
      </c>
      <c r="I160" s="3">
        <v>-96000000</v>
      </c>
      <c r="J160" s="3">
        <v>-77000000</v>
      </c>
      <c r="K160" s="3">
        <v>-113000000</v>
      </c>
      <c r="L160" s="3">
        <v>-163000000</v>
      </c>
      <c r="M160" s="3">
        <v>-217000000</v>
      </c>
      <c r="N160" s="3">
        <v>-294000000</v>
      </c>
      <c r="O160" s="3">
        <v>-301000000</v>
      </c>
      <c r="P160" s="3">
        <v>-450000000</v>
      </c>
      <c r="Q160" s="4">
        <v>-531000000</v>
      </c>
      <c r="R160" s="3">
        <v>-124000000</v>
      </c>
      <c r="S160" s="3">
        <v>-158000000</v>
      </c>
      <c r="T160" s="3">
        <v>-125000000</v>
      </c>
      <c r="U160" s="3">
        <v>-124000000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216000000</v>
      </c>
      <c r="C162" s="3">
        <v>-869000000</v>
      </c>
      <c r="D162" s="3">
        <v>-91000000</v>
      </c>
      <c r="E162" s="3">
        <v>140000000</v>
      </c>
      <c r="F162" s="3">
        <v>404000000</v>
      </c>
      <c r="G162" s="3">
        <v>301000000</v>
      </c>
      <c r="H162" s="3">
        <v>83000000</v>
      </c>
      <c r="I162" s="3">
        <v>235000000</v>
      </c>
      <c r="J162" s="3" t="s">
        <v>26</v>
      </c>
      <c r="K162" s="3" t="s">
        <v>26</v>
      </c>
      <c r="L162" s="3">
        <v>-78000000</v>
      </c>
      <c r="M162" s="3">
        <v>41000000</v>
      </c>
      <c r="N162" s="3">
        <v>-658000000</v>
      </c>
      <c r="O162" s="3">
        <v>-378000000</v>
      </c>
      <c r="P162" s="3">
        <v>1643000000</v>
      </c>
      <c r="Q162" s="4">
        <v>31000000</v>
      </c>
      <c r="R162" s="3">
        <v>1178000000</v>
      </c>
      <c r="S162" s="3">
        <v>-1085000000</v>
      </c>
      <c r="T162" s="3">
        <v>-312000000</v>
      </c>
      <c r="U162" s="3">
        <v>250000000</v>
      </c>
    </row>
    <row r="163" spans="1:21" ht="16" x14ac:dyDescent="0.2">
      <c r="A163" s="2" t="s">
        <v>167</v>
      </c>
      <c r="B163" s="3">
        <v>416000000</v>
      </c>
      <c r="C163" s="3">
        <v>617000000</v>
      </c>
      <c r="D163" s="3">
        <v>1709000000</v>
      </c>
      <c r="E163" s="3">
        <v>1726000000</v>
      </c>
      <c r="F163" s="3">
        <v>1348000000</v>
      </c>
      <c r="G163" s="3">
        <v>1344000000</v>
      </c>
      <c r="H163" s="3">
        <v>873000000</v>
      </c>
      <c r="I163" s="3">
        <v>462000000</v>
      </c>
      <c r="J163" s="3" t="s">
        <v>26</v>
      </c>
      <c r="K163" s="3">
        <v>222000000</v>
      </c>
      <c r="L163" s="3">
        <v>45000000</v>
      </c>
      <c r="M163" s="3">
        <v>325000000</v>
      </c>
      <c r="N163" s="3">
        <v>192000000</v>
      </c>
      <c r="O163" s="3">
        <v>1678000000</v>
      </c>
      <c r="P163" s="3">
        <v>4310000000</v>
      </c>
      <c r="Q163" s="4">
        <v>3611000000</v>
      </c>
      <c r="R163" s="3">
        <v>1446000000</v>
      </c>
      <c r="S163" s="3">
        <v>618000000</v>
      </c>
      <c r="T163" s="3">
        <v>801000000</v>
      </c>
      <c r="U163" s="3">
        <v>746000000</v>
      </c>
    </row>
    <row r="164" spans="1:21" ht="16" x14ac:dyDescent="0.2">
      <c r="A164" s="2" t="s">
        <v>168</v>
      </c>
      <c r="B164" s="3">
        <v>-200000000</v>
      </c>
      <c r="C164" s="3">
        <v>-1486000000</v>
      </c>
      <c r="D164" s="3">
        <v>-1800000000</v>
      </c>
      <c r="E164" s="3">
        <v>-1586000000</v>
      </c>
      <c r="F164" s="3">
        <v>-944000000</v>
      </c>
      <c r="G164" s="3">
        <v>-1043000000</v>
      </c>
      <c r="H164" s="3">
        <v>-790000000</v>
      </c>
      <c r="I164" s="3">
        <v>-227000000</v>
      </c>
      <c r="J164" s="3" t="s">
        <v>26</v>
      </c>
      <c r="K164" s="3">
        <v>-222000000</v>
      </c>
      <c r="L164" s="3">
        <v>-123000000</v>
      </c>
      <c r="M164" s="3">
        <v>-284000000</v>
      </c>
      <c r="N164" s="3">
        <v>-850000000</v>
      </c>
      <c r="O164" s="3">
        <v>-2056000000</v>
      </c>
      <c r="P164" s="3">
        <v>-2667000000</v>
      </c>
      <c r="Q164" s="4">
        <v>-3580000000</v>
      </c>
      <c r="R164" s="3">
        <v>-268000000</v>
      </c>
      <c r="S164" s="3">
        <v>-1703000000</v>
      </c>
      <c r="T164" s="3">
        <v>-1113000000</v>
      </c>
      <c r="U164" s="3">
        <v>-496000000</v>
      </c>
    </row>
    <row r="165" spans="1:21" ht="16" x14ac:dyDescent="0.2">
      <c r="A165" s="2" t="s">
        <v>169</v>
      </c>
      <c r="B165" s="3" t="s">
        <v>26</v>
      </c>
      <c r="C165" s="3" t="s">
        <v>26</v>
      </c>
      <c r="D165" s="3">
        <v>-904000000</v>
      </c>
      <c r="E165" s="3" t="s">
        <v>26</v>
      </c>
      <c r="F165" s="3">
        <v>-281000000</v>
      </c>
      <c r="G165" s="3" t="s">
        <v>26</v>
      </c>
      <c r="H165" s="3" t="s">
        <v>26</v>
      </c>
      <c r="I165" s="3" t="s">
        <v>26</v>
      </c>
      <c r="J165" s="3">
        <v>342000000</v>
      </c>
      <c r="K165" s="3">
        <v>1000000</v>
      </c>
      <c r="L165" s="3" t="s">
        <v>26</v>
      </c>
      <c r="M165" s="3" t="s">
        <v>26</v>
      </c>
      <c r="N165" s="3" t="s">
        <v>26</v>
      </c>
      <c r="O165" s="3" t="s">
        <v>26</v>
      </c>
      <c r="P165" s="3">
        <v>822000000</v>
      </c>
      <c r="Q165" s="4" t="s">
        <v>26</v>
      </c>
      <c r="R165" s="3">
        <v>14000000</v>
      </c>
      <c r="S165" s="3" t="s">
        <v>26</v>
      </c>
      <c r="T165" s="3" t="s">
        <v>26</v>
      </c>
      <c r="U165" s="3">
        <v>-14000000</v>
      </c>
    </row>
    <row r="166" spans="1:21" ht="16" x14ac:dyDescent="0.2">
      <c r="A166" s="2" t="s">
        <v>170</v>
      </c>
      <c r="B166" s="3" t="s">
        <v>26</v>
      </c>
      <c r="C166" s="3" t="s">
        <v>26</v>
      </c>
      <c r="D166" s="3" t="s">
        <v>26</v>
      </c>
      <c r="E166" s="3" t="s">
        <v>26</v>
      </c>
      <c r="F166" s="3" t="s">
        <v>26</v>
      </c>
      <c r="G166" s="3" t="s">
        <v>26</v>
      </c>
      <c r="H166" s="3" t="s">
        <v>26</v>
      </c>
      <c r="I166" s="3" t="s">
        <v>26</v>
      </c>
      <c r="J166" s="3">
        <v>342000000</v>
      </c>
      <c r="K166" s="3">
        <v>1000000</v>
      </c>
      <c r="L166" s="3" t="s">
        <v>26</v>
      </c>
      <c r="M166" s="3" t="s">
        <v>26</v>
      </c>
      <c r="N166" s="3" t="s">
        <v>26</v>
      </c>
      <c r="O166" s="3" t="s">
        <v>26</v>
      </c>
      <c r="P166" s="3">
        <v>2366000000</v>
      </c>
      <c r="Q166" s="4" t="s">
        <v>26</v>
      </c>
      <c r="R166" s="3" t="s">
        <v>26</v>
      </c>
      <c r="S166" s="3" t="s">
        <v>26</v>
      </c>
      <c r="T166" s="3" t="s">
        <v>26</v>
      </c>
      <c r="U166" s="3" t="s">
        <v>26</v>
      </c>
    </row>
    <row r="167" spans="1:21" ht="16" x14ac:dyDescent="0.2">
      <c r="A167" s="2" t="s">
        <v>171</v>
      </c>
      <c r="B167" s="3" t="s">
        <v>26</v>
      </c>
      <c r="C167" s="3" t="s">
        <v>26</v>
      </c>
      <c r="D167" s="3">
        <v>-904000000</v>
      </c>
      <c r="E167" s="3" t="s">
        <v>26</v>
      </c>
      <c r="F167" s="3">
        <v>-281000000</v>
      </c>
      <c r="G167" s="3" t="s">
        <v>26</v>
      </c>
      <c r="H167" s="3" t="s">
        <v>26</v>
      </c>
      <c r="I167" s="3" t="s">
        <v>26</v>
      </c>
      <c r="J167" s="3" t="s">
        <v>26</v>
      </c>
      <c r="K167" s="3" t="s">
        <v>26</v>
      </c>
      <c r="L167" s="3" t="s">
        <v>26</v>
      </c>
      <c r="M167" s="3" t="s">
        <v>26</v>
      </c>
      <c r="N167" s="3" t="s">
        <v>26</v>
      </c>
      <c r="O167" s="3" t="s">
        <v>26</v>
      </c>
      <c r="P167" s="3">
        <v>-1544000000</v>
      </c>
      <c r="Q167" s="4" t="s">
        <v>26</v>
      </c>
      <c r="R167" s="3">
        <v>14000000</v>
      </c>
      <c r="S167" s="3" t="s">
        <v>26</v>
      </c>
      <c r="T167" s="3" t="s">
        <v>26</v>
      </c>
      <c r="U167" s="3">
        <v>-14000000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v>38000000</v>
      </c>
      <c r="C169" s="3">
        <v>62000000</v>
      </c>
      <c r="D169" s="3">
        <v>19000000</v>
      </c>
      <c r="E169" s="3">
        <v>-19000000</v>
      </c>
      <c r="F169" s="3">
        <v>-9000000</v>
      </c>
      <c r="G169" s="3" t="s">
        <v>26</v>
      </c>
      <c r="H169" s="3" t="s">
        <v>26</v>
      </c>
      <c r="I169" s="3" t="s">
        <v>26</v>
      </c>
      <c r="J169" s="3">
        <v>2000000</v>
      </c>
      <c r="K169" s="3">
        <v>-2000000</v>
      </c>
      <c r="L169" s="3">
        <v>71000000</v>
      </c>
      <c r="M169" s="3">
        <v>27000000</v>
      </c>
      <c r="N169" s="3" t="s">
        <v>26</v>
      </c>
      <c r="O169" s="3">
        <v>-7000000</v>
      </c>
      <c r="P169" s="3">
        <v>-16000000</v>
      </c>
      <c r="Q169" s="4">
        <v>-6000000</v>
      </c>
      <c r="R169" s="3">
        <v>-1000000</v>
      </c>
      <c r="S169" s="3">
        <v>6000000</v>
      </c>
      <c r="T169" s="3">
        <v>-1000000</v>
      </c>
      <c r="U169" s="3">
        <v>-10000000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-27000000</v>
      </c>
      <c r="C171" s="3">
        <v>-1273000000</v>
      </c>
      <c r="D171" s="3">
        <v>-1123000000</v>
      </c>
      <c r="E171" s="3">
        <v>-113000000</v>
      </c>
      <c r="F171" s="3">
        <v>-19000000</v>
      </c>
      <c r="G171" s="3">
        <v>455000000</v>
      </c>
      <c r="H171" s="3">
        <v>-12000000</v>
      </c>
      <c r="I171" s="3">
        <v>147000000</v>
      </c>
      <c r="J171" s="3">
        <v>267000000</v>
      </c>
      <c r="K171" s="3">
        <v>-114000000</v>
      </c>
      <c r="L171" s="3">
        <v>-170000000</v>
      </c>
      <c r="M171" s="3">
        <v>-149000000</v>
      </c>
      <c r="N171" s="3">
        <v>-952000000</v>
      </c>
      <c r="O171" s="3">
        <v>-686000000</v>
      </c>
      <c r="P171" s="3">
        <v>1999000000</v>
      </c>
      <c r="Q171" s="4">
        <v>-506000000</v>
      </c>
      <c r="R171" s="3">
        <v>1067000000</v>
      </c>
      <c r="S171" s="3">
        <v>-1237000000</v>
      </c>
      <c r="T171" s="3">
        <v>-438000000</v>
      </c>
      <c r="U171" s="3">
        <v>102000000</v>
      </c>
    </row>
    <row r="172" spans="1:21" ht="16" x14ac:dyDescent="0.2">
      <c r="A172" s="2" t="s">
        <v>175</v>
      </c>
      <c r="B172" s="3" t="s">
        <v>26</v>
      </c>
      <c r="C172" s="3" t="s">
        <v>26</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4">
        <v>0</v>
      </c>
      <c r="R172" s="3" t="s">
        <v>26</v>
      </c>
      <c r="S172" s="3" t="s">
        <v>26</v>
      </c>
      <c r="T172" s="3" t="s">
        <v>26</v>
      </c>
      <c r="U172" s="3" t="s">
        <v>26</v>
      </c>
    </row>
    <row r="173" spans="1:21" ht="16" x14ac:dyDescent="0.2">
      <c r="A173" s="2" t="s">
        <v>176</v>
      </c>
      <c r="B173" s="3" t="s">
        <v>26</v>
      </c>
      <c r="C173" s="3">
        <v>509000000</v>
      </c>
      <c r="D173" s="3">
        <v>446000000</v>
      </c>
      <c r="E173" s="3">
        <v>-39000000</v>
      </c>
      <c r="F173" s="3">
        <v>2000000</v>
      </c>
      <c r="G173" s="3" t="s">
        <v>26</v>
      </c>
      <c r="H173" s="3">
        <v>40000000</v>
      </c>
      <c r="I173" s="3">
        <v>56000000</v>
      </c>
      <c r="J173" s="3">
        <v>-1343000000</v>
      </c>
      <c r="K173" s="3">
        <v>-40000000</v>
      </c>
      <c r="L173" s="3">
        <v>-41000000</v>
      </c>
      <c r="M173" s="3">
        <v>-403000000</v>
      </c>
      <c r="N173" s="3" t="s">
        <v>26</v>
      </c>
      <c r="O173" s="3" t="s">
        <v>26</v>
      </c>
      <c r="P173" s="3">
        <v>679000000</v>
      </c>
      <c r="Q173" s="4" t="s">
        <v>26</v>
      </c>
      <c r="R173" s="3" t="s">
        <v>26</v>
      </c>
      <c r="S173" s="3" t="s">
        <v>26</v>
      </c>
      <c r="T173" s="3" t="s">
        <v>26</v>
      </c>
      <c r="U173" s="3" t="s">
        <v>26</v>
      </c>
    </row>
    <row r="174" spans="1:21" ht="16" x14ac:dyDescent="0.2">
      <c r="A174" s="2" t="s">
        <v>177</v>
      </c>
      <c r="B174" s="3" t="s">
        <v>26</v>
      </c>
      <c r="C174" s="3">
        <v>2329000000</v>
      </c>
      <c r="D174" s="3">
        <v>1520000000</v>
      </c>
      <c r="E174" s="3">
        <v>170000000</v>
      </c>
      <c r="F174" s="3">
        <v>491000000</v>
      </c>
      <c r="G174" s="3">
        <v>55000000</v>
      </c>
      <c r="H174" s="3">
        <v>1155000000</v>
      </c>
      <c r="I174" s="3">
        <v>100000000</v>
      </c>
      <c r="J174" s="3" t="s">
        <v>26</v>
      </c>
      <c r="K174" s="3" t="s">
        <v>26</v>
      </c>
      <c r="L174" s="3" t="s">
        <v>26</v>
      </c>
      <c r="M174" s="3" t="s">
        <v>26</v>
      </c>
      <c r="N174" s="3">
        <v>200000000</v>
      </c>
      <c r="O174" s="3" t="s">
        <v>26</v>
      </c>
      <c r="P174" s="3">
        <v>991000000</v>
      </c>
      <c r="Q174" s="4" t="s">
        <v>26</v>
      </c>
      <c r="R174" s="3" t="s">
        <v>26</v>
      </c>
      <c r="S174" s="3" t="s">
        <v>26</v>
      </c>
      <c r="T174" s="3" t="s">
        <v>26</v>
      </c>
      <c r="U174" s="3" t="s">
        <v>26</v>
      </c>
    </row>
    <row r="175" spans="1:21" ht="16" x14ac:dyDescent="0.2">
      <c r="A175" s="2" t="s">
        <v>178</v>
      </c>
      <c r="B175" s="3" t="s">
        <v>26</v>
      </c>
      <c r="C175" s="3">
        <v>-1820000000</v>
      </c>
      <c r="D175" s="3">
        <v>-1074000000</v>
      </c>
      <c r="E175" s="3">
        <v>-209000000</v>
      </c>
      <c r="F175" s="3">
        <v>-489000000</v>
      </c>
      <c r="G175" s="3">
        <v>-55000000</v>
      </c>
      <c r="H175" s="3">
        <v>-1115000000</v>
      </c>
      <c r="I175" s="3">
        <v>-44000000</v>
      </c>
      <c r="J175" s="3">
        <v>-1343000000</v>
      </c>
      <c r="K175" s="3">
        <v>-40000000</v>
      </c>
      <c r="L175" s="3">
        <v>-41000000</v>
      </c>
      <c r="M175" s="3">
        <v>-403000000</v>
      </c>
      <c r="N175" s="3">
        <v>-200000000</v>
      </c>
      <c r="O175" s="3" t="s">
        <v>26</v>
      </c>
      <c r="P175" s="3">
        <v>-312000000</v>
      </c>
      <c r="Q175" s="4" t="s">
        <v>26</v>
      </c>
      <c r="R175" s="3" t="s">
        <v>26</v>
      </c>
      <c r="S175" s="3" t="s">
        <v>26</v>
      </c>
      <c r="T175" s="3" t="s">
        <v>26</v>
      </c>
      <c r="U175" s="3" t="s">
        <v>26</v>
      </c>
    </row>
    <row r="176" spans="1:21" ht="16" x14ac:dyDescent="0.2">
      <c r="A176" s="2" t="s">
        <v>179</v>
      </c>
      <c r="B176" s="3" t="s">
        <v>26</v>
      </c>
      <c r="C176" s="3">
        <v>127000000</v>
      </c>
      <c r="D176" s="3">
        <v>15000000</v>
      </c>
      <c r="E176" s="3">
        <v>18000000</v>
      </c>
      <c r="F176" s="3">
        <v>14000000</v>
      </c>
      <c r="G176" s="3">
        <v>4000000</v>
      </c>
      <c r="H176" s="3">
        <v>4000000</v>
      </c>
      <c r="I176" s="3">
        <v>4000000</v>
      </c>
      <c r="J176" s="3">
        <v>667000000</v>
      </c>
      <c r="K176" s="3" t="s">
        <v>26</v>
      </c>
      <c r="L176" s="3" t="s">
        <v>26</v>
      </c>
      <c r="M176" s="3" t="s">
        <v>26</v>
      </c>
      <c r="N176" s="3">
        <v>-78000000</v>
      </c>
      <c r="O176" s="3">
        <v>-1999000000</v>
      </c>
      <c r="P176" s="3">
        <v>-4108000000</v>
      </c>
      <c r="Q176" s="4">
        <v>-1124000000</v>
      </c>
      <c r="R176" s="3">
        <v>-285000000</v>
      </c>
      <c r="S176" s="3">
        <v>-262000000</v>
      </c>
      <c r="T176" s="3">
        <v>-66000000</v>
      </c>
      <c r="U176" s="3">
        <v>-511000000</v>
      </c>
    </row>
    <row r="177" spans="1:21" ht="16" x14ac:dyDescent="0.2">
      <c r="A177" s="2" t="s">
        <v>180</v>
      </c>
      <c r="B177" s="3" t="s">
        <v>26</v>
      </c>
      <c r="C177" s="3">
        <v>127000000</v>
      </c>
      <c r="D177" s="3">
        <v>15000000</v>
      </c>
      <c r="E177" s="3">
        <v>18000000</v>
      </c>
      <c r="F177" s="3">
        <v>14000000</v>
      </c>
      <c r="G177" s="3">
        <v>4000000</v>
      </c>
      <c r="H177" s="3">
        <v>4000000</v>
      </c>
      <c r="I177" s="3">
        <v>4000000</v>
      </c>
      <c r="J177" s="3">
        <v>667000000</v>
      </c>
      <c r="K177" s="3" t="s">
        <v>26</v>
      </c>
      <c r="L177" s="3" t="s">
        <v>26</v>
      </c>
      <c r="M177" s="3" t="s">
        <v>26</v>
      </c>
      <c r="N177" s="3" t="s">
        <v>26</v>
      </c>
      <c r="O177" s="3" t="s">
        <v>26</v>
      </c>
      <c r="P177" s="3" t="s">
        <v>26</v>
      </c>
      <c r="Q177" s="4" t="s">
        <v>26</v>
      </c>
      <c r="R177" s="3" t="s">
        <v>26</v>
      </c>
      <c r="S177" s="3" t="s">
        <v>26</v>
      </c>
      <c r="T177" s="3" t="s">
        <v>26</v>
      </c>
      <c r="U177" s="3" t="s">
        <v>26</v>
      </c>
    </row>
    <row r="178" spans="1:21" ht="16" x14ac:dyDescent="0.2">
      <c r="A178" s="2" t="s">
        <v>181</v>
      </c>
      <c r="B178" s="3" t="s">
        <v>26</v>
      </c>
      <c r="C178" s="3" t="s">
        <v>26</v>
      </c>
      <c r="D178" s="3" t="s">
        <v>26</v>
      </c>
      <c r="E178" s="3" t="s">
        <v>26</v>
      </c>
      <c r="F178" s="3" t="s">
        <v>26</v>
      </c>
      <c r="G178" s="3" t="s">
        <v>26</v>
      </c>
      <c r="H178" s="3" t="s">
        <v>26</v>
      </c>
      <c r="I178" s="3" t="s">
        <v>26</v>
      </c>
      <c r="J178" s="3" t="s">
        <v>26</v>
      </c>
      <c r="K178" s="3" t="s">
        <v>26</v>
      </c>
      <c r="L178" s="3" t="s">
        <v>26</v>
      </c>
      <c r="M178" s="3" t="s">
        <v>26</v>
      </c>
      <c r="N178" s="3">
        <v>-78000000</v>
      </c>
      <c r="O178" s="3">
        <v>-1999000000</v>
      </c>
      <c r="P178" s="3">
        <v>-4108000000</v>
      </c>
      <c r="Q178" s="4">
        <v>-1124000000</v>
      </c>
      <c r="R178" s="3">
        <v>-285000000</v>
      </c>
      <c r="S178" s="3">
        <v>-262000000</v>
      </c>
      <c r="T178" s="3">
        <v>-66000000</v>
      </c>
      <c r="U178" s="3">
        <v>-511000000</v>
      </c>
    </row>
    <row r="179" spans="1:21" ht="16" x14ac:dyDescent="0.2">
      <c r="A179" s="2" t="s">
        <v>182</v>
      </c>
      <c r="B179" s="3">
        <v>220000000</v>
      </c>
      <c r="C179" s="3">
        <v>888000000</v>
      </c>
      <c r="D179" s="3">
        <v>23000000</v>
      </c>
      <c r="E179" s="3">
        <v>15000000</v>
      </c>
      <c r="F179" s="3">
        <v>21000000</v>
      </c>
      <c r="G179" s="3">
        <v>9000000</v>
      </c>
      <c r="H179" s="3">
        <v>2000000</v>
      </c>
      <c r="I179" s="3">
        <v>10000000</v>
      </c>
      <c r="J179" s="3">
        <v>798000000</v>
      </c>
      <c r="K179" s="3">
        <v>7000000</v>
      </c>
      <c r="L179" s="3">
        <v>69000000</v>
      </c>
      <c r="M179" s="3">
        <v>446000000</v>
      </c>
      <c r="N179" s="3">
        <v>84000000</v>
      </c>
      <c r="O179" s="3">
        <v>104000000</v>
      </c>
      <c r="P179" s="3">
        <v>165000000</v>
      </c>
      <c r="Q179" s="4">
        <v>-60000000</v>
      </c>
      <c r="R179" s="3">
        <v>88000000</v>
      </c>
      <c r="S179" s="3">
        <v>3000000</v>
      </c>
      <c r="T179" s="3">
        <v>141000000</v>
      </c>
      <c r="U179" s="3">
        <v>-292000000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220000000</v>
      </c>
      <c r="C181" s="3">
        <v>1524000000</v>
      </c>
      <c r="D181" s="3">
        <v>484000000</v>
      </c>
      <c r="E181" s="3">
        <v>-6000000</v>
      </c>
      <c r="F181" s="3">
        <v>37000000</v>
      </c>
      <c r="G181" s="3">
        <v>13000000</v>
      </c>
      <c r="H181" s="3">
        <v>46000000</v>
      </c>
      <c r="I181" s="3">
        <v>70000000</v>
      </c>
      <c r="J181" s="3">
        <v>122000000</v>
      </c>
      <c r="K181" s="3">
        <v>-33000000</v>
      </c>
      <c r="L181" s="3">
        <v>28000000</v>
      </c>
      <c r="M181" s="3">
        <v>43000000</v>
      </c>
      <c r="N181" s="3">
        <v>6000000</v>
      </c>
      <c r="O181" s="3">
        <v>-1895000000</v>
      </c>
      <c r="P181" s="3">
        <v>-3264000000</v>
      </c>
      <c r="Q181" s="4">
        <v>-1184000000</v>
      </c>
      <c r="R181" s="3">
        <v>-197000000</v>
      </c>
      <c r="S181" s="3">
        <v>-259000000</v>
      </c>
      <c r="T181" s="3">
        <v>75000000</v>
      </c>
      <c r="U181" s="3">
        <v>-803000000</v>
      </c>
    </row>
    <row r="182" spans="1:21" ht="16" x14ac:dyDescent="0.2">
      <c r="A182" s="2" t="s">
        <v>184</v>
      </c>
      <c r="B182" s="3" t="s">
        <v>26</v>
      </c>
      <c r="C182" s="3" t="s">
        <v>26</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4" t="s">
        <v>26</v>
      </c>
      <c r="R182" s="3" t="s">
        <v>26</v>
      </c>
      <c r="S182" s="3" t="s">
        <v>26</v>
      </c>
      <c r="T182" s="3" t="s">
        <v>26</v>
      </c>
      <c r="U182" s="3" t="s">
        <v>26</v>
      </c>
    </row>
    <row r="183" spans="1:21" ht="16" x14ac:dyDescent="0.2">
      <c r="A183" s="2" t="s">
        <v>185</v>
      </c>
      <c r="B183" s="3">
        <v>-499000000</v>
      </c>
      <c r="C183" s="3">
        <v>724000000</v>
      </c>
      <c r="D183" s="3">
        <v>-1051000000</v>
      </c>
      <c r="E183" s="3">
        <v>263000000</v>
      </c>
      <c r="F183" s="3">
        <v>-320000000</v>
      </c>
      <c r="G183" s="3">
        <v>320000000</v>
      </c>
      <c r="H183" s="3">
        <v>-64000000</v>
      </c>
      <c r="I183" s="3">
        <v>-20000000</v>
      </c>
      <c r="J183" s="3">
        <v>479000000</v>
      </c>
      <c r="K183" s="3">
        <v>-79000000</v>
      </c>
      <c r="L183" s="3">
        <v>-108000000</v>
      </c>
      <c r="M183" s="3">
        <v>387000000</v>
      </c>
      <c r="N183" s="3">
        <v>125000000</v>
      </c>
      <c r="O183" s="3">
        <v>940000000</v>
      </c>
      <c r="P183" s="3">
        <v>2300000000</v>
      </c>
      <c r="Q183" s="4">
        <v>163000000</v>
      </c>
      <c r="R183" s="3">
        <v>1437000000</v>
      </c>
      <c r="S183" s="3">
        <v>-1010000000</v>
      </c>
      <c r="T183" s="3">
        <v>16000000</v>
      </c>
      <c r="U183" s="3">
        <v>-280000000</v>
      </c>
    </row>
    <row r="184" spans="1:21" ht="16" x14ac:dyDescent="0.2">
      <c r="A184" s="2" t="s">
        <v>56</v>
      </c>
      <c r="B184" s="3">
        <v>-642000000</v>
      </c>
      <c r="C184" s="3">
        <v>1857000000</v>
      </c>
      <c r="D184" s="3">
        <v>1227000000</v>
      </c>
      <c r="E184" s="3">
        <v>783000000</v>
      </c>
      <c r="F184" s="3">
        <v>-696000000</v>
      </c>
      <c r="G184" s="3">
        <v>321000000</v>
      </c>
      <c r="H184" s="3">
        <v>352000000</v>
      </c>
      <c r="I184" s="3">
        <v>-185000000</v>
      </c>
      <c r="J184" s="3">
        <v>-249000000</v>
      </c>
      <c r="K184" s="3">
        <v>348000000</v>
      </c>
      <c r="L184" s="3">
        <v>621000000</v>
      </c>
      <c r="M184" s="3">
        <v>889000000</v>
      </c>
      <c r="N184" s="3">
        <v>1723000000</v>
      </c>
      <c r="O184" s="3">
        <v>4111000000</v>
      </c>
      <c r="P184" s="3">
        <v>5526000000</v>
      </c>
      <c r="Q184" s="4">
        <v>3882000000</v>
      </c>
      <c r="R184" s="3">
        <v>1096000000</v>
      </c>
      <c r="S184" s="3">
        <v>861000000</v>
      </c>
      <c r="T184" s="3">
        <v>853000000</v>
      </c>
      <c r="U184" s="3">
        <v>1072000000</v>
      </c>
    </row>
    <row r="185" spans="1:21" ht="16" x14ac:dyDescent="0.2">
      <c r="A185" s="2" t="s">
        <v>57</v>
      </c>
      <c r="B185" s="6">
        <v>-11.05</v>
      </c>
      <c r="C185" s="6">
        <v>34.369999999999997</v>
      </c>
      <c r="D185" s="6">
        <v>18.89</v>
      </c>
      <c r="E185" s="6">
        <v>11.92</v>
      </c>
      <c r="F185" s="6">
        <v>-12.84</v>
      </c>
      <c r="G185" s="6">
        <v>6.06</v>
      </c>
      <c r="H185" s="6">
        <v>6.39</v>
      </c>
      <c r="I185" s="6">
        <v>-4.6399999999999997</v>
      </c>
      <c r="J185" s="6">
        <v>-5.83</v>
      </c>
      <c r="K185" s="6">
        <v>6.53</v>
      </c>
      <c r="L185" s="6">
        <v>9.59</v>
      </c>
      <c r="M185" s="6">
        <v>13.21</v>
      </c>
      <c r="N185" s="6">
        <v>17.649999999999999</v>
      </c>
      <c r="O185" s="6">
        <v>25.02</v>
      </c>
      <c r="P185" s="6">
        <v>23.41</v>
      </c>
      <c r="Q185" s="5">
        <v>17.559999999999999</v>
      </c>
      <c r="R185" s="6">
        <v>23.41</v>
      </c>
      <c r="S185" s="6">
        <v>20.84</v>
      </c>
      <c r="T185" s="6">
        <v>17.98</v>
      </c>
      <c r="U185" s="6">
        <v>17.559999999999999</v>
      </c>
    </row>
    <row r="186" spans="1:21" ht="16" x14ac:dyDescent="0.2">
      <c r="A186" s="2" t="s">
        <v>186</v>
      </c>
      <c r="B186" s="3" t="s">
        <v>26</v>
      </c>
      <c r="C186" s="3" t="s">
        <v>26</v>
      </c>
      <c r="D186" s="3">
        <v>904000000</v>
      </c>
      <c r="E186" s="3" t="s">
        <v>26</v>
      </c>
      <c r="F186" s="3">
        <v>281000000</v>
      </c>
      <c r="G186" s="3" t="s">
        <v>26</v>
      </c>
      <c r="H186" s="3" t="s">
        <v>26</v>
      </c>
      <c r="I186" s="3" t="s">
        <v>26</v>
      </c>
      <c r="J186" s="3">
        <v>-342000000</v>
      </c>
      <c r="K186" s="3">
        <v>-1000000</v>
      </c>
      <c r="L186" s="3" t="s">
        <v>26</v>
      </c>
      <c r="M186" s="3" t="s">
        <v>26</v>
      </c>
      <c r="N186" s="3" t="s">
        <v>26</v>
      </c>
      <c r="O186" s="3" t="s">
        <v>26</v>
      </c>
      <c r="P186" s="3">
        <v>-822000000</v>
      </c>
      <c r="Q186" s="4" t="s">
        <v>26</v>
      </c>
      <c r="R186" s="3">
        <v>-14000000</v>
      </c>
      <c r="S186" s="3" t="s">
        <v>26</v>
      </c>
      <c r="T186" s="3" t="s">
        <v>26</v>
      </c>
      <c r="U186" s="3">
        <v>14000000</v>
      </c>
    </row>
    <row r="187" spans="1:21" ht="16" x14ac:dyDescent="0.2">
      <c r="A187" s="2" t="s">
        <v>187</v>
      </c>
      <c r="B187" s="3">
        <v>-1316000000</v>
      </c>
      <c r="C187" s="3">
        <v>7000000</v>
      </c>
      <c r="D187" s="3">
        <v>-560000000</v>
      </c>
      <c r="E187" s="3">
        <v>132000000</v>
      </c>
      <c r="F187" s="3">
        <v>-471000000</v>
      </c>
      <c r="G187" s="3">
        <v>-232000000</v>
      </c>
      <c r="H187" s="3">
        <v>-193000000</v>
      </c>
      <c r="I187" s="3">
        <v>-333000000</v>
      </c>
      <c r="J187" s="3">
        <v>13000000</v>
      </c>
      <c r="K187" s="3">
        <v>-45000000</v>
      </c>
      <c r="L187" s="3">
        <v>-129000000</v>
      </c>
      <c r="M187" s="3">
        <v>276000000</v>
      </c>
      <c r="N187" s="3">
        <v>777000000</v>
      </c>
      <c r="O187" s="3">
        <v>3220000000</v>
      </c>
      <c r="P187" s="3">
        <v>3115000000</v>
      </c>
      <c r="Q187" s="4">
        <v>1322000000</v>
      </c>
      <c r="R187" s="3">
        <v>443000000</v>
      </c>
      <c r="S187" s="3">
        <v>328000000</v>
      </c>
      <c r="T187" s="3">
        <v>254000000</v>
      </c>
      <c r="U187" s="3">
        <v>297000000</v>
      </c>
    </row>
    <row r="188" spans="1:21" ht="16" x14ac:dyDescent="0.2">
      <c r="A188" s="28" t="s">
        <v>188</v>
      </c>
      <c r="B188" s="26" t="s">
        <v>26</v>
      </c>
      <c r="C188" s="26">
        <v>324764706</v>
      </c>
      <c r="D188" s="26">
        <v>-368787848</v>
      </c>
      <c r="E188" s="26">
        <v>132000000</v>
      </c>
      <c r="F188" s="26">
        <v>-471000000</v>
      </c>
      <c r="G188" s="26">
        <v>-232000000</v>
      </c>
      <c r="H188" s="26">
        <v>-193000000</v>
      </c>
      <c r="I188" s="26">
        <v>-333000000</v>
      </c>
      <c r="J188" s="26">
        <v>13000000</v>
      </c>
      <c r="K188" s="26">
        <v>46304348</v>
      </c>
      <c r="L188" s="26">
        <v>-129000000</v>
      </c>
      <c r="M188" s="26">
        <v>362166667</v>
      </c>
      <c r="N188" s="26">
        <v>777000000</v>
      </c>
      <c r="O188" s="26">
        <v>3249246116</v>
      </c>
      <c r="P188" s="26">
        <v>3115000000</v>
      </c>
      <c r="Q188" s="27">
        <v>1322000000</v>
      </c>
      <c r="R188" s="26">
        <v>443000000</v>
      </c>
      <c r="S188" s="26">
        <v>328000000</v>
      </c>
      <c r="T188" s="26">
        <v>254000000</v>
      </c>
      <c r="U188" s="26">
        <v>297000000</v>
      </c>
    </row>
    <row r="189" spans="1:21" ht="16" x14ac:dyDescent="0.2">
      <c r="A189" s="21" t="s">
        <v>201</v>
      </c>
      <c r="B189" s="22"/>
      <c r="C189" s="23" t="e">
        <f>(C188/B188)-1</f>
        <v>#VALUE!</v>
      </c>
      <c r="D189" s="23">
        <f>(D188/C188)-1</f>
        <v>-2.1355539601030413</v>
      </c>
      <c r="E189" s="23">
        <f>(E188/D188)-1</f>
        <v>-1.3579293643102903</v>
      </c>
      <c r="F189" s="23">
        <f t="shared" ref="F189:Q189" si="11">(F188/E188)-1</f>
        <v>-4.5681818181818183</v>
      </c>
      <c r="G189" s="23">
        <f t="shared" si="11"/>
        <v>-0.50743099787685775</v>
      </c>
      <c r="H189" s="23">
        <f t="shared" si="11"/>
        <v>-0.1681034482758621</v>
      </c>
      <c r="I189" s="23">
        <f t="shared" si="11"/>
        <v>0.72538860103626934</v>
      </c>
      <c r="J189" s="23">
        <f t="shared" si="11"/>
        <v>-1.0390390390390389</v>
      </c>
      <c r="K189" s="23">
        <f t="shared" si="11"/>
        <v>2.561872923076923</v>
      </c>
      <c r="L189" s="23">
        <f t="shared" si="11"/>
        <v>-3.7859154824942141</v>
      </c>
      <c r="M189" s="23">
        <f t="shared" si="11"/>
        <v>-3.8074935426356591</v>
      </c>
      <c r="N189" s="23">
        <f t="shared" si="11"/>
        <v>1.1454210748776612</v>
      </c>
      <c r="O189" s="23">
        <f t="shared" si="11"/>
        <v>3.1817839330759332</v>
      </c>
      <c r="P189" s="23">
        <f t="shared" si="11"/>
        <v>-4.1316081086915091E-2</v>
      </c>
      <c r="Q189" s="23">
        <f t="shared" si="11"/>
        <v>-0.57560192616372396</v>
      </c>
      <c r="R189" s="23"/>
      <c r="S189" s="23">
        <f t="shared" ref="S189:U189" si="12">(S188/R188)-1</f>
        <v>-0.2595936794582393</v>
      </c>
      <c r="T189" s="23">
        <f t="shared" si="12"/>
        <v>-0.22560975609756095</v>
      </c>
      <c r="U189" s="23">
        <f t="shared" si="12"/>
        <v>0.16929133858267709</v>
      </c>
    </row>
    <row r="190" spans="1:21" ht="16" x14ac:dyDescent="0.2">
      <c r="A190" s="24" t="s">
        <v>202</v>
      </c>
      <c r="B190" s="25" t="e">
        <f t="shared" ref="B190:U190" si="13">B188/B2</f>
        <v>#VALUE!</v>
      </c>
      <c r="C190" s="25">
        <f t="shared" si="13"/>
        <v>6.0108218767351472E-2</v>
      </c>
      <c r="D190" s="25">
        <f t="shared" si="13"/>
        <v>-5.6789012627040343E-2</v>
      </c>
      <c r="E190" s="25">
        <f t="shared" si="13"/>
        <v>2.0097442143727162E-2</v>
      </c>
      <c r="F190" s="25">
        <f t="shared" si="13"/>
        <v>-8.6868314275175218E-2</v>
      </c>
      <c r="G190" s="25">
        <f t="shared" si="13"/>
        <v>-4.3781845631251176E-2</v>
      </c>
      <c r="H190" s="25">
        <f t="shared" si="13"/>
        <v>-3.5052669814747549E-2</v>
      </c>
      <c r="I190" s="25">
        <f t="shared" si="13"/>
        <v>-8.3437734903532942E-2</v>
      </c>
      <c r="J190" s="25">
        <f t="shared" si="13"/>
        <v>3.0430711610486892E-3</v>
      </c>
      <c r="K190" s="25">
        <f t="shared" si="13"/>
        <v>8.6891251641959093E-3</v>
      </c>
      <c r="L190" s="25">
        <f t="shared" si="13"/>
        <v>-1.9922779922779923E-2</v>
      </c>
      <c r="M190" s="25">
        <f t="shared" si="13"/>
        <v>5.3805774327737338E-2</v>
      </c>
      <c r="N190" s="25">
        <f t="shared" si="13"/>
        <v>7.9586192768616199E-2</v>
      </c>
      <c r="O190" s="25">
        <f t="shared" si="13"/>
        <v>0.19771486649628819</v>
      </c>
      <c r="P190" s="25">
        <f t="shared" si="13"/>
        <v>0.13198593279945764</v>
      </c>
      <c r="Q190" s="25">
        <f t="shared" si="13"/>
        <v>5.9789245172086294E-2</v>
      </c>
      <c r="R190" s="25">
        <f t="shared" si="13"/>
        <v>7.9121271655652789E-2</v>
      </c>
      <c r="S190" s="25">
        <f t="shared" si="13"/>
        <v>6.1274051933495235E-2</v>
      </c>
      <c r="T190" s="25">
        <f t="shared" si="13"/>
        <v>4.7396902407165514E-2</v>
      </c>
      <c r="U190" s="25">
        <f t="shared" si="13"/>
        <v>5.120689655172414E-2</v>
      </c>
    </row>
    <row r="191" spans="1:21" ht="16" x14ac:dyDescent="0.2">
      <c r="A191" s="2" t="s">
        <v>189</v>
      </c>
      <c r="B191" s="3">
        <v>-973000000</v>
      </c>
      <c r="C191" s="3">
        <v>444000000</v>
      </c>
      <c r="D191" s="3">
        <v>-113000000</v>
      </c>
      <c r="E191" s="3">
        <v>109000000</v>
      </c>
      <c r="F191" s="3">
        <v>-469000000</v>
      </c>
      <c r="G191" s="3">
        <v>6000000</v>
      </c>
      <c r="H191" s="3">
        <v>-153000000</v>
      </c>
      <c r="I191" s="3">
        <v>-269000000</v>
      </c>
      <c r="J191" s="3">
        <v>-1330000000</v>
      </c>
      <c r="K191" s="3">
        <v>-85000000</v>
      </c>
      <c r="L191" s="3">
        <v>-170000000</v>
      </c>
      <c r="M191" s="3">
        <v>-127000000</v>
      </c>
      <c r="N191" s="3">
        <v>777000000</v>
      </c>
      <c r="O191" s="3">
        <v>3220000000</v>
      </c>
      <c r="P191" s="3">
        <v>3794000000</v>
      </c>
      <c r="Q191" s="4">
        <v>1322000000</v>
      </c>
      <c r="R191" s="3">
        <v>443000000</v>
      </c>
      <c r="S191" s="3">
        <v>328000000</v>
      </c>
      <c r="T191" s="3">
        <v>254000000</v>
      </c>
      <c r="U191" s="3">
        <v>297000000</v>
      </c>
    </row>
    <row r="192" spans="1:21" ht="16" x14ac:dyDescent="0.2">
      <c r="A192" s="2" t="s">
        <v>190</v>
      </c>
      <c r="B192" s="3" t="s">
        <v>26</v>
      </c>
      <c r="C192" s="3" t="s">
        <v>26</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5">
        <v>0.82</v>
      </c>
      <c r="R192" s="6">
        <v>0.27</v>
      </c>
      <c r="S192" s="6">
        <v>0.2</v>
      </c>
      <c r="T192" s="6">
        <v>0.16</v>
      </c>
      <c r="U192" s="6">
        <v>0.18</v>
      </c>
    </row>
    <row r="193" spans="1:21" ht="16" x14ac:dyDescent="0.2">
      <c r="A193" s="2" t="s">
        <v>191</v>
      </c>
      <c r="B193" s="3" t="s">
        <v>26</v>
      </c>
      <c r="C193" s="3" t="s">
        <v>26</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5">
        <v>69.92</v>
      </c>
      <c r="R193" s="6">
        <v>25.8</v>
      </c>
      <c r="S193" s="6">
        <v>45.92</v>
      </c>
      <c r="T193" s="6">
        <v>65.819999999999993</v>
      </c>
      <c r="U193" s="6">
        <v>73.760000000000005</v>
      </c>
    </row>
    <row r="194" spans="1:21" ht="16" x14ac:dyDescent="0.2">
      <c r="A194" s="2" t="s">
        <v>192</v>
      </c>
      <c r="B194" s="6">
        <v>0.22</v>
      </c>
      <c r="C194" s="6">
        <v>1.26</v>
      </c>
      <c r="D194" s="6">
        <v>-0.87</v>
      </c>
      <c r="E194" s="6">
        <v>0.78</v>
      </c>
      <c r="F194" s="6">
        <v>0.28999999999999998</v>
      </c>
      <c r="G194" s="6">
        <v>1.78</v>
      </c>
      <c r="H194" s="6">
        <v>0.24</v>
      </c>
      <c r="I194" s="6">
        <v>0.36</v>
      </c>
      <c r="J194" s="6">
        <v>-0.18</v>
      </c>
      <c r="K194" s="6">
        <v>1.58</v>
      </c>
      <c r="L194" s="6">
        <v>0.1</v>
      </c>
      <c r="M194" s="6">
        <v>1.45</v>
      </c>
      <c r="N194" s="6">
        <v>0.43</v>
      </c>
      <c r="O194" s="6">
        <v>1.1100000000000001</v>
      </c>
      <c r="P194" s="6">
        <v>2.7</v>
      </c>
      <c r="Q194" s="5">
        <v>8.91</v>
      </c>
      <c r="R194" s="3">
        <v>27</v>
      </c>
      <c r="S194" s="6">
        <v>-3.5</v>
      </c>
      <c r="T194" s="6">
        <v>14.04</v>
      </c>
      <c r="U194" s="6">
        <v>1.41</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37:U95 A2:U2 A9:U11 A13:U13 A191:U195 A96:M96 O96 Q96 T96:U96 A97:U128 A130:U142 A144:U171 A188:D188 O188 K188 M188 A173:U187 A172:P172 R172:U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AC1D-E696-DC4B-A08C-FF8D28DDB26E}">
  <dimension ref="A1:R110"/>
  <sheetViews>
    <sheetView tabSelected="1" workbookViewId="0">
      <selection activeCell="H24" sqref="H2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208270131079</v>
      </c>
      <c r="B3" s="36" t="s">
        <v>203</v>
      </c>
      <c r="C3" s="37">
        <f>Financials!Q8*0.01</f>
        <v>0.4501</v>
      </c>
      <c r="D3" s="36" t="s">
        <v>204</v>
      </c>
      <c r="E3" s="37">
        <f>SUM(C11:E11)/3</f>
        <v>0.52328508846846844</v>
      </c>
      <c r="F3" s="38" t="s">
        <v>205</v>
      </c>
      <c r="G3" s="39">
        <f>AVERAGE(Financials!Q129:U129)</f>
        <v>4.5744096015611915E-4</v>
      </c>
      <c r="H3" s="38" t="s">
        <v>206</v>
      </c>
      <c r="I3" s="40">
        <f>J15*(1+I7)/(I6-I7)</f>
        <v>180012125413.97961</v>
      </c>
      <c r="J3" s="41" t="s">
        <v>207</v>
      </c>
      <c r="K3" s="42">
        <f>Financials!Q172*-1/Model!A3</f>
        <v>0</v>
      </c>
      <c r="L3" s="43" t="s">
        <v>208</v>
      </c>
      <c r="M3" s="44"/>
      <c r="N3" s="116" t="s">
        <v>209</v>
      </c>
      <c r="O3" s="117"/>
      <c r="P3" s="44"/>
      <c r="Q3" s="44"/>
      <c r="R3" s="44"/>
    </row>
    <row r="4" spans="1:18" ht="22" customHeight="1" x14ac:dyDescent="0.2">
      <c r="A4" s="45">
        <f>Financials!Q56-Financials!Q96-Financials!Q105</f>
        <v>2923000000</v>
      </c>
      <c r="B4" s="46" t="s">
        <v>210</v>
      </c>
      <c r="C4" s="47">
        <f>Financials!Q17*0.01</f>
        <v>-4.0999999999999995E-3</v>
      </c>
      <c r="D4" s="46" t="s">
        <v>211</v>
      </c>
      <c r="E4" s="47">
        <f>SUM(C13:E13)/3</f>
        <v>1.9964632031662966</v>
      </c>
      <c r="F4" s="48" t="s">
        <v>212</v>
      </c>
      <c r="G4" s="49">
        <f>A5*(1+(5*G3))</f>
        <v>1619193977.0684564</v>
      </c>
      <c r="H4" s="48" t="s">
        <v>213</v>
      </c>
      <c r="I4" s="50">
        <f>NPV(I6,F15,G15,H15,I15,(J15+I3))</f>
        <v>149851290016.94708</v>
      </c>
      <c r="J4" s="48" t="s">
        <v>214</v>
      </c>
      <c r="K4" s="51" cm="1">
        <f t="array" ref="K4">_FV(A1,"Change (%)",TRUE)</f>
        <v>4.2839999999999996E-3</v>
      </c>
      <c r="L4" s="52" t="s">
        <v>215</v>
      </c>
      <c r="M4" s="44"/>
      <c r="N4" s="118" t="s">
        <v>216</v>
      </c>
      <c r="O4" s="119"/>
      <c r="P4" s="44"/>
      <c r="Q4" s="44"/>
      <c r="R4" s="44"/>
    </row>
    <row r="5" spans="1:18" ht="22" customHeight="1" x14ac:dyDescent="0.2">
      <c r="A5" s="45" cm="1">
        <f t="array" ref="A5">_FV(A1,"Shares outstanding",TRUE)</f>
        <v>1615499000</v>
      </c>
      <c r="B5" s="46" t="s">
        <v>217</v>
      </c>
      <c r="C5" s="47">
        <f>F14</f>
        <v>0.19015828101512069</v>
      </c>
      <c r="D5" s="53" t="s">
        <v>218</v>
      </c>
      <c r="E5" s="47">
        <f>SUM(C16:E16)/3</f>
        <v>1.4286296422888931</v>
      </c>
      <c r="F5" s="48" t="s">
        <v>219</v>
      </c>
      <c r="G5" s="49">
        <f>Financials!Q56</f>
        <v>5785000000</v>
      </c>
      <c r="H5" s="48" t="s">
        <v>220</v>
      </c>
      <c r="I5" s="50">
        <f>I4+G5-G6</f>
        <v>152774290016.94708</v>
      </c>
      <c r="J5" s="48" t="s">
        <v>221</v>
      </c>
      <c r="K5" s="54" cm="1">
        <f t="array" ref="K5">_FV(A1,"Price")</f>
        <v>128.91999999999999</v>
      </c>
      <c r="L5" s="55" t="s">
        <v>222</v>
      </c>
      <c r="M5" s="44"/>
      <c r="N5" s="56" t="s">
        <v>223</v>
      </c>
      <c r="O5" s="57">
        <f>Financials!Q20</f>
        <v>98000000</v>
      </c>
      <c r="P5" s="44"/>
      <c r="Q5" s="44"/>
      <c r="R5" s="44"/>
    </row>
    <row r="6" spans="1:18" ht="22" customHeight="1" x14ac:dyDescent="0.2">
      <c r="A6" s="58">
        <f>O20/F10</f>
        <v>9.2081585939959325</v>
      </c>
      <c r="B6" s="46" t="s">
        <v>224</v>
      </c>
      <c r="C6" s="47">
        <f>F17</f>
        <v>0.26085418693076312</v>
      </c>
      <c r="D6" s="53" t="s">
        <v>202</v>
      </c>
      <c r="E6" s="47">
        <f>Financials!Q33/Financials!Q126</f>
        <v>3.7838821175186464E-3</v>
      </c>
      <c r="F6" s="46" t="s">
        <v>225</v>
      </c>
      <c r="G6" s="49">
        <f>Financials!Q96+Financials!Q105</f>
        <v>2862000000</v>
      </c>
      <c r="H6" s="48" t="s">
        <v>226</v>
      </c>
      <c r="I6" s="51">
        <f>N25</f>
        <v>8.5476620532999717E-2</v>
      </c>
      <c r="J6" s="48" t="s">
        <v>227</v>
      </c>
      <c r="K6" s="59">
        <f>I5/G4</f>
        <v>94.352061692783877</v>
      </c>
      <c r="L6" s="60" t="s">
        <v>228</v>
      </c>
      <c r="M6" s="44"/>
      <c r="N6" s="56" t="s">
        <v>229</v>
      </c>
      <c r="O6" s="57">
        <f>Financials!Q96</f>
        <v>752000000</v>
      </c>
      <c r="P6" s="44"/>
      <c r="Q6" s="44"/>
      <c r="R6" s="44"/>
    </row>
    <row r="7" spans="1:18" ht="22" customHeight="1" thickBot="1" x14ac:dyDescent="0.25">
      <c r="A7" s="61">
        <f>O20/F12</f>
        <v>48.423652889793068</v>
      </c>
      <c r="B7" s="62" t="s">
        <v>230</v>
      </c>
      <c r="C7" s="63">
        <f>F15/A3</f>
        <v>2.8328594068834773E-2</v>
      </c>
      <c r="D7" s="62" t="s">
        <v>231</v>
      </c>
      <c r="E7" s="64">
        <f>(Financials!Q16*(1-0.25))/(Financials!Q126+Financials!Q105+Financials!Q96)</f>
        <v>-1.1671738829713654E-3</v>
      </c>
      <c r="F7" s="62" t="s">
        <v>198</v>
      </c>
      <c r="G7" s="65">
        <f>(Financials!Q96+Financials!Q105)/Financials!Q126</f>
        <v>5.206476259778061E-2</v>
      </c>
      <c r="H7" s="66" t="s">
        <v>232</v>
      </c>
      <c r="I7" s="67">
        <v>2.5000000000000001E-2</v>
      </c>
      <c r="J7" s="68" t="s">
        <v>233</v>
      </c>
      <c r="K7" s="69">
        <f>K6/K5-1</f>
        <v>-0.26813479915619076</v>
      </c>
      <c r="L7" s="70" t="s">
        <v>234</v>
      </c>
      <c r="M7" s="44"/>
      <c r="N7" s="56" t="s">
        <v>235</v>
      </c>
      <c r="O7" s="57">
        <f>Financials!Q105</f>
        <v>2110000000</v>
      </c>
      <c r="P7" s="44"/>
      <c r="Q7" s="44"/>
      <c r="R7" s="44"/>
    </row>
    <row r="8" spans="1:18" ht="22" customHeight="1" x14ac:dyDescent="0.2">
      <c r="A8" s="71"/>
      <c r="B8" s="44"/>
      <c r="C8" s="44"/>
      <c r="D8" s="44"/>
      <c r="E8" s="44"/>
      <c r="F8" s="44"/>
      <c r="G8" s="44"/>
      <c r="H8" s="44"/>
      <c r="I8" s="44"/>
      <c r="J8" s="72"/>
      <c r="K8" s="72"/>
      <c r="L8" s="72"/>
      <c r="M8" s="44"/>
      <c r="N8" s="73" t="s">
        <v>216</v>
      </c>
      <c r="O8" s="74">
        <f>O5/(O6+O7)</f>
        <v>3.4241788958770093E-2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-203000000</v>
      </c>
      <c r="P9" s="44"/>
      <c r="Q9" s="44"/>
      <c r="R9" s="44"/>
    </row>
    <row r="10" spans="1:18" ht="22" customHeight="1" x14ac:dyDescent="0.2">
      <c r="A10" s="81" t="s">
        <v>237</v>
      </c>
      <c r="B10" s="82">
        <v>6731000000</v>
      </c>
      <c r="C10" s="82">
        <v>9763000000</v>
      </c>
      <c r="D10" s="82">
        <v>16434000000</v>
      </c>
      <c r="E10" s="83">
        <v>23601000000</v>
      </c>
      <c r="F10" s="82">
        <v>22618000000</v>
      </c>
      <c r="G10" s="82">
        <v>26096000000</v>
      </c>
      <c r="H10" s="82">
        <v>30616000000</v>
      </c>
      <c r="I10" s="82">
        <v>34882000000</v>
      </c>
      <c r="J10" s="83">
        <v>41808000000</v>
      </c>
      <c r="K10" s="84" t="s">
        <v>238</v>
      </c>
      <c r="L10" s="72"/>
      <c r="N10" s="56" t="s">
        <v>239</v>
      </c>
      <c r="O10" s="57">
        <f>Financials!Q24</f>
        <v>-8000000</v>
      </c>
      <c r="P10" s="44"/>
      <c r="Q10" s="44"/>
      <c r="R10" s="44"/>
    </row>
    <row r="11" spans="1:18" ht="22" customHeight="1" x14ac:dyDescent="0.2">
      <c r="A11" s="85"/>
      <c r="B11" s="86"/>
      <c r="C11" s="86">
        <f t="shared" ref="C11:J11" si="0">(C10/B10)-1</f>
        <v>0.45045312732134901</v>
      </c>
      <c r="D11" s="86">
        <f t="shared" si="0"/>
        <v>0.68329406944586712</v>
      </c>
      <c r="E11" s="86">
        <f t="shared" si="0"/>
        <v>0.43610806863818907</v>
      </c>
      <c r="F11" s="87">
        <f t="shared" si="0"/>
        <v>-4.1650777509427583E-2</v>
      </c>
      <c r="G11" s="86">
        <f t="shared" si="0"/>
        <v>0.15377133256698206</v>
      </c>
      <c r="H11" s="86">
        <f t="shared" si="0"/>
        <v>0.17320662170447587</v>
      </c>
      <c r="I11" s="86">
        <f t="shared" si="0"/>
        <v>0.13933890776064795</v>
      </c>
      <c r="J11" s="88">
        <f t="shared" si="0"/>
        <v>0.19855512871968339</v>
      </c>
      <c r="K11" s="88">
        <f>AVERAGE(F11:J11)</f>
        <v>0.12464424264847233</v>
      </c>
      <c r="L11" s="72"/>
      <c r="M11" s="72"/>
      <c r="N11" s="56" t="s">
        <v>240</v>
      </c>
      <c r="O11" s="89">
        <f>O9/O10</f>
        <v>25.375</v>
      </c>
      <c r="P11" s="44"/>
      <c r="Q11" s="44"/>
      <c r="R11" s="44"/>
    </row>
    <row r="12" spans="1:18" ht="22" customHeight="1" x14ac:dyDescent="0.2">
      <c r="A12" s="81" t="s">
        <v>144</v>
      </c>
      <c r="B12" s="82">
        <v>341000000</v>
      </c>
      <c r="C12" s="82">
        <v>2490000000</v>
      </c>
      <c r="D12" s="82">
        <v>3162000000</v>
      </c>
      <c r="E12" s="82">
        <v>1320000000</v>
      </c>
      <c r="F12" s="90">
        <v>4301000000</v>
      </c>
      <c r="G12" s="82">
        <v>6070000000</v>
      </c>
      <c r="H12" s="82">
        <v>8121000000</v>
      </c>
      <c r="I12" s="82">
        <v>10264000000</v>
      </c>
      <c r="J12" s="83">
        <v>13630000000</v>
      </c>
      <c r="K12" s="91" t="s">
        <v>241</v>
      </c>
      <c r="L12" s="72"/>
      <c r="M12" s="72"/>
      <c r="N12" s="56" t="s">
        <v>242</v>
      </c>
      <c r="O12" s="89">
        <f>O8*(1-O11)</f>
        <v>-0.83464360587002107</v>
      </c>
      <c r="P12" s="44"/>
      <c r="Q12" s="44"/>
      <c r="R12" s="44"/>
    </row>
    <row r="13" spans="1:18" ht="22" customHeight="1" x14ac:dyDescent="0.2">
      <c r="A13" s="85"/>
      <c r="B13" s="86"/>
      <c r="C13" s="86">
        <f t="shared" ref="C13:J13" si="1">(C12/B12)-1</f>
        <v>6.3020527859237534</v>
      </c>
      <c r="D13" s="86">
        <f t="shared" si="1"/>
        <v>0.26987951807228905</v>
      </c>
      <c r="E13" s="86">
        <f t="shared" si="1"/>
        <v>-0.58254269449715368</v>
      </c>
      <c r="F13" s="87">
        <f t="shared" si="1"/>
        <v>2.2583333333333333</v>
      </c>
      <c r="G13" s="86">
        <f t="shared" si="1"/>
        <v>0.41129969774471054</v>
      </c>
      <c r="H13" s="86">
        <f t="shared" si="1"/>
        <v>0.33789126853377272</v>
      </c>
      <c r="I13" s="86">
        <f t="shared" si="1"/>
        <v>0.26388375815786236</v>
      </c>
      <c r="J13" s="88">
        <f t="shared" si="1"/>
        <v>0.32794232268121593</v>
      </c>
      <c r="K13" s="88">
        <f>AVERAGE(F13:J13)</f>
        <v>0.71987007609017906</v>
      </c>
      <c r="L13" s="72"/>
      <c r="M13" s="72"/>
      <c r="N13" s="118" t="s">
        <v>243</v>
      </c>
      <c r="O13" s="119"/>
      <c r="P13" s="44"/>
      <c r="Q13" s="44"/>
      <c r="R13" s="44"/>
    </row>
    <row r="14" spans="1:18" ht="22" customHeight="1" x14ac:dyDescent="0.2">
      <c r="A14" s="92" t="s">
        <v>244</v>
      </c>
      <c r="B14" s="93">
        <f>B12/B10</f>
        <v>5.0661120190164909E-2</v>
      </c>
      <c r="C14" s="93">
        <f t="shared" ref="C14:J14" si="2">C12/C10</f>
        <v>0.25504455597664655</v>
      </c>
      <c r="D14" s="93">
        <f t="shared" si="2"/>
        <v>0.19240598758671049</v>
      </c>
      <c r="E14" s="93">
        <f t="shared" si="2"/>
        <v>5.5929833481632135E-2</v>
      </c>
      <c r="F14" s="94">
        <f t="shared" si="2"/>
        <v>0.19015828101512069</v>
      </c>
      <c r="G14" s="93">
        <f t="shared" si="2"/>
        <v>0.23260269773145309</v>
      </c>
      <c r="H14" s="93">
        <f t="shared" si="2"/>
        <v>0.265253462241965</v>
      </c>
      <c r="I14" s="93">
        <f t="shared" si="2"/>
        <v>0.29424918295969266</v>
      </c>
      <c r="J14" s="95">
        <f t="shared" si="2"/>
        <v>0.32601415996938388</v>
      </c>
      <c r="K14" s="95"/>
      <c r="L14" s="72"/>
      <c r="M14" s="72"/>
      <c r="N14" s="56" t="s">
        <v>245</v>
      </c>
      <c r="O14" s="89">
        <f>'[1]US Treasury Bonds'!$C$8</f>
        <v>4.1210000000000004E-2</v>
      </c>
      <c r="P14" s="44"/>
      <c r="Q14" s="44"/>
      <c r="R14" s="44"/>
    </row>
    <row r="15" spans="1:18" ht="22" customHeight="1" x14ac:dyDescent="0.2">
      <c r="A15" s="81" t="s">
        <v>187</v>
      </c>
      <c r="B15" s="82">
        <v>362166667</v>
      </c>
      <c r="C15" s="82">
        <v>777000000</v>
      </c>
      <c r="D15" s="82">
        <v>3249246116</v>
      </c>
      <c r="E15" s="82">
        <v>3115000000</v>
      </c>
      <c r="F15" s="90">
        <v>5900000000</v>
      </c>
      <c r="G15" s="82">
        <v>6800000000</v>
      </c>
      <c r="H15" s="82">
        <v>7700000000</v>
      </c>
      <c r="I15" s="82">
        <v>8500000000</v>
      </c>
      <c r="J15" s="83">
        <v>10621000000</v>
      </c>
      <c r="K15" s="91" t="s">
        <v>246</v>
      </c>
      <c r="L15" s="72"/>
      <c r="M15" s="72"/>
      <c r="N15" s="56" t="s">
        <v>247</v>
      </c>
      <c r="O15" s="96">
        <f>1.33</f>
        <v>1.33</v>
      </c>
      <c r="P15" s="44"/>
      <c r="Q15" s="44"/>
      <c r="R15" s="44"/>
    </row>
    <row r="16" spans="1:18" ht="22" customHeight="1" x14ac:dyDescent="0.2">
      <c r="A16" s="97"/>
      <c r="B16" s="86"/>
      <c r="C16" s="86">
        <f t="shared" ref="C16:J16" si="3">(C15/B15)-1</f>
        <v>1.1454210748776612</v>
      </c>
      <c r="D16" s="86">
        <f t="shared" si="3"/>
        <v>3.1817839330759332</v>
      </c>
      <c r="E16" s="86">
        <f t="shared" si="3"/>
        <v>-4.1316081086915091E-2</v>
      </c>
      <c r="F16" s="87">
        <f t="shared" si="3"/>
        <v>0.89406099518459059</v>
      </c>
      <c r="G16" s="86">
        <f t="shared" si="3"/>
        <v>0.15254237288135597</v>
      </c>
      <c r="H16" s="86">
        <f t="shared" si="3"/>
        <v>0.13235294117647056</v>
      </c>
      <c r="I16" s="86">
        <f t="shared" si="3"/>
        <v>0.10389610389610393</v>
      </c>
      <c r="J16" s="88">
        <f t="shared" si="3"/>
        <v>0.24952941176470578</v>
      </c>
      <c r="K16" s="88">
        <f>AVERAGE(F16:J16)</f>
        <v>0.30647636498064534</v>
      </c>
      <c r="L16" s="72"/>
      <c r="M16" s="72"/>
      <c r="N16" s="56" t="s">
        <v>248</v>
      </c>
      <c r="O16" s="89">
        <v>8.4000000000000005E-2</v>
      </c>
      <c r="P16" s="44"/>
      <c r="Q16" s="44"/>
      <c r="R16" s="44"/>
    </row>
    <row r="17" spans="1:18" ht="22" customHeight="1" x14ac:dyDescent="0.2">
      <c r="A17" s="92" t="s">
        <v>202</v>
      </c>
      <c r="B17" s="93">
        <f>B15/B10</f>
        <v>5.3805774327737338E-2</v>
      </c>
      <c r="C17" s="93">
        <f t="shared" ref="C17:J17" si="4">C15/C10</f>
        <v>7.9586192768616199E-2</v>
      </c>
      <c r="D17" s="93">
        <f t="shared" si="4"/>
        <v>0.19771486649628819</v>
      </c>
      <c r="E17" s="95">
        <f t="shared" si="4"/>
        <v>0.13198593279945764</v>
      </c>
      <c r="F17" s="93">
        <f t="shared" si="4"/>
        <v>0.26085418693076312</v>
      </c>
      <c r="G17" s="93">
        <f t="shared" si="4"/>
        <v>0.26057633353770693</v>
      </c>
      <c r="H17" s="93">
        <f t="shared" si="4"/>
        <v>0.25150248236216355</v>
      </c>
      <c r="I17" s="93">
        <f t="shared" si="4"/>
        <v>0.24367868814861532</v>
      </c>
      <c r="J17" s="95">
        <f t="shared" si="4"/>
        <v>0.25404228855721395</v>
      </c>
      <c r="K17" s="95"/>
      <c r="L17" s="72"/>
      <c r="M17" s="72"/>
      <c r="N17" s="98" t="s">
        <v>243</v>
      </c>
      <c r="O17" s="99">
        <f>(O14)+((O15)*(O16-O14))</f>
        <v>9.8120700000000005E-2</v>
      </c>
      <c r="P17" s="44"/>
      <c r="Q17" s="44"/>
      <c r="R17" s="44"/>
    </row>
    <row r="18" spans="1:18" ht="22" customHeight="1" x14ac:dyDescent="0.2">
      <c r="A18" s="100" t="s">
        <v>198</v>
      </c>
      <c r="B18" s="101">
        <v>0.13312236286919832</v>
      </c>
      <c r="C18" s="101">
        <v>0.16123586683417085</v>
      </c>
      <c r="D18" s="101">
        <v>0.33537631772493259</v>
      </c>
      <c r="E18" s="101">
        <v>1.6454619617100309E-2</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2862000000</v>
      </c>
      <c r="P19" s="44"/>
      <c r="Q19" s="44"/>
      <c r="R19" s="44"/>
    </row>
    <row r="20" spans="1:18" ht="22" customHeight="1" x14ac:dyDescent="0.2">
      <c r="B20" s="106"/>
      <c r="C20" s="106"/>
      <c r="D20" s="106"/>
      <c r="E20" s="106"/>
      <c r="F20" s="72"/>
      <c r="G20" s="72"/>
      <c r="H20" s="72"/>
      <c r="I20" s="72"/>
      <c r="J20" s="72"/>
      <c r="K20" s="72"/>
      <c r="L20" s="72"/>
      <c r="M20" s="72"/>
      <c r="N20" s="56" t="s">
        <v>203</v>
      </c>
      <c r="O20" s="105">
        <f>A3</f>
        <v>208270131079</v>
      </c>
      <c r="P20" s="44"/>
      <c r="Q20" s="44"/>
      <c r="R20" s="44"/>
    </row>
    <row r="21" spans="1:18" ht="22" customHeight="1" x14ac:dyDescent="0.2">
      <c r="A21" s="120" t="str" cm="1">
        <f t="array" ref="A21">_FV(A1,"Industry")</f>
        <v>Semiconductors &amp; Semiconductor Equipment</v>
      </c>
      <c r="B21" s="120"/>
      <c r="C21" s="120"/>
      <c r="D21" s="121" cm="1">
        <f t="array" ref="D21">_FV(A1,"Year incorporated",TRUE)</f>
        <v>1969</v>
      </c>
      <c r="E21" s="121"/>
      <c r="F21" s="72"/>
      <c r="G21" s="72"/>
      <c r="H21" s="72"/>
      <c r="I21" s="72"/>
      <c r="J21" s="72"/>
      <c r="K21" s="72"/>
      <c r="M21" s="72"/>
      <c r="N21" s="56" t="s">
        <v>251</v>
      </c>
      <c r="O21" s="105">
        <f>O19+O20</f>
        <v>211132131079</v>
      </c>
      <c r="P21" s="44"/>
      <c r="Q21" s="44"/>
      <c r="R21" s="44"/>
    </row>
    <row r="22" spans="1:18" ht="22" customHeight="1" x14ac:dyDescent="0.2">
      <c r="A22" s="109" t="str" cm="1">
        <f t="array" ref="A22">_FV(A1,"Description")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B22" s="109"/>
      <c r="C22" s="109"/>
      <c r="D22" s="109"/>
      <c r="E22" s="109"/>
      <c r="F22" s="72"/>
      <c r="G22" s="72"/>
      <c r="H22" s="72"/>
      <c r="I22" s="72"/>
      <c r="J22" s="72"/>
      <c r="K22" s="72"/>
      <c r="L22" s="72"/>
      <c r="M22" s="72"/>
      <c r="N22" s="73" t="s">
        <v>252</v>
      </c>
      <c r="O22" s="107">
        <f>(O19/O21)</f>
        <v>1.3555492408349329E-2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0.9864445075916507</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8.5476620532999717E-2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MD/explorer/revenue_proj" xr:uid="{CFAA5D94-33F3-224E-A883-EFE7EE595B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2023-12-09T07:40:39Z</dcterms:modified>
</cp:coreProperties>
</file>