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Technology/Hardware/"/>
    </mc:Choice>
  </mc:AlternateContent>
  <xr:revisionPtr revIDLastSave="0" documentId="13_ncr:1_{56A62807-1BA0-EB46-BF98-17F36E26332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O10" i="2"/>
  <c r="O9" i="2"/>
  <c r="O7" i="2"/>
  <c r="G7" i="2"/>
  <c r="E7" i="2"/>
  <c r="O6" i="2"/>
  <c r="G6" i="2"/>
  <c r="E6" i="2"/>
  <c r="O5" i="2"/>
  <c r="G5" i="2"/>
  <c r="C4" i="2"/>
  <c r="A4" i="2"/>
  <c r="C3" i="2"/>
  <c r="A22" i="2" a="1"/>
  <c r="A22" i="2" s="1"/>
  <c r="D21" i="2" a="1"/>
  <c r="D21" i="2" s="1"/>
  <c r="A21" i="2" a="1"/>
  <c r="A21" i="2" s="1"/>
  <c r="J17" i="2"/>
  <c r="I17" i="2"/>
  <c r="H17" i="2"/>
  <c r="G17" i="2"/>
  <c r="F17" i="2"/>
  <c r="C6" i="2" s="1"/>
  <c r="E17" i="2"/>
  <c r="D17" i="2"/>
  <c r="C17" i="2"/>
  <c r="B17" i="2"/>
  <c r="J16" i="2"/>
  <c r="I16" i="2"/>
  <c r="H16" i="2"/>
  <c r="G16" i="2"/>
  <c r="F16" i="2"/>
  <c r="E16" i="2"/>
  <c r="E5" i="2" s="1"/>
  <c r="D16" i="2"/>
  <c r="C16" i="2"/>
  <c r="O15" i="2"/>
  <c r="O14" i="2"/>
  <c r="J14" i="2"/>
  <c r="I14" i="2"/>
  <c r="H14" i="2"/>
  <c r="G14" i="2"/>
  <c r="F14" i="2"/>
  <c r="E14" i="2"/>
  <c r="D14" i="2"/>
  <c r="C14" i="2"/>
  <c r="B14" i="2"/>
  <c r="J13" i="2"/>
  <c r="I13" i="2"/>
  <c r="H13" i="2"/>
  <c r="G13" i="2"/>
  <c r="F13" i="2"/>
  <c r="E13" i="2"/>
  <c r="D13" i="2"/>
  <c r="C13" i="2"/>
  <c r="J11" i="2"/>
  <c r="I11" i="2"/>
  <c r="H11" i="2"/>
  <c r="G11" i="2"/>
  <c r="F11" i="2"/>
  <c r="E11" i="2"/>
  <c r="D11" i="2"/>
  <c r="C11" i="2"/>
  <c r="E3" i="2" s="1"/>
  <c r="O11" i="2"/>
  <c r="O8" i="2"/>
  <c r="O12" i="2" s="1"/>
  <c r="K5" i="2" a="1"/>
  <c r="K5" i="2" s="1"/>
  <c r="C5" i="2"/>
  <c r="A5" i="2" a="1"/>
  <c r="A5" i="2" s="1"/>
  <c r="K4" i="2" a="1"/>
  <c r="K4" i="2" s="1"/>
  <c r="A3" i="2" a="1"/>
  <c r="A3" i="2" s="1"/>
  <c r="K3" i="2" s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U189" i="1"/>
  <c r="T189" i="1"/>
  <c r="S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U35" i="1"/>
  <c r="T35" i="1"/>
  <c r="S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U18" i="1"/>
  <c r="T18" i="1"/>
  <c r="S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U14" i="1"/>
  <c r="T14" i="1"/>
  <c r="S14" i="1"/>
  <c r="R14" i="1"/>
  <c r="Q14" i="1"/>
  <c r="P14" i="1"/>
  <c r="O14" i="1"/>
  <c r="N14" i="1"/>
  <c r="M14" i="1"/>
  <c r="L14" i="1"/>
  <c r="K14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U3" i="1"/>
  <c r="T3" i="1"/>
  <c r="S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O17" i="2" l="1"/>
  <c r="K13" i="2"/>
  <c r="K11" i="2"/>
  <c r="K16" i="2"/>
  <c r="E4" i="2"/>
  <c r="G4" i="2"/>
  <c r="O20" i="2"/>
  <c r="C7" i="2"/>
  <c r="O19" i="2"/>
  <c r="O21" i="2" l="1"/>
  <c r="O22" i="2" s="1"/>
  <c r="A6" i="2"/>
  <c r="A7" i="2"/>
  <c r="O23" i="2" l="1"/>
  <c r="N25" i="2" s="1"/>
  <c r="I6" i="2" s="1"/>
  <c r="I3" i="2" l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<sst xmlns="http://schemas.openxmlformats.org/spreadsheetml/2006/main" count="1640" uniqueCount="255">
  <si>
    <t>2009 Y</t>
  </si>
  <si>
    <t>2010 Y</t>
  </si>
  <si>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</si>
  <si>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</si>
  <si>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</si>
  <si>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</si>
  <si>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</si>
  <si>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</si>
  <si>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</si>
  <si>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</si>
  <si>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</si>
  <si>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</si>
  <si>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</si>
  <si>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</si>
  <si>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2023 Y</t>
  </si>
  <si>
    <t>TTM</t>
  </si>
  <si>
    <t>2023 Q2</t>
  </si>
  <si>
    <t>2023 Q3</t>
  </si>
  <si>
    <t>2023 Q4</t>
  </si>
  <si>
    <t>2024 Q1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</si>
  <si>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</si>
  <si>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</si>
  <si>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</si>
  <si>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</si>
  <si>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</si>
  <si>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</si>
  <si>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</si>
  <si>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</si>
  <si>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</si>
  <si>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</si>
  <si>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</si>
  <si>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</si>
  <si>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</si>
  <si>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</si>
  <si>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</si>
  <si>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</si>
  <si>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</si>
  <si>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</si>
  <si>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</si>
  <si>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</si>
  <si>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</si>
  <si>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</si>
  <si>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</si>
  <si>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</si>
  <si>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</si>
  <si>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</si>
  <si>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</si>
  <si>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</si>
  <si>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</si>
  <si>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</si>
  <si>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</si>
  <si>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</si>
  <si>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</si>
  <si>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</si>
  <si>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</si>
  <si>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</si>
  <si>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</si>
  <si>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</si>
  <si>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</si>
  <si>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</si>
  <si>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</si>
  <si>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</si>
  <si>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</si>
  <si>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</si>
  <si>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</si>
  <si>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</si>
  <si>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</si>
  <si>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</si>
  <si>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</si>
  <si>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</si>
  <si>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</si>
  <si>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</si>
  <si>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</si>
  <si>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</si>
  <si>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</si>
  <si>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</si>
  <si>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</si>
  <si>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</si>
  <si>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</si>
  <si>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</si>
  <si>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</si>
  <si>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</si>
  <si>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</si>
  <si>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</si>
  <si>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</si>
  <si>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</si>
  <si>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</si>
  <si>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</si>
  <si>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</si>
  <si>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</si>
  <si>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</si>
  <si>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</si>
  <si>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</si>
  <si>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</si>
  <si>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</si>
  <si>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</si>
  <si>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</si>
  <si>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</si>
  <si>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</si>
  <si>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</si>
  <si>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</si>
  <si>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</si>
  <si>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</si>
  <si>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</si>
  <si>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</si>
  <si>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</si>
  <si>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</si>
  <si>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</si>
  <si>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</si>
  <si>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</si>
  <si>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</si>
  <si>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</si>
  <si>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</si>
  <si>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</si>
  <si>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</si>
  <si>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</si>
  <si>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</si>
  <si>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</si>
  <si>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</si>
  <si>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</si>
  <si>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</si>
  <si>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</si>
  <si>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</si>
  <si>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</si>
  <si>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</si>
  <si>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</si>
  <si>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</si>
  <si>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</si>
  <si>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</si>
  <si>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</si>
  <si>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</si>
  <si>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</si>
  <si>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</si>
  <si>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</si>
  <si>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</si>
  <si>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</si>
  <si>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</si>
  <si>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</si>
  <si>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</si>
  <si>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</si>
  <si>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</si>
  <si>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</si>
  <si>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</si>
  <si>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</si>
  <si>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</si>
  <si>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</si>
  <si>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</si>
  <si>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</si>
  <si>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</si>
  <si>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</si>
  <si>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</si>
  <si>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</si>
  <si>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</si>
  <si>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</si>
  <si>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</si>
  <si>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</si>
  <si>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</si>
  <si>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</si>
  <si>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</si>
  <si>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</si>
  <si>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</si>
  <si>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</si>
  <si>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</si>
  <si>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</si>
  <si>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</si>
  <si>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</si>
  <si>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</si>
  <si>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</si>
  <si>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</si>
  <si>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</si>
  <si>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</si>
  <si>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</si>
  <si>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</si>
  <si>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</si>
  <si>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</si>
  <si>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</si>
  <si>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</si>
  <si>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</si>
  <si>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</si>
  <si>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</si>
  <si>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</si>
  <si>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</si>
  <si>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</si>
  <si>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</si>
  <si>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</si>
  <si>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</si>
  <si>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</si>
  <si>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</si>
  <si>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</si>
  <si>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</si>
  <si>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</si>
  <si>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</si>
  <si>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</si>
  <si>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</si>
  <si>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</si>
  <si>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</si>
  <si>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</si>
  <si>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</si>
  <si>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</si>
  <si>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</si>
  <si>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</si>
  <si>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</si>
  <si>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</si>
  <si>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</si>
  <si>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</si>
  <si>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</si>
  <si>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</si>
  <si>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</si>
  <si>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Dividend Yield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</si>
  <si>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</si>
  <si>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</si>
  <si>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</si>
  <si>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</si>
  <si>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</si>
  <si>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</si>
  <si>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(%)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</si>
  <si>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</si>
  <si>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</si>
  <si>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</si>
  <si>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</si>
  <si>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</si>
  <si>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</si>
  <si>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</si>
  <si>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</si>
  <si>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</si>
  <si>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</si>
  <si>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</si>
  <si>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</si>
  <si>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</si>
  <si>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</si>
  <si>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</si>
  <si>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</si>
  <si>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</si>
  <si>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</si>
  <si>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</si>
  <si>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</si>
  <si>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</si>
  <si>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</si>
  <si>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</si>
  <si>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</si>
  <si>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</si>
  <si>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</si>
  <si>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</si>
  <si>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</si>
  <si>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Profit Margin</t>
  </si>
  <si>
    <t>Risk Free Rate</t>
  </si>
  <si>
    <t>Fwd FCF CAGR</t>
  </si>
  <si>
    <t>Beta</t>
  </si>
  <si>
    <t>Market Return</t>
  </si>
  <si>
    <t>Weight of Debt + Equity Calculation</t>
  </si>
  <si>
    <t>`</t>
  </si>
  <si>
    <t>Debt + Market Cap</t>
  </si>
  <si>
    <t>Weight of Debt</t>
  </si>
  <si>
    <t>Weight of Equity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</si>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</sst>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7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b/>
      <sz val="13"/>
      <name val="Arial"/>
      <family val="2"/>
    </font>
    <font>
      <i/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sz val="11.5"/>
      <name val="Arial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2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 indent="2"/>
    </xf>
    <xf numFmtId="0" fontId="11" fillId="6" borderId="3" xfId="0" applyFont="1" applyFill="1" applyBorder="1" applyAlignment="1">
      <alignment horizontal="left" vertical="center" indent="2"/>
    </xf>
    <xf numFmtId="9" fontId="11" fillId="6" borderId="3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0" fontId="4" fillId="0" borderId="2" xfId="0" applyFont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3" fontId="5" fillId="0" borderId="2" xfId="0" applyNumberFormat="1" applyFont="1" applyBorder="1"/>
    <xf numFmtId="3" fontId="6" fillId="4" borderId="2" xfId="0" applyNumberFormat="1" applyFont="1" applyFill="1" applyBorder="1"/>
    <xf numFmtId="0" fontId="3" fillId="0" borderId="2" xfId="0" applyFont="1" applyBorder="1"/>
    <xf numFmtId="164" fontId="4" fillId="9" borderId="5" xfId="0" applyNumberFormat="1" applyFont="1" applyFill="1" applyBorder="1" applyAlignment="1">
      <alignment horizontal="right" vertical="center" indent="1"/>
    </xf>
    <xf numFmtId="9" fontId="12" fillId="10" borderId="6" xfId="1" applyFont="1" applyFill="1" applyBorder="1" applyAlignment="1">
      <alignment horizontal="left" vertical="center" indent="1"/>
    </xf>
    <xf numFmtId="9" fontId="4" fillId="9" borderId="7" xfId="1" applyFont="1" applyFill="1" applyBorder="1" applyAlignment="1">
      <alignment horizontal="right" vertical="center" indent="1"/>
    </xf>
    <xf numFmtId="0" fontId="12" fillId="10" borderId="6" xfId="1" applyNumberFormat="1" applyFont="1" applyFill="1" applyBorder="1" applyAlignment="1">
      <alignment horizontal="left" vertical="center" indent="1"/>
    </xf>
    <xf numFmtId="165" fontId="4" fillId="9" borderId="6" xfId="1" applyNumberFormat="1" applyFont="1" applyFill="1" applyBorder="1" applyAlignment="1">
      <alignment horizontal="right" vertical="center" indent="1"/>
    </xf>
    <xf numFmtId="164" fontId="4" fillId="9" borderId="7" xfId="0" applyNumberFormat="1" applyFont="1" applyFill="1" applyBorder="1" applyAlignment="1">
      <alignment horizontal="right" vertical="center" indent="1"/>
    </xf>
    <xf numFmtId="9" fontId="12" fillId="10" borderId="7" xfId="1" applyFont="1" applyFill="1" applyBorder="1" applyAlignment="1">
      <alignment horizontal="left" vertical="center" indent="1"/>
    </xf>
    <xf numFmtId="10" fontId="4" fillId="9" borderId="8" xfId="1" applyNumberFormat="1" applyFont="1" applyFill="1" applyBorder="1" applyAlignment="1">
      <alignment horizontal="right" vertical="center" indent="1"/>
    </xf>
    <xf numFmtId="0" fontId="12" fillId="10" borderId="9" xfId="1" applyNumberFormat="1" applyFont="1" applyFill="1" applyBorder="1" applyAlignment="1">
      <alignment horizontal="left" vertical="center" indent="1"/>
    </xf>
    <xf numFmtId="0" fontId="1" fillId="11" borderId="1" xfId="0" applyFont="1" applyFill="1" applyBorder="1"/>
    <xf numFmtId="164" fontId="4" fillId="9" borderId="12" xfId="0" applyNumberFormat="1" applyFont="1" applyFill="1" applyBorder="1" applyAlignment="1">
      <alignment horizontal="right" vertical="center" indent="1"/>
    </xf>
    <xf numFmtId="9" fontId="12" fillId="10" borderId="13" xfId="1" applyFont="1" applyFill="1" applyBorder="1" applyAlignment="1">
      <alignment horizontal="left" vertical="center" indent="1"/>
    </xf>
    <xf numFmtId="9" fontId="4" fillId="9" borderId="1" xfId="1" applyFont="1" applyFill="1" applyBorder="1" applyAlignment="1">
      <alignment horizontal="right" vertical="center" indent="1"/>
    </xf>
    <xf numFmtId="0" fontId="12" fillId="10" borderId="13" xfId="1" applyNumberFormat="1" applyFont="1" applyFill="1" applyBorder="1" applyAlignment="1">
      <alignment horizontal="left" vertical="center" indent="1"/>
    </xf>
    <xf numFmtId="164" fontId="4" fillId="9" borderId="13" xfId="0" applyNumberFormat="1" applyFont="1" applyFill="1" applyBorder="1" applyAlignment="1">
      <alignment horizontal="right" vertical="center" indent="1"/>
    </xf>
    <xf numFmtId="164" fontId="4" fillId="9" borderId="1" xfId="0" applyNumberFormat="1" applyFont="1" applyFill="1" applyBorder="1" applyAlignment="1">
      <alignment horizontal="right" vertical="center" indent="1"/>
    </xf>
    <xf numFmtId="165" fontId="4" fillId="9" borderId="1" xfId="1" applyNumberFormat="1" applyFont="1" applyFill="1" applyBorder="1" applyAlignment="1">
      <alignment horizontal="right" vertical="center" indent="1"/>
    </xf>
    <xf numFmtId="0" fontId="12" fillId="10" borderId="14" xfId="1" applyNumberFormat="1" applyFont="1" applyFill="1" applyBorder="1" applyAlignment="1">
      <alignment horizontal="left" vertical="center" indent="1"/>
    </xf>
    <xf numFmtId="9" fontId="14" fillId="10" borderId="13" xfId="1" applyFont="1" applyFill="1" applyBorder="1" applyAlignment="1">
      <alignment horizontal="left" vertical="center" indent="1"/>
    </xf>
    <xf numFmtId="166" fontId="4" fillId="9" borderId="1" xfId="0" applyNumberFormat="1" applyFont="1" applyFill="1" applyBorder="1" applyAlignment="1">
      <alignment horizontal="right" vertical="center" indent="1"/>
    </xf>
    <xf numFmtId="9" fontId="12" fillId="10" borderId="14" xfId="1" applyFont="1" applyFill="1" applyBorder="1" applyAlignment="1">
      <alignment horizontal="left" vertical="center" indent="1"/>
    </xf>
    <xf numFmtId="0" fontId="15" fillId="12" borderId="15" xfId="0" applyFont="1" applyFill="1" applyBorder="1" applyAlignment="1">
      <alignment horizontal="left" vertical="center" wrapText="1"/>
    </xf>
    <xf numFmtId="164" fontId="16" fillId="12" borderId="13" xfId="0" applyNumberFormat="1" applyFont="1" applyFill="1" applyBorder="1" applyAlignment="1">
      <alignment vertical="center"/>
    </xf>
    <xf numFmtId="167" fontId="4" fillId="9" borderId="12" xfId="0" applyNumberFormat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17" fillId="10" borderId="14" xfId="1" applyFont="1" applyFill="1" applyBorder="1" applyAlignment="1">
      <alignment horizontal="left" vertical="center" indent="1"/>
    </xf>
    <xf numFmtId="167" fontId="4" fillId="9" borderId="16" xfId="0" applyNumberFormat="1" applyFont="1" applyFill="1" applyBorder="1" applyAlignment="1">
      <alignment horizontal="right" vertical="center" indent="1"/>
    </xf>
    <xf numFmtId="9" fontId="12" fillId="10" borderId="17" xfId="1" applyFont="1" applyFill="1" applyBorder="1" applyAlignment="1">
      <alignment horizontal="left" vertical="center" indent="1"/>
    </xf>
    <xf numFmtId="165" fontId="4" fillId="9" borderId="18" xfId="1" applyNumberFormat="1" applyFont="1" applyFill="1" applyBorder="1" applyAlignment="1">
      <alignment horizontal="right" vertical="center" indent="1"/>
    </xf>
    <xf numFmtId="9" fontId="4" fillId="9" borderId="18" xfId="1" applyFont="1" applyFill="1" applyBorder="1" applyAlignment="1">
      <alignment horizontal="right" vertical="center" indent="1"/>
    </xf>
    <xf numFmtId="2" fontId="4" fillId="9" borderId="17" xfId="0" applyNumberFormat="1" applyFont="1" applyFill="1" applyBorder="1" applyAlignment="1">
      <alignment horizontal="right" vertical="center" indent="1"/>
    </xf>
    <xf numFmtId="0" fontId="12" fillId="10" borderId="17" xfId="1" applyNumberFormat="1" applyFont="1" applyFill="1" applyBorder="1" applyAlignment="1">
      <alignment horizontal="left" vertical="center" indent="1"/>
    </xf>
    <xf numFmtId="165" fontId="4" fillId="14" borderId="18" xfId="1" applyNumberFormat="1" applyFont="1" applyFill="1" applyBorder="1" applyAlignment="1">
      <alignment horizontal="right" vertical="center" indent="1"/>
    </xf>
    <xf numFmtId="9" fontId="18" fillId="10" borderId="17" xfId="1" applyFont="1" applyFill="1" applyBorder="1" applyAlignment="1">
      <alignment horizontal="left" vertical="center" indent="1"/>
    </xf>
    <xf numFmtId="9" fontId="3" fillId="13" borderId="18" xfId="1" applyFont="1" applyFill="1" applyBorder="1" applyAlignment="1">
      <alignment horizontal="right" vertical="center" indent="1"/>
    </xf>
    <xf numFmtId="9" fontId="17" fillId="10" borderId="19" xfId="1" applyFont="1" applyFill="1" applyBorder="1" applyAlignment="1">
      <alignment horizontal="left" vertical="center" indent="1"/>
    </xf>
    <xf numFmtId="9" fontId="4" fillId="11" borderId="15" xfId="1" applyFont="1" applyFill="1" applyBorder="1" applyAlignment="1">
      <alignment horizontal="left" indent="1"/>
    </xf>
    <xf numFmtId="0" fontId="1" fillId="11" borderId="1" xfId="0" applyFont="1" applyFill="1" applyBorder="1" applyAlignment="1">
      <alignment vertical="center"/>
    </xf>
    <xf numFmtId="0" fontId="19" fillId="12" borderId="15" xfId="0" applyFont="1" applyFill="1" applyBorder="1" applyAlignment="1">
      <alignment horizontal="left" vertical="center" wrapText="1"/>
    </xf>
    <xf numFmtId="10" fontId="20" fillId="12" borderId="13" xfId="0" applyNumberFormat="1" applyFont="1" applyFill="1" applyBorder="1" applyAlignment="1">
      <alignment vertical="center"/>
    </xf>
    <xf numFmtId="0" fontId="3" fillId="9" borderId="20" xfId="0" applyFont="1" applyFill="1" applyBorder="1" applyAlignment="1">
      <alignment horizontal="right" vertical="center"/>
    </xf>
    <xf numFmtId="0" fontId="13" fillId="9" borderId="21" xfId="0" applyFont="1" applyFill="1" applyBorder="1" applyAlignment="1">
      <alignment horizontal="right" vertical="center" indent="1"/>
    </xf>
    <xf numFmtId="0" fontId="13" fillId="9" borderId="22" xfId="0" applyFont="1" applyFill="1" applyBorder="1" applyAlignment="1">
      <alignment horizontal="right" vertical="center" indent="1"/>
    </xf>
    <xf numFmtId="0" fontId="21" fillId="14" borderId="1" xfId="0" applyFont="1" applyFill="1" applyBorder="1" applyAlignment="1">
      <alignment horizontal="right" vertical="center" indent="1"/>
    </xf>
    <xf numFmtId="0" fontId="22" fillId="14" borderId="1" xfId="0" applyFont="1" applyFill="1" applyBorder="1" applyAlignment="1">
      <alignment horizontal="right" vertical="center" indent="1"/>
    </xf>
    <xf numFmtId="0" fontId="22" fillId="14" borderId="13" xfId="0" applyFont="1" applyFill="1" applyBorder="1" applyAlignment="1">
      <alignment horizontal="right" vertical="center" indent="1"/>
    </xf>
    <xf numFmtId="9" fontId="13" fillId="10" borderId="10" xfId="1" applyFont="1" applyFill="1" applyBorder="1" applyAlignment="1">
      <alignment horizontal="left" vertical="center" indent="2"/>
    </xf>
    <xf numFmtId="164" fontId="4" fillId="10" borderId="23" xfId="0" applyNumberFormat="1" applyFont="1" applyFill="1" applyBorder="1" applyAlignment="1">
      <alignment horizontal="right" vertical="center" indent="1"/>
    </xf>
    <xf numFmtId="164" fontId="4" fillId="10" borderId="11" xfId="0" applyNumberFormat="1" applyFont="1" applyFill="1" applyBorder="1" applyAlignment="1">
      <alignment horizontal="right" vertical="center" indent="1"/>
    </xf>
    <xf numFmtId="164" fontId="12" fillId="10" borderId="24" xfId="0" applyNumberFormat="1" applyFont="1" applyFill="1" applyBorder="1" applyAlignment="1">
      <alignment horizontal="right" vertical="center"/>
    </xf>
    <xf numFmtId="9" fontId="23" fillId="12" borderId="15" xfId="1" applyFont="1" applyFill="1" applyBorder="1" applyAlignment="1">
      <alignment horizontal="left" vertical="center" indent="2"/>
    </xf>
    <xf numFmtId="9" fontId="4" fillId="12" borderId="1" xfId="1" applyFont="1" applyFill="1" applyBorder="1" applyAlignment="1">
      <alignment horizontal="right" vertical="center" indent="1"/>
    </xf>
    <xf numFmtId="9" fontId="4" fillId="12" borderId="15" xfId="1" applyFont="1" applyFill="1" applyBorder="1" applyAlignment="1">
      <alignment horizontal="right" vertical="center" indent="1"/>
    </xf>
    <xf numFmtId="9" fontId="4" fillId="12" borderId="13" xfId="1" applyFont="1" applyFill="1" applyBorder="1" applyAlignment="1">
      <alignment horizontal="right" vertical="center" indent="1"/>
    </xf>
    <xf numFmtId="10" fontId="16" fillId="12" borderId="13" xfId="0" applyNumberFormat="1" applyFont="1" applyFill="1" applyBorder="1" applyAlignment="1">
      <alignment vertical="center"/>
    </xf>
    <xf numFmtId="164" fontId="4" fillId="10" borderId="10" xfId="0" applyNumberFormat="1" applyFont="1" applyFill="1" applyBorder="1" applyAlignment="1">
      <alignment horizontal="right" vertical="center" indent="1"/>
    </xf>
    <xf numFmtId="164" fontId="12" fillId="10" borderId="11" xfId="0" applyNumberFormat="1" applyFont="1" applyFill="1" applyBorder="1" applyAlignment="1">
      <alignment horizontal="right" vertical="center"/>
    </xf>
    <xf numFmtId="0" fontId="12" fillId="12" borderId="10" xfId="0" applyFont="1" applyFill="1" applyBorder="1" applyAlignment="1">
      <alignment horizontal="left" vertical="center" indent="2"/>
    </xf>
    <xf numFmtId="10" fontId="12" fillId="12" borderId="23" xfId="1" applyNumberFormat="1" applyFont="1" applyFill="1" applyBorder="1" applyAlignment="1">
      <alignment horizontal="right" vertical="center" indent="1"/>
    </xf>
    <xf numFmtId="10" fontId="12" fillId="12" borderId="10" xfId="1" applyNumberFormat="1" applyFont="1" applyFill="1" applyBorder="1" applyAlignment="1">
      <alignment horizontal="right" vertical="center" indent="1"/>
    </xf>
    <xf numFmtId="10" fontId="12" fillId="12" borderId="11" xfId="1" applyNumberFormat="1" applyFont="1" applyFill="1" applyBorder="1" applyAlignment="1">
      <alignment horizontal="right" vertical="center" indent="1"/>
    </xf>
    <xf numFmtId="2" fontId="16" fillId="12" borderId="13" xfId="0" applyNumberFormat="1" applyFont="1" applyFill="1" applyBorder="1" applyAlignment="1">
      <alignment vertical="center"/>
    </xf>
    <xf numFmtId="0" fontId="24" fillId="12" borderId="15" xfId="0" applyFont="1" applyFill="1" applyBorder="1" applyAlignment="1">
      <alignment horizontal="left" vertical="center" indent="1"/>
    </xf>
    <xf numFmtId="0" fontId="19" fillId="12" borderId="25" xfId="0" applyFont="1" applyFill="1" applyBorder="1" applyAlignment="1">
      <alignment horizontal="left" vertical="center" wrapText="1"/>
    </xf>
    <xf numFmtId="10" fontId="20" fillId="12" borderId="26" xfId="0" applyNumberFormat="1" applyFont="1" applyFill="1" applyBorder="1" applyAlignment="1">
      <alignment vertical="center"/>
    </xf>
    <xf numFmtId="9" fontId="13" fillId="10" borderId="25" xfId="1" applyFont="1" applyFill="1" applyBorder="1" applyAlignment="1">
      <alignment horizontal="left" vertical="center" indent="2"/>
    </xf>
    <xf numFmtId="9" fontId="4" fillId="10" borderId="27" xfId="1" applyFont="1" applyFill="1" applyBorder="1" applyAlignment="1">
      <alignment horizontal="right" vertical="center" indent="1"/>
    </xf>
    <xf numFmtId="9" fontId="4" fillId="10" borderId="25" xfId="1" applyFont="1" applyFill="1" applyBorder="1" applyAlignment="1">
      <alignment horizontal="right" vertical="center" indent="1"/>
    </xf>
    <xf numFmtId="9" fontId="4" fillId="10" borderId="26" xfId="1" applyFont="1" applyFill="1" applyBorder="1" applyAlignment="1">
      <alignment horizontal="right" vertical="center" indent="1"/>
    </xf>
    <xf numFmtId="9" fontId="4" fillId="10" borderId="26" xfId="1" applyFont="1" applyFill="1" applyBorder="1" applyAlignment="1">
      <alignment horizontal="right" vertical="center"/>
    </xf>
    <xf numFmtId="164" fontId="16" fillId="12" borderId="13" xfId="0" applyNumberFormat="1" applyFont="1" applyFill="1" applyBorder="1" applyAlignment="1">
      <alignment horizontal="right" vertical="center"/>
    </xf>
    <xf numFmtId="0" fontId="12" fillId="11" borderId="1" xfId="0" applyFont="1" applyFill="1" applyBorder="1" applyAlignment="1">
      <alignment horizontal="left" vertical="center" wrapText="1" indent="2"/>
    </xf>
    <xf numFmtId="10" fontId="20" fillId="12" borderId="13" xfId="0" applyNumberFormat="1" applyFont="1" applyFill="1" applyBorder="1" applyAlignment="1">
      <alignment horizontal="right" vertical="center"/>
    </xf>
    <xf numFmtId="10" fontId="20" fillId="12" borderId="26" xfId="0" applyNumberFormat="1" applyFont="1" applyFill="1" applyBorder="1" applyAlignment="1">
      <alignment horizontal="right" vertical="center"/>
    </xf>
    <xf numFmtId="0" fontId="12" fillId="11" borderId="1" xfId="0" applyFont="1" applyFill="1" applyBorder="1" applyAlignment="1">
      <alignment horizontal="left" vertical="center" wrapText="1" indent="3"/>
    </xf>
    <xf numFmtId="9" fontId="4" fillId="10" borderId="25" xfId="1" applyFont="1" applyFill="1" applyBorder="1" applyAlignment="1">
      <alignment horizontal="center" vertical="center"/>
    </xf>
    <xf numFmtId="9" fontId="4" fillId="10" borderId="26" xfId="1" applyFont="1" applyFill="1" applyBorder="1" applyAlignment="1">
      <alignment horizontal="center" vertical="center"/>
    </xf>
    <xf numFmtId="10" fontId="13" fillId="9" borderId="25" xfId="1" applyNumberFormat="1" applyFont="1" applyFill="1" applyBorder="1" applyAlignment="1">
      <alignment horizontal="center" vertical="center"/>
    </xf>
    <xf numFmtId="10" fontId="13" fillId="9" borderId="26" xfId="1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left" vertical="center" indent="2"/>
    </xf>
    <xf numFmtId="0" fontId="26" fillId="0" borderId="0" xfId="0" applyFont="1" applyAlignment="1">
      <alignment horizontal="left" vertical="center" indent="2"/>
    </xf>
    <xf numFmtId="9" fontId="13" fillId="12" borderId="10" xfId="1" applyFont="1" applyFill="1" applyBorder="1" applyAlignment="1">
      <alignment horizontal="center" vertical="center"/>
    </xf>
    <xf numFmtId="9" fontId="13" fillId="12" borderId="11" xfId="1" applyFont="1" applyFill="1" applyBorder="1" applyAlignment="1">
      <alignment horizontal="center" vertical="center"/>
    </xf>
    <xf numFmtId="9" fontId="4" fillId="10" borderId="10" xfId="1" applyFont="1" applyFill="1" applyBorder="1" applyAlignment="1">
      <alignment horizontal="center" vertical="center"/>
    </xf>
    <xf numFmtId="9" fontId="4" fillId="10" borderId="11" xfId="1" applyFont="1" applyFill="1" applyBorder="1" applyAlignment="1">
      <alignment horizontal="center" vertical="center"/>
    </xf>
    <xf numFmtId="0" fontId="25" fillId="11" borderId="1" xfId="0" applyFont="1" applyFill="1" applyBorder="1" applyAlignment="1">
      <alignment horizontal="left" vertical="center" wrapText="1" indent="3"/>
    </xf>
    <xf numFmtId="0" fontId="25" fillId="11" borderId="1" xfId="0" applyFont="1" applyFill="1" applyBorder="1" applyAlignment="1">
      <alignment horizontal="left" vertical="center" indent="3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Top Consumer Stocks"/>
      <sheetName val="Dividend Portfolio"/>
      <sheetName val="Watchlist"/>
      <sheetName val="Small + Speculative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4.1210000000000004E-2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https://www.bing.com/financeapi/forcetrigger?t=a1mxtc&amp;q=XNAS%3aAEHR&amp;form=skydnc</v>
    <v>Learn more on Bing</v>
  </rv>
  <rv s="1">
    <v>0</v>
    <v>AEHR TEST SYSTEMS (XNAS:AEHR)</v>
    <v>2</v>
    <v>3</v>
    <v>Finance</v>
    <v>4</v>
    <v>en-US</v>
    <v>a1mxtc</v>
    <v>268435456</v>
    <v>1</v>
    <v>Powered by Refinitiv</v>
    <v>54.1</v>
    <v>17.05</v>
    <v>1.9117999999999999</v>
    <v>1.17</v>
    <v>4.7329999999999997E-2</v>
    <v>-0.03</v>
    <v>-1.1590000000000001E-3</v>
    <v>USD</v>
    <v>Aehr Test Systems is a provider of test solutions for testing, burning-in, and stabilizing semiconductor devices in wafer level, singulated die, and package part form. The Company's products include the FOX-P family of test and burn-in systems and FOX WaferPak Aligner, FOX WaferPak Contactor, FOX DiePak Carrier and FOX DiePak Loader. The FOX-XP and FOX-NP systems are full wafer contact and singulated die/module test and burn-in systems that can test, burn-in, and stabilize a range of devices such as silicon carbide-based and other power semiconductors, 2D and 3D sensors used in mobile phones, tablets, and other computing devices. The FOX-CP system is a low-cost single-wafer compact test solution for logic, memory and photonic devices. The FOX WaferPak Contactor contains a full wafer contactor capable of testing wafers up to 300 millimeter (mm) that enables integrated circuit (IC) manufacturers to perform testing, burn-in, and stabilization of full wafers on the FOX-P systems.</v>
    <v>104</v>
    <v>Nasdaq Stock Market</v>
    <v>XNAS</v>
    <v>XNAS</v>
    <v>400 Kato Ter, FREMONT, CA, 94539 US</v>
    <v>26.0215</v>
    <v>Semiconductors &amp; Semiconductor Equipment</v>
    <v>Stock</v>
    <v>45269.038545022653</v>
    <v>0</v>
    <v>24.6</v>
    <v>745614135</v>
    <v>AEHR TEST SYSTEMS</v>
    <v>AEHR TEST SYSTEMS</v>
    <v>24.73</v>
    <v>39.064500000000002</v>
    <v>24.72</v>
    <v>25.89</v>
    <v>25.86</v>
    <v>28799310</v>
    <v>AEHR</v>
    <v>AEHR TEST SYSTEMS (XNAS:AEHR)</v>
    <v>796697</v>
    <v>895574</v>
    <v>1977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ic.ai/financials/AEHR%3AUS/annu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CM:AEHR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6"/>
  <sheetViews>
    <sheetView topLeftCell="A179" workbookViewId="0">
      <pane xSplit="1" topLeftCell="J1" activePane="topRight" state="frozen"/>
      <selection pane="topRight" activeCell="M188" sqref="M188:P188"/>
    </sheetView>
  </sheetViews>
  <sheetFormatPr baseColWidth="10" defaultRowHeight="15" x14ac:dyDescent="0.2"/>
  <cols>
    <col min="1" max="1" width="40.83203125" customWidth="1"/>
    <col min="2" max="22" width="13.83203125" customWidth="1"/>
  </cols>
  <sheetData>
    <row r="1" spans="1:21" ht="16" x14ac:dyDescent="0.2">
      <c r="A1" s="1" t="e" vm="1">
        <v>#VALUE!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16" x14ac:dyDescent="0.2">
      <c r="A2" s="34" t="s">
        <v>20</v>
      </c>
      <c r="B2" s="32">
        <v>21407000</v>
      </c>
      <c r="C2" s="32">
        <v>11674000</v>
      </c>
      <c r="D2" s="32">
        <v>13737000</v>
      </c>
      <c r="E2" s="32">
        <v>15521000</v>
      </c>
      <c r="F2" s="32">
        <v>16488000</v>
      </c>
      <c r="G2" s="32">
        <v>19684000</v>
      </c>
      <c r="H2" s="32">
        <v>10018000</v>
      </c>
      <c r="I2" s="32">
        <v>14501000</v>
      </c>
      <c r="J2" s="32">
        <v>18898000</v>
      </c>
      <c r="K2" s="32">
        <v>29555000</v>
      </c>
      <c r="L2" s="32">
        <v>21056000</v>
      </c>
      <c r="M2" s="32">
        <v>22291000</v>
      </c>
      <c r="N2" s="32">
        <v>16600000</v>
      </c>
      <c r="O2" s="32">
        <v>50829000</v>
      </c>
      <c r="P2" s="32">
        <v>64961000</v>
      </c>
      <c r="Q2" s="33">
        <v>74914000</v>
      </c>
      <c r="R2" s="32">
        <v>14815000</v>
      </c>
      <c r="S2" s="32">
        <v>17206000</v>
      </c>
      <c r="T2" s="32">
        <v>22269000</v>
      </c>
      <c r="U2" s="32">
        <v>20624000</v>
      </c>
    </row>
    <row r="3" spans="1:21" ht="16" x14ac:dyDescent="0.2">
      <c r="A3" s="9" t="s">
        <v>193</v>
      </c>
      <c r="B3" s="10"/>
      <c r="C3" s="11">
        <f t="shared" ref="C3:Q3" si="0">(C2/B2)-1</f>
        <v>-0.45466436212453876</v>
      </c>
      <c r="D3" s="11">
        <f t="shared" si="0"/>
        <v>0.17671749186225805</v>
      </c>
      <c r="E3" s="11">
        <f t="shared" si="0"/>
        <v>0.1298682390623862</v>
      </c>
      <c r="F3" s="11">
        <f t="shared" si="0"/>
        <v>6.2302686682559116E-2</v>
      </c>
      <c r="G3" s="11">
        <f t="shared" si="0"/>
        <v>0.19383794274623978</v>
      </c>
      <c r="H3" s="11">
        <f t="shared" si="0"/>
        <v>-0.49105872790083316</v>
      </c>
      <c r="I3" s="11">
        <f t="shared" si="0"/>
        <v>0.44749450988221207</v>
      </c>
      <c r="J3" s="11">
        <f t="shared" si="0"/>
        <v>0.30322046755396181</v>
      </c>
      <c r="K3" s="11">
        <f t="shared" si="0"/>
        <v>0.56392210815959354</v>
      </c>
      <c r="L3" s="11">
        <f t="shared" si="0"/>
        <v>-0.28756555574352904</v>
      </c>
      <c r="M3" s="11">
        <f t="shared" si="0"/>
        <v>5.8653115501519748E-2</v>
      </c>
      <c r="N3" s="11">
        <f t="shared" si="0"/>
        <v>-0.25530483154636396</v>
      </c>
      <c r="O3" s="11">
        <f t="shared" si="0"/>
        <v>2.0619879518072288</v>
      </c>
      <c r="P3" s="11">
        <f t="shared" si="0"/>
        <v>0.27803025831710237</v>
      </c>
      <c r="Q3" s="11">
        <f t="shared" si="0"/>
        <v>0.15321500592663284</v>
      </c>
      <c r="R3" s="11"/>
      <c r="S3" s="11">
        <f t="shared" ref="S3:U3" si="1">(S2/R2)-1</f>
        <v>0.16139048261896716</v>
      </c>
      <c r="T3" s="11">
        <f t="shared" si="1"/>
        <v>0.29425781704056719</v>
      </c>
      <c r="U3" s="11">
        <f t="shared" si="1"/>
        <v>-7.386950469262199E-2</v>
      </c>
    </row>
    <row r="4" spans="1:21" ht="16" x14ac:dyDescent="0.2">
      <c r="A4" s="3" t="s">
        <v>21</v>
      </c>
      <c r="B4" s="4">
        <v>21407000</v>
      </c>
      <c r="C4" s="4">
        <v>11674000</v>
      </c>
      <c r="D4" s="4">
        <v>13737000</v>
      </c>
      <c r="E4" s="4">
        <v>15521000</v>
      </c>
      <c r="F4" s="4">
        <v>16488000</v>
      </c>
      <c r="G4" s="4">
        <v>19684000</v>
      </c>
      <c r="H4" s="4">
        <v>10018000</v>
      </c>
      <c r="I4" s="4">
        <v>14501000</v>
      </c>
      <c r="J4" s="4">
        <v>18898000</v>
      </c>
      <c r="K4" s="4">
        <v>29555000</v>
      </c>
      <c r="L4" s="4">
        <v>21056000</v>
      </c>
      <c r="M4" s="4">
        <v>22291000</v>
      </c>
      <c r="N4" s="4">
        <v>16600000</v>
      </c>
      <c r="O4" s="4">
        <v>50829000</v>
      </c>
      <c r="P4" s="4">
        <v>64961000</v>
      </c>
      <c r="Q4" s="5">
        <v>74914000</v>
      </c>
      <c r="R4" s="4">
        <v>14815000</v>
      </c>
      <c r="S4" s="4">
        <v>17206000</v>
      </c>
      <c r="T4" s="4">
        <v>22269000</v>
      </c>
      <c r="U4" s="4">
        <v>20624000</v>
      </c>
    </row>
    <row r="5" spans="1:21" ht="16" x14ac:dyDescent="0.2">
      <c r="A5" s="3" t="s">
        <v>22</v>
      </c>
      <c r="B5" s="4">
        <v>20223000</v>
      </c>
      <c r="C5" s="4">
        <v>5571000</v>
      </c>
      <c r="D5" s="4">
        <v>8225000</v>
      </c>
      <c r="E5" s="4">
        <v>9314000</v>
      </c>
      <c r="F5" s="4">
        <v>9712000</v>
      </c>
      <c r="G5" s="4">
        <v>9462000</v>
      </c>
      <c r="H5" s="4">
        <v>6180000</v>
      </c>
      <c r="I5" s="4">
        <v>9356000</v>
      </c>
      <c r="J5" s="4">
        <v>12118000</v>
      </c>
      <c r="K5" s="4">
        <v>17169000</v>
      </c>
      <c r="L5" s="4">
        <v>13454000</v>
      </c>
      <c r="M5" s="4">
        <v>13920000</v>
      </c>
      <c r="N5" s="4">
        <v>10568000</v>
      </c>
      <c r="O5" s="4">
        <v>27164000</v>
      </c>
      <c r="P5" s="4">
        <v>32215000</v>
      </c>
      <c r="Q5" s="5">
        <v>36668000</v>
      </c>
      <c r="R5" s="4">
        <v>6904000</v>
      </c>
      <c r="S5" s="4">
        <v>8331000</v>
      </c>
      <c r="T5" s="4">
        <v>10790000</v>
      </c>
      <c r="U5" s="4">
        <v>10643000</v>
      </c>
    </row>
    <row r="6" spans="1:21" ht="16" x14ac:dyDescent="0.2">
      <c r="A6" s="3" t="s">
        <v>23</v>
      </c>
      <c r="B6" s="4">
        <v>20223000</v>
      </c>
      <c r="C6" s="4">
        <v>5571000</v>
      </c>
      <c r="D6" s="4">
        <v>8225000</v>
      </c>
      <c r="E6" s="4">
        <v>9314000</v>
      </c>
      <c r="F6" s="4">
        <v>9712000</v>
      </c>
      <c r="G6" s="4">
        <v>9462000</v>
      </c>
      <c r="H6" s="4">
        <v>6180000</v>
      </c>
      <c r="I6" s="4">
        <v>9356000</v>
      </c>
      <c r="J6" s="4">
        <v>12118000</v>
      </c>
      <c r="K6" s="4">
        <v>17169000</v>
      </c>
      <c r="L6" s="4">
        <v>13454000</v>
      </c>
      <c r="M6" s="4">
        <v>13920000</v>
      </c>
      <c r="N6" s="4">
        <v>10568000</v>
      </c>
      <c r="O6" s="4">
        <v>27164000</v>
      </c>
      <c r="P6" s="4">
        <v>32215000</v>
      </c>
      <c r="Q6" s="5">
        <v>36668000</v>
      </c>
      <c r="R6" s="4">
        <v>6904000</v>
      </c>
      <c r="S6" s="4">
        <v>8331000</v>
      </c>
      <c r="T6" s="4">
        <v>10790000</v>
      </c>
      <c r="U6" s="4">
        <v>10643000</v>
      </c>
    </row>
    <row r="7" spans="1:21" ht="16" x14ac:dyDescent="0.2">
      <c r="A7" s="34" t="s">
        <v>24</v>
      </c>
      <c r="B7" s="32">
        <v>1184000</v>
      </c>
      <c r="C7" s="32">
        <v>6103000</v>
      </c>
      <c r="D7" s="32">
        <v>5512000</v>
      </c>
      <c r="E7" s="32">
        <v>6207000</v>
      </c>
      <c r="F7" s="32">
        <v>6776000</v>
      </c>
      <c r="G7" s="32">
        <v>10222000</v>
      </c>
      <c r="H7" s="32">
        <v>3838000</v>
      </c>
      <c r="I7" s="32">
        <v>5145000</v>
      </c>
      <c r="J7" s="32">
        <v>6780000</v>
      </c>
      <c r="K7" s="32">
        <v>12386000</v>
      </c>
      <c r="L7" s="32">
        <v>7602000</v>
      </c>
      <c r="M7" s="32">
        <v>8371000</v>
      </c>
      <c r="N7" s="32">
        <v>6032000</v>
      </c>
      <c r="O7" s="32">
        <v>23665000</v>
      </c>
      <c r="P7" s="32">
        <v>32746000</v>
      </c>
      <c r="Q7" s="33">
        <v>38246000</v>
      </c>
      <c r="R7" s="32">
        <v>7911000</v>
      </c>
      <c r="S7" s="32">
        <v>8875000</v>
      </c>
      <c r="T7" s="32">
        <v>11479000</v>
      </c>
      <c r="U7" s="32">
        <v>9981000</v>
      </c>
    </row>
    <row r="8" spans="1:21" ht="16" x14ac:dyDescent="0.2">
      <c r="A8" s="29" t="s">
        <v>60</v>
      </c>
      <c r="B8" s="30">
        <v>5.53</v>
      </c>
      <c r="C8" s="30">
        <v>52.28</v>
      </c>
      <c r="D8" s="30">
        <v>40.130000000000003</v>
      </c>
      <c r="E8" s="30">
        <v>39.99</v>
      </c>
      <c r="F8" s="30">
        <v>41.1</v>
      </c>
      <c r="G8" s="30">
        <v>51.93</v>
      </c>
      <c r="H8" s="30">
        <v>38.31</v>
      </c>
      <c r="I8" s="30">
        <v>35.479999999999997</v>
      </c>
      <c r="J8" s="30">
        <v>35.880000000000003</v>
      </c>
      <c r="K8" s="30">
        <v>41.91</v>
      </c>
      <c r="L8" s="30">
        <v>36.1</v>
      </c>
      <c r="M8" s="30">
        <v>37.549999999999997</v>
      </c>
      <c r="N8" s="30">
        <v>36.340000000000003</v>
      </c>
      <c r="O8" s="30">
        <v>46.56</v>
      </c>
      <c r="P8" s="30">
        <v>50.41</v>
      </c>
      <c r="Q8" s="31">
        <v>51.05</v>
      </c>
      <c r="R8" s="30">
        <v>53.4</v>
      </c>
      <c r="S8" s="30">
        <v>51.58</v>
      </c>
      <c r="T8" s="30">
        <v>51.55</v>
      </c>
      <c r="U8" s="30">
        <v>48.4</v>
      </c>
    </row>
    <row r="9" spans="1:21" ht="16" x14ac:dyDescent="0.2">
      <c r="A9" s="3" t="s">
        <v>25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5" t="s">
        <v>26</v>
      </c>
      <c r="R9" s="4" t="s">
        <v>26</v>
      </c>
      <c r="S9" s="4" t="s">
        <v>26</v>
      </c>
      <c r="T9" s="4" t="s">
        <v>26</v>
      </c>
      <c r="U9" s="4" t="s">
        <v>26</v>
      </c>
    </row>
    <row r="10" spans="1:21" ht="16" x14ac:dyDescent="0.2">
      <c r="A10" s="3" t="s">
        <v>27</v>
      </c>
      <c r="B10" s="4">
        <v>26385000</v>
      </c>
      <c r="C10" s="4">
        <v>6859000</v>
      </c>
      <c r="D10" s="4">
        <v>9699000</v>
      </c>
      <c r="E10" s="4">
        <v>10714000</v>
      </c>
      <c r="F10" s="4">
        <v>10083000</v>
      </c>
      <c r="G10" s="4">
        <v>9725000</v>
      </c>
      <c r="H10" s="4">
        <v>10532000</v>
      </c>
      <c r="I10" s="4">
        <v>11299000</v>
      </c>
      <c r="J10" s="4">
        <v>11709000</v>
      </c>
      <c r="K10" s="4">
        <v>11471000</v>
      </c>
      <c r="L10" s="4">
        <v>11877000</v>
      </c>
      <c r="M10" s="4">
        <v>10916000</v>
      </c>
      <c r="N10" s="4">
        <v>10214000</v>
      </c>
      <c r="O10" s="4">
        <v>15865000</v>
      </c>
      <c r="P10" s="4">
        <v>19371000</v>
      </c>
      <c r="Q10" s="5">
        <v>21214000</v>
      </c>
      <c r="R10" s="4">
        <v>4426000</v>
      </c>
      <c r="S10" s="4">
        <v>5082000</v>
      </c>
      <c r="T10" s="4">
        <v>5840000</v>
      </c>
      <c r="U10" s="4">
        <v>5866000</v>
      </c>
    </row>
    <row r="11" spans="1:21" ht="16" x14ac:dyDescent="0.2">
      <c r="A11" s="29" t="s">
        <v>28</v>
      </c>
      <c r="B11" s="32">
        <v>20623000</v>
      </c>
      <c r="C11" s="32">
        <v>6094000</v>
      </c>
      <c r="D11" s="32">
        <v>5964000</v>
      </c>
      <c r="E11" s="32">
        <v>6526000</v>
      </c>
      <c r="F11" s="32">
        <v>6872000</v>
      </c>
      <c r="G11" s="32">
        <v>6323000</v>
      </c>
      <c r="H11" s="32">
        <v>6470000</v>
      </c>
      <c r="I11" s="32">
        <v>6975000</v>
      </c>
      <c r="J11" s="32">
        <v>7052000</v>
      </c>
      <c r="K11" s="32">
        <v>7290000</v>
      </c>
      <c r="L11" s="32">
        <v>7724000</v>
      </c>
      <c r="M11" s="32">
        <v>7530000</v>
      </c>
      <c r="N11" s="32">
        <v>6562000</v>
      </c>
      <c r="O11" s="32">
        <v>10047000</v>
      </c>
      <c r="P11" s="32">
        <v>12237000</v>
      </c>
      <c r="Q11" s="33">
        <v>13121000</v>
      </c>
      <c r="R11" s="32">
        <v>2875000</v>
      </c>
      <c r="S11" s="32">
        <v>3250000</v>
      </c>
      <c r="T11" s="32">
        <v>3587000</v>
      </c>
      <c r="U11" s="32">
        <v>3409000</v>
      </c>
    </row>
    <row r="12" spans="1:21" ht="16" x14ac:dyDescent="0.2">
      <c r="A12" s="12" t="s">
        <v>194</v>
      </c>
      <c r="B12" s="11">
        <f t="shared" ref="B12:U12" si="2">B11/B2</f>
        <v>0.96337646564207968</v>
      </c>
      <c r="C12" s="11">
        <f t="shared" si="2"/>
        <v>0.52201473359602535</v>
      </c>
      <c r="D12" s="11">
        <f t="shared" si="2"/>
        <v>0.4341559292421926</v>
      </c>
      <c r="E12" s="11">
        <f t="shared" si="2"/>
        <v>0.42046259905933897</v>
      </c>
      <c r="F12" s="11">
        <f t="shared" si="2"/>
        <v>0.4167879670063076</v>
      </c>
      <c r="G12" s="11">
        <f t="shared" si="2"/>
        <v>0.32122536069904489</v>
      </c>
      <c r="H12" s="11">
        <f t="shared" si="2"/>
        <v>0.64583749251347577</v>
      </c>
      <c r="I12" s="11">
        <f t="shared" si="2"/>
        <v>0.48100131025446519</v>
      </c>
      <c r="J12" s="11">
        <f t="shared" si="2"/>
        <v>0.37316118107736268</v>
      </c>
      <c r="K12" s="11">
        <f t="shared" si="2"/>
        <v>0.24665877178142445</v>
      </c>
      <c r="L12" s="11">
        <f t="shared" si="2"/>
        <v>0.36683130699088146</v>
      </c>
      <c r="M12" s="11">
        <f t="shared" si="2"/>
        <v>0.33780449508770355</v>
      </c>
      <c r="N12" s="11">
        <f t="shared" si="2"/>
        <v>0.39530120481927711</v>
      </c>
      <c r="O12" s="11">
        <f t="shared" si="2"/>
        <v>0.19766275157882313</v>
      </c>
      <c r="P12" s="11">
        <f t="shared" si="2"/>
        <v>0.18837456319945814</v>
      </c>
      <c r="Q12" s="11">
        <f t="shared" si="2"/>
        <v>0.17514750246949837</v>
      </c>
      <c r="R12" s="11">
        <f t="shared" si="2"/>
        <v>0.19406007424907187</v>
      </c>
      <c r="S12" s="11">
        <f t="shared" si="2"/>
        <v>0.18888759734976171</v>
      </c>
      <c r="T12" s="11">
        <f t="shared" si="2"/>
        <v>0.16107593515649557</v>
      </c>
      <c r="U12" s="11">
        <f t="shared" si="2"/>
        <v>0.16529286268425136</v>
      </c>
    </row>
    <row r="13" spans="1:21" ht="16" x14ac:dyDescent="0.2">
      <c r="A13" s="29" t="s">
        <v>29</v>
      </c>
      <c r="B13" s="32">
        <v>5762000</v>
      </c>
      <c r="C13" s="32">
        <v>4758000</v>
      </c>
      <c r="D13" s="32">
        <v>4567000</v>
      </c>
      <c r="E13" s="32">
        <v>4188000</v>
      </c>
      <c r="F13" s="32">
        <v>3211000</v>
      </c>
      <c r="G13" s="32">
        <v>3402000</v>
      </c>
      <c r="H13" s="32">
        <v>4062000</v>
      </c>
      <c r="I13" s="32">
        <v>4324000</v>
      </c>
      <c r="J13" s="32">
        <v>4657000</v>
      </c>
      <c r="K13" s="32">
        <v>4181000</v>
      </c>
      <c r="L13" s="32">
        <v>4153000</v>
      </c>
      <c r="M13" s="32">
        <v>3386000</v>
      </c>
      <c r="N13" s="32">
        <v>3652000</v>
      </c>
      <c r="O13" s="32">
        <v>5818000</v>
      </c>
      <c r="P13" s="32">
        <v>7134000</v>
      </c>
      <c r="Q13" s="33">
        <v>8093000</v>
      </c>
      <c r="R13" s="32">
        <v>1551000</v>
      </c>
      <c r="S13" s="32">
        <v>1832000</v>
      </c>
      <c r="T13" s="32">
        <v>2253000</v>
      </c>
      <c r="U13" s="32">
        <v>2457000</v>
      </c>
    </row>
    <row r="14" spans="1:21" ht="16" x14ac:dyDescent="0.2">
      <c r="A14" s="13" t="s">
        <v>195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f t="shared" ref="K14:U14" si="3">K13/K2</f>
        <v>0.14146506513280324</v>
      </c>
      <c r="L14" s="14">
        <f t="shared" si="3"/>
        <v>0.19723594224924013</v>
      </c>
      <c r="M14" s="14">
        <f t="shared" si="3"/>
        <v>0.15189986990265131</v>
      </c>
      <c r="N14" s="14">
        <f t="shared" si="3"/>
        <v>0.22</v>
      </c>
      <c r="O14" s="14">
        <f t="shared" si="3"/>
        <v>0.11446221645123847</v>
      </c>
      <c r="P14" s="14">
        <f t="shared" si="3"/>
        <v>0.10981973799664414</v>
      </c>
      <c r="Q14" s="14">
        <f t="shared" si="3"/>
        <v>0.10803054168780202</v>
      </c>
      <c r="R14" s="14">
        <f t="shared" si="3"/>
        <v>0.104691191360108</v>
      </c>
      <c r="S14" s="14">
        <f t="shared" si="3"/>
        <v>0.10647448564454261</v>
      </c>
      <c r="T14" s="14">
        <f t="shared" si="3"/>
        <v>0.10117203287080695</v>
      </c>
      <c r="U14" s="14">
        <f t="shared" si="3"/>
        <v>0.11913304887509697</v>
      </c>
    </row>
    <row r="15" spans="1:21" ht="16" x14ac:dyDescent="0.2">
      <c r="A15" s="3" t="s">
        <v>30</v>
      </c>
      <c r="B15" s="4" t="s">
        <v>26</v>
      </c>
      <c r="C15" s="4">
        <v>-3993000</v>
      </c>
      <c r="D15" s="4">
        <v>-832000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5" t="s">
        <v>26</v>
      </c>
      <c r="R15" s="4" t="s">
        <v>26</v>
      </c>
      <c r="S15" s="4" t="s">
        <v>26</v>
      </c>
      <c r="T15" s="4" t="s">
        <v>26</v>
      </c>
      <c r="U15" s="4" t="s">
        <v>26</v>
      </c>
    </row>
    <row r="16" spans="1:21" ht="16" x14ac:dyDescent="0.2">
      <c r="A16" s="34" t="s">
        <v>31</v>
      </c>
      <c r="B16" s="32">
        <v>-25201000</v>
      </c>
      <c r="C16" s="32">
        <v>-756000</v>
      </c>
      <c r="D16" s="32">
        <v>-4187000</v>
      </c>
      <c r="E16" s="32">
        <v>-4507000</v>
      </c>
      <c r="F16" s="32">
        <v>-3307000</v>
      </c>
      <c r="G16" s="32">
        <v>497000</v>
      </c>
      <c r="H16" s="32">
        <v>-6694000</v>
      </c>
      <c r="I16" s="32">
        <v>-6154000</v>
      </c>
      <c r="J16" s="32">
        <v>-4929000</v>
      </c>
      <c r="K16" s="32">
        <v>915000</v>
      </c>
      <c r="L16" s="32">
        <v>-4275000</v>
      </c>
      <c r="M16" s="32">
        <v>-2545000</v>
      </c>
      <c r="N16" s="32">
        <v>-4182000</v>
      </c>
      <c r="O16" s="32">
        <v>7800000</v>
      </c>
      <c r="P16" s="32">
        <v>13375000</v>
      </c>
      <c r="Q16" s="33">
        <v>17032000</v>
      </c>
      <c r="R16" s="32">
        <v>3485000</v>
      </c>
      <c r="S16" s="32">
        <v>3793000</v>
      </c>
      <c r="T16" s="32">
        <v>5639000</v>
      </c>
      <c r="U16" s="32">
        <v>4115000</v>
      </c>
    </row>
    <row r="17" spans="1:21" ht="16" x14ac:dyDescent="0.2">
      <c r="A17" s="29" t="s">
        <v>61</v>
      </c>
      <c r="B17" s="30">
        <v>-117.72</v>
      </c>
      <c r="C17" s="30">
        <v>-6.48</v>
      </c>
      <c r="D17" s="30">
        <v>-30.48</v>
      </c>
      <c r="E17" s="30">
        <v>-29.04</v>
      </c>
      <c r="F17" s="30">
        <v>-20.059999999999999</v>
      </c>
      <c r="G17" s="30">
        <v>2.52</v>
      </c>
      <c r="H17" s="30">
        <v>-66.819999999999993</v>
      </c>
      <c r="I17" s="30">
        <v>-42.44</v>
      </c>
      <c r="J17" s="30">
        <v>-26.08</v>
      </c>
      <c r="K17" s="30">
        <v>3.1</v>
      </c>
      <c r="L17" s="30">
        <v>-20.3</v>
      </c>
      <c r="M17" s="30">
        <v>-11.42</v>
      </c>
      <c r="N17" s="30">
        <v>-25.19</v>
      </c>
      <c r="O17" s="30">
        <v>15.35</v>
      </c>
      <c r="P17" s="30">
        <v>20.59</v>
      </c>
      <c r="Q17" s="31">
        <v>22.74</v>
      </c>
      <c r="R17" s="30">
        <v>23.52</v>
      </c>
      <c r="S17" s="30">
        <v>22.04</v>
      </c>
      <c r="T17" s="30">
        <v>25.32</v>
      </c>
      <c r="U17" s="30">
        <v>19.95</v>
      </c>
    </row>
    <row r="18" spans="1:21" ht="16" x14ac:dyDescent="0.2">
      <c r="A18" s="15" t="s">
        <v>196</v>
      </c>
      <c r="B18" s="10"/>
      <c r="C18" s="11">
        <f>(C16/B16)-1</f>
        <v>-0.97000119042895128</v>
      </c>
      <c r="D18" s="11">
        <f>(D16/C16)-1</f>
        <v>4.5383597883597879</v>
      </c>
      <c r="E18" s="11">
        <f>(E16/D16)-1</f>
        <v>7.6427036064007581E-2</v>
      </c>
      <c r="F18" s="11">
        <f t="shared" ref="F18:Q18" si="4">(F16/E16)-1</f>
        <v>-0.26625249611715107</v>
      </c>
      <c r="G18" s="11">
        <f t="shared" si="4"/>
        <v>-1.1502872694284849</v>
      </c>
      <c r="H18" s="11">
        <f t="shared" si="4"/>
        <v>-14.468812877263581</v>
      </c>
      <c r="I18" s="11">
        <f t="shared" si="4"/>
        <v>-8.0669256050194149E-2</v>
      </c>
      <c r="J18" s="11">
        <f t="shared" si="4"/>
        <v>-0.19905752356191098</v>
      </c>
      <c r="K18" s="11">
        <f t="shared" si="4"/>
        <v>-1.1856360316494219</v>
      </c>
      <c r="L18" s="11">
        <f t="shared" si="4"/>
        <v>-5.6721311475409832</v>
      </c>
      <c r="M18" s="11">
        <f t="shared" si="4"/>
        <v>-0.40467836257309941</v>
      </c>
      <c r="N18" s="11">
        <f t="shared" si="4"/>
        <v>0.64322200392927309</v>
      </c>
      <c r="O18" s="11">
        <f t="shared" si="4"/>
        <v>-2.8651362984218078</v>
      </c>
      <c r="P18" s="11">
        <f t="shared" si="4"/>
        <v>0.71474358974358965</v>
      </c>
      <c r="Q18" s="11">
        <f t="shared" si="4"/>
        <v>0.27342056074766363</v>
      </c>
      <c r="R18" s="11"/>
      <c r="S18" s="11">
        <f t="shared" ref="S18:U18" si="5">(S16/R16)-1</f>
        <v>8.8378766140602583E-2</v>
      </c>
      <c r="T18" s="11">
        <f t="shared" si="5"/>
        <v>0.48668600052728705</v>
      </c>
      <c r="U18" s="11">
        <f t="shared" si="5"/>
        <v>-0.27026068451853169</v>
      </c>
    </row>
    <row r="19" spans="1:21" ht="16" x14ac:dyDescent="0.2">
      <c r="A19" s="3" t="s">
        <v>32</v>
      </c>
      <c r="B19" s="4">
        <v>-145000</v>
      </c>
      <c r="C19" s="4">
        <v>-136000</v>
      </c>
      <c r="D19" s="4">
        <v>-765000</v>
      </c>
      <c r="E19" s="4">
        <v>-1103000</v>
      </c>
      <c r="F19" s="4">
        <v>82000</v>
      </c>
      <c r="G19" s="4">
        <v>90000</v>
      </c>
      <c r="H19" s="4">
        <v>-81000</v>
      </c>
      <c r="I19" s="4">
        <v>621000</v>
      </c>
      <c r="J19" s="4">
        <v>699000</v>
      </c>
      <c r="K19" s="4">
        <v>460000</v>
      </c>
      <c r="L19" s="4">
        <v>933000</v>
      </c>
      <c r="M19" s="4">
        <v>221000</v>
      </c>
      <c r="N19" s="4">
        <v>-1978000</v>
      </c>
      <c r="O19" s="4">
        <v>-1741000</v>
      </c>
      <c r="P19" s="4">
        <v>-1242000</v>
      </c>
      <c r="Q19" s="5">
        <v>-1672000</v>
      </c>
      <c r="R19" s="4">
        <v>-258000</v>
      </c>
      <c r="S19" s="4">
        <v>-356000</v>
      </c>
      <c r="T19" s="4">
        <v>-483000</v>
      </c>
      <c r="U19" s="4">
        <v>-575000</v>
      </c>
    </row>
    <row r="20" spans="1:21" ht="16" x14ac:dyDescent="0.2">
      <c r="A20" s="3" t="s">
        <v>33</v>
      </c>
      <c r="B20" s="4">
        <v>-142000</v>
      </c>
      <c r="C20" s="4">
        <v>-5000</v>
      </c>
      <c r="D20" s="4">
        <v>-3000</v>
      </c>
      <c r="E20" s="4">
        <v>4000</v>
      </c>
      <c r="F20" s="4">
        <v>49000</v>
      </c>
      <c r="G20" s="4">
        <v>26000</v>
      </c>
      <c r="H20" s="4">
        <v>130000</v>
      </c>
      <c r="I20" s="4">
        <v>605000</v>
      </c>
      <c r="J20" s="4">
        <v>678000</v>
      </c>
      <c r="K20" s="4">
        <v>399000</v>
      </c>
      <c r="L20" s="4">
        <v>252000</v>
      </c>
      <c r="M20" s="4" t="s">
        <v>26</v>
      </c>
      <c r="N20" s="4">
        <v>-46000</v>
      </c>
      <c r="O20" s="4" t="s">
        <v>26</v>
      </c>
      <c r="P20" s="4" t="s">
        <v>26</v>
      </c>
      <c r="Q20" s="5">
        <v>-581000</v>
      </c>
      <c r="R20" s="4" t="s">
        <v>26</v>
      </c>
      <c r="S20" s="4" t="s">
        <v>26</v>
      </c>
      <c r="T20" s="4" t="s">
        <v>26</v>
      </c>
      <c r="U20" s="4">
        <v>-581000</v>
      </c>
    </row>
    <row r="21" spans="1:21" ht="16" x14ac:dyDescent="0.2">
      <c r="A21" s="3" t="s">
        <v>34</v>
      </c>
      <c r="B21" s="4" t="s">
        <v>26</v>
      </c>
      <c r="C21" s="4" t="s">
        <v>26</v>
      </c>
      <c r="D21" s="4" t="s">
        <v>26</v>
      </c>
      <c r="E21" s="4">
        <v>4000</v>
      </c>
      <c r="F21" s="4">
        <v>49000</v>
      </c>
      <c r="G21" s="4">
        <v>26000</v>
      </c>
      <c r="H21" s="4">
        <v>130000</v>
      </c>
      <c r="I21" s="4">
        <v>605000</v>
      </c>
      <c r="J21" s="4">
        <v>678000</v>
      </c>
      <c r="K21" s="4">
        <v>399000</v>
      </c>
      <c r="L21" s="4">
        <v>252000</v>
      </c>
      <c r="M21" s="4" t="s">
        <v>26</v>
      </c>
      <c r="N21" s="4">
        <v>-46000</v>
      </c>
      <c r="O21" s="4" t="s">
        <v>26</v>
      </c>
      <c r="P21" s="4" t="s">
        <v>26</v>
      </c>
      <c r="Q21" s="5" t="s">
        <v>26</v>
      </c>
      <c r="R21" s="4" t="s">
        <v>26</v>
      </c>
      <c r="S21" s="4" t="s">
        <v>26</v>
      </c>
      <c r="T21" s="4" t="s">
        <v>26</v>
      </c>
      <c r="U21" s="4" t="s">
        <v>26</v>
      </c>
    </row>
    <row r="22" spans="1:21" ht="16" x14ac:dyDescent="0.2">
      <c r="A22" s="3" t="s">
        <v>35</v>
      </c>
      <c r="B22" s="4">
        <v>142000</v>
      </c>
      <c r="C22" s="4">
        <v>5000</v>
      </c>
      <c r="D22" s="4">
        <v>3000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5">
        <v>581000</v>
      </c>
      <c r="R22" s="4" t="s">
        <v>26</v>
      </c>
      <c r="S22" s="4" t="s">
        <v>26</v>
      </c>
      <c r="T22" s="4" t="s">
        <v>26</v>
      </c>
      <c r="U22" s="4">
        <v>581000</v>
      </c>
    </row>
    <row r="23" spans="1:21" ht="16" x14ac:dyDescent="0.2">
      <c r="A23" s="3" t="s">
        <v>36</v>
      </c>
      <c r="B23" s="4">
        <v>-3000</v>
      </c>
      <c r="C23" s="4">
        <v>-131000</v>
      </c>
      <c r="D23" s="4">
        <v>-762000</v>
      </c>
      <c r="E23" s="4">
        <v>-1107000</v>
      </c>
      <c r="F23" s="4">
        <v>33000</v>
      </c>
      <c r="G23" s="4">
        <v>64000</v>
      </c>
      <c r="H23" s="4">
        <v>-211000</v>
      </c>
      <c r="I23" s="4">
        <v>16000</v>
      </c>
      <c r="J23" s="4">
        <v>21000</v>
      </c>
      <c r="K23" s="4">
        <v>61000</v>
      </c>
      <c r="L23" s="4">
        <v>681000</v>
      </c>
      <c r="M23" s="4">
        <v>221000</v>
      </c>
      <c r="N23" s="4">
        <v>-1932000</v>
      </c>
      <c r="O23" s="4">
        <v>-1741000</v>
      </c>
      <c r="P23" s="4">
        <v>-1242000</v>
      </c>
      <c r="Q23" s="5">
        <v>-1091000</v>
      </c>
      <c r="R23" s="4">
        <v>-258000</v>
      </c>
      <c r="S23" s="4">
        <v>-356000</v>
      </c>
      <c r="T23" s="4">
        <v>-483000</v>
      </c>
      <c r="U23" s="4">
        <v>6000</v>
      </c>
    </row>
    <row r="24" spans="1:21" ht="16" x14ac:dyDescent="0.2">
      <c r="A24" s="3" t="s">
        <v>37</v>
      </c>
      <c r="B24" s="4">
        <v>-25056000</v>
      </c>
      <c r="C24" s="4">
        <v>-620000</v>
      </c>
      <c r="D24" s="4">
        <v>-3422000</v>
      </c>
      <c r="E24" s="4">
        <v>-3404000</v>
      </c>
      <c r="F24" s="4">
        <v>-3389000</v>
      </c>
      <c r="G24" s="4">
        <v>407000</v>
      </c>
      <c r="H24" s="4">
        <v>-6613000</v>
      </c>
      <c r="I24" s="4">
        <v>-6775000</v>
      </c>
      <c r="J24" s="4">
        <v>-5628000</v>
      </c>
      <c r="K24" s="4">
        <v>455000</v>
      </c>
      <c r="L24" s="4">
        <v>-5208000</v>
      </c>
      <c r="M24" s="4">
        <v>-2766000</v>
      </c>
      <c r="N24" s="4">
        <v>-2204000</v>
      </c>
      <c r="O24" s="4">
        <v>9541000</v>
      </c>
      <c r="P24" s="4">
        <v>14617000</v>
      </c>
      <c r="Q24" s="5">
        <v>18704000</v>
      </c>
      <c r="R24" s="4">
        <v>3743000</v>
      </c>
      <c r="S24" s="4">
        <v>4149000</v>
      </c>
      <c r="T24" s="4">
        <v>6122000</v>
      </c>
      <c r="U24" s="4">
        <v>4690000</v>
      </c>
    </row>
    <row r="25" spans="1:21" ht="16" x14ac:dyDescent="0.2">
      <c r="A25" s="3" t="s">
        <v>38</v>
      </c>
      <c r="B25" s="4">
        <v>4915000</v>
      </c>
      <c r="C25" s="4">
        <v>-139000</v>
      </c>
      <c r="D25" s="4">
        <v>-49000</v>
      </c>
      <c r="E25" s="4">
        <v>-15000</v>
      </c>
      <c r="F25" s="4">
        <v>30000</v>
      </c>
      <c r="G25" s="4">
        <v>-15000</v>
      </c>
      <c r="H25" s="4">
        <v>34000</v>
      </c>
      <c r="I25" s="4">
        <v>10000</v>
      </c>
      <c r="J25" s="4">
        <v>25000</v>
      </c>
      <c r="K25" s="4">
        <v>-73000</v>
      </c>
      <c r="L25" s="4">
        <v>27000</v>
      </c>
      <c r="M25" s="4">
        <v>36000</v>
      </c>
      <c r="N25" s="4">
        <v>-177000</v>
      </c>
      <c r="O25" s="4">
        <v>91000</v>
      </c>
      <c r="P25" s="4">
        <v>60000</v>
      </c>
      <c r="Q25" s="5">
        <v>62000</v>
      </c>
      <c r="R25" s="4">
        <v>18000</v>
      </c>
      <c r="S25" s="4">
        <v>17000</v>
      </c>
      <c r="T25" s="4">
        <v>11000</v>
      </c>
      <c r="U25" s="4">
        <v>16000</v>
      </c>
    </row>
    <row r="26" spans="1:21" ht="16" x14ac:dyDescent="0.2">
      <c r="A26" s="3" t="s">
        <v>39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5" t="s">
        <v>26</v>
      </c>
      <c r="R26" s="4" t="s">
        <v>26</v>
      </c>
      <c r="S26" s="4" t="s">
        <v>26</v>
      </c>
      <c r="T26" s="4" t="s">
        <v>26</v>
      </c>
      <c r="U26" s="4" t="s">
        <v>26</v>
      </c>
    </row>
    <row r="27" spans="1:21" ht="16" x14ac:dyDescent="0.2">
      <c r="A27" s="3" t="s">
        <v>40</v>
      </c>
      <c r="B27" s="4">
        <v>-29971000</v>
      </c>
      <c r="C27" s="4">
        <v>-481000</v>
      </c>
      <c r="D27" s="4">
        <v>-3373000</v>
      </c>
      <c r="E27" s="4">
        <v>-3389000</v>
      </c>
      <c r="F27" s="4">
        <v>-3419000</v>
      </c>
      <c r="G27" s="4">
        <v>422000</v>
      </c>
      <c r="H27" s="4">
        <v>-6647000</v>
      </c>
      <c r="I27" s="4">
        <v>-6785000</v>
      </c>
      <c r="J27" s="4">
        <v>-5653000</v>
      </c>
      <c r="K27" s="4">
        <v>528000</v>
      </c>
      <c r="L27" s="4">
        <v>-5235000</v>
      </c>
      <c r="M27" s="4">
        <v>-2802000</v>
      </c>
      <c r="N27" s="4">
        <v>-2027000</v>
      </c>
      <c r="O27" s="4">
        <v>9450000</v>
      </c>
      <c r="P27" s="4">
        <v>14557000</v>
      </c>
      <c r="Q27" s="5">
        <v>18642000</v>
      </c>
      <c r="R27" s="4">
        <v>3725000</v>
      </c>
      <c r="S27" s="4">
        <v>4132000</v>
      </c>
      <c r="T27" s="4">
        <v>6111000</v>
      </c>
      <c r="U27" s="4">
        <v>4674000</v>
      </c>
    </row>
    <row r="28" spans="1:21" ht="16" x14ac:dyDescent="0.2">
      <c r="A28" s="3" t="s">
        <v>41</v>
      </c>
      <c r="B28" s="4" t="s">
        <v>26</v>
      </c>
      <c r="C28" s="4" t="s">
        <v>26</v>
      </c>
      <c r="D28" s="4">
        <v>16000</v>
      </c>
      <c r="E28" s="4">
        <v>1000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5" t="s">
        <v>26</v>
      </c>
      <c r="R28" s="4" t="s">
        <v>26</v>
      </c>
      <c r="S28" s="4" t="s">
        <v>26</v>
      </c>
      <c r="T28" s="4" t="s">
        <v>26</v>
      </c>
      <c r="U28" s="4" t="s">
        <v>26</v>
      </c>
    </row>
    <row r="29" spans="1:21" ht="16" x14ac:dyDescent="0.2">
      <c r="A29" s="3" t="s">
        <v>42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5" t="s">
        <v>26</v>
      </c>
      <c r="R29" s="4" t="s">
        <v>26</v>
      </c>
      <c r="S29" s="4" t="s">
        <v>26</v>
      </c>
      <c r="T29" s="4" t="s">
        <v>26</v>
      </c>
      <c r="U29" s="4" t="s">
        <v>26</v>
      </c>
    </row>
    <row r="30" spans="1:21" ht="16" x14ac:dyDescent="0.2">
      <c r="A30" s="3" t="s">
        <v>43</v>
      </c>
      <c r="B30" s="4" t="s">
        <v>26</v>
      </c>
      <c r="C30" s="4" t="s">
        <v>26</v>
      </c>
      <c r="D30" s="4">
        <v>16000</v>
      </c>
      <c r="E30" s="4">
        <v>1000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5" t="s">
        <v>26</v>
      </c>
      <c r="R30" s="4" t="s">
        <v>26</v>
      </c>
      <c r="S30" s="4" t="s">
        <v>26</v>
      </c>
      <c r="T30" s="4" t="s">
        <v>26</v>
      </c>
      <c r="U30" s="4" t="s">
        <v>26</v>
      </c>
    </row>
    <row r="31" spans="1:21" ht="16" x14ac:dyDescent="0.2">
      <c r="A31" s="3" t="s">
        <v>44</v>
      </c>
      <c r="B31" s="4">
        <v>-29971000</v>
      </c>
      <c r="C31" s="4">
        <v>-481000</v>
      </c>
      <c r="D31" s="4">
        <v>-3389000</v>
      </c>
      <c r="E31" s="4">
        <v>-3390000</v>
      </c>
      <c r="F31" s="4">
        <v>-3419000</v>
      </c>
      <c r="G31" s="4">
        <v>422000</v>
      </c>
      <c r="H31" s="4">
        <v>-6647000</v>
      </c>
      <c r="I31" s="4">
        <v>-6785000</v>
      </c>
      <c r="J31" s="4">
        <v>-5653000</v>
      </c>
      <c r="K31" s="4">
        <v>528000</v>
      </c>
      <c r="L31" s="4">
        <v>-5235000</v>
      </c>
      <c r="M31" s="4">
        <v>-2802000</v>
      </c>
      <c r="N31" s="4">
        <v>-2027000</v>
      </c>
      <c r="O31" s="4">
        <v>9450000</v>
      </c>
      <c r="P31" s="4">
        <v>14557000</v>
      </c>
      <c r="Q31" s="5">
        <v>18642000</v>
      </c>
      <c r="R31" s="4">
        <v>3725000</v>
      </c>
      <c r="S31" s="4">
        <v>4132000</v>
      </c>
      <c r="T31" s="4">
        <v>6111000</v>
      </c>
      <c r="U31" s="4">
        <v>4674000</v>
      </c>
    </row>
    <row r="32" spans="1:21" ht="16" x14ac:dyDescent="0.2">
      <c r="A32" s="3" t="s">
        <v>45</v>
      </c>
      <c r="B32" s="4" t="s">
        <v>26</v>
      </c>
      <c r="C32" s="4" t="s">
        <v>26</v>
      </c>
      <c r="D32" s="4">
        <v>-16000</v>
      </c>
      <c r="E32" s="4">
        <v>-1000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5" t="s">
        <v>26</v>
      </c>
      <c r="R32" s="4" t="s">
        <v>26</v>
      </c>
      <c r="S32" s="4" t="s">
        <v>26</v>
      </c>
      <c r="T32" s="4" t="s">
        <v>26</v>
      </c>
      <c r="U32" s="4" t="s">
        <v>26</v>
      </c>
    </row>
    <row r="33" spans="1:21" ht="16" x14ac:dyDescent="0.2">
      <c r="A33" s="34" t="s">
        <v>46</v>
      </c>
      <c r="B33" s="32">
        <v>-29971000</v>
      </c>
      <c r="C33" s="32">
        <v>-481000</v>
      </c>
      <c r="D33" s="32">
        <v>-3373000</v>
      </c>
      <c r="E33" s="32">
        <v>-3389000</v>
      </c>
      <c r="F33" s="32">
        <v>-3419000</v>
      </c>
      <c r="G33" s="32">
        <v>422000</v>
      </c>
      <c r="H33" s="32">
        <v>-6647000</v>
      </c>
      <c r="I33" s="32">
        <v>-6785000</v>
      </c>
      <c r="J33" s="32">
        <v>-5653000</v>
      </c>
      <c r="K33" s="32">
        <v>528000</v>
      </c>
      <c r="L33" s="32">
        <v>-5235000</v>
      </c>
      <c r="M33" s="32">
        <v>-2802000</v>
      </c>
      <c r="N33" s="32">
        <v>-2027000</v>
      </c>
      <c r="O33" s="32">
        <v>9450000</v>
      </c>
      <c r="P33" s="32">
        <v>14557000</v>
      </c>
      <c r="Q33" s="33">
        <v>18642000</v>
      </c>
      <c r="R33" s="32">
        <v>3725000</v>
      </c>
      <c r="S33" s="32">
        <v>4132000</v>
      </c>
      <c r="T33" s="32">
        <v>6111000</v>
      </c>
      <c r="U33" s="32">
        <v>4674000</v>
      </c>
    </row>
    <row r="34" spans="1:21" ht="16" x14ac:dyDescent="0.2">
      <c r="A34" s="29" t="s">
        <v>62</v>
      </c>
      <c r="B34" s="30">
        <v>-140.01</v>
      </c>
      <c r="C34" s="30">
        <v>-4.12</v>
      </c>
      <c r="D34" s="30">
        <v>-24.55</v>
      </c>
      <c r="E34" s="30">
        <v>-21.83</v>
      </c>
      <c r="F34" s="30">
        <v>-20.74</v>
      </c>
      <c r="G34" s="30">
        <v>2.14</v>
      </c>
      <c r="H34" s="30">
        <v>-66.349999999999994</v>
      </c>
      <c r="I34" s="30">
        <v>-46.79</v>
      </c>
      <c r="J34" s="30">
        <v>-29.91</v>
      </c>
      <c r="K34" s="30">
        <v>1.79</v>
      </c>
      <c r="L34" s="30">
        <v>-24.86</v>
      </c>
      <c r="M34" s="30">
        <v>-12.57</v>
      </c>
      <c r="N34" s="30">
        <v>-12.21</v>
      </c>
      <c r="O34" s="30">
        <v>18.59</v>
      </c>
      <c r="P34" s="30">
        <v>22.41</v>
      </c>
      <c r="Q34" s="31">
        <v>24.88</v>
      </c>
      <c r="R34" s="30">
        <v>25.14</v>
      </c>
      <c r="S34" s="30">
        <v>24.01</v>
      </c>
      <c r="T34" s="30">
        <v>27.44</v>
      </c>
      <c r="U34" s="30">
        <v>22.66</v>
      </c>
    </row>
    <row r="35" spans="1:21" ht="16" x14ac:dyDescent="0.2">
      <c r="A35" s="16" t="s">
        <v>197</v>
      </c>
      <c r="B35" s="17"/>
      <c r="C35" s="14">
        <f>(C33/B33)-1</f>
        <v>-0.98395115278102163</v>
      </c>
      <c r="D35" s="14">
        <f>(D33/C33)-1</f>
        <v>6.0124740124740121</v>
      </c>
      <c r="E35" s="14">
        <f>(E33/D33)-1</f>
        <v>4.7435517343610289E-3</v>
      </c>
      <c r="F35" s="14">
        <f t="shared" ref="F35:Q35" si="6">(F33/E33)-1</f>
        <v>8.8521687813514216E-3</v>
      </c>
      <c r="G35" s="14">
        <f t="shared" si="6"/>
        <v>-1.1234279028955836</v>
      </c>
      <c r="H35" s="14">
        <f t="shared" si="6"/>
        <v>-16.751184834123222</v>
      </c>
      <c r="I35" s="14">
        <f t="shared" si="6"/>
        <v>2.076124567474058E-2</v>
      </c>
      <c r="J35" s="14">
        <f t="shared" si="6"/>
        <v>-0.16683861459100957</v>
      </c>
      <c r="K35" s="14">
        <f t="shared" si="6"/>
        <v>-1.0934017335927826</v>
      </c>
      <c r="L35" s="14">
        <f t="shared" si="6"/>
        <v>-10.914772727272727</v>
      </c>
      <c r="M35" s="14">
        <f t="shared" si="6"/>
        <v>-0.46475644699140406</v>
      </c>
      <c r="N35" s="14">
        <f t="shared" si="6"/>
        <v>-0.27658815132048542</v>
      </c>
      <c r="O35" s="14">
        <f t="shared" si="6"/>
        <v>-5.6620621608288113</v>
      </c>
      <c r="P35" s="14">
        <f t="shared" si="6"/>
        <v>0.54042328042328047</v>
      </c>
      <c r="Q35" s="14">
        <f t="shared" si="6"/>
        <v>0.28062100707563364</v>
      </c>
      <c r="R35" s="14"/>
      <c r="S35" s="14">
        <f t="shared" ref="S35:U35" si="7">(S33/R33)-1</f>
        <v>0.10926174496644303</v>
      </c>
      <c r="T35" s="14">
        <f t="shared" si="7"/>
        <v>0.47894482090997093</v>
      </c>
      <c r="U35" s="14">
        <f t="shared" si="7"/>
        <v>-0.23514972999509087</v>
      </c>
    </row>
    <row r="36" spans="1:21" ht="16" x14ac:dyDescent="0.2">
      <c r="A36" s="18" t="s">
        <v>198</v>
      </c>
      <c r="B36" s="19">
        <f t="shared" ref="B36:U36" si="8">(B16*(1-0.25))/(B126+B105+B96)</f>
        <v>-1.8970942487202649</v>
      </c>
      <c r="C36" s="19">
        <f t="shared" si="8"/>
        <v>-5.0261501639925536E-2</v>
      </c>
      <c r="D36" s="19">
        <f t="shared" si="8"/>
        <v>-0.34504450060432917</v>
      </c>
      <c r="E36" s="19">
        <f t="shared" si="8"/>
        <v>-0.42994785041974054</v>
      </c>
      <c r="F36" s="19">
        <f t="shared" si="8"/>
        <v>-0.40693191140278917</v>
      </c>
      <c r="G36" s="19">
        <f t="shared" si="8"/>
        <v>4.7751729438893158E-2</v>
      </c>
      <c r="H36" s="19">
        <f t="shared" si="8"/>
        <v>-0.6019062462534468</v>
      </c>
      <c r="I36" s="19">
        <f t="shared" si="8"/>
        <v>-0.88098873830883762</v>
      </c>
      <c r="J36" s="19">
        <f t="shared" si="8"/>
        <v>-0.16140193852602167</v>
      </c>
      <c r="K36" s="19">
        <f t="shared" si="8"/>
        <v>2.7023036030714709E-2</v>
      </c>
      <c r="L36" s="19">
        <f t="shared" si="8"/>
        <v>-0.20748398369248688</v>
      </c>
      <c r="M36" s="19">
        <f t="shared" si="8"/>
        <v>-0.10605345038337594</v>
      </c>
      <c r="N36" s="19">
        <f t="shared" si="8"/>
        <v>-0.19275442477876106</v>
      </c>
      <c r="O36" s="19">
        <f t="shared" si="8"/>
        <v>0.11251081834791807</v>
      </c>
      <c r="P36" s="19">
        <f t="shared" si="8"/>
        <v>0.12248168498168498</v>
      </c>
      <c r="Q36" s="19">
        <f t="shared" si="8"/>
        <v>0.14781813763495608</v>
      </c>
      <c r="R36" s="19">
        <f t="shared" si="8"/>
        <v>4.5628720562819684E-2</v>
      </c>
      <c r="S36" s="19">
        <f t="shared" si="8"/>
        <v>3.7916855490096768E-2</v>
      </c>
      <c r="T36" s="19">
        <f t="shared" si="8"/>
        <v>5.1639194139194142E-2</v>
      </c>
      <c r="U36" s="19">
        <f t="shared" si="8"/>
        <v>3.5713459157341726E-2</v>
      </c>
    </row>
    <row r="37" spans="1:21" ht="16" x14ac:dyDescent="0.2">
      <c r="A37" s="3" t="s">
        <v>47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5" t="s">
        <v>26</v>
      </c>
      <c r="R37" s="4" t="s">
        <v>26</v>
      </c>
      <c r="S37" s="4" t="s">
        <v>26</v>
      </c>
      <c r="T37" s="4" t="s">
        <v>26</v>
      </c>
      <c r="U37" s="4" t="s">
        <v>26</v>
      </c>
    </row>
    <row r="38" spans="1:21" ht="16" x14ac:dyDescent="0.2">
      <c r="A38" s="3" t="s">
        <v>48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5" t="s">
        <v>26</v>
      </c>
      <c r="R38" s="4" t="s">
        <v>26</v>
      </c>
      <c r="S38" s="4" t="s">
        <v>26</v>
      </c>
      <c r="T38" s="4" t="s">
        <v>26</v>
      </c>
      <c r="U38" s="4" t="s">
        <v>26</v>
      </c>
    </row>
    <row r="39" spans="1:21" ht="16" x14ac:dyDescent="0.2">
      <c r="A39" s="3" t="s">
        <v>49</v>
      </c>
      <c r="B39" s="4">
        <v>-29971000</v>
      </c>
      <c r="C39" s="4">
        <v>-481000</v>
      </c>
      <c r="D39" s="4">
        <v>-3373000</v>
      </c>
      <c r="E39" s="4">
        <v>-3389000</v>
      </c>
      <c r="F39" s="4">
        <v>-3419000</v>
      </c>
      <c r="G39" s="4">
        <v>422000</v>
      </c>
      <c r="H39" s="4">
        <v>-6647000</v>
      </c>
      <c r="I39" s="4">
        <v>-6785000</v>
      </c>
      <c r="J39" s="4">
        <v>-5653000</v>
      </c>
      <c r="K39" s="4">
        <v>528000</v>
      </c>
      <c r="L39" s="4">
        <v>-5235000</v>
      </c>
      <c r="M39" s="4">
        <v>-2802000</v>
      </c>
      <c r="N39" s="4">
        <v>-2027000</v>
      </c>
      <c r="O39" s="4">
        <v>9450000</v>
      </c>
      <c r="P39" s="4">
        <v>14557000</v>
      </c>
      <c r="Q39" s="5">
        <v>18642000</v>
      </c>
      <c r="R39" s="4">
        <v>3725000</v>
      </c>
      <c r="S39" s="4">
        <v>4132000</v>
      </c>
      <c r="T39" s="4">
        <v>6111000</v>
      </c>
      <c r="U39" s="4">
        <v>4674000</v>
      </c>
    </row>
    <row r="40" spans="1:21" ht="16" x14ac:dyDescent="0.2">
      <c r="A40" s="3" t="s">
        <v>50</v>
      </c>
      <c r="B40" s="4">
        <v>8436000</v>
      </c>
      <c r="C40" s="4">
        <v>8563000</v>
      </c>
      <c r="D40" s="4">
        <v>8776000</v>
      </c>
      <c r="E40" s="4">
        <v>9016000</v>
      </c>
      <c r="F40" s="4">
        <v>9549000</v>
      </c>
      <c r="G40" s="4">
        <v>10877000</v>
      </c>
      <c r="H40" s="4">
        <v>12047000</v>
      </c>
      <c r="I40" s="4">
        <v>13091000</v>
      </c>
      <c r="J40" s="4">
        <v>16267000</v>
      </c>
      <c r="K40" s="4">
        <v>21732000</v>
      </c>
      <c r="L40" s="4">
        <v>22387000</v>
      </c>
      <c r="M40" s="4">
        <v>22882000</v>
      </c>
      <c r="N40" s="4">
        <v>23457000</v>
      </c>
      <c r="O40" s="4">
        <v>26014000</v>
      </c>
      <c r="P40" s="4">
        <v>27785000</v>
      </c>
      <c r="Q40" s="5">
        <v>28137000</v>
      </c>
      <c r="R40" s="4">
        <v>27579000</v>
      </c>
      <c r="S40" s="4">
        <v>27893000</v>
      </c>
      <c r="T40" s="4">
        <v>28427000</v>
      </c>
      <c r="U40" s="4">
        <v>28649000</v>
      </c>
    </row>
    <row r="41" spans="1:21" ht="16" x14ac:dyDescent="0.2">
      <c r="A41" s="3" t="s">
        <v>51</v>
      </c>
      <c r="B41" s="6">
        <v>-3.55</v>
      </c>
      <c r="C41" s="6">
        <v>-0.06</v>
      </c>
      <c r="D41" s="6">
        <v>-0.38</v>
      </c>
      <c r="E41" s="6">
        <v>-0.38</v>
      </c>
      <c r="F41" s="6">
        <v>-0.36</v>
      </c>
      <c r="G41" s="6">
        <v>0.04</v>
      </c>
      <c r="H41" s="6">
        <v>-0.55000000000000004</v>
      </c>
      <c r="I41" s="6">
        <v>-0.52</v>
      </c>
      <c r="J41" s="6">
        <v>-0.35</v>
      </c>
      <c r="K41" s="6">
        <v>0.02</v>
      </c>
      <c r="L41" s="6">
        <v>-0.23</v>
      </c>
      <c r="M41" s="6">
        <v>-0.12</v>
      </c>
      <c r="N41" s="6">
        <v>-0.09</v>
      </c>
      <c r="O41" s="6">
        <v>0.36</v>
      </c>
      <c r="P41" s="6">
        <v>0.52</v>
      </c>
      <c r="Q41" s="7">
        <v>0.66</v>
      </c>
      <c r="R41" s="6">
        <v>0.14000000000000001</v>
      </c>
      <c r="S41" s="6">
        <v>0.15</v>
      </c>
      <c r="T41" s="6">
        <v>0.21</v>
      </c>
      <c r="U41" s="6">
        <v>0.16</v>
      </c>
    </row>
    <row r="42" spans="1:21" ht="16" x14ac:dyDescent="0.2">
      <c r="A42" s="3" t="s">
        <v>52</v>
      </c>
      <c r="B42" s="6">
        <v>-3.55</v>
      </c>
      <c r="C42" s="6">
        <v>-0.06</v>
      </c>
      <c r="D42" s="6">
        <v>-0.38</v>
      </c>
      <c r="E42" s="6">
        <v>-0.38</v>
      </c>
      <c r="F42" s="6">
        <v>-0.36</v>
      </c>
      <c r="G42" s="6">
        <v>0.04</v>
      </c>
      <c r="H42" s="6">
        <v>-0.55000000000000004</v>
      </c>
      <c r="I42" s="6">
        <v>-0.52</v>
      </c>
      <c r="J42" s="6">
        <v>-0.35</v>
      </c>
      <c r="K42" s="6">
        <v>0.02</v>
      </c>
      <c r="L42" s="6">
        <v>-0.23</v>
      </c>
      <c r="M42" s="6">
        <v>-0.12</v>
      </c>
      <c r="N42" s="6">
        <v>-0.09</v>
      </c>
      <c r="O42" s="6">
        <v>0.36</v>
      </c>
      <c r="P42" s="6">
        <v>0.52</v>
      </c>
      <c r="Q42" s="7">
        <v>0.66</v>
      </c>
      <c r="R42" s="6">
        <v>0.14000000000000001</v>
      </c>
      <c r="S42" s="6">
        <v>0.15</v>
      </c>
      <c r="T42" s="6">
        <v>0.21</v>
      </c>
      <c r="U42" s="6">
        <v>0.16</v>
      </c>
    </row>
    <row r="43" spans="1:21" ht="16" x14ac:dyDescent="0.2">
      <c r="A43" s="3" t="s">
        <v>53</v>
      </c>
      <c r="B43" s="4">
        <v>8436000</v>
      </c>
      <c r="C43" s="4">
        <v>8563000</v>
      </c>
      <c r="D43" s="4">
        <v>8776000</v>
      </c>
      <c r="E43" s="4">
        <v>9016000</v>
      </c>
      <c r="F43" s="4">
        <v>9549000</v>
      </c>
      <c r="G43" s="4">
        <v>11889000</v>
      </c>
      <c r="H43" s="4">
        <v>12047000</v>
      </c>
      <c r="I43" s="4">
        <v>13091000</v>
      </c>
      <c r="J43" s="4">
        <v>16267000</v>
      </c>
      <c r="K43" s="4">
        <v>22782000</v>
      </c>
      <c r="L43" s="4">
        <v>22387000</v>
      </c>
      <c r="M43" s="4">
        <v>22882000</v>
      </c>
      <c r="N43" s="4">
        <v>23457000</v>
      </c>
      <c r="O43" s="4">
        <v>27774000</v>
      </c>
      <c r="P43" s="4">
        <v>29215000</v>
      </c>
      <c r="Q43" s="5">
        <v>29426250</v>
      </c>
      <c r="R43" s="4">
        <v>29080000</v>
      </c>
      <c r="S43" s="4">
        <v>29373000</v>
      </c>
      <c r="T43" s="4">
        <v>29620000</v>
      </c>
      <c r="U43" s="4">
        <v>29632000</v>
      </c>
    </row>
    <row r="44" spans="1:21" ht="16" x14ac:dyDescent="0.2">
      <c r="A44" s="3" t="s">
        <v>54</v>
      </c>
      <c r="B44" s="6">
        <v>-3.55</v>
      </c>
      <c r="C44" s="6">
        <v>-0.06</v>
      </c>
      <c r="D44" s="6">
        <v>-0.38</v>
      </c>
      <c r="E44" s="6">
        <v>-0.38</v>
      </c>
      <c r="F44" s="6">
        <v>-0.36</v>
      </c>
      <c r="G44" s="6">
        <v>0.04</v>
      </c>
      <c r="H44" s="6">
        <v>-0.55000000000000004</v>
      </c>
      <c r="I44" s="6">
        <v>-0.52</v>
      </c>
      <c r="J44" s="6">
        <v>-0.35</v>
      </c>
      <c r="K44" s="6">
        <v>0.02</v>
      </c>
      <c r="L44" s="6">
        <v>-0.23</v>
      </c>
      <c r="M44" s="6">
        <v>-0.12</v>
      </c>
      <c r="N44" s="6">
        <v>-0.09</v>
      </c>
      <c r="O44" s="6">
        <v>0.34</v>
      </c>
      <c r="P44" s="6">
        <v>0.5</v>
      </c>
      <c r="Q44" s="7">
        <v>0.63</v>
      </c>
      <c r="R44" s="6">
        <v>0.13</v>
      </c>
      <c r="S44" s="6">
        <v>0.14000000000000001</v>
      </c>
      <c r="T44" s="6">
        <v>0.21</v>
      </c>
      <c r="U44" s="6">
        <v>0.16</v>
      </c>
    </row>
    <row r="45" spans="1:21" ht="16" x14ac:dyDescent="0.2">
      <c r="A45" s="3" t="s">
        <v>55</v>
      </c>
      <c r="B45" s="6">
        <v>-3.55</v>
      </c>
      <c r="C45" s="6">
        <v>-0.06</v>
      </c>
      <c r="D45" s="6">
        <v>-0.38</v>
      </c>
      <c r="E45" s="6">
        <v>-0.38</v>
      </c>
      <c r="F45" s="6">
        <v>-0.36</v>
      </c>
      <c r="G45" s="6">
        <v>0.04</v>
      </c>
      <c r="H45" s="6">
        <v>-0.55000000000000004</v>
      </c>
      <c r="I45" s="6">
        <v>-0.52</v>
      </c>
      <c r="J45" s="6">
        <v>-0.35</v>
      </c>
      <c r="K45" s="6">
        <v>0.02</v>
      </c>
      <c r="L45" s="6">
        <v>-0.23</v>
      </c>
      <c r="M45" s="6">
        <v>-0.12</v>
      </c>
      <c r="N45" s="6">
        <v>-0.09</v>
      </c>
      <c r="O45" s="6">
        <v>0.34</v>
      </c>
      <c r="P45" s="6">
        <v>0.5</v>
      </c>
      <c r="Q45" s="7">
        <v>0.63</v>
      </c>
      <c r="R45" s="6">
        <v>0.13</v>
      </c>
      <c r="S45" s="6">
        <v>0.14000000000000001</v>
      </c>
      <c r="T45" s="6">
        <v>0.21</v>
      </c>
      <c r="U45" s="6">
        <v>0.16</v>
      </c>
    </row>
    <row r="46" spans="1:21" ht="16" x14ac:dyDescent="0.2">
      <c r="A46" s="3" t="s">
        <v>56</v>
      </c>
      <c r="B46" s="4">
        <v>-24557000</v>
      </c>
      <c r="C46" s="4">
        <v>-66000</v>
      </c>
      <c r="D46" s="4">
        <v>-3614000</v>
      </c>
      <c r="E46" s="4">
        <v>-4016000</v>
      </c>
      <c r="F46" s="4">
        <v>-2985000</v>
      </c>
      <c r="G46" s="4">
        <v>638000</v>
      </c>
      <c r="H46" s="4">
        <v>-6559000</v>
      </c>
      <c r="I46" s="4">
        <v>-5951000</v>
      </c>
      <c r="J46" s="4">
        <v>-4658000</v>
      </c>
      <c r="K46" s="4">
        <v>1332000</v>
      </c>
      <c r="L46" s="4">
        <v>-3844000</v>
      </c>
      <c r="M46" s="4">
        <v>-2161000</v>
      </c>
      <c r="N46" s="4">
        <v>-3872000</v>
      </c>
      <c r="O46" s="4">
        <v>8107000</v>
      </c>
      <c r="P46" s="4">
        <v>13825000</v>
      </c>
      <c r="Q46" s="5">
        <v>17531000</v>
      </c>
      <c r="R46" s="4">
        <v>3587000</v>
      </c>
      <c r="S46" s="4">
        <v>3939000</v>
      </c>
      <c r="T46" s="4">
        <v>5752000</v>
      </c>
      <c r="U46" s="4">
        <v>4253000</v>
      </c>
    </row>
    <row r="47" spans="1:21" ht="16" x14ac:dyDescent="0.2">
      <c r="A47" s="3" t="s">
        <v>57</v>
      </c>
      <c r="B47" s="6">
        <v>-114.71</v>
      </c>
      <c r="C47" s="6">
        <v>-0.56999999999999995</v>
      </c>
      <c r="D47" s="6">
        <v>-26.31</v>
      </c>
      <c r="E47" s="6">
        <v>-25.87</v>
      </c>
      <c r="F47" s="6">
        <v>-18.100000000000001</v>
      </c>
      <c r="G47" s="6">
        <v>3.24</v>
      </c>
      <c r="H47" s="6">
        <v>-65.47</v>
      </c>
      <c r="I47" s="6">
        <v>-41.04</v>
      </c>
      <c r="J47" s="6">
        <v>-24.65</v>
      </c>
      <c r="K47" s="6">
        <v>4.51</v>
      </c>
      <c r="L47" s="6">
        <v>-18.260000000000002</v>
      </c>
      <c r="M47" s="6">
        <v>-9.69</v>
      </c>
      <c r="N47" s="6">
        <v>-23.33</v>
      </c>
      <c r="O47" s="6">
        <v>15.95</v>
      </c>
      <c r="P47" s="6">
        <v>21.28</v>
      </c>
      <c r="Q47" s="7">
        <v>23.4</v>
      </c>
      <c r="R47" s="6">
        <v>20.260000000000002</v>
      </c>
      <c r="S47" s="6">
        <v>22.19</v>
      </c>
      <c r="T47" s="6">
        <v>21.28</v>
      </c>
      <c r="U47" s="6">
        <v>23.4</v>
      </c>
    </row>
    <row r="48" spans="1:21" ht="16" x14ac:dyDescent="0.2">
      <c r="A48" s="3" t="s">
        <v>58</v>
      </c>
      <c r="B48" s="4">
        <v>-25201000</v>
      </c>
      <c r="C48" s="4">
        <v>-756000</v>
      </c>
      <c r="D48" s="4">
        <v>-4187000</v>
      </c>
      <c r="E48" s="4">
        <v>-4507000</v>
      </c>
      <c r="F48" s="4">
        <v>-3307000</v>
      </c>
      <c r="G48" s="4">
        <v>497000</v>
      </c>
      <c r="H48" s="4">
        <v>-6694000</v>
      </c>
      <c r="I48" s="4">
        <v>-6154000</v>
      </c>
      <c r="J48" s="4">
        <v>-4929000</v>
      </c>
      <c r="K48" s="4">
        <v>915000</v>
      </c>
      <c r="L48" s="4">
        <v>-4275000</v>
      </c>
      <c r="M48" s="4">
        <v>-2545000</v>
      </c>
      <c r="N48" s="4">
        <v>-4182000</v>
      </c>
      <c r="O48" s="4">
        <v>7800000</v>
      </c>
      <c r="P48" s="4">
        <v>13375000</v>
      </c>
      <c r="Q48" s="5">
        <v>17032000</v>
      </c>
      <c r="R48" s="4">
        <v>3485000</v>
      </c>
      <c r="S48" s="4">
        <v>3793000</v>
      </c>
      <c r="T48" s="4">
        <v>5639000</v>
      </c>
      <c r="U48" s="4">
        <v>4115000</v>
      </c>
    </row>
    <row r="49" spans="1:21" ht="16" x14ac:dyDescent="0.2">
      <c r="A49" s="3" t="s">
        <v>59</v>
      </c>
      <c r="B49" s="4">
        <v>-25201000</v>
      </c>
      <c r="C49" s="4">
        <v>-756000</v>
      </c>
      <c r="D49" s="4">
        <v>-4187000</v>
      </c>
      <c r="E49" s="4">
        <v>-4507000</v>
      </c>
      <c r="F49" s="4">
        <v>-3307000</v>
      </c>
      <c r="G49" s="4">
        <v>497000</v>
      </c>
      <c r="H49" s="4">
        <v>-6694000</v>
      </c>
      <c r="I49" s="4">
        <v>-6154000</v>
      </c>
      <c r="J49" s="4">
        <v>-4929000</v>
      </c>
      <c r="K49" s="4">
        <v>915000</v>
      </c>
      <c r="L49" s="4">
        <v>-4275000</v>
      </c>
      <c r="M49" s="4">
        <v>-2545000</v>
      </c>
      <c r="N49" s="4">
        <v>-4182000</v>
      </c>
      <c r="O49" s="4">
        <v>7800000</v>
      </c>
      <c r="P49" s="4">
        <v>13375000</v>
      </c>
      <c r="Q49" s="5">
        <v>17032000</v>
      </c>
      <c r="R49" s="4">
        <v>3485000</v>
      </c>
      <c r="S49" s="4">
        <v>3793000</v>
      </c>
      <c r="T49" s="4">
        <v>5639000</v>
      </c>
      <c r="U49" s="4">
        <v>4115000</v>
      </c>
    </row>
    <row r="50" spans="1:21" ht="16" x14ac:dyDescent="0.2">
      <c r="A50" s="3" t="s">
        <v>63</v>
      </c>
      <c r="B50" s="4">
        <v>257916</v>
      </c>
      <c r="C50" s="4">
        <v>144123</v>
      </c>
      <c r="D50" s="4">
        <v>167524</v>
      </c>
      <c r="E50" s="4">
        <v>184774</v>
      </c>
      <c r="F50" s="4">
        <v>229000</v>
      </c>
      <c r="G50" s="4">
        <v>259000</v>
      </c>
      <c r="H50" s="4">
        <v>131816</v>
      </c>
      <c r="I50" s="4">
        <v>190803</v>
      </c>
      <c r="J50" s="4">
        <v>239215</v>
      </c>
      <c r="K50" s="4">
        <v>343663</v>
      </c>
      <c r="L50" s="4">
        <v>266532</v>
      </c>
      <c r="M50" s="4">
        <v>313958</v>
      </c>
      <c r="N50" s="4">
        <v>210127</v>
      </c>
      <c r="O50" s="4">
        <v>558560</v>
      </c>
      <c r="P50" s="4">
        <v>624625</v>
      </c>
      <c r="Q50" s="5">
        <v>720327</v>
      </c>
      <c r="R50" s="4">
        <v>162802</v>
      </c>
      <c r="S50" s="4">
        <v>189077</v>
      </c>
      <c r="T50" s="4">
        <v>214125</v>
      </c>
      <c r="U50" s="4">
        <v>198308</v>
      </c>
    </row>
    <row r="51" spans="1:21" ht="16" x14ac:dyDescent="0.2">
      <c r="A51" s="3" t="s">
        <v>64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5" t="s">
        <v>26</v>
      </c>
      <c r="R51" s="4" t="s">
        <v>26</v>
      </c>
      <c r="S51" s="4" t="s">
        <v>26</v>
      </c>
      <c r="T51" s="4" t="s">
        <v>26</v>
      </c>
      <c r="U51" s="4" t="s">
        <v>26</v>
      </c>
    </row>
    <row r="52" spans="1:21" ht="16" x14ac:dyDescent="0.2">
      <c r="A52" s="3" t="s">
        <v>65</v>
      </c>
      <c r="B52" s="4">
        <v>644000</v>
      </c>
      <c r="C52" s="4">
        <v>690000</v>
      </c>
      <c r="D52" s="4">
        <v>573000</v>
      </c>
      <c r="E52" s="4">
        <v>491000</v>
      </c>
      <c r="F52" s="4">
        <v>322000</v>
      </c>
      <c r="G52" s="4">
        <v>141000</v>
      </c>
      <c r="H52" s="4">
        <v>135000</v>
      </c>
      <c r="I52" s="4">
        <v>203000</v>
      </c>
      <c r="J52" s="4">
        <v>271000</v>
      </c>
      <c r="K52" s="4">
        <v>417000</v>
      </c>
      <c r="L52" s="4">
        <v>431000</v>
      </c>
      <c r="M52" s="4">
        <v>384000</v>
      </c>
      <c r="N52" s="4">
        <v>310000</v>
      </c>
      <c r="O52" s="4">
        <v>307000</v>
      </c>
      <c r="P52" s="4">
        <v>450000</v>
      </c>
      <c r="Q52" s="5">
        <v>499000</v>
      </c>
      <c r="R52" s="4">
        <v>102000</v>
      </c>
      <c r="S52" s="4">
        <v>146000</v>
      </c>
      <c r="T52" s="4">
        <v>113000</v>
      </c>
      <c r="U52" s="4">
        <v>138000</v>
      </c>
    </row>
    <row r="54" spans="1:21" ht="16" x14ac:dyDescent="0.2">
      <c r="A54" s="2" t="s">
        <v>26</v>
      </c>
      <c r="B54" s="2" t="s">
        <v>0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2" t="s">
        <v>7</v>
      </c>
      <c r="J54" s="2" t="s">
        <v>8</v>
      </c>
      <c r="K54" s="2" t="s">
        <v>9</v>
      </c>
      <c r="L54" s="2" t="s">
        <v>10</v>
      </c>
      <c r="M54" s="2" t="s">
        <v>11</v>
      </c>
      <c r="N54" s="2" t="s">
        <v>12</v>
      </c>
      <c r="O54" s="2" t="s">
        <v>13</v>
      </c>
      <c r="P54" s="2" t="s">
        <v>14</v>
      </c>
      <c r="Q54" s="2" t="s">
        <v>15</v>
      </c>
      <c r="R54" s="2" t="s">
        <v>16</v>
      </c>
      <c r="S54" s="2" t="s">
        <v>17</v>
      </c>
      <c r="T54" s="2" t="s">
        <v>18</v>
      </c>
      <c r="U54" s="2" t="s">
        <v>19</v>
      </c>
    </row>
    <row r="55" spans="1:21" ht="16" x14ac:dyDescent="0.2">
      <c r="A55" s="3" t="s">
        <v>66</v>
      </c>
      <c r="B55" s="4">
        <v>10642000</v>
      </c>
      <c r="C55" s="4">
        <v>12442000</v>
      </c>
      <c r="D55" s="4">
        <v>10571000</v>
      </c>
      <c r="E55" s="4">
        <v>10928000</v>
      </c>
      <c r="F55" s="4">
        <v>10522000</v>
      </c>
      <c r="G55" s="4">
        <v>11673000</v>
      </c>
      <c r="H55" s="4">
        <v>14295000</v>
      </c>
      <c r="I55" s="4">
        <v>8748000</v>
      </c>
      <c r="J55" s="4">
        <v>29378000</v>
      </c>
      <c r="K55" s="4">
        <v>29456000</v>
      </c>
      <c r="L55" s="4">
        <v>20034000</v>
      </c>
      <c r="M55" s="4">
        <v>17651000</v>
      </c>
      <c r="N55" s="4">
        <v>19184000</v>
      </c>
      <c r="O55" s="4">
        <v>60007000</v>
      </c>
      <c r="P55" s="4">
        <v>89030000</v>
      </c>
      <c r="Q55" s="5">
        <v>96213000</v>
      </c>
      <c r="R55" s="4">
        <v>65535000</v>
      </c>
      <c r="S55" s="4">
        <v>76581000</v>
      </c>
      <c r="T55" s="4">
        <v>89030000</v>
      </c>
      <c r="U55" s="4">
        <v>96213000</v>
      </c>
    </row>
    <row r="56" spans="1:21" ht="16" x14ac:dyDescent="0.2">
      <c r="A56" s="3" t="s">
        <v>67</v>
      </c>
      <c r="B56" s="4">
        <v>4360000</v>
      </c>
      <c r="C56" s="4">
        <v>7766000</v>
      </c>
      <c r="D56" s="4">
        <v>4020000</v>
      </c>
      <c r="E56" s="4">
        <v>2073000</v>
      </c>
      <c r="F56" s="4">
        <v>2324000</v>
      </c>
      <c r="G56" s="4">
        <v>1809000</v>
      </c>
      <c r="H56" s="4">
        <v>5527000</v>
      </c>
      <c r="I56" s="4">
        <v>939000</v>
      </c>
      <c r="J56" s="4">
        <v>17803000</v>
      </c>
      <c r="K56" s="4">
        <v>16848000</v>
      </c>
      <c r="L56" s="4">
        <v>5428000</v>
      </c>
      <c r="M56" s="4">
        <v>5433000</v>
      </c>
      <c r="N56" s="4">
        <v>4582000</v>
      </c>
      <c r="O56" s="4">
        <v>31484000</v>
      </c>
      <c r="P56" s="4">
        <v>47907000</v>
      </c>
      <c r="Q56" s="5">
        <v>50955000</v>
      </c>
      <c r="R56" s="4">
        <v>36584000</v>
      </c>
      <c r="S56" s="4">
        <v>42765000</v>
      </c>
      <c r="T56" s="4">
        <v>47907000</v>
      </c>
      <c r="U56" s="4">
        <v>50955000</v>
      </c>
    </row>
    <row r="57" spans="1:21" ht="16" x14ac:dyDescent="0.2">
      <c r="A57" s="3" t="s">
        <v>68</v>
      </c>
      <c r="B57" s="4">
        <v>4360000</v>
      </c>
      <c r="C57" s="4">
        <v>7766000</v>
      </c>
      <c r="D57" s="4">
        <v>4020000</v>
      </c>
      <c r="E57" s="4">
        <v>2073000</v>
      </c>
      <c r="F57" s="4">
        <v>2324000</v>
      </c>
      <c r="G57" s="4">
        <v>1809000</v>
      </c>
      <c r="H57" s="4">
        <v>5527000</v>
      </c>
      <c r="I57" s="4">
        <v>939000</v>
      </c>
      <c r="J57" s="4">
        <v>17803000</v>
      </c>
      <c r="K57" s="4">
        <v>16848000</v>
      </c>
      <c r="L57" s="4">
        <v>5428000</v>
      </c>
      <c r="M57" s="4">
        <v>5433000</v>
      </c>
      <c r="N57" s="4">
        <v>4582000</v>
      </c>
      <c r="O57" s="4">
        <v>31484000</v>
      </c>
      <c r="P57" s="4">
        <v>30054000</v>
      </c>
      <c r="Q57" s="5">
        <v>50955000</v>
      </c>
      <c r="R57" s="4">
        <v>18874000</v>
      </c>
      <c r="S57" s="4">
        <v>17188000</v>
      </c>
      <c r="T57" s="4">
        <v>30054000</v>
      </c>
      <c r="U57" s="4">
        <v>50955000</v>
      </c>
    </row>
    <row r="58" spans="1:21" ht="16" x14ac:dyDescent="0.2">
      <c r="A58" s="3" t="s">
        <v>69</v>
      </c>
      <c r="B58" s="4" t="s">
        <v>26</v>
      </c>
      <c r="C58" s="4" t="s">
        <v>26</v>
      </c>
      <c r="D58" s="4" t="s">
        <v>26</v>
      </c>
      <c r="E58" s="4" t="s">
        <v>26</v>
      </c>
      <c r="F58" s="4" t="s">
        <v>26</v>
      </c>
      <c r="G58" s="4" t="s">
        <v>26</v>
      </c>
      <c r="H58" s="4" t="s">
        <v>26</v>
      </c>
      <c r="I58" s="4" t="s">
        <v>26</v>
      </c>
      <c r="J58" s="4" t="s">
        <v>26</v>
      </c>
      <c r="K58" s="4" t="s">
        <v>26</v>
      </c>
      <c r="L58" s="4" t="s">
        <v>26</v>
      </c>
      <c r="M58" s="4" t="s">
        <v>26</v>
      </c>
      <c r="N58" s="4" t="s">
        <v>26</v>
      </c>
      <c r="O58" s="4" t="s">
        <v>26</v>
      </c>
      <c r="P58" s="4">
        <v>17853000</v>
      </c>
      <c r="Q58" s="5" t="s">
        <v>26</v>
      </c>
      <c r="R58" s="4">
        <v>17710000</v>
      </c>
      <c r="S58" s="4">
        <v>25577000</v>
      </c>
      <c r="T58" s="4">
        <v>17853000</v>
      </c>
      <c r="U58" s="4" t="s">
        <v>26</v>
      </c>
    </row>
    <row r="59" spans="1:21" ht="16" x14ac:dyDescent="0.2">
      <c r="A59" s="3" t="s">
        <v>70</v>
      </c>
      <c r="B59" s="4">
        <v>931000</v>
      </c>
      <c r="C59" s="4">
        <v>596000</v>
      </c>
      <c r="D59" s="4">
        <v>1432000</v>
      </c>
      <c r="E59" s="4">
        <v>2588000</v>
      </c>
      <c r="F59" s="4">
        <v>2632000</v>
      </c>
      <c r="G59" s="4">
        <v>3390000</v>
      </c>
      <c r="H59" s="4">
        <v>1383000</v>
      </c>
      <c r="I59" s="4">
        <v>522000</v>
      </c>
      <c r="J59" s="4">
        <v>4010000</v>
      </c>
      <c r="K59" s="4">
        <v>2856000</v>
      </c>
      <c r="L59" s="4">
        <v>4859000</v>
      </c>
      <c r="M59" s="4">
        <v>3717000</v>
      </c>
      <c r="N59" s="4">
        <v>5202000</v>
      </c>
      <c r="O59" s="4">
        <v>12859000</v>
      </c>
      <c r="P59" s="4">
        <v>16594000</v>
      </c>
      <c r="Q59" s="5">
        <v>13161000</v>
      </c>
      <c r="R59" s="4">
        <v>10156000</v>
      </c>
      <c r="S59" s="4">
        <v>11389000</v>
      </c>
      <c r="T59" s="4">
        <v>16594000</v>
      </c>
      <c r="U59" s="4">
        <v>13161000</v>
      </c>
    </row>
    <row r="60" spans="1:21" ht="16" x14ac:dyDescent="0.2">
      <c r="A60" s="3" t="s">
        <v>71</v>
      </c>
      <c r="B60" s="4">
        <v>931000</v>
      </c>
      <c r="C60" s="4">
        <v>596000</v>
      </c>
      <c r="D60" s="4">
        <v>1432000</v>
      </c>
      <c r="E60" s="4">
        <v>2588000</v>
      </c>
      <c r="F60" s="4">
        <v>2632000</v>
      </c>
      <c r="G60" s="4">
        <v>3390000</v>
      </c>
      <c r="H60" s="4">
        <v>1383000</v>
      </c>
      <c r="I60" s="4">
        <v>522000</v>
      </c>
      <c r="J60" s="4">
        <v>4010000</v>
      </c>
      <c r="K60" s="4">
        <v>2856000</v>
      </c>
      <c r="L60" s="4">
        <v>4859000</v>
      </c>
      <c r="M60" s="4">
        <v>3717000</v>
      </c>
      <c r="N60" s="4">
        <v>5202000</v>
      </c>
      <c r="O60" s="4">
        <v>12859000</v>
      </c>
      <c r="P60" s="4">
        <v>16594000</v>
      </c>
      <c r="Q60" s="5">
        <v>13161000</v>
      </c>
      <c r="R60" s="4">
        <v>10156000</v>
      </c>
      <c r="S60" s="4">
        <v>11389000</v>
      </c>
      <c r="T60" s="4">
        <v>16594000</v>
      </c>
      <c r="U60" s="4">
        <v>13161000</v>
      </c>
    </row>
    <row r="61" spans="1:21" ht="16" x14ac:dyDescent="0.2">
      <c r="A61" s="3" t="s">
        <v>72</v>
      </c>
      <c r="B61" s="4" t="s">
        <v>26</v>
      </c>
      <c r="C61" s="4" t="s">
        <v>26</v>
      </c>
      <c r="D61" s="4" t="s">
        <v>26</v>
      </c>
      <c r="E61" s="4" t="s">
        <v>26</v>
      </c>
      <c r="F61" s="4" t="s">
        <v>26</v>
      </c>
      <c r="G61" s="4" t="s">
        <v>26</v>
      </c>
      <c r="H61" s="4" t="s">
        <v>26</v>
      </c>
      <c r="I61" s="4" t="s">
        <v>26</v>
      </c>
      <c r="J61" s="4" t="s">
        <v>26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26</v>
      </c>
      <c r="Q61" s="5" t="s">
        <v>26</v>
      </c>
      <c r="R61" s="4" t="s">
        <v>26</v>
      </c>
      <c r="S61" s="4" t="s">
        <v>26</v>
      </c>
      <c r="T61" s="4" t="s">
        <v>26</v>
      </c>
      <c r="U61" s="4" t="s">
        <v>26</v>
      </c>
    </row>
    <row r="62" spans="1:21" ht="16" x14ac:dyDescent="0.2">
      <c r="A62" s="3" t="s">
        <v>73</v>
      </c>
      <c r="B62" s="4" t="s">
        <v>26</v>
      </c>
      <c r="C62" s="4" t="s">
        <v>26</v>
      </c>
      <c r="D62" s="4" t="s">
        <v>26</v>
      </c>
      <c r="E62" s="4" t="s">
        <v>26</v>
      </c>
      <c r="F62" s="4" t="s">
        <v>26</v>
      </c>
      <c r="G62" s="4" t="s">
        <v>26</v>
      </c>
      <c r="H62" s="4" t="s">
        <v>26</v>
      </c>
      <c r="I62" s="4" t="s">
        <v>26</v>
      </c>
      <c r="J62" s="4" t="s">
        <v>26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26</v>
      </c>
      <c r="Q62" s="5" t="s">
        <v>26</v>
      </c>
      <c r="R62" s="4" t="s">
        <v>26</v>
      </c>
      <c r="S62" s="4" t="s">
        <v>26</v>
      </c>
      <c r="T62" s="4" t="s">
        <v>26</v>
      </c>
      <c r="U62" s="4" t="s">
        <v>26</v>
      </c>
    </row>
    <row r="63" spans="1:21" ht="16" x14ac:dyDescent="0.2">
      <c r="A63" s="3" t="s">
        <v>74</v>
      </c>
      <c r="B63" s="4" t="s">
        <v>26</v>
      </c>
      <c r="C63" s="4" t="s">
        <v>26</v>
      </c>
      <c r="D63" s="4" t="s">
        <v>26</v>
      </c>
      <c r="E63" s="4" t="s">
        <v>26</v>
      </c>
      <c r="F63" s="4" t="s">
        <v>26</v>
      </c>
      <c r="G63" s="4" t="s">
        <v>26</v>
      </c>
      <c r="H63" s="4" t="s">
        <v>26</v>
      </c>
      <c r="I63" s="4" t="s">
        <v>26</v>
      </c>
      <c r="J63" s="4" t="s">
        <v>26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26</v>
      </c>
      <c r="Q63" s="5" t="s">
        <v>26</v>
      </c>
      <c r="R63" s="4" t="s">
        <v>26</v>
      </c>
      <c r="S63" s="4" t="s">
        <v>26</v>
      </c>
      <c r="T63" s="4" t="s">
        <v>26</v>
      </c>
      <c r="U63" s="4" t="s">
        <v>26</v>
      </c>
    </row>
    <row r="64" spans="1:21" ht="16" x14ac:dyDescent="0.2">
      <c r="A64" s="3" t="s">
        <v>75</v>
      </c>
      <c r="B64" s="4">
        <v>4472000</v>
      </c>
      <c r="C64" s="4">
        <v>3635000</v>
      </c>
      <c r="D64" s="4">
        <v>4958000</v>
      </c>
      <c r="E64" s="4">
        <v>6070000</v>
      </c>
      <c r="F64" s="4">
        <v>5369000</v>
      </c>
      <c r="G64" s="4">
        <v>6148000</v>
      </c>
      <c r="H64" s="4">
        <v>7123000</v>
      </c>
      <c r="I64" s="4">
        <v>7033000</v>
      </c>
      <c r="J64" s="4">
        <v>6604000</v>
      </c>
      <c r="K64" s="4">
        <v>9049000</v>
      </c>
      <c r="L64" s="4">
        <v>9061000</v>
      </c>
      <c r="M64" s="4">
        <v>7989000</v>
      </c>
      <c r="N64" s="4">
        <v>8849000</v>
      </c>
      <c r="O64" s="4">
        <v>15051000</v>
      </c>
      <c r="P64" s="4">
        <v>23908000</v>
      </c>
      <c r="Q64" s="5">
        <v>31557000</v>
      </c>
      <c r="R64" s="4">
        <v>17972000</v>
      </c>
      <c r="S64" s="4">
        <v>21619000</v>
      </c>
      <c r="T64" s="4">
        <v>23908000</v>
      </c>
      <c r="U64" s="4">
        <v>31557000</v>
      </c>
    </row>
    <row r="65" spans="1:21" ht="16" x14ac:dyDescent="0.2">
      <c r="A65" s="3" t="s">
        <v>76</v>
      </c>
      <c r="B65" s="4">
        <v>1416000</v>
      </c>
      <c r="C65" s="4">
        <v>754000</v>
      </c>
      <c r="D65" s="4">
        <v>1992000</v>
      </c>
      <c r="E65" s="4">
        <v>3218000</v>
      </c>
      <c r="F65" s="4">
        <v>3180000</v>
      </c>
      <c r="G65" s="4">
        <v>3348000</v>
      </c>
      <c r="H65" s="4">
        <v>4018000</v>
      </c>
      <c r="I65" s="4">
        <v>2839000</v>
      </c>
      <c r="J65" s="4">
        <v>4268000</v>
      </c>
      <c r="K65" s="4">
        <v>5747000</v>
      </c>
      <c r="L65" s="4">
        <v>5471000</v>
      </c>
      <c r="M65" s="4">
        <v>5055000</v>
      </c>
      <c r="N65" s="4">
        <v>5859000</v>
      </c>
      <c r="O65" s="4">
        <v>9507000</v>
      </c>
      <c r="P65" s="4">
        <v>15953000</v>
      </c>
      <c r="Q65" s="5">
        <v>19422000</v>
      </c>
      <c r="R65" s="4">
        <v>11963000</v>
      </c>
      <c r="S65" s="4">
        <v>13906000</v>
      </c>
      <c r="T65" s="4">
        <v>15953000</v>
      </c>
      <c r="U65" s="4">
        <v>19422000</v>
      </c>
    </row>
    <row r="66" spans="1:21" ht="16" x14ac:dyDescent="0.2">
      <c r="A66" s="3" t="s">
        <v>77</v>
      </c>
      <c r="B66" s="4">
        <v>2509000</v>
      </c>
      <c r="C66" s="4">
        <v>2633000</v>
      </c>
      <c r="D66" s="4">
        <v>2699000</v>
      </c>
      <c r="E66" s="4">
        <v>2657000</v>
      </c>
      <c r="F66" s="4">
        <v>2187000</v>
      </c>
      <c r="G66" s="4">
        <v>2585000</v>
      </c>
      <c r="H66" s="4">
        <v>2584000</v>
      </c>
      <c r="I66" s="4">
        <v>4151000</v>
      </c>
      <c r="J66" s="4">
        <v>2059000</v>
      </c>
      <c r="K66" s="4">
        <v>3068000</v>
      </c>
      <c r="L66" s="4">
        <v>3580000</v>
      </c>
      <c r="M66" s="4">
        <v>2917000</v>
      </c>
      <c r="N66" s="4">
        <v>2988000</v>
      </c>
      <c r="O66" s="4">
        <v>5461000</v>
      </c>
      <c r="P66" s="4">
        <v>5764000</v>
      </c>
      <c r="Q66" s="5">
        <v>9617000</v>
      </c>
      <c r="R66" s="4">
        <v>5826000</v>
      </c>
      <c r="S66" s="4">
        <v>7147000</v>
      </c>
      <c r="T66" s="4">
        <v>5764000</v>
      </c>
      <c r="U66" s="4">
        <v>9617000</v>
      </c>
    </row>
    <row r="67" spans="1:21" ht="16" x14ac:dyDescent="0.2">
      <c r="A67" s="3" t="s">
        <v>78</v>
      </c>
      <c r="B67" s="4">
        <v>547000</v>
      </c>
      <c r="C67" s="4">
        <v>248000</v>
      </c>
      <c r="D67" s="4">
        <v>267000</v>
      </c>
      <c r="E67" s="4">
        <v>195000</v>
      </c>
      <c r="F67" s="4">
        <v>2000</v>
      </c>
      <c r="G67" s="4">
        <v>215000</v>
      </c>
      <c r="H67" s="4">
        <v>521000</v>
      </c>
      <c r="I67" s="4">
        <v>43000</v>
      </c>
      <c r="J67" s="4">
        <v>277000</v>
      </c>
      <c r="K67" s="4">
        <v>234000</v>
      </c>
      <c r="L67" s="4">
        <v>10000</v>
      </c>
      <c r="M67" s="4">
        <v>17000</v>
      </c>
      <c r="N67" s="4">
        <v>2000</v>
      </c>
      <c r="O67" s="4">
        <v>83000</v>
      </c>
      <c r="P67" s="4">
        <v>2191000</v>
      </c>
      <c r="Q67" s="5">
        <v>2518000</v>
      </c>
      <c r="R67" s="4">
        <v>183000</v>
      </c>
      <c r="S67" s="4">
        <v>566000</v>
      </c>
      <c r="T67" s="4">
        <v>2191000</v>
      </c>
      <c r="U67" s="4">
        <v>2518000</v>
      </c>
    </row>
    <row r="68" spans="1:21" ht="16" x14ac:dyDescent="0.2">
      <c r="A68" s="3" t="s">
        <v>79</v>
      </c>
      <c r="B68" s="4" t="s">
        <v>26</v>
      </c>
      <c r="C68" s="4" t="s">
        <v>26</v>
      </c>
      <c r="D68" s="4" t="s">
        <v>26</v>
      </c>
      <c r="E68" s="4" t="s">
        <v>26</v>
      </c>
      <c r="F68" s="4" t="s">
        <v>26</v>
      </c>
      <c r="G68" s="4" t="s">
        <v>26</v>
      </c>
      <c r="H68" s="4" t="s">
        <v>26</v>
      </c>
      <c r="I68" s="4" t="s">
        <v>26</v>
      </c>
      <c r="J68" s="4" t="s">
        <v>26</v>
      </c>
      <c r="K68" s="4" t="s">
        <v>26</v>
      </c>
      <c r="L68" s="4" t="s">
        <v>26</v>
      </c>
      <c r="M68" s="4" t="s">
        <v>26</v>
      </c>
      <c r="N68" s="4" t="s">
        <v>26</v>
      </c>
      <c r="O68" s="4" t="s">
        <v>26</v>
      </c>
      <c r="P68" s="4" t="s">
        <v>26</v>
      </c>
      <c r="Q68" s="5" t="s">
        <v>26</v>
      </c>
      <c r="R68" s="4" t="s">
        <v>26</v>
      </c>
      <c r="S68" s="4" t="s">
        <v>26</v>
      </c>
      <c r="T68" s="4" t="s">
        <v>26</v>
      </c>
      <c r="U68" s="4" t="s">
        <v>26</v>
      </c>
    </row>
    <row r="69" spans="1:21" ht="16" x14ac:dyDescent="0.2">
      <c r="A69" s="3" t="s">
        <v>80</v>
      </c>
      <c r="B69" s="4" t="s">
        <v>26</v>
      </c>
      <c r="C69" s="4" t="s">
        <v>26</v>
      </c>
      <c r="D69" s="4" t="s">
        <v>26</v>
      </c>
      <c r="E69" s="4" t="s">
        <v>26</v>
      </c>
      <c r="F69" s="4" t="s">
        <v>26</v>
      </c>
      <c r="G69" s="4" t="s">
        <v>26</v>
      </c>
      <c r="H69" s="4" t="s">
        <v>26</v>
      </c>
      <c r="I69" s="4" t="s">
        <v>26</v>
      </c>
      <c r="J69" s="4" t="s">
        <v>26</v>
      </c>
      <c r="K69" s="4" t="s">
        <v>26</v>
      </c>
      <c r="L69" s="4" t="s">
        <v>26</v>
      </c>
      <c r="M69" s="4" t="s">
        <v>26</v>
      </c>
      <c r="N69" s="4" t="s">
        <v>26</v>
      </c>
      <c r="O69" s="4" t="s">
        <v>26</v>
      </c>
      <c r="P69" s="4" t="s">
        <v>26</v>
      </c>
      <c r="Q69" s="5" t="s">
        <v>26</v>
      </c>
      <c r="R69" s="4" t="s">
        <v>26</v>
      </c>
      <c r="S69" s="4" t="s">
        <v>26</v>
      </c>
      <c r="T69" s="4" t="s">
        <v>26</v>
      </c>
      <c r="U69" s="4" t="s">
        <v>26</v>
      </c>
    </row>
    <row r="70" spans="1:21" ht="16" x14ac:dyDescent="0.2">
      <c r="A70" s="3" t="s">
        <v>81</v>
      </c>
      <c r="B70" s="4">
        <v>879000</v>
      </c>
      <c r="C70" s="4">
        <v>445000</v>
      </c>
      <c r="D70" s="4">
        <v>161000</v>
      </c>
      <c r="E70" s="4">
        <v>197000</v>
      </c>
      <c r="F70" s="4">
        <v>197000</v>
      </c>
      <c r="G70" s="4">
        <v>326000</v>
      </c>
      <c r="H70" s="4">
        <v>262000</v>
      </c>
      <c r="I70" s="4">
        <v>254000</v>
      </c>
      <c r="J70" s="4">
        <v>961000</v>
      </c>
      <c r="K70" s="4">
        <v>703000</v>
      </c>
      <c r="L70" s="4">
        <v>686000</v>
      </c>
      <c r="M70" s="4">
        <v>512000</v>
      </c>
      <c r="N70" s="4">
        <v>551000</v>
      </c>
      <c r="O70" s="4">
        <v>613000</v>
      </c>
      <c r="P70" s="4">
        <v>621000</v>
      </c>
      <c r="Q70" s="5">
        <v>540000</v>
      </c>
      <c r="R70" s="4">
        <v>823000</v>
      </c>
      <c r="S70" s="4">
        <v>808000</v>
      </c>
      <c r="T70" s="4">
        <v>621000</v>
      </c>
      <c r="U70" s="4">
        <v>540000</v>
      </c>
    </row>
    <row r="71" spans="1:21" ht="16" x14ac:dyDescent="0.2">
      <c r="A71" s="3" t="s">
        <v>82</v>
      </c>
      <c r="B71" s="4" t="s">
        <v>26</v>
      </c>
      <c r="C71" s="4" t="s">
        <v>26</v>
      </c>
      <c r="D71" s="4" t="s">
        <v>26</v>
      </c>
      <c r="E71" s="4" t="s">
        <v>26</v>
      </c>
      <c r="F71" s="4" t="s">
        <v>26</v>
      </c>
      <c r="G71" s="4" t="s">
        <v>26</v>
      </c>
      <c r="H71" s="4" t="s">
        <v>26</v>
      </c>
      <c r="I71" s="4" t="s">
        <v>26</v>
      </c>
      <c r="J71" s="4" t="s">
        <v>26</v>
      </c>
      <c r="K71" s="4" t="s">
        <v>26</v>
      </c>
      <c r="L71" s="4" t="s">
        <v>26</v>
      </c>
      <c r="M71" s="4" t="s">
        <v>26</v>
      </c>
      <c r="N71" s="4" t="s">
        <v>26</v>
      </c>
      <c r="O71" s="4" t="s">
        <v>26</v>
      </c>
      <c r="P71" s="4" t="s">
        <v>26</v>
      </c>
      <c r="Q71" s="5" t="s">
        <v>26</v>
      </c>
      <c r="R71" s="4" t="s">
        <v>26</v>
      </c>
      <c r="S71" s="4" t="s">
        <v>26</v>
      </c>
      <c r="T71" s="4" t="s">
        <v>26</v>
      </c>
      <c r="U71" s="4" t="s">
        <v>26</v>
      </c>
    </row>
    <row r="72" spans="1:21" ht="16" x14ac:dyDescent="0.2">
      <c r="A72" s="3" t="s">
        <v>83</v>
      </c>
      <c r="B72" s="4" t="s">
        <v>26</v>
      </c>
      <c r="C72" s="4" t="s">
        <v>26</v>
      </c>
      <c r="D72" s="4" t="s">
        <v>26</v>
      </c>
      <c r="E72" s="4" t="s">
        <v>26</v>
      </c>
      <c r="F72" s="4" t="s">
        <v>26</v>
      </c>
      <c r="G72" s="4" t="s">
        <v>26</v>
      </c>
      <c r="H72" s="4" t="s">
        <v>26</v>
      </c>
      <c r="I72" s="4" t="s">
        <v>26</v>
      </c>
      <c r="J72" s="4" t="s">
        <v>26</v>
      </c>
      <c r="K72" s="4" t="s">
        <v>26</v>
      </c>
      <c r="L72" s="4" t="s">
        <v>26</v>
      </c>
      <c r="M72" s="4" t="s">
        <v>26</v>
      </c>
      <c r="N72" s="4" t="s">
        <v>26</v>
      </c>
      <c r="O72" s="4" t="s">
        <v>26</v>
      </c>
      <c r="P72" s="4" t="s">
        <v>26</v>
      </c>
      <c r="Q72" s="5" t="s">
        <v>26</v>
      </c>
      <c r="R72" s="4" t="s">
        <v>26</v>
      </c>
      <c r="S72" s="4" t="s">
        <v>26</v>
      </c>
      <c r="T72" s="4" t="s">
        <v>26</v>
      </c>
      <c r="U72" s="4" t="s">
        <v>26</v>
      </c>
    </row>
    <row r="73" spans="1:21" ht="16" x14ac:dyDescent="0.2">
      <c r="A73" s="3" t="s">
        <v>84</v>
      </c>
      <c r="B73" s="4" t="s">
        <v>26</v>
      </c>
      <c r="C73" s="4" t="s">
        <v>26</v>
      </c>
      <c r="D73" s="4" t="s">
        <v>26</v>
      </c>
      <c r="E73" s="4" t="s">
        <v>26</v>
      </c>
      <c r="F73" s="4" t="s">
        <v>26</v>
      </c>
      <c r="G73" s="4" t="s">
        <v>26</v>
      </c>
      <c r="H73" s="4" t="s">
        <v>26</v>
      </c>
      <c r="I73" s="4" t="s">
        <v>26</v>
      </c>
      <c r="J73" s="4" t="s">
        <v>26</v>
      </c>
      <c r="K73" s="4" t="s">
        <v>26</v>
      </c>
      <c r="L73" s="4" t="s">
        <v>26</v>
      </c>
      <c r="M73" s="4" t="s">
        <v>26</v>
      </c>
      <c r="N73" s="4" t="s">
        <v>26</v>
      </c>
      <c r="O73" s="4" t="s">
        <v>26</v>
      </c>
      <c r="P73" s="4" t="s">
        <v>26</v>
      </c>
      <c r="Q73" s="5" t="s">
        <v>26</v>
      </c>
      <c r="R73" s="4" t="s">
        <v>26</v>
      </c>
      <c r="S73" s="4" t="s">
        <v>26</v>
      </c>
      <c r="T73" s="4" t="s">
        <v>26</v>
      </c>
      <c r="U73" s="4" t="s">
        <v>26</v>
      </c>
    </row>
    <row r="74" spans="1:21" ht="16" x14ac:dyDescent="0.2">
      <c r="A74" s="3" t="s">
        <v>85</v>
      </c>
      <c r="B74" s="4" t="s">
        <v>26</v>
      </c>
      <c r="C74" s="4" t="s">
        <v>26</v>
      </c>
      <c r="D74" s="4" t="s">
        <v>26</v>
      </c>
      <c r="E74" s="4" t="s">
        <v>26</v>
      </c>
      <c r="F74" s="4" t="s">
        <v>26</v>
      </c>
      <c r="G74" s="4" t="s">
        <v>26</v>
      </c>
      <c r="H74" s="4" t="s">
        <v>26</v>
      </c>
      <c r="I74" s="4" t="s">
        <v>26</v>
      </c>
      <c r="J74" s="4" t="s">
        <v>26</v>
      </c>
      <c r="K74" s="4" t="s">
        <v>26</v>
      </c>
      <c r="L74" s="4" t="s">
        <v>26</v>
      </c>
      <c r="M74" s="4" t="s">
        <v>26</v>
      </c>
      <c r="N74" s="4" t="s">
        <v>26</v>
      </c>
      <c r="O74" s="4" t="s">
        <v>26</v>
      </c>
      <c r="P74" s="4" t="s">
        <v>26</v>
      </c>
      <c r="Q74" s="5" t="s">
        <v>26</v>
      </c>
      <c r="R74" s="4" t="s">
        <v>26</v>
      </c>
      <c r="S74" s="4" t="s">
        <v>26</v>
      </c>
      <c r="T74" s="4" t="s">
        <v>26</v>
      </c>
      <c r="U74" s="4" t="s">
        <v>26</v>
      </c>
    </row>
    <row r="75" spans="1:21" ht="16" x14ac:dyDescent="0.2">
      <c r="A75" s="3" t="s">
        <v>86</v>
      </c>
      <c r="B75" s="4" t="s">
        <v>26</v>
      </c>
      <c r="C75" s="4" t="s">
        <v>26</v>
      </c>
      <c r="D75" s="4" t="s">
        <v>26</v>
      </c>
      <c r="E75" s="4" t="s">
        <v>26</v>
      </c>
      <c r="F75" s="4" t="s">
        <v>26</v>
      </c>
      <c r="G75" s="4" t="s">
        <v>26</v>
      </c>
      <c r="H75" s="4" t="s">
        <v>26</v>
      </c>
      <c r="I75" s="4" t="s">
        <v>26</v>
      </c>
      <c r="J75" s="4" t="s">
        <v>26</v>
      </c>
      <c r="K75" s="4" t="s">
        <v>26</v>
      </c>
      <c r="L75" s="4" t="s">
        <v>26</v>
      </c>
      <c r="M75" s="4" t="s">
        <v>26</v>
      </c>
      <c r="N75" s="4" t="s">
        <v>26</v>
      </c>
      <c r="O75" s="4" t="s">
        <v>26</v>
      </c>
      <c r="P75" s="4" t="s">
        <v>26</v>
      </c>
      <c r="Q75" s="5" t="s">
        <v>26</v>
      </c>
      <c r="R75" s="4" t="s">
        <v>26</v>
      </c>
      <c r="S75" s="4" t="s">
        <v>26</v>
      </c>
      <c r="T75" s="4" t="s">
        <v>26</v>
      </c>
      <c r="U75" s="4" t="s">
        <v>26</v>
      </c>
    </row>
    <row r="76" spans="1:21" ht="16" x14ac:dyDescent="0.2">
      <c r="A76" s="3" t="s">
        <v>87</v>
      </c>
      <c r="B76" s="4">
        <v>3269000</v>
      </c>
      <c r="C76" s="4">
        <v>2032000</v>
      </c>
      <c r="D76" s="4">
        <v>1512000</v>
      </c>
      <c r="E76" s="4">
        <v>685000</v>
      </c>
      <c r="F76" s="4">
        <v>453000</v>
      </c>
      <c r="G76" s="4">
        <v>552000</v>
      </c>
      <c r="H76" s="4">
        <v>573000</v>
      </c>
      <c r="I76" s="4">
        <v>1298000</v>
      </c>
      <c r="J76" s="4">
        <v>1514000</v>
      </c>
      <c r="K76" s="4">
        <v>1499000</v>
      </c>
      <c r="L76" s="4">
        <v>1273000</v>
      </c>
      <c r="M76" s="4">
        <v>2923000</v>
      </c>
      <c r="N76" s="4">
        <v>2481000</v>
      </c>
      <c r="O76" s="4">
        <v>2321000</v>
      </c>
      <c r="P76" s="4">
        <v>9113000</v>
      </c>
      <c r="Q76" s="5">
        <v>9256000</v>
      </c>
      <c r="R76" s="4">
        <v>2008000</v>
      </c>
      <c r="S76" s="4">
        <v>7815000</v>
      </c>
      <c r="T76" s="4">
        <v>9113000</v>
      </c>
      <c r="U76" s="4">
        <v>9256000</v>
      </c>
    </row>
    <row r="77" spans="1:21" ht="16" x14ac:dyDescent="0.2">
      <c r="A77" s="3" t="s">
        <v>88</v>
      </c>
      <c r="B77" s="4">
        <v>2741000</v>
      </c>
      <c r="C77" s="4">
        <v>1504000</v>
      </c>
      <c r="D77" s="4">
        <v>954000</v>
      </c>
      <c r="E77" s="4">
        <v>510000</v>
      </c>
      <c r="F77" s="4">
        <v>301000</v>
      </c>
      <c r="G77" s="4">
        <v>474000</v>
      </c>
      <c r="H77" s="4">
        <v>478000</v>
      </c>
      <c r="I77" s="4">
        <v>1204000</v>
      </c>
      <c r="J77" s="4">
        <v>1419000</v>
      </c>
      <c r="K77" s="4">
        <v>-5192000</v>
      </c>
      <c r="L77" s="4">
        <v>-5748000</v>
      </c>
      <c r="M77" s="4">
        <v>-3934000</v>
      </c>
      <c r="N77" s="4">
        <v>-4749000</v>
      </c>
      <c r="O77" s="4">
        <v>-5140000</v>
      </c>
      <c r="P77" s="4">
        <v>1182000</v>
      </c>
      <c r="Q77" s="5">
        <v>1197000</v>
      </c>
      <c r="R77" s="4">
        <v>1824000</v>
      </c>
      <c r="S77" s="4">
        <v>7574000</v>
      </c>
      <c r="T77" s="4">
        <v>1182000</v>
      </c>
      <c r="U77" s="4">
        <v>1197000</v>
      </c>
    </row>
    <row r="78" spans="1:21" ht="16" x14ac:dyDescent="0.2">
      <c r="A78" s="3" t="s">
        <v>89</v>
      </c>
      <c r="B78" s="4">
        <v>10204000</v>
      </c>
      <c r="C78" s="4">
        <v>9595000</v>
      </c>
      <c r="D78" s="4">
        <v>9618000</v>
      </c>
      <c r="E78" s="4">
        <v>9646000</v>
      </c>
      <c r="F78" s="4">
        <v>9411000</v>
      </c>
      <c r="G78" s="4">
        <v>9029000</v>
      </c>
      <c r="H78" s="4">
        <v>8924000</v>
      </c>
      <c r="I78" s="4">
        <v>6957000</v>
      </c>
      <c r="J78" s="4">
        <v>7422000</v>
      </c>
      <c r="K78" s="4">
        <v>1203000</v>
      </c>
      <c r="L78" s="4">
        <v>1045000</v>
      </c>
      <c r="M78" s="4">
        <v>2770000</v>
      </c>
      <c r="N78" s="4">
        <v>2283000</v>
      </c>
      <c r="O78" s="4">
        <v>2120000</v>
      </c>
      <c r="P78" s="4">
        <v>8882000</v>
      </c>
      <c r="Q78" s="5">
        <v>9034000</v>
      </c>
      <c r="R78" s="4">
        <v>1824000</v>
      </c>
      <c r="S78" s="4">
        <v>7574000</v>
      </c>
      <c r="T78" s="4">
        <v>8882000</v>
      </c>
      <c r="U78" s="4">
        <v>9034000</v>
      </c>
    </row>
    <row r="79" spans="1:21" ht="16" x14ac:dyDescent="0.2">
      <c r="A79" s="3" t="s">
        <v>90</v>
      </c>
      <c r="B79" s="4">
        <v>7463000</v>
      </c>
      <c r="C79" s="4">
        <v>8091000</v>
      </c>
      <c r="D79" s="4">
        <v>8664000</v>
      </c>
      <c r="E79" s="4">
        <v>9136000</v>
      </c>
      <c r="F79" s="4">
        <v>9110000</v>
      </c>
      <c r="G79" s="4">
        <v>8555000</v>
      </c>
      <c r="H79" s="4">
        <v>8446000</v>
      </c>
      <c r="I79" s="4">
        <v>5753000</v>
      </c>
      <c r="J79" s="4">
        <v>6003000</v>
      </c>
      <c r="K79" s="4">
        <v>6395000</v>
      </c>
      <c r="L79" s="4">
        <v>6793000</v>
      </c>
      <c r="M79" s="4">
        <v>6704000</v>
      </c>
      <c r="N79" s="4">
        <v>7032000</v>
      </c>
      <c r="O79" s="4">
        <v>7260000</v>
      </c>
      <c r="P79" s="4">
        <v>7700000</v>
      </c>
      <c r="Q79" s="5">
        <v>7837000</v>
      </c>
      <c r="R79" s="4" t="s">
        <v>26</v>
      </c>
      <c r="S79" s="4" t="s">
        <v>26</v>
      </c>
      <c r="T79" s="4">
        <v>7700000</v>
      </c>
      <c r="U79" s="4">
        <v>7837000</v>
      </c>
    </row>
    <row r="80" spans="1:21" ht="16" x14ac:dyDescent="0.2">
      <c r="A80" s="3" t="s">
        <v>91</v>
      </c>
      <c r="B80" s="4" t="s">
        <v>26</v>
      </c>
      <c r="C80" s="4" t="s">
        <v>26</v>
      </c>
      <c r="D80" s="4" t="s">
        <v>26</v>
      </c>
      <c r="E80" s="4" t="s">
        <v>26</v>
      </c>
      <c r="F80" s="4" t="s">
        <v>26</v>
      </c>
      <c r="G80" s="4" t="s">
        <v>26</v>
      </c>
      <c r="H80" s="4" t="s">
        <v>26</v>
      </c>
      <c r="I80" s="4" t="s">
        <v>26</v>
      </c>
      <c r="J80" s="4" t="s">
        <v>26</v>
      </c>
      <c r="K80" s="4" t="s">
        <v>26</v>
      </c>
      <c r="L80" s="4" t="s">
        <v>26</v>
      </c>
      <c r="M80" s="4" t="s">
        <v>26</v>
      </c>
      <c r="N80" s="4" t="s">
        <v>26</v>
      </c>
      <c r="O80" s="4" t="s">
        <v>26</v>
      </c>
      <c r="P80" s="4" t="s">
        <v>26</v>
      </c>
      <c r="Q80" s="5">
        <v>150000</v>
      </c>
      <c r="R80" s="4" t="s">
        <v>26</v>
      </c>
      <c r="S80" s="4" t="s">
        <v>26</v>
      </c>
      <c r="T80" s="4" t="s">
        <v>26</v>
      </c>
      <c r="U80" s="4">
        <v>150000</v>
      </c>
    </row>
    <row r="81" spans="1:21" ht="16" x14ac:dyDescent="0.2">
      <c r="A81" s="3" t="s">
        <v>92</v>
      </c>
      <c r="B81" s="4" t="s">
        <v>26</v>
      </c>
      <c r="C81" s="4" t="s">
        <v>26</v>
      </c>
      <c r="D81" s="4" t="s">
        <v>26</v>
      </c>
      <c r="E81" s="4" t="s">
        <v>26</v>
      </c>
      <c r="F81" s="4" t="s">
        <v>26</v>
      </c>
      <c r="G81" s="4" t="s">
        <v>26</v>
      </c>
      <c r="H81" s="4" t="s">
        <v>26</v>
      </c>
      <c r="I81" s="4" t="s">
        <v>26</v>
      </c>
      <c r="J81" s="4" t="s">
        <v>26</v>
      </c>
      <c r="K81" s="4" t="s">
        <v>26</v>
      </c>
      <c r="L81" s="4" t="s">
        <v>26</v>
      </c>
      <c r="M81" s="4" t="s">
        <v>26</v>
      </c>
      <c r="N81" s="4" t="s">
        <v>26</v>
      </c>
      <c r="O81" s="4" t="s">
        <v>26</v>
      </c>
      <c r="P81" s="4" t="s">
        <v>26</v>
      </c>
      <c r="Q81" s="5">
        <v>150000</v>
      </c>
      <c r="R81" s="4" t="s">
        <v>26</v>
      </c>
      <c r="S81" s="4" t="s">
        <v>26</v>
      </c>
      <c r="T81" s="4" t="s">
        <v>26</v>
      </c>
      <c r="U81" s="4">
        <v>150000</v>
      </c>
    </row>
    <row r="82" spans="1:21" ht="16" x14ac:dyDescent="0.2">
      <c r="A82" s="3" t="s">
        <v>93</v>
      </c>
      <c r="B82" s="4" t="s">
        <v>26</v>
      </c>
      <c r="C82" s="4" t="s">
        <v>26</v>
      </c>
      <c r="D82" s="4" t="s">
        <v>26</v>
      </c>
      <c r="E82" s="4" t="s">
        <v>26</v>
      </c>
      <c r="F82" s="4" t="s">
        <v>26</v>
      </c>
      <c r="G82" s="4" t="s">
        <v>26</v>
      </c>
      <c r="H82" s="4" t="s">
        <v>26</v>
      </c>
      <c r="I82" s="4" t="s">
        <v>26</v>
      </c>
      <c r="J82" s="4" t="s">
        <v>26</v>
      </c>
      <c r="K82" s="4" t="s">
        <v>26</v>
      </c>
      <c r="L82" s="4" t="s">
        <v>26</v>
      </c>
      <c r="M82" s="4" t="s">
        <v>26</v>
      </c>
      <c r="N82" s="4" t="s">
        <v>26</v>
      </c>
      <c r="O82" s="4" t="s">
        <v>26</v>
      </c>
      <c r="P82" s="4" t="s">
        <v>26</v>
      </c>
      <c r="Q82" s="5" t="s">
        <v>26</v>
      </c>
      <c r="R82" s="4" t="s">
        <v>26</v>
      </c>
      <c r="S82" s="4" t="s">
        <v>26</v>
      </c>
      <c r="T82" s="4" t="s">
        <v>26</v>
      </c>
      <c r="U82" s="4" t="s">
        <v>26</v>
      </c>
    </row>
    <row r="83" spans="1:21" ht="16" x14ac:dyDescent="0.2">
      <c r="A83" s="3" t="s">
        <v>94</v>
      </c>
      <c r="B83" s="4">
        <v>528000</v>
      </c>
      <c r="C83" s="4">
        <v>528000</v>
      </c>
      <c r="D83" s="4">
        <v>558000</v>
      </c>
      <c r="E83" s="4">
        <v>175000</v>
      </c>
      <c r="F83" s="4">
        <v>152000</v>
      </c>
      <c r="G83" s="4">
        <v>78000</v>
      </c>
      <c r="H83" s="4">
        <v>95000</v>
      </c>
      <c r="I83" s="4">
        <v>94000</v>
      </c>
      <c r="J83" s="4">
        <v>95000</v>
      </c>
      <c r="K83" s="4">
        <v>6691000</v>
      </c>
      <c r="L83" s="4">
        <v>7021000</v>
      </c>
      <c r="M83" s="4">
        <v>6857000</v>
      </c>
      <c r="N83" s="4">
        <v>7230000</v>
      </c>
      <c r="O83" s="4">
        <v>7461000</v>
      </c>
      <c r="P83" s="4">
        <v>7931000</v>
      </c>
      <c r="Q83" s="5">
        <v>7909000</v>
      </c>
      <c r="R83" s="4">
        <v>184000</v>
      </c>
      <c r="S83" s="4">
        <v>241000</v>
      </c>
      <c r="T83" s="4">
        <v>7931000</v>
      </c>
      <c r="U83" s="4">
        <v>7909000</v>
      </c>
    </row>
    <row r="84" spans="1:21" ht="16" x14ac:dyDescent="0.2">
      <c r="A84" s="3" t="s">
        <v>95</v>
      </c>
      <c r="B84" s="4" t="s">
        <v>26</v>
      </c>
      <c r="C84" s="4" t="s">
        <v>26</v>
      </c>
      <c r="D84" s="4" t="s">
        <v>26</v>
      </c>
      <c r="E84" s="4" t="s">
        <v>26</v>
      </c>
      <c r="F84" s="4" t="s">
        <v>26</v>
      </c>
      <c r="G84" s="4" t="s">
        <v>26</v>
      </c>
      <c r="H84" s="4" t="s">
        <v>26</v>
      </c>
      <c r="I84" s="4" t="s">
        <v>26</v>
      </c>
      <c r="J84" s="4" t="s">
        <v>26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5" t="s">
        <v>26</v>
      </c>
      <c r="R84" s="4" t="s">
        <v>26</v>
      </c>
      <c r="S84" s="4" t="s">
        <v>26</v>
      </c>
      <c r="T84" s="4" t="s">
        <v>26</v>
      </c>
      <c r="U84" s="4" t="s">
        <v>26</v>
      </c>
    </row>
    <row r="85" spans="1:21" ht="16" x14ac:dyDescent="0.2">
      <c r="A85" s="3" t="s">
        <v>96</v>
      </c>
      <c r="B85" s="4" t="s">
        <v>26</v>
      </c>
      <c r="C85" s="4" t="s">
        <v>26</v>
      </c>
      <c r="D85" s="4" t="s">
        <v>26</v>
      </c>
      <c r="E85" s="4" t="s">
        <v>26</v>
      </c>
      <c r="F85" s="4" t="s">
        <v>26</v>
      </c>
      <c r="G85" s="4" t="s">
        <v>26</v>
      </c>
      <c r="H85" s="4" t="s">
        <v>26</v>
      </c>
      <c r="I85" s="4" t="s">
        <v>26</v>
      </c>
      <c r="J85" s="4" t="s">
        <v>26</v>
      </c>
      <c r="K85" s="4" t="s">
        <v>26</v>
      </c>
      <c r="L85" s="4" t="s">
        <v>26</v>
      </c>
      <c r="M85" s="4" t="s">
        <v>26</v>
      </c>
      <c r="N85" s="4" t="s">
        <v>26</v>
      </c>
      <c r="O85" s="4" t="s">
        <v>26</v>
      </c>
      <c r="P85" s="4" t="s">
        <v>26</v>
      </c>
      <c r="Q85" s="5" t="s">
        <v>26</v>
      </c>
      <c r="R85" s="4" t="s">
        <v>26</v>
      </c>
      <c r="S85" s="4" t="s">
        <v>26</v>
      </c>
      <c r="T85" s="4" t="s">
        <v>26</v>
      </c>
      <c r="U85" s="4" t="s">
        <v>26</v>
      </c>
    </row>
    <row r="86" spans="1:21" ht="16" x14ac:dyDescent="0.2">
      <c r="A86" s="3" t="s">
        <v>97</v>
      </c>
      <c r="B86" s="4" t="s">
        <v>26</v>
      </c>
      <c r="C86" s="4" t="s">
        <v>26</v>
      </c>
      <c r="D86" s="4" t="s">
        <v>26</v>
      </c>
      <c r="E86" s="4" t="s">
        <v>26</v>
      </c>
      <c r="F86" s="4" t="s">
        <v>26</v>
      </c>
      <c r="G86" s="4" t="s">
        <v>26</v>
      </c>
      <c r="H86" s="4" t="s">
        <v>26</v>
      </c>
      <c r="I86" s="4" t="s">
        <v>26</v>
      </c>
      <c r="J86" s="4" t="s">
        <v>26</v>
      </c>
      <c r="K86" s="4" t="s">
        <v>26</v>
      </c>
      <c r="L86" s="4" t="s">
        <v>26</v>
      </c>
      <c r="M86" s="4" t="s">
        <v>26</v>
      </c>
      <c r="N86" s="4" t="s">
        <v>26</v>
      </c>
      <c r="O86" s="4" t="s">
        <v>26</v>
      </c>
      <c r="P86" s="4" t="s">
        <v>26</v>
      </c>
      <c r="Q86" s="5" t="s">
        <v>26</v>
      </c>
      <c r="R86" s="4" t="s">
        <v>26</v>
      </c>
      <c r="S86" s="4" t="s">
        <v>26</v>
      </c>
      <c r="T86" s="4" t="s">
        <v>26</v>
      </c>
      <c r="U86" s="4" t="s">
        <v>26</v>
      </c>
    </row>
    <row r="87" spans="1:21" ht="16" x14ac:dyDescent="0.2">
      <c r="A87" s="3" t="s">
        <v>98</v>
      </c>
      <c r="B87" s="4" t="s">
        <v>26</v>
      </c>
      <c r="C87" s="4" t="s">
        <v>26</v>
      </c>
      <c r="D87" s="4" t="s">
        <v>26</v>
      </c>
      <c r="E87" s="4" t="s">
        <v>26</v>
      </c>
      <c r="F87" s="4" t="s">
        <v>26</v>
      </c>
      <c r="G87" s="4" t="s">
        <v>26</v>
      </c>
      <c r="H87" s="4" t="s">
        <v>26</v>
      </c>
      <c r="I87" s="4" t="s">
        <v>26</v>
      </c>
      <c r="J87" s="4" t="s">
        <v>26</v>
      </c>
      <c r="K87" s="4" t="s">
        <v>26</v>
      </c>
      <c r="L87" s="4" t="s">
        <v>26</v>
      </c>
      <c r="M87" s="4" t="s">
        <v>26</v>
      </c>
      <c r="N87" s="4" t="s">
        <v>26</v>
      </c>
      <c r="O87" s="4" t="s">
        <v>26</v>
      </c>
      <c r="P87" s="4" t="s">
        <v>26</v>
      </c>
      <c r="Q87" s="5" t="s">
        <v>26</v>
      </c>
      <c r="R87" s="4" t="s">
        <v>26</v>
      </c>
      <c r="S87" s="4" t="s">
        <v>26</v>
      </c>
      <c r="T87" s="4" t="s">
        <v>26</v>
      </c>
      <c r="U87" s="4" t="s">
        <v>26</v>
      </c>
    </row>
    <row r="88" spans="1:21" ht="16" x14ac:dyDescent="0.2">
      <c r="A88" s="3" t="s">
        <v>99</v>
      </c>
      <c r="B88" s="4" t="s">
        <v>26</v>
      </c>
      <c r="C88" s="4" t="s">
        <v>26</v>
      </c>
      <c r="D88" s="4" t="s">
        <v>26</v>
      </c>
      <c r="E88" s="4" t="s">
        <v>26</v>
      </c>
      <c r="F88" s="4" t="s">
        <v>26</v>
      </c>
      <c r="G88" s="4" t="s">
        <v>26</v>
      </c>
      <c r="H88" s="4" t="s">
        <v>26</v>
      </c>
      <c r="I88" s="4" t="s">
        <v>26</v>
      </c>
      <c r="J88" s="4" t="s">
        <v>26</v>
      </c>
      <c r="K88" s="4" t="s">
        <v>26</v>
      </c>
      <c r="L88" s="4" t="s">
        <v>26</v>
      </c>
      <c r="M88" s="4" t="s">
        <v>26</v>
      </c>
      <c r="N88" s="4" t="s">
        <v>26</v>
      </c>
      <c r="O88" s="4" t="s">
        <v>26</v>
      </c>
      <c r="P88" s="4" t="s">
        <v>26</v>
      </c>
      <c r="Q88" s="5" t="s">
        <v>26</v>
      </c>
      <c r="R88" s="4" t="s">
        <v>26</v>
      </c>
      <c r="S88" s="4" t="s">
        <v>26</v>
      </c>
      <c r="T88" s="4" t="s">
        <v>26</v>
      </c>
      <c r="U88" s="4" t="s">
        <v>26</v>
      </c>
    </row>
    <row r="89" spans="1:21" ht="16" x14ac:dyDescent="0.2">
      <c r="A89" s="3" t="s">
        <v>100</v>
      </c>
      <c r="B89" s="4">
        <v>528000</v>
      </c>
      <c r="C89" s="4">
        <v>528000</v>
      </c>
      <c r="D89" s="4">
        <v>558000</v>
      </c>
      <c r="E89" s="4">
        <v>175000</v>
      </c>
      <c r="F89" s="4">
        <v>152000</v>
      </c>
      <c r="G89" s="4">
        <v>78000</v>
      </c>
      <c r="H89" s="4">
        <v>95000</v>
      </c>
      <c r="I89" s="4">
        <v>94000</v>
      </c>
      <c r="J89" s="4">
        <v>95000</v>
      </c>
      <c r="K89" s="4">
        <v>6691000</v>
      </c>
      <c r="L89" s="4">
        <v>7021000</v>
      </c>
      <c r="M89" s="4">
        <v>6857000</v>
      </c>
      <c r="N89" s="4">
        <v>7230000</v>
      </c>
      <c r="O89" s="4">
        <v>7461000</v>
      </c>
      <c r="P89" s="4">
        <v>7931000</v>
      </c>
      <c r="Q89" s="5">
        <v>7909000</v>
      </c>
      <c r="R89" s="4">
        <v>184000</v>
      </c>
      <c r="S89" s="4">
        <v>241000</v>
      </c>
      <c r="T89" s="4">
        <v>7931000</v>
      </c>
      <c r="U89" s="4">
        <v>7909000</v>
      </c>
    </row>
    <row r="90" spans="1:21" ht="16" x14ac:dyDescent="0.2">
      <c r="A90" s="3" t="s">
        <v>101</v>
      </c>
      <c r="B90" s="4">
        <v>13911000</v>
      </c>
      <c r="C90" s="4">
        <v>14474000</v>
      </c>
      <c r="D90" s="4">
        <v>12083000</v>
      </c>
      <c r="E90" s="4">
        <v>11613000</v>
      </c>
      <c r="F90" s="4">
        <v>10975000</v>
      </c>
      <c r="G90" s="4">
        <v>12225000</v>
      </c>
      <c r="H90" s="4">
        <v>14868000</v>
      </c>
      <c r="I90" s="4">
        <v>10046000</v>
      </c>
      <c r="J90" s="4">
        <v>30892000</v>
      </c>
      <c r="K90" s="4">
        <v>30955000</v>
      </c>
      <c r="L90" s="4">
        <v>21307000</v>
      </c>
      <c r="M90" s="4">
        <v>20574000</v>
      </c>
      <c r="N90" s="4">
        <v>21665000</v>
      </c>
      <c r="O90" s="4">
        <v>62328000</v>
      </c>
      <c r="P90" s="4">
        <v>98143000</v>
      </c>
      <c r="Q90" s="5">
        <v>105469000</v>
      </c>
      <c r="R90" s="4">
        <v>67543000</v>
      </c>
      <c r="S90" s="4">
        <v>84396000</v>
      </c>
      <c r="T90" s="4">
        <v>98143000</v>
      </c>
      <c r="U90" s="4">
        <v>105469000</v>
      </c>
    </row>
    <row r="91" spans="1:21" ht="16" x14ac:dyDescent="0.2">
      <c r="A91" s="3" t="s">
        <v>102</v>
      </c>
      <c r="B91" s="4">
        <v>3102000</v>
      </c>
      <c r="C91" s="4">
        <v>2329000</v>
      </c>
      <c r="D91" s="4">
        <v>2319000</v>
      </c>
      <c r="E91" s="4">
        <v>2042000</v>
      </c>
      <c r="F91" s="4">
        <v>2552000</v>
      </c>
      <c r="G91" s="4">
        <v>3187000</v>
      </c>
      <c r="H91" s="4">
        <v>1761000</v>
      </c>
      <c r="I91" s="4">
        <v>2966000</v>
      </c>
      <c r="J91" s="4">
        <v>4417000</v>
      </c>
      <c r="K91" s="4">
        <v>3408000</v>
      </c>
      <c r="L91" s="4">
        <v>3967000</v>
      </c>
      <c r="M91" s="4">
        <v>2384000</v>
      </c>
      <c r="N91" s="4">
        <v>5056000</v>
      </c>
      <c r="O91" s="4">
        <v>7805000</v>
      </c>
      <c r="P91" s="4">
        <v>13349000</v>
      </c>
      <c r="Q91" s="5">
        <v>12864000</v>
      </c>
      <c r="R91" s="4">
        <v>6515000</v>
      </c>
      <c r="S91" s="4">
        <v>8477000</v>
      </c>
      <c r="T91" s="4">
        <v>13349000</v>
      </c>
      <c r="U91" s="4">
        <v>12864000</v>
      </c>
    </row>
    <row r="92" spans="1:21" ht="16" x14ac:dyDescent="0.2">
      <c r="A92" s="3" t="s">
        <v>103</v>
      </c>
      <c r="B92" s="4">
        <v>995000</v>
      </c>
      <c r="C92" s="4">
        <v>703000</v>
      </c>
      <c r="D92" s="4">
        <v>885000</v>
      </c>
      <c r="E92" s="4">
        <v>1507000</v>
      </c>
      <c r="F92" s="4">
        <v>1188000</v>
      </c>
      <c r="G92" s="4">
        <v>1892000</v>
      </c>
      <c r="H92" s="4">
        <v>724000</v>
      </c>
      <c r="I92" s="4">
        <v>1413000</v>
      </c>
      <c r="J92" s="4">
        <v>2808000</v>
      </c>
      <c r="K92" s="4">
        <v>1762000</v>
      </c>
      <c r="L92" s="4">
        <v>1933000</v>
      </c>
      <c r="M92" s="4">
        <v>945000</v>
      </c>
      <c r="N92" s="4">
        <v>2893000</v>
      </c>
      <c r="O92" s="4">
        <v>4195000</v>
      </c>
      <c r="P92" s="4">
        <v>9206000</v>
      </c>
      <c r="Q92" s="5">
        <v>8328000</v>
      </c>
      <c r="R92" s="4">
        <v>3949000</v>
      </c>
      <c r="S92" s="4">
        <v>4988000</v>
      </c>
      <c r="T92" s="4">
        <v>9206000</v>
      </c>
      <c r="U92" s="4">
        <v>8328000</v>
      </c>
    </row>
    <row r="93" spans="1:21" ht="16" x14ac:dyDescent="0.2">
      <c r="A93" s="3" t="s">
        <v>104</v>
      </c>
      <c r="B93" s="4" t="s">
        <v>26</v>
      </c>
      <c r="C93" s="4" t="s">
        <v>26</v>
      </c>
      <c r="D93" s="4" t="s">
        <v>26</v>
      </c>
      <c r="E93" s="4">
        <v>74000</v>
      </c>
      <c r="F93" s="4">
        <v>78000</v>
      </c>
      <c r="G93" s="4">
        <v>68000</v>
      </c>
      <c r="H93" s="4">
        <v>101000</v>
      </c>
      <c r="I93" s="4">
        <v>63000</v>
      </c>
      <c r="J93" s="4">
        <v>69000</v>
      </c>
      <c r="K93" s="4">
        <v>34000</v>
      </c>
      <c r="L93" s="4">
        <v>29000</v>
      </c>
      <c r="M93" s="4">
        <v>30000</v>
      </c>
      <c r="N93" s="4">
        <v>5000</v>
      </c>
      <c r="O93" s="4">
        <v>13000</v>
      </c>
      <c r="P93" s="4">
        <v>22000</v>
      </c>
      <c r="Q93" s="5" t="s">
        <v>26</v>
      </c>
      <c r="R93" s="4" t="s">
        <v>26</v>
      </c>
      <c r="S93" s="4" t="s">
        <v>26</v>
      </c>
      <c r="T93" s="4">
        <v>22000</v>
      </c>
      <c r="U93" s="4" t="s">
        <v>26</v>
      </c>
    </row>
    <row r="94" spans="1:21" ht="16" x14ac:dyDescent="0.2">
      <c r="A94" s="3" t="s">
        <v>105</v>
      </c>
      <c r="B94" s="4" t="s">
        <v>26</v>
      </c>
      <c r="C94" s="4" t="s">
        <v>26</v>
      </c>
      <c r="D94" s="4" t="s">
        <v>26</v>
      </c>
      <c r="E94" s="4" t="s">
        <v>26</v>
      </c>
      <c r="F94" s="4" t="s">
        <v>26</v>
      </c>
      <c r="G94" s="4" t="s">
        <v>26</v>
      </c>
      <c r="H94" s="4" t="s">
        <v>26</v>
      </c>
      <c r="I94" s="4" t="s">
        <v>26</v>
      </c>
      <c r="J94" s="4" t="s">
        <v>26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26</v>
      </c>
      <c r="Q94" s="5" t="s">
        <v>26</v>
      </c>
      <c r="R94" s="4" t="s">
        <v>26</v>
      </c>
      <c r="S94" s="4" t="s">
        <v>26</v>
      </c>
      <c r="T94" s="4" t="s">
        <v>26</v>
      </c>
      <c r="U94" s="4" t="s">
        <v>26</v>
      </c>
    </row>
    <row r="95" spans="1:21" ht="16" x14ac:dyDescent="0.2">
      <c r="A95" s="3" t="s">
        <v>106</v>
      </c>
      <c r="B95" s="4">
        <v>2107000</v>
      </c>
      <c r="C95" s="4">
        <v>1626000</v>
      </c>
      <c r="D95" s="4">
        <v>1434000</v>
      </c>
      <c r="E95" s="4">
        <v>461000</v>
      </c>
      <c r="F95" s="4">
        <v>1286000</v>
      </c>
      <c r="G95" s="4">
        <v>1227000</v>
      </c>
      <c r="H95" s="4">
        <v>936000</v>
      </c>
      <c r="I95" s="4">
        <v>1490000</v>
      </c>
      <c r="J95" s="4">
        <v>1540000</v>
      </c>
      <c r="K95" s="4">
        <v>1612000</v>
      </c>
      <c r="L95" s="4">
        <v>2005000</v>
      </c>
      <c r="M95" s="4">
        <v>1409000</v>
      </c>
      <c r="N95" s="4">
        <v>2158000</v>
      </c>
      <c r="O95" s="4">
        <v>3597000</v>
      </c>
      <c r="P95" s="4">
        <v>4121000</v>
      </c>
      <c r="Q95" s="5">
        <v>4536000</v>
      </c>
      <c r="R95" s="4">
        <v>2566000</v>
      </c>
      <c r="S95" s="4">
        <v>3489000</v>
      </c>
      <c r="T95" s="4">
        <v>4121000</v>
      </c>
      <c r="U95" s="4">
        <v>4536000</v>
      </c>
    </row>
    <row r="96" spans="1:21" ht="16" x14ac:dyDescent="0.2">
      <c r="A96" s="3" t="s">
        <v>107</v>
      </c>
      <c r="B96" s="4">
        <v>0</v>
      </c>
      <c r="C96" s="4">
        <v>0</v>
      </c>
      <c r="D96" s="4">
        <v>0</v>
      </c>
      <c r="E96" s="4">
        <v>1408000</v>
      </c>
      <c r="F96" s="4">
        <v>1101000</v>
      </c>
      <c r="G96" s="4">
        <v>777000</v>
      </c>
      <c r="H96" s="4">
        <v>0</v>
      </c>
      <c r="I96" s="4">
        <v>0</v>
      </c>
      <c r="J96" s="4">
        <v>0</v>
      </c>
      <c r="K96" s="4">
        <v>6110000</v>
      </c>
      <c r="L96" s="4">
        <v>0</v>
      </c>
      <c r="M96" s="4">
        <v>1311000</v>
      </c>
      <c r="N96" s="4">
        <v>3816000</v>
      </c>
      <c r="O96" s="4">
        <v>794000</v>
      </c>
      <c r="P96" s="4">
        <v>137000</v>
      </c>
      <c r="Q96" s="5">
        <v>275000</v>
      </c>
      <c r="R96" s="4">
        <v>551000</v>
      </c>
      <c r="S96" s="4">
        <v>68000</v>
      </c>
      <c r="T96" s="4">
        <v>137000</v>
      </c>
      <c r="U96" s="4">
        <v>275000</v>
      </c>
    </row>
    <row r="97" spans="1:21" ht="16" x14ac:dyDescent="0.2">
      <c r="A97" s="3" t="s">
        <v>108</v>
      </c>
      <c r="B97" s="4" t="s">
        <v>26</v>
      </c>
      <c r="C97" s="4" t="s">
        <v>26</v>
      </c>
      <c r="D97" s="4" t="s">
        <v>26</v>
      </c>
      <c r="E97" s="4">
        <v>1408000</v>
      </c>
      <c r="F97" s="4">
        <v>1101000</v>
      </c>
      <c r="G97" s="4">
        <v>777000</v>
      </c>
      <c r="H97" s="4" t="s">
        <v>26</v>
      </c>
      <c r="I97" s="4" t="s">
        <v>26</v>
      </c>
      <c r="J97" s="4" t="s">
        <v>26</v>
      </c>
      <c r="K97" s="4">
        <v>6110000</v>
      </c>
      <c r="L97" s="4" t="s">
        <v>26</v>
      </c>
      <c r="M97" s="4">
        <v>653000</v>
      </c>
      <c r="N97" s="4">
        <v>3079000</v>
      </c>
      <c r="O97" s="4" t="s">
        <v>26</v>
      </c>
      <c r="P97" s="4" t="s">
        <v>26</v>
      </c>
      <c r="Q97" s="5" t="s">
        <v>26</v>
      </c>
      <c r="R97" s="4" t="s">
        <v>26</v>
      </c>
      <c r="S97" s="4" t="s">
        <v>26</v>
      </c>
      <c r="T97" s="4" t="s">
        <v>26</v>
      </c>
      <c r="U97" s="4" t="s">
        <v>26</v>
      </c>
    </row>
    <row r="98" spans="1:21" ht="16" x14ac:dyDescent="0.2">
      <c r="A98" s="3" t="s">
        <v>109</v>
      </c>
      <c r="B98" s="4" t="s">
        <v>26</v>
      </c>
      <c r="C98" s="4" t="s">
        <v>26</v>
      </c>
      <c r="D98" s="4" t="s">
        <v>26</v>
      </c>
      <c r="E98" s="4" t="s">
        <v>26</v>
      </c>
      <c r="F98" s="4" t="s">
        <v>26</v>
      </c>
      <c r="G98" s="4" t="s">
        <v>26</v>
      </c>
      <c r="H98" s="4" t="s">
        <v>26</v>
      </c>
      <c r="I98" s="4" t="s">
        <v>26</v>
      </c>
      <c r="J98" s="4" t="s">
        <v>26</v>
      </c>
      <c r="K98" s="4" t="s">
        <v>26</v>
      </c>
      <c r="L98" s="4" t="s">
        <v>26</v>
      </c>
      <c r="M98" s="4">
        <v>658000</v>
      </c>
      <c r="N98" s="4">
        <v>737000</v>
      </c>
      <c r="O98" s="4">
        <v>794000</v>
      </c>
      <c r="P98" s="4">
        <v>137000</v>
      </c>
      <c r="Q98" s="5">
        <v>275000</v>
      </c>
      <c r="R98" s="4">
        <v>551000</v>
      </c>
      <c r="S98" s="4">
        <v>68000</v>
      </c>
      <c r="T98" s="4">
        <v>137000</v>
      </c>
      <c r="U98" s="4">
        <v>275000</v>
      </c>
    </row>
    <row r="99" spans="1:21" ht="16" x14ac:dyDescent="0.2">
      <c r="A99" s="3" t="s">
        <v>110</v>
      </c>
      <c r="B99" s="4">
        <v>241000</v>
      </c>
      <c r="C99" s="4">
        <v>286000</v>
      </c>
      <c r="D99" s="4">
        <v>221000</v>
      </c>
      <c r="E99" s="4">
        <v>1405000</v>
      </c>
      <c r="F99" s="4">
        <v>2048000</v>
      </c>
      <c r="G99" s="4">
        <v>1153000</v>
      </c>
      <c r="H99" s="4">
        <v>4758000</v>
      </c>
      <c r="I99" s="4">
        <v>1714000</v>
      </c>
      <c r="J99" s="4">
        <v>3467000</v>
      </c>
      <c r="K99" s="4">
        <v>1630000</v>
      </c>
      <c r="L99" s="4">
        <v>1545000</v>
      </c>
      <c r="M99" s="4">
        <v>170000</v>
      </c>
      <c r="N99" s="4">
        <v>189000</v>
      </c>
      <c r="O99" s="4">
        <v>2415000</v>
      </c>
      <c r="P99" s="4">
        <v>2822000</v>
      </c>
      <c r="Q99" s="5">
        <v>6114000</v>
      </c>
      <c r="R99" s="4">
        <v>3680000</v>
      </c>
      <c r="S99" s="4">
        <v>843000</v>
      </c>
      <c r="T99" s="4">
        <v>2822000</v>
      </c>
      <c r="U99" s="4">
        <v>6114000</v>
      </c>
    </row>
    <row r="100" spans="1:21" ht="16" x14ac:dyDescent="0.2">
      <c r="A100" s="3" t="s">
        <v>111</v>
      </c>
      <c r="B100" s="4">
        <v>241000</v>
      </c>
      <c r="C100" s="4">
        <v>286000</v>
      </c>
      <c r="D100" s="4">
        <v>221000</v>
      </c>
      <c r="E100" s="4">
        <v>555000</v>
      </c>
      <c r="F100" s="4">
        <v>1972000</v>
      </c>
      <c r="G100" s="4">
        <v>1058000</v>
      </c>
      <c r="H100" s="4">
        <v>4750000</v>
      </c>
      <c r="I100" s="4">
        <v>1714000</v>
      </c>
      <c r="J100" s="4">
        <v>3467000</v>
      </c>
      <c r="K100" s="4">
        <v>1630000</v>
      </c>
      <c r="L100" s="4">
        <v>1545000</v>
      </c>
      <c r="M100" s="4">
        <v>170000</v>
      </c>
      <c r="N100" s="4">
        <v>189000</v>
      </c>
      <c r="O100" s="4">
        <v>2415000</v>
      </c>
      <c r="P100" s="4">
        <v>2822000</v>
      </c>
      <c r="Q100" s="5">
        <v>6114000</v>
      </c>
      <c r="R100" s="4">
        <v>3680000</v>
      </c>
      <c r="S100" s="4">
        <v>843000</v>
      </c>
      <c r="T100" s="4">
        <v>2822000</v>
      </c>
      <c r="U100" s="4">
        <v>6114000</v>
      </c>
    </row>
    <row r="101" spans="1:21" ht="16" x14ac:dyDescent="0.2">
      <c r="A101" s="3" t="s">
        <v>112</v>
      </c>
      <c r="B101" s="4" t="s">
        <v>26</v>
      </c>
      <c r="C101" s="4" t="s">
        <v>26</v>
      </c>
      <c r="D101" s="4" t="s">
        <v>26</v>
      </c>
      <c r="E101" s="4" t="s">
        <v>26</v>
      </c>
      <c r="F101" s="4" t="s">
        <v>26</v>
      </c>
      <c r="G101" s="4" t="s">
        <v>26</v>
      </c>
      <c r="H101" s="4" t="s">
        <v>26</v>
      </c>
      <c r="I101" s="4" t="s">
        <v>26</v>
      </c>
      <c r="J101" s="4" t="s">
        <v>26</v>
      </c>
      <c r="K101" s="4" t="s">
        <v>26</v>
      </c>
      <c r="L101" s="4" t="s">
        <v>26</v>
      </c>
      <c r="M101" s="4" t="s">
        <v>26</v>
      </c>
      <c r="N101" s="4" t="s">
        <v>26</v>
      </c>
      <c r="O101" s="4" t="s">
        <v>26</v>
      </c>
      <c r="P101" s="4" t="s">
        <v>26</v>
      </c>
      <c r="Q101" s="5" t="s">
        <v>26</v>
      </c>
      <c r="R101" s="4" t="s">
        <v>26</v>
      </c>
      <c r="S101" s="4" t="s">
        <v>26</v>
      </c>
      <c r="T101" s="4" t="s">
        <v>26</v>
      </c>
      <c r="U101" s="4" t="s">
        <v>26</v>
      </c>
    </row>
    <row r="102" spans="1:21" ht="16" x14ac:dyDescent="0.2">
      <c r="A102" s="3" t="s">
        <v>113</v>
      </c>
      <c r="B102" s="4" t="s">
        <v>26</v>
      </c>
      <c r="C102" s="4" t="s">
        <v>26</v>
      </c>
      <c r="D102" s="4" t="s">
        <v>26</v>
      </c>
      <c r="E102" s="4" t="s">
        <v>26</v>
      </c>
      <c r="F102" s="4" t="s">
        <v>26</v>
      </c>
      <c r="G102" s="4" t="s">
        <v>26</v>
      </c>
      <c r="H102" s="4" t="s">
        <v>26</v>
      </c>
      <c r="I102" s="4" t="s">
        <v>26</v>
      </c>
      <c r="J102" s="4" t="s">
        <v>26</v>
      </c>
      <c r="K102" s="4" t="s">
        <v>26</v>
      </c>
      <c r="L102" s="4" t="s">
        <v>26</v>
      </c>
      <c r="M102" s="4" t="s">
        <v>26</v>
      </c>
      <c r="N102" s="4" t="s">
        <v>26</v>
      </c>
      <c r="O102" s="4" t="s">
        <v>26</v>
      </c>
      <c r="P102" s="4" t="s">
        <v>26</v>
      </c>
      <c r="Q102" s="5" t="s">
        <v>26</v>
      </c>
      <c r="R102" s="4" t="s">
        <v>26</v>
      </c>
      <c r="S102" s="4" t="s">
        <v>26</v>
      </c>
      <c r="T102" s="4" t="s">
        <v>26</v>
      </c>
      <c r="U102" s="4" t="s">
        <v>26</v>
      </c>
    </row>
    <row r="103" spans="1:21" ht="16" x14ac:dyDescent="0.2">
      <c r="A103" s="3" t="s">
        <v>114</v>
      </c>
      <c r="B103" s="4" t="s">
        <v>26</v>
      </c>
      <c r="C103" s="4" t="s">
        <v>26</v>
      </c>
      <c r="D103" s="4" t="s">
        <v>26</v>
      </c>
      <c r="E103" s="4">
        <v>850000</v>
      </c>
      <c r="F103" s="4">
        <v>76000</v>
      </c>
      <c r="G103" s="4">
        <v>95000</v>
      </c>
      <c r="H103" s="4">
        <v>8000</v>
      </c>
      <c r="I103" s="4" t="s">
        <v>26</v>
      </c>
      <c r="J103" s="4" t="s">
        <v>26</v>
      </c>
      <c r="K103" s="4" t="s">
        <v>26</v>
      </c>
      <c r="L103" s="4" t="s">
        <v>26</v>
      </c>
      <c r="M103" s="4" t="s">
        <v>26</v>
      </c>
      <c r="N103" s="4" t="s">
        <v>26</v>
      </c>
      <c r="O103" s="4" t="s">
        <v>26</v>
      </c>
      <c r="P103" s="4" t="s">
        <v>26</v>
      </c>
      <c r="Q103" s="5" t="s">
        <v>26</v>
      </c>
      <c r="R103" s="4" t="s">
        <v>26</v>
      </c>
      <c r="S103" s="4" t="s">
        <v>26</v>
      </c>
      <c r="T103" s="4" t="s">
        <v>26</v>
      </c>
      <c r="U103" s="4" t="s">
        <v>26</v>
      </c>
    </row>
    <row r="104" spans="1:21" ht="16" x14ac:dyDescent="0.2">
      <c r="A104" s="3" t="s">
        <v>115</v>
      </c>
      <c r="B104" s="4">
        <v>3343000</v>
      </c>
      <c r="C104" s="4">
        <v>2615000</v>
      </c>
      <c r="D104" s="4">
        <v>2540000</v>
      </c>
      <c r="E104" s="4">
        <v>4855000</v>
      </c>
      <c r="F104" s="4">
        <v>5701000</v>
      </c>
      <c r="G104" s="4">
        <v>5117000</v>
      </c>
      <c r="H104" s="4">
        <v>6519000</v>
      </c>
      <c r="I104" s="4">
        <v>4680000</v>
      </c>
      <c r="J104" s="4">
        <v>7884000</v>
      </c>
      <c r="K104" s="4">
        <v>11148000</v>
      </c>
      <c r="L104" s="4">
        <v>5512000</v>
      </c>
      <c r="M104" s="4">
        <v>3865000</v>
      </c>
      <c r="N104" s="4">
        <v>9061000</v>
      </c>
      <c r="O104" s="4">
        <v>11014000</v>
      </c>
      <c r="P104" s="4">
        <v>16308000</v>
      </c>
      <c r="Q104" s="5">
        <v>19253000</v>
      </c>
      <c r="R104" s="4">
        <v>10746000</v>
      </c>
      <c r="S104" s="4">
        <v>9388000</v>
      </c>
      <c r="T104" s="4">
        <v>16308000</v>
      </c>
      <c r="U104" s="4">
        <v>19253000</v>
      </c>
    </row>
    <row r="105" spans="1:21" ht="16" x14ac:dyDescent="0.2">
      <c r="A105" s="3" t="s">
        <v>116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3791000</v>
      </c>
      <c r="I105" s="4">
        <v>5962000</v>
      </c>
      <c r="J105" s="4">
        <v>6110000</v>
      </c>
      <c r="K105" s="4">
        <v>0</v>
      </c>
      <c r="L105" s="4">
        <v>0</v>
      </c>
      <c r="M105" s="4">
        <v>2631000</v>
      </c>
      <c r="N105" s="4">
        <v>1007000</v>
      </c>
      <c r="O105" s="4">
        <v>212000</v>
      </c>
      <c r="P105" s="4">
        <v>6163000</v>
      </c>
      <c r="Q105" s="5">
        <v>5997000</v>
      </c>
      <c r="R105" s="4">
        <v>65000</v>
      </c>
      <c r="S105" s="4">
        <v>6324000</v>
      </c>
      <c r="T105" s="4">
        <v>6163000</v>
      </c>
      <c r="U105" s="4">
        <v>5997000</v>
      </c>
    </row>
    <row r="106" spans="1:21" ht="16" x14ac:dyDescent="0.2">
      <c r="A106" s="3" t="s">
        <v>117</v>
      </c>
      <c r="B106" s="4" t="s">
        <v>26</v>
      </c>
      <c r="C106" s="4" t="s">
        <v>26</v>
      </c>
      <c r="D106" s="4" t="s">
        <v>26</v>
      </c>
      <c r="E106" s="4" t="s">
        <v>26</v>
      </c>
      <c r="F106" s="4" t="s">
        <v>26</v>
      </c>
      <c r="G106" s="4" t="s">
        <v>26</v>
      </c>
      <c r="H106" s="4">
        <v>3791000</v>
      </c>
      <c r="I106" s="4">
        <v>5962000</v>
      </c>
      <c r="J106" s="4">
        <v>6110000</v>
      </c>
      <c r="K106" s="4" t="s">
        <v>26</v>
      </c>
      <c r="L106" s="4" t="s">
        <v>26</v>
      </c>
      <c r="M106" s="4">
        <v>1026000</v>
      </c>
      <c r="N106" s="4" t="s">
        <v>26</v>
      </c>
      <c r="O106" s="4" t="s">
        <v>26</v>
      </c>
      <c r="P106" s="4" t="s">
        <v>26</v>
      </c>
      <c r="Q106" s="5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</row>
    <row r="107" spans="1:21" ht="16" x14ac:dyDescent="0.2">
      <c r="A107" s="3" t="s">
        <v>118</v>
      </c>
      <c r="B107" s="4" t="s">
        <v>26</v>
      </c>
      <c r="C107" s="4" t="s">
        <v>26</v>
      </c>
      <c r="D107" s="4" t="s">
        <v>26</v>
      </c>
      <c r="E107" s="4" t="s">
        <v>26</v>
      </c>
      <c r="F107" s="4" t="s">
        <v>26</v>
      </c>
      <c r="G107" s="4" t="s">
        <v>26</v>
      </c>
      <c r="H107" s="4" t="s">
        <v>26</v>
      </c>
      <c r="I107" s="4" t="s">
        <v>26</v>
      </c>
      <c r="J107" s="4" t="s">
        <v>26</v>
      </c>
      <c r="K107" s="4" t="s">
        <v>26</v>
      </c>
      <c r="L107" s="4" t="s">
        <v>26</v>
      </c>
      <c r="M107" s="4">
        <v>1605000</v>
      </c>
      <c r="N107" s="4">
        <v>1007000</v>
      </c>
      <c r="O107" s="4">
        <v>212000</v>
      </c>
      <c r="P107" s="4">
        <v>6163000</v>
      </c>
      <c r="Q107" s="5">
        <v>5997000</v>
      </c>
      <c r="R107" s="4">
        <v>65000</v>
      </c>
      <c r="S107" s="4">
        <v>6324000</v>
      </c>
      <c r="T107" s="4">
        <v>6163000</v>
      </c>
      <c r="U107" s="4">
        <v>5997000</v>
      </c>
    </row>
    <row r="108" spans="1:21" ht="16" x14ac:dyDescent="0.2">
      <c r="A108" s="3" t="s">
        <v>119</v>
      </c>
      <c r="B108" s="4">
        <v>605000</v>
      </c>
      <c r="C108" s="4">
        <v>578000</v>
      </c>
      <c r="D108" s="4">
        <v>442000</v>
      </c>
      <c r="E108" s="4">
        <v>304000</v>
      </c>
      <c r="F108" s="4">
        <v>280000</v>
      </c>
      <c r="G108" s="4">
        <v>79000</v>
      </c>
      <c r="H108" s="4">
        <v>8000</v>
      </c>
      <c r="I108" s="4">
        <v>127000</v>
      </c>
      <c r="J108" s="4">
        <v>104000</v>
      </c>
      <c r="K108" s="4">
        <v>522000</v>
      </c>
      <c r="L108" s="4">
        <v>342000</v>
      </c>
      <c r="M108" s="4">
        <v>22000</v>
      </c>
      <c r="N108" s="4">
        <v>148000</v>
      </c>
      <c r="O108" s="4">
        <v>113000</v>
      </c>
      <c r="P108" s="4">
        <v>72000</v>
      </c>
      <c r="Q108" s="5">
        <v>74000</v>
      </c>
      <c r="R108" s="4">
        <v>65000</v>
      </c>
      <c r="S108" s="4">
        <v>50000</v>
      </c>
      <c r="T108" s="4">
        <v>72000</v>
      </c>
      <c r="U108" s="4">
        <v>74000</v>
      </c>
    </row>
    <row r="109" spans="1:21" ht="16" x14ac:dyDescent="0.2">
      <c r="A109" s="3" t="s">
        <v>120</v>
      </c>
      <c r="B109" s="4">
        <v>306000</v>
      </c>
      <c r="C109" s="4">
        <v>280000</v>
      </c>
      <c r="D109" s="4">
        <v>238000</v>
      </c>
      <c r="E109" s="4">
        <v>179000</v>
      </c>
      <c r="F109" s="4">
        <v>171000</v>
      </c>
      <c r="G109" s="4">
        <v>8000</v>
      </c>
      <c r="H109" s="4" t="s">
        <v>26</v>
      </c>
      <c r="I109" s="4">
        <v>127000</v>
      </c>
      <c r="J109" s="4">
        <v>104000</v>
      </c>
      <c r="K109" s="4">
        <v>522000</v>
      </c>
      <c r="L109" s="4">
        <v>342000</v>
      </c>
      <c r="M109" s="4">
        <v>22000</v>
      </c>
      <c r="N109" s="4">
        <v>99000</v>
      </c>
      <c r="O109" s="4">
        <v>69000</v>
      </c>
      <c r="P109" s="4">
        <v>31000</v>
      </c>
      <c r="Q109" s="5">
        <v>33000</v>
      </c>
      <c r="R109" s="4">
        <v>25000</v>
      </c>
      <c r="S109" s="4">
        <v>8000</v>
      </c>
      <c r="T109" s="4">
        <v>31000</v>
      </c>
      <c r="U109" s="4">
        <v>33000</v>
      </c>
    </row>
    <row r="110" spans="1:21" ht="16" x14ac:dyDescent="0.2">
      <c r="A110" s="3" t="s">
        <v>121</v>
      </c>
      <c r="B110" s="4" t="s">
        <v>26</v>
      </c>
      <c r="C110" s="4" t="s">
        <v>26</v>
      </c>
      <c r="D110" s="4" t="s">
        <v>26</v>
      </c>
      <c r="E110" s="4" t="s">
        <v>26</v>
      </c>
      <c r="F110" s="4" t="s">
        <v>26</v>
      </c>
      <c r="G110" s="4" t="s">
        <v>26</v>
      </c>
      <c r="H110" s="4" t="s">
        <v>26</v>
      </c>
      <c r="I110" s="4" t="s">
        <v>26</v>
      </c>
      <c r="J110" s="4" t="s">
        <v>26</v>
      </c>
      <c r="K110" s="4" t="s">
        <v>26</v>
      </c>
      <c r="L110" s="4" t="s">
        <v>26</v>
      </c>
      <c r="M110" s="4" t="s">
        <v>26</v>
      </c>
      <c r="N110" s="4" t="s">
        <v>26</v>
      </c>
      <c r="O110" s="4" t="s">
        <v>26</v>
      </c>
      <c r="P110" s="4" t="s">
        <v>26</v>
      </c>
      <c r="Q110" s="5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spans="1:21" ht="16" x14ac:dyDescent="0.2">
      <c r="A111" s="3" t="s">
        <v>111</v>
      </c>
      <c r="B111" s="4" t="s">
        <v>26</v>
      </c>
      <c r="C111" s="4" t="s">
        <v>26</v>
      </c>
      <c r="D111" s="4" t="s">
        <v>26</v>
      </c>
      <c r="E111" s="4" t="s">
        <v>26</v>
      </c>
      <c r="F111" s="4" t="s">
        <v>26</v>
      </c>
      <c r="G111" s="4" t="s">
        <v>26</v>
      </c>
      <c r="H111" s="4" t="s">
        <v>26</v>
      </c>
      <c r="I111" s="4" t="s">
        <v>26</v>
      </c>
      <c r="J111" s="4" t="s">
        <v>26</v>
      </c>
      <c r="K111" s="4" t="s">
        <v>26</v>
      </c>
      <c r="L111" s="4" t="s">
        <v>26</v>
      </c>
      <c r="M111" s="4" t="s">
        <v>26</v>
      </c>
      <c r="N111" s="4" t="s">
        <v>26</v>
      </c>
      <c r="O111" s="4" t="s">
        <v>26</v>
      </c>
      <c r="P111" s="4" t="s">
        <v>26</v>
      </c>
      <c r="Q111" s="5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spans="1:21" ht="16" x14ac:dyDescent="0.2">
      <c r="A112" s="3" t="s">
        <v>113</v>
      </c>
      <c r="B112" s="4" t="s">
        <v>26</v>
      </c>
      <c r="C112" s="4" t="s">
        <v>26</v>
      </c>
      <c r="D112" s="4" t="s">
        <v>26</v>
      </c>
      <c r="E112" s="4" t="s">
        <v>26</v>
      </c>
      <c r="F112" s="4" t="s">
        <v>26</v>
      </c>
      <c r="G112" s="4" t="s">
        <v>26</v>
      </c>
      <c r="H112" s="4" t="s">
        <v>26</v>
      </c>
      <c r="I112" s="4" t="s">
        <v>26</v>
      </c>
      <c r="J112" s="4" t="s">
        <v>26</v>
      </c>
      <c r="K112" s="4" t="s">
        <v>26</v>
      </c>
      <c r="L112" s="4" t="s">
        <v>26</v>
      </c>
      <c r="M112" s="4" t="s">
        <v>26</v>
      </c>
      <c r="N112" s="4" t="s">
        <v>26</v>
      </c>
      <c r="O112" s="4" t="s">
        <v>26</v>
      </c>
      <c r="P112" s="4" t="s">
        <v>26</v>
      </c>
      <c r="Q112" s="5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spans="1:21" ht="16" x14ac:dyDescent="0.2">
      <c r="A113" s="3" t="s">
        <v>112</v>
      </c>
      <c r="B113" s="4" t="s">
        <v>26</v>
      </c>
      <c r="C113" s="4" t="s">
        <v>26</v>
      </c>
      <c r="D113" s="4" t="s">
        <v>26</v>
      </c>
      <c r="E113" s="4" t="s">
        <v>26</v>
      </c>
      <c r="F113" s="4" t="s">
        <v>26</v>
      </c>
      <c r="G113" s="4" t="s">
        <v>26</v>
      </c>
      <c r="H113" s="4" t="s">
        <v>26</v>
      </c>
      <c r="I113" s="4" t="s">
        <v>26</v>
      </c>
      <c r="J113" s="4" t="s">
        <v>26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26</v>
      </c>
      <c r="Q113" s="5" t="s">
        <v>26</v>
      </c>
      <c r="R113" s="4" t="s">
        <v>26</v>
      </c>
      <c r="S113" s="4" t="s">
        <v>26</v>
      </c>
      <c r="T113" s="4" t="s">
        <v>26</v>
      </c>
      <c r="U113" s="4" t="s">
        <v>26</v>
      </c>
    </row>
    <row r="114" spans="1:21" ht="16" x14ac:dyDescent="0.2">
      <c r="A114" s="3" t="s">
        <v>122</v>
      </c>
      <c r="B114" s="4">
        <v>299000</v>
      </c>
      <c r="C114" s="4">
        <v>298000</v>
      </c>
      <c r="D114" s="4">
        <v>204000</v>
      </c>
      <c r="E114" s="4">
        <v>125000</v>
      </c>
      <c r="F114" s="4">
        <v>109000</v>
      </c>
      <c r="G114" s="4">
        <v>71000</v>
      </c>
      <c r="H114" s="4">
        <v>8000</v>
      </c>
      <c r="I114" s="4" t="s">
        <v>26</v>
      </c>
      <c r="J114" s="4" t="s">
        <v>26</v>
      </c>
      <c r="K114" s="4" t="s">
        <v>26</v>
      </c>
      <c r="L114" s="4" t="s">
        <v>26</v>
      </c>
      <c r="M114" s="4" t="s">
        <v>26</v>
      </c>
      <c r="N114" s="4">
        <v>49000</v>
      </c>
      <c r="O114" s="4">
        <v>44000</v>
      </c>
      <c r="P114" s="4">
        <v>41000</v>
      </c>
      <c r="Q114" s="5">
        <v>41000</v>
      </c>
      <c r="R114" s="4">
        <v>40000</v>
      </c>
      <c r="S114" s="4">
        <v>42000</v>
      </c>
      <c r="T114" s="4">
        <v>41000</v>
      </c>
      <c r="U114" s="4">
        <v>41000</v>
      </c>
    </row>
    <row r="115" spans="1:21" ht="16" x14ac:dyDescent="0.2">
      <c r="A115" s="3" t="s">
        <v>123</v>
      </c>
      <c r="B115" s="4">
        <v>605000</v>
      </c>
      <c r="C115" s="4">
        <v>578000</v>
      </c>
      <c r="D115" s="4">
        <v>442000</v>
      </c>
      <c r="E115" s="4">
        <v>304000</v>
      </c>
      <c r="F115" s="4">
        <v>280000</v>
      </c>
      <c r="G115" s="4">
        <v>79000</v>
      </c>
      <c r="H115" s="4">
        <v>3799000</v>
      </c>
      <c r="I115" s="4">
        <v>6089000</v>
      </c>
      <c r="J115" s="4">
        <v>6214000</v>
      </c>
      <c r="K115" s="4">
        <v>522000</v>
      </c>
      <c r="L115" s="4">
        <v>342000</v>
      </c>
      <c r="M115" s="4">
        <v>2653000</v>
      </c>
      <c r="N115" s="4">
        <v>1155000</v>
      </c>
      <c r="O115" s="4">
        <v>325000</v>
      </c>
      <c r="P115" s="4">
        <v>6235000</v>
      </c>
      <c r="Q115" s="5">
        <v>6071000</v>
      </c>
      <c r="R115" s="4">
        <v>130000</v>
      </c>
      <c r="S115" s="4">
        <v>6374000</v>
      </c>
      <c r="T115" s="4">
        <v>6235000</v>
      </c>
      <c r="U115" s="4">
        <v>6071000</v>
      </c>
    </row>
    <row r="116" spans="1:21" ht="16" x14ac:dyDescent="0.2">
      <c r="A116" s="3" t="s">
        <v>124</v>
      </c>
      <c r="B116" s="4">
        <v>3948000</v>
      </c>
      <c r="C116" s="4">
        <v>3193000</v>
      </c>
      <c r="D116" s="4">
        <v>2982000</v>
      </c>
      <c r="E116" s="4">
        <v>5159000</v>
      </c>
      <c r="F116" s="4">
        <v>5981000</v>
      </c>
      <c r="G116" s="4">
        <v>5196000</v>
      </c>
      <c r="H116" s="4">
        <v>10318000</v>
      </c>
      <c r="I116" s="4">
        <v>10769000</v>
      </c>
      <c r="J116" s="4">
        <v>14098000</v>
      </c>
      <c r="K116" s="4">
        <v>11670000</v>
      </c>
      <c r="L116" s="4">
        <v>5854000</v>
      </c>
      <c r="M116" s="4">
        <v>6518000</v>
      </c>
      <c r="N116" s="4">
        <v>10216000</v>
      </c>
      <c r="O116" s="4">
        <v>11339000</v>
      </c>
      <c r="P116" s="4">
        <v>22543000</v>
      </c>
      <c r="Q116" s="5">
        <v>25324000</v>
      </c>
      <c r="R116" s="4">
        <v>10876000</v>
      </c>
      <c r="S116" s="4">
        <v>15762000</v>
      </c>
      <c r="T116" s="4">
        <v>22543000</v>
      </c>
      <c r="U116" s="4">
        <v>25324000</v>
      </c>
    </row>
    <row r="117" spans="1:21" ht="16" x14ac:dyDescent="0.2">
      <c r="A117" s="3" t="s">
        <v>125</v>
      </c>
      <c r="B117" s="4" t="s">
        <v>26</v>
      </c>
      <c r="C117" s="4" t="s">
        <v>26</v>
      </c>
      <c r="D117" s="4" t="s">
        <v>26</v>
      </c>
      <c r="E117" s="4" t="s">
        <v>26</v>
      </c>
      <c r="F117" s="4" t="s">
        <v>26</v>
      </c>
      <c r="G117" s="4" t="s">
        <v>26</v>
      </c>
      <c r="H117" s="4" t="s">
        <v>26</v>
      </c>
      <c r="I117" s="4" t="s">
        <v>26</v>
      </c>
      <c r="J117" s="4" t="s">
        <v>26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26</v>
      </c>
      <c r="Q117" s="5" t="s">
        <v>26</v>
      </c>
      <c r="R117" s="4" t="s">
        <v>26</v>
      </c>
      <c r="S117" s="4" t="s">
        <v>26</v>
      </c>
      <c r="T117" s="4" t="s">
        <v>26</v>
      </c>
      <c r="U117" s="4" t="s">
        <v>26</v>
      </c>
    </row>
    <row r="118" spans="1:21" ht="16" x14ac:dyDescent="0.2">
      <c r="A118" s="3" t="s">
        <v>126</v>
      </c>
      <c r="B118" s="4">
        <v>44637000</v>
      </c>
      <c r="C118" s="4">
        <v>46546000</v>
      </c>
      <c r="D118" s="4">
        <v>47836000</v>
      </c>
      <c r="E118" s="4">
        <v>48713000</v>
      </c>
      <c r="F118" s="4">
        <v>50686000</v>
      </c>
      <c r="G118" s="4">
        <v>52254000</v>
      </c>
      <c r="H118" s="4">
        <v>56676000</v>
      </c>
      <c r="I118" s="4">
        <v>58184000</v>
      </c>
      <c r="J118" s="4">
        <v>81341000</v>
      </c>
      <c r="K118" s="4">
        <v>83262000</v>
      </c>
      <c r="L118" s="4">
        <v>84726000</v>
      </c>
      <c r="M118" s="4">
        <v>86129000</v>
      </c>
      <c r="N118" s="4">
        <v>87790000</v>
      </c>
      <c r="O118" s="4">
        <v>117957000</v>
      </c>
      <c r="P118" s="4">
        <v>128061000</v>
      </c>
      <c r="Q118" s="5">
        <v>127918000</v>
      </c>
      <c r="R118" s="4">
        <v>119371000</v>
      </c>
      <c r="S118" s="4">
        <v>127213000</v>
      </c>
      <c r="T118" s="4">
        <v>128061000</v>
      </c>
      <c r="U118" s="4">
        <v>127918000</v>
      </c>
    </row>
    <row r="119" spans="1:21" ht="16" x14ac:dyDescent="0.2">
      <c r="A119" s="3" t="s">
        <v>127</v>
      </c>
      <c r="B119" s="4">
        <v>85000</v>
      </c>
      <c r="C119" s="4">
        <v>87000</v>
      </c>
      <c r="D119" s="4">
        <v>89000</v>
      </c>
      <c r="E119" s="4">
        <v>91000</v>
      </c>
      <c r="F119" s="4">
        <v>106000</v>
      </c>
      <c r="G119" s="4">
        <v>112000</v>
      </c>
      <c r="H119" s="4">
        <v>129000</v>
      </c>
      <c r="I119" s="4">
        <v>132000</v>
      </c>
      <c r="J119" s="4">
        <v>213000</v>
      </c>
      <c r="K119" s="4">
        <v>221000</v>
      </c>
      <c r="L119" s="4">
        <v>227000</v>
      </c>
      <c r="M119" s="4">
        <v>231000</v>
      </c>
      <c r="N119" s="4">
        <v>237000</v>
      </c>
      <c r="O119" s="4">
        <v>271000</v>
      </c>
      <c r="P119" s="4">
        <v>285000</v>
      </c>
      <c r="Q119" s="5">
        <v>288000</v>
      </c>
      <c r="R119" s="4">
        <v>277000</v>
      </c>
      <c r="S119" s="4">
        <v>283000</v>
      </c>
      <c r="T119" s="4">
        <v>285000</v>
      </c>
      <c r="U119" s="4">
        <v>288000</v>
      </c>
    </row>
    <row r="120" spans="1:21" ht="16" x14ac:dyDescent="0.2">
      <c r="A120" s="3" t="s">
        <v>128</v>
      </c>
      <c r="B120" s="4">
        <v>44552000</v>
      </c>
      <c r="C120" s="4">
        <v>46459000</v>
      </c>
      <c r="D120" s="4">
        <v>47747000</v>
      </c>
      <c r="E120" s="4">
        <v>48622000</v>
      </c>
      <c r="F120" s="4">
        <v>50580000</v>
      </c>
      <c r="G120" s="4">
        <v>52142000</v>
      </c>
      <c r="H120" s="4">
        <v>56547000</v>
      </c>
      <c r="I120" s="4">
        <v>58052000</v>
      </c>
      <c r="J120" s="4">
        <v>81128000</v>
      </c>
      <c r="K120" s="4">
        <v>83041000</v>
      </c>
      <c r="L120" s="4">
        <v>84499000</v>
      </c>
      <c r="M120" s="4">
        <v>85898000</v>
      </c>
      <c r="N120" s="4">
        <v>87553000</v>
      </c>
      <c r="O120" s="4">
        <v>117686000</v>
      </c>
      <c r="P120" s="4">
        <v>127776000</v>
      </c>
      <c r="Q120" s="5">
        <v>127630000</v>
      </c>
      <c r="R120" s="4">
        <v>119094000</v>
      </c>
      <c r="S120" s="4">
        <v>126930000</v>
      </c>
      <c r="T120" s="4">
        <v>127776000</v>
      </c>
      <c r="U120" s="4">
        <v>127630000</v>
      </c>
    </row>
    <row r="121" spans="1:21" ht="16" x14ac:dyDescent="0.2">
      <c r="A121" s="3" t="s">
        <v>129</v>
      </c>
      <c r="B121" s="4" t="s">
        <v>26</v>
      </c>
      <c r="C121" s="4" t="s">
        <v>26</v>
      </c>
      <c r="D121" s="4" t="s">
        <v>26</v>
      </c>
      <c r="E121" s="4" t="s">
        <v>26</v>
      </c>
      <c r="F121" s="4" t="s">
        <v>26</v>
      </c>
      <c r="G121" s="4" t="s">
        <v>26</v>
      </c>
      <c r="H121" s="4" t="s">
        <v>26</v>
      </c>
      <c r="I121" s="4" t="s">
        <v>26</v>
      </c>
      <c r="J121" s="4" t="s">
        <v>26</v>
      </c>
      <c r="K121" s="4" t="s">
        <v>26</v>
      </c>
      <c r="L121" s="4" t="s">
        <v>26</v>
      </c>
      <c r="M121" s="4" t="s">
        <v>26</v>
      </c>
      <c r="N121" s="4" t="s">
        <v>26</v>
      </c>
      <c r="O121" s="4" t="s">
        <v>26</v>
      </c>
      <c r="P121" s="4" t="s">
        <v>26</v>
      </c>
      <c r="Q121" s="5" t="s">
        <v>26</v>
      </c>
      <c r="R121" s="4" t="s">
        <v>26</v>
      </c>
      <c r="S121" s="4" t="s">
        <v>26</v>
      </c>
      <c r="T121" s="4" t="s">
        <v>26</v>
      </c>
      <c r="U121" s="4" t="s">
        <v>26</v>
      </c>
    </row>
    <row r="122" spans="1:21" ht="16" x14ac:dyDescent="0.2">
      <c r="A122" s="3" t="s">
        <v>130</v>
      </c>
      <c r="B122" s="4">
        <v>-37474000</v>
      </c>
      <c r="C122" s="4">
        <v>-37955000</v>
      </c>
      <c r="D122" s="4">
        <v>-41328000</v>
      </c>
      <c r="E122" s="4">
        <v>-44717000</v>
      </c>
      <c r="F122" s="4">
        <v>-48114000</v>
      </c>
      <c r="G122" s="4">
        <v>-47692000</v>
      </c>
      <c r="H122" s="4">
        <v>-54339000</v>
      </c>
      <c r="I122" s="4">
        <v>-61124000</v>
      </c>
      <c r="J122" s="4">
        <v>-66777000</v>
      </c>
      <c r="K122" s="4">
        <v>-66249000</v>
      </c>
      <c r="L122" s="4">
        <v>-71484000</v>
      </c>
      <c r="M122" s="4">
        <v>-74286000</v>
      </c>
      <c r="N122" s="4">
        <v>-76313000</v>
      </c>
      <c r="O122" s="4">
        <v>-66863000</v>
      </c>
      <c r="P122" s="4">
        <v>-52306000</v>
      </c>
      <c r="Q122" s="5">
        <v>-47632000</v>
      </c>
      <c r="R122" s="4">
        <v>-62549000</v>
      </c>
      <c r="S122" s="4">
        <v>-58417000</v>
      </c>
      <c r="T122" s="4">
        <v>-52306000</v>
      </c>
      <c r="U122" s="4">
        <v>-47632000</v>
      </c>
    </row>
    <row r="123" spans="1:21" ht="16" x14ac:dyDescent="0.2">
      <c r="A123" s="3" t="s">
        <v>131</v>
      </c>
      <c r="B123" s="4">
        <v>2800000</v>
      </c>
      <c r="C123" s="4">
        <v>2690000</v>
      </c>
      <c r="D123" s="4">
        <v>2593000</v>
      </c>
      <c r="E123" s="4">
        <v>2458000</v>
      </c>
      <c r="F123" s="4">
        <v>2442000</v>
      </c>
      <c r="G123" s="4">
        <v>2488000</v>
      </c>
      <c r="H123" s="4">
        <v>2231000</v>
      </c>
      <c r="I123" s="4">
        <v>2237000</v>
      </c>
      <c r="J123" s="4">
        <v>2249000</v>
      </c>
      <c r="K123" s="4">
        <v>2292000</v>
      </c>
      <c r="L123" s="4">
        <v>2230000</v>
      </c>
      <c r="M123" s="4">
        <v>2234000</v>
      </c>
      <c r="N123" s="4">
        <v>-28000</v>
      </c>
      <c r="O123" s="4">
        <v>-105000</v>
      </c>
      <c r="P123" s="4">
        <v>-155000</v>
      </c>
      <c r="Q123" s="5">
        <v>-141000</v>
      </c>
      <c r="R123" s="4">
        <v>-155000</v>
      </c>
      <c r="S123" s="4">
        <v>-162000</v>
      </c>
      <c r="T123" s="4">
        <v>-155000</v>
      </c>
      <c r="U123" s="4">
        <v>-141000</v>
      </c>
    </row>
    <row r="124" spans="1:21" ht="16" x14ac:dyDescent="0.2">
      <c r="A124" s="3" t="s">
        <v>132</v>
      </c>
      <c r="B124" s="4">
        <v>9963000</v>
      </c>
      <c r="C124" s="4">
        <v>11281000</v>
      </c>
      <c r="D124" s="4">
        <v>9101000</v>
      </c>
      <c r="E124" s="4">
        <v>6476000</v>
      </c>
      <c r="F124" s="4">
        <v>5014000</v>
      </c>
      <c r="G124" s="4">
        <v>7050000</v>
      </c>
      <c r="H124" s="4">
        <v>4568000</v>
      </c>
      <c r="I124" s="4">
        <v>-703000</v>
      </c>
      <c r="J124" s="4">
        <v>16813000</v>
      </c>
      <c r="K124" s="4">
        <v>19305000</v>
      </c>
      <c r="L124" s="4">
        <v>15472000</v>
      </c>
      <c r="M124" s="4">
        <v>14077000</v>
      </c>
      <c r="N124" s="4">
        <v>11449000</v>
      </c>
      <c r="O124" s="4">
        <v>50989000</v>
      </c>
      <c r="P124" s="4">
        <v>75600000</v>
      </c>
      <c r="Q124" s="5">
        <v>80145000</v>
      </c>
      <c r="R124" s="4">
        <v>56667000</v>
      </c>
      <c r="S124" s="4">
        <v>68634000</v>
      </c>
      <c r="T124" s="4">
        <v>75600000</v>
      </c>
      <c r="U124" s="4">
        <v>80145000</v>
      </c>
    </row>
    <row r="125" spans="1:21" ht="16" x14ac:dyDescent="0.2">
      <c r="A125" s="3" t="s">
        <v>133</v>
      </c>
      <c r="B125" s="4" t="s">
        <v>26</v>
      </c>
      <c r="C125" s="4" t="s">
        <v>26</v>
      </c>
      <c r="D125" s="4" t="s">
        <v>26</v>
      </c>
      <c r="E125" s="4">
        <v>-22000</v>
      </c>
      <c r="F125" s="4">
        <v>-20000</v>
      </c>
      <c r="G125" s="4">
        <v>-21000</v>
      </c>
      <c r="H125" s="4">
        <v>-18000</v>
      </c>
      <c r="I125" s="4">
        <v>-20000</v>
      </c>
      <c r="J125" s="4">
        <v>-19000</v>
      </c>
      <c r="K125" s="4">
        <v>-20000</v>
      </c>
      <c r="L125" s="4">
        <v>-19000</v>
      </c>
      <c r="M125" s="4">
        <v>-21000</v>
      </c>
      <c r="N125" s="4" t="s">
        <v>26</v>
      </c>
      <c r="O125" s="4" t="s">
        <v>26</v>
      </c>
      <c r="P125" s="4" t="s">
        <v>26</v>
      </c>
      <c r="Q125" s="5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</row>
    <row r="126" spans="1:21" ht="16" x14ac:dyDescent="0.2">
      <c r="A126" s="3" t="s">
        <v>134</v>
      </c>
      <c r="B126" s="4">
        <v>9963000</v>
      </c>
      <c r="C126" s="4">
        <v>11281000</v>
      </c>
      <c r="D126" s="4">
        <v>9101000</v>
      </c>
      <c r="E126" s="4">
        <v>6454000</v>
      </c>
      <c r="F126" s="4">
        <v>4994000</v>
      </c>
      <c r="G126" s="4">
        <v>7029000</v>
      </c>
      <c r="H126" s="4">
        <v>4550000</v>
      </c>
      <c r="I126" s="4">
        <v>-723000</v>
      </c>
      <c r="J126" s="4">
        <v>16794000</v>
      </c>
      <c r="K126" s="4">
        <v>19285000</v>
      </c>
      <c r="L126" s="4">
        <v>15453000</v>
      </c>
      <c r="M126" s="4">
        <v>14056000</v>
      </c>
      <c r="N126" s="4">
        <v>11449000</v>
      </c>
      <c r="O126" s="4">
        <v>50989000</v>
      </c>
      <c r="P126" s="4">
        <v>75600000</v>
      </c>
      <c r="Q126" s="5">
        <v>80145000</v>
      </c>
      <c r="R126" s="4">
        <v>56667000</v>
      </c>
      <c r="S126" s="4">
        <v>68634000</v>
      </c>
      <c r="T126" s="4">
        <v>75600000</v>
      </c>
      <c r="U126" s="4">
        <v>80145000</v>
      </c>
    </row>
    <row r="127" spans="1:21" ht="16" x14ac:dyDescent="0.2">
      <c r="A127" s="3" t="s">
        <v>135</v>
      </c>
      <c r="B127" s="4">
        <v>13911000</v>
      </c>
      <c r="C127" s="4">
        <v>14474000</v>
      </c>
      <c r="D127" s="4">
        <v>12083000</v>
      </c>
      <c r="E127" s="4">
        <v>11613000</v>
      </c>
      <c r="F127" s="4">
        <v>10975000</v>
      </c>
      <c r="G127" s="4">
        <v>12225000</v>
      </c>
      <c r="H127" s="4">
        <v>14868000</v>
      </c>
      <c r="I127" s="4">
        <v>10046000</v>
      </c>
      <c r="J127" s="4">
        <v>30892000</v>
      </c>
      <c r="K127" s="4">
        <v>30955000</v>
      </c>
      <c r="L127" s="4">
        <v>21307000</v>
      </c>
      <c r="M127" s="4">
        <v>20574000</v>
      </c>
      <c r="N127" s="4">
        <v>21665000</v>
      </c>
      <c r="O127" s="4">
        <v>62328000</v>
      </c>
      <c r="P127" s="4">
        <v>98143000</v>
      </c>
      <c r="Q127" s="5">
        <v>105469000</v>
      </c>
      <c r="R127" s="4">
        <v>67543000</v>
      </c>
      <c r="S127" s="4">
        <v>84396000</v>
      </c>
      <c r="T127" s="4">
        <v>98143000</v>
      </c>
      <c r="U127" s="4">
        <v>105469000</v>
      </c>
    </row>
    <row r="128" spans="1:21" ht="16" x14ac:dyDescent="0.2">
      <c r="A128" s="28" t="s">
        <v>136</v>
      </c>
      <c r="B128" s="26">
        <v>8496000</v>
      </c>
      <c r="C128" s="26">
        <v>8664000</v>
      </c>
      <c r="D128" s="26">
        <v>8932000</v>
      </c>
      <c r="E128" s="26">
        <v>9135000</v>
      </c>
      <c r="F128" s="26">
        <v>10599000</v>
      </c>
      <c r="G128" s="26">
        <v>11203000</v>
      </c>
      <c r="H128" s="26">
        <v>12857000</v>
      </c>
      <c r="I128" s="26">
        <v>13216000</v>
      </c>
      <c r="J128" s="26">
        <v>21340000</v>
      </c>
      <c r="K128" s="26">
        <v>22143000</v>
      </c>
      <c r="L128" s="26">
        <v>22669000</v>
      </c>
      <c r="M128" s="26">
        <v>23107000</v>
      </c>
      <c r="N128" s="26">
        <v>23725000</v>
      </c>
      <c r="O128" s="26">
        <v>27120000</v>
      </c>
      <c r="P128" s="26">
        <v>28539000</v>
      </c>
      <c r="Q128" s="27">
        <v>28763000</v>
      </c>
      <c r="R128" s="26">
        <v>27731000</v>
      </c>
      <c r="S128" s="26">
        <v>28320000</v>
      </c>
      <c r="T128" s="26">
        <v>28539000</v>
      </c>
      <c r="U128" s="26">
        <v>28763000</v>
      </c>
    </row>
    <row r="129" spans="1:21" ht="16" x14ac:dyDescent="0.2">
      <c r="A129" s="15" t="s">
        <v>199</v>
      </c>
      <c r="B129" s="10"/>
      <c r="C129" s="20">
        <f>(C128/B128)-1</f>
        <v>1.9774011299435124E-2</v>
      </c>
      <c r="D129" s="20">
        <f>(D128/C128)-1</f>
        <v>3.093259464450604E-2</v>
      </c>
      <c r="E129" s="20">
        <f>(E128/D128)-1</f>
        <v>2.2727272727272707E-2</v>
      </c>
      <c r="F129" s="20">
        <f t="shared" ref="F129:U129" si="9">(F128/E128)-1</f>
        <v>0.16026272577996714</v>
      </c>
      <c r="G129" s="20">
        <f t="shared" si="9"/>
        <v>5.6986508161147365E-2</v>
      </c>
      <c r="H129" s="20">
        <f t="shared" si="9"/>
        <v>0.14763902526109085</v>
      </c>
      <c r="I129" s="20">
        <f t="shared" si="9"/>
        <v>2.7922532472583139E-2</v>
      </c>
      <c r="J129" s="20">
        <f t="shared" si="9"/>
        <v>0.61470944309927367</v>
      </c>
      <c r="K129" s="20">
        <f t="shared" si="9"/>
        <v>3.7628865979381532E-2</v>
      </c>
      <c r="L129" s="20">
        <f t="shared" si="9"/>
        <v>2.3754685453642344E-2</v>
      </c>
      <c r="M129" s="20">
        <f t="shared" si="9"/>
        <v>1.932154042966161E-2</v>
      </c>
      <c r="N129" s="20">
        <f t="shared" si="9"/>
        <v>2.6745142164712021E-2</v>
      </c>
      <c r="O129" s="20">
        <f t="shared" si="9"/>
        <v>0.14309799789251842</v>
      </c>
      <c r="P129" s="20">
        <f t="shared" si="9"/>
        <v>5.2323008849557429E-2</v>
      </c>
      <c r="Q129" s="20">
        <f t="shared" si="9"/>
        <v>7.8489085111601575E-3</v>
      </c>
      <c r="R129" s="20">
        <f t="shared" si="9"/>
        <v>-3.5879428432361027E-2</v>
      </c>
      <c r="S129" s="20">
        <f t="shared" si="9"/>
        <v>2.123976776892289E-2</v>
      </c>
      <c r="T129" s="20">
        <f t="shared" si="9"/>
        <v>7.7330508474575677E-3</v>
      </c>
      <c r="U129" s="20">
        <f t="shared" si="9"/>
        <v>7.8489085111601575E-3</v>
      </c>
    </row>
    <row r="130" spans="1:21" ht="16" x14ac:dyDescent="0.2">
      <c r="A130" s="3" t="s">
        <v>137</v>
      </c>
      <c r="B130" s="4" t="s">
        <v>26</v>
      </c>
      <c r="C130" s="4" t="s">
        <v>26</v>
      </c>
      <c r="D130" s="4" t="s">
        <v>26</v>
      </c>
      <c r="E130" s="4" t="s">
        <v>26</v>
      </c>
      <c r="F130" s="4" t="s">
        <v>26</v>
      </c>
      <c r="G130" s="4" t="s">
        <v>26</v>
      </c>
      <c r="H130" s="4" t="s">
        <v>26</v>
      </c>
      <c r="I130" s="4" t="s">
        <v>26</v>
      </c>
      <c r="J130" s="4" t="s">
        <v>26</v>
      </c>
      <c r="K130" s="4" t="s">
        <v>26</v>
      </c>
      <c r="L130" s="4" t="s">
        <v>26</v>
      </c>
      <c r="M130" s="4">
        <v>2263000</v>
      </c>
      <c r="N130" s="4">
        <v>1744000</v>
      </c>
      <c r="O130" s="4">
        <v>1006000</v>
      </c>
      <c r="P130" s="4">
        <v>6300000</v>
      </c>
      <c r="Q130" s="5">
        <v>6272000</v>
      </c>
      <c r="R130" s="4">
        <v>616000</v>
      </c>
      <c r="S130" s="4">
        <v>6392000</v>
      </c>
      <c r="T130" s="4">
        <v>6300000</v>
      </c>
      <c r="U130" s="4">
        <v>6272000</v>
      </c>
    </row>
    <row r="131" spans="1:21" ht="16" x14ac:dyDescent="0.2">
      <c r="A131" s="3" t="s">
        <v>138</v>
      </c>
      <c r="B131" s="4">
        <v>-4360000</v>
      </c>
      <c r="C131" s="4">
        <v>-7766000</v>
      </c>
      <c r="D131" s="4">
        <v>-4020000</v>
      </c>
      <c r="E131" s="4">
        <v>-665000</v>
      </c>
      <c r="F131" s="4">
        <v>-1223000</v>
      </c>
      <c r="G131" s="4">
        <v>-1032000</v>
      </c>
      <c r="H131" s="4">
        <v>-1736000</v>
      </c>
      <c r="I131" s="4">
        <v>5023000</v>
      </c>
      <c r="J131" s="4">
        <v>-11693000</v>
      </c>
      <c r="K131" s="4">
        <v>-10738000</v>
      </c>
      <c r="L131" s="4">
        <v>-5428000</v>
      </c>
      <c r="M131" s="4">
        <v>-3754000</v>
      </c>
      <c r="N131" s="4">
        <v>-1503000</v>
      </c>
      <c r="O131" s="4">
        <v>-31484000</v>
      </c>
      <c r="P131" s="4">
        <v>-30054000</v>
      </c>
      <c r="Q131" s="5">
        <v>-50955000</v>
      </c>
      <c r="R131" s="4">
        <v>-18874000</v>
      </c>
      <c r="S131" s="4">
        <v>-17188000</v>
      </c>
      <c r="T131" s="4">
        <v>-30054000</v>
      </c>
      <c r="U131" s="4">
        <v>-50955000</v>
      </c>
    </row>
    <row r="132" spans="1:21" ht="16" x14ac:dyDescent="0.2">
      <c r="A132" s="3" t="s">
        <v>139</v>
      </c>
      <c r="B132" s="6">
        <v>-43.76</v>
      </c>
      <c r="C132" s="6">
        <v>-68.84</v>
      </c>
      <c r="D132" s="6">
        <v>-44.17</v>
      </c>
      <c r="E132" s="6">
        <v>-10.3</v>
      </c>
      <c r="F132" s="6">
        <v>-24.49</v>
      </c>
      <c r="G132" s="6">
        <v>-14.68</v>
      </c>
      <c r="H132" s="6">
        <v>-38.15</v>
      </c>
      <c r="I132" s="6">
        <v>-694.74</v>
      </c>
      <c r="J132" s="6">
        <v>-69.63</v>
      </c>
      <c r="K132" s="6">
        <v>-55.68</v>
      </c>
      <c r="L132" s="6">
        <v>-35.130000000000003</v>
      </c>
      <c r="M132" s="6">
        <v>-26.71</v>
      </c>
      <c r="N132" s="6">
        <v>-13.13</v>
      </c>
      <c r="O132" s="6">
        <v>-61.75</v>
      </c>
      <c r="P132" s="6">
        <v>-39.75</v>
      </c>
      <c r="Q132" s="7">
        <v>-63.58</v>
      </c>
      <c r="R132" s="6">
        <v>-33.31</v>
      </c>
      <c r="S132" s="6">
        <v>-25.04</v>
      </c>
      <c r="T132" s="6">
        <v>-39.75</v>
      </c>
      <c r="U132" s="6">
        <v>-63.58</v>
      </c>
    </row>
    <row r="133" spans="1:21" ht="16" x14ac:dyDescent="0.2">
      <c r="A133" s="3" t="s">
        <v>140</v>
      </c>
      <c r="B133" s="6">
        <v>71.62</v>
      </c>
      <c r="C133" s="6">
        <v>77.94</v>
      </c>
      <c r="D133" s="6">
        <v>75.319999999999993</v>
      </c>
      <c r="E133" s="6">
        <v>55.58</v>
      </c>
      <c r="F133" s="6">
        <v>45.5</v>
      </c>
      <c r="G133" s="6">
        <v>57.5</v>
      </c>
      <c r="H133" s="6">
        <v>30.6</v>
      </c>
      <c r="I133" s="6">
        <v>-7.2</v>
      </c>
      <c r="J133" s="6">
        <v>54.36</v>
      </c>
      <c r="K133" s="6">
        <v>62.3</v>
      </c>
      <c r="L133" s="6">
        <v>72.53</v>
      </c>
      <c r="M133" s="6">
        <v>68.319999999999993</v>
      </c>
      <c r="N133" s="6">
        <v>52.85</v>
      </c>
      <c r="O133" s="6">
        <v>81.81</v>
      </c>
      <c r="P133" s="6">
        <v>77.03</v>
      </c>
      <c r="Q133" s="7">
        <v>75.989999999999995</v>
      </c>
      <c r="R133" s="6">
        <v>83.9</v>
      </c>
      <c r="S133" s="6">
        <v>81.319999999999993</v>
      </c>
      <c r="T133" s="6">
        <v>77.03</v>
      </c>
      <c r="U133" s="6">
        <v>75.989999999999995</v>
      </c>
    </row>
    <row r="134" spans="1:21" ht="16" x14ac:dyDescent="0.2">
      <c r="A134" s="3" t="s">
        <v>141</v>
      </c>
      <c r="B134" s="6">
        <v>3.18</v>
      </c>
      <c r="C134" s="6">
        <v>4.76</v>
      </c>
      <c r="D134" s="6">
        <v>4.16</v>
      </c>
      <c r="E134" s="6">
        <v>2.25</v>
      </c>
      <c r="F134" s="6">
        <v>1.85</v>
      </c>
      <c r="G134" s="6">
        <v>2.2799999999999998</v>
      </c>
      <c r="H134" s="6">
        <v>2.19</v>
      </c>
      <c r="I134" s="6">
        <v>1.87</v>
      </c>
      <c r="J134" s="6">
        <v>3.73</v>
      </c>
      <c r="K134" s="6">
        <v>2.64</v>
      </c>
      <c r="L134" s="6">
        <v>3.63</v>
      </c>
      <c r="M134" s="6">
        <v>4.57</v>
      </c>
      <c r="N134" s="6">
        <v>2.12</v>
      </c>
      <c r="O134" s="6">
        <v>5.45</v>
      </c>
      <c r="P134" s="6">
        <v>5.46</v>
      </c>
      <c r="Q134" s="5">
        <v>5</v>
      </c>
      <c r="R134" s="6">
        <v>6.1</v>
      </c>
      <c r="S134" s="6">
        <v>8.16</v>
      </c>
      <c r="T134" s="6">
        <v>5.46</v>
      </c>
      <c r="U134" s="4">
        <v>5</v>
      </c>
    </row>
    <row r="135" spans="1:21" ht="16" x14ac:dyDescent="0.2">
      <c r="A135" s="3" t="s">
        <v>142</v>
      </c>
      <c r="B135" s="6">
        <v>183.49</v>
      </c>
      <c r="C135" s="6">
        <v>223.99</v>
      </c>
      <c r="D135" s="6">
        <v>187.25</v>
      </c>
      <c r="E135" s="6">
        <v>221.48</v>
      </c>
      <c r="F135" s="6">
        <v>218.15</v>
      </c>
      <c r="G135" s="6">
        <v>223.08</v>
      </c>
      <c r="H135" s="6">
        <v>412.13</v>
      </c>
      <c r="I135" s="6">
        <v>258.02</v>
      </c>
      <c r="J135" s="6">
        <v>183.24</v>
      </c>
      <c r="K135" s="6">
        <v>166.26</v>
      </c>
      <c r="L135" s="6">
        <v>262.45</v>
      </c>
      <c r="M135" s="6">
        <v>252.87</v>
      </c>
      <c r="N135" s="6">
        <v>327.54000000000002</v>
      </c>
      <c r="O135" s="6">
        <v>186.65</v>
      </c>
      <c r="P135" s="6">
        <v>243.9</v>
      </c>
      <c r="Q135" s="7">
        <v>245.43</v>
      </c>
      <c r="R135" s="6">
        <v>193.94</v>
      </c>
      <c r="S135" s="6">
        <v>227.58</v>
      </c>
      <c r="T135" s="6">
        <v>243.9</v>
      </c>
      <c r="U135" s="6">
        <v>245.43</v>
      </c>
    </row>
    <row r="136" spans="1:21" ht="16" x14ac:dyDescent="0.2">
      <c r="A136" s="3" t="s">
        <v>143</v>
      </c>
      <c r="B136" s="4">
        <v>83</v>
      </c>
      <c r="C136" s="4">
        <v>81</v>
      </c>
      <c r="D136" s="4">
        <v>82</v>
      </c>
      <c r="E136" s="4">
        <v>84</v>
      </c>
      <c r="F136" s="4">
        <v>72</v>
      </c>
      <c r="G136" s="4">
        <v>76</v>
      </c>
      <c r="H136" s="4">
        <v>76</v>
      </c>
      <c r="I136" s="4">
        <v>76</v>
      </c>
      <c r="J136" s="4">
        <v>79</v>
      </c>
      <c r="K136" s="4">
        <v>86</v>
      </c>
      <c r="L136" s="4">
        <v>79</v>
      </c>
      <c r="M136" s="4">
        <v>71</v>
      </c>
      <c r="N136" s="4">
        <v>79</v>
      </c>
      <c r="O136" s="4">
        <v>91</v>
      </c>
      <c r="P136" s="4">
        <v>104</v>
      </c>
      <c r="Q136" s="5">
        <v>104</v>
      </c>
      <c r="R136" s="4">
        <v>91</v>
      </c>
      <c r="S136" s="4">
        <v>91</v>
      </c>
      <c r="T136" s="4">
        <v>104</v>
      </c>
      <c r="U136" s="4">
        <v>104</v>
      </c>
    </row>
    <row r="138" spans="1:21" ht="16" x14ac:dyDescent="0.2">
      <c r="A138" s="2" t="s">
        <v>26</v>
      </c>
      <c r="B138" s="2" t="s">
        <v>0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5</v>
      </c>
      <c r="H138" s="2" t="s">
        <v>6</v>
      </c>
      <c r="I138" s="2" t="s">
        <v>7</v>
      </c>
      <c r="J138" s="2" t="s">
        <v>8</v>
      </c>
      <c r="K138" s="2" t="s">
        <v>9</v>
      </c>
      <c r="L138" s="2" t="s">
        <v>10</v>
      </c>
      <c r="M138" s="2" t="s">
        <v>11</v>
      </c>
      <c r="N138" s="2" t="s">
        <v>12</v>
      </c>
      <c r="O138" s="2" t="s">
        <v>13</v>
      </c>
      <c r="P138" s="2" t="s">
        <v>14</v>
      </c>
      <c r="Q138" s="2" t="s">
        <v>15</v>
      </c>
      <c r="R138" s="2" t="s">
        <v>16</v>
      </c>
      <c r="S138" s="2" t="s">
        <v>17</v>
      </c>
      <c r="T138" s="2" t="s">
        <v>18</v>
      </c>
      <c r="U138" s="2" t="s">
        <v>19</v>
      </c>
    </row>
    <row r="139" spans="1:21" ht="16" x14ac:dyDescent="0.2">
      <c r="A139" s="3" t="s">
        <v>144</v>
      </c>
      <c r="B139" s="4">
        <v>-29971000</v>
      </c>
      <c r="C139" s="4">
        <v>-481000</v>
      </c>
      <c r="D139" s="4">
        <v>-3373000</v>
      </c>
      <c r="E139" s="4">
        <v>-3389000</v>
      </c>
      <c r="F139" s="4">
        <v>-3419000</v>
      </c>
      <c r="G139" s="4">
        <v>422000</v>
      </c>
      <c r="H139" s="4">
        <v>-6647000</v>
      </c>
      <c r="I139" s="4">
        <v>-6785000</v>
      </c>
      <c r="J139" s="4">
        <v>-5653000</v>
      </c>
      <c r="K139" s="4">
        <v>528000</v>
      </c>
      <c r="L139" s="4">
        <v>-5235000</v>
      </c>
      <c r="M139" s="4">
        <v>-2802000</v>
      </c>
      <c r="N139" s="4">
        <v>-2027000</v>
      </c>
      <c r="O139" s="4">
        <v>9450000</v>
      </c>
      <c r="P139" s="4">
        <v>14557000</v>
      </c>
      <c r="Q139" s="5">
        <v>18642000</v>
      </c>
      <c r="R139" s="4">
        <v>3725000</v>
      </c>
      <c r="S139" s="4">
        <v>4132000</v>
      </c>
      <c r="T139" s="4">
        <v>6111000</v>
      </c>
      <c r="U139" s="4">
        <v>4674000</v>
      </c>
    </row>
    <row r="140" spans="1:21" ht="16" x14ac:dyDescent="0.2">
      <c r="A140" s="3" t="s">
        <v>145</v>
      </c>
      <c r="B140" s="4">
        <v>644000</v>
      </c>
      <c r="C140" s="4">
        <v>690000</v>
      </c>
      <c r="D140" s="4">
        <v>573000</v>
      </c>
      <c r="E140" s="4">
        <v>491000</v>
      </c>
      <c r="F140" s="4">
        <v>322000</v>
      </c>
      <c r="G140" s="4">
        <v>141000</v>
      </c>
      <c r="H140" s="4">
        <v>135000</v>
      </c>
      <c r="I140" s="4">
        <v>203000</v>
      </c>
      <c r="J140" s="4">
        <v>271000</v>
      </c>
      <c r="K140" s="4">
        <v>417000</v>
      </c>
      <c r="L140" s="4">
        <v>431000</v>
      </c>
      <c r="M140" s="4">
        <v>384000</v>
      </c>
      <c r="N140" s="4">
        <v>310000</v>
      </c>
      <c r="O140" s="4">
        <v>307000</v>
      </c>
      <c r="P140" s="4">
        <v>450000</v>
      </c>
      <c r="Q140" s="5">
        <v>499000</v>
      </c>
      <c r="R140" s="4">
        <v>102000</v>
      </c>
      <c r="S140" s="4">
        <v>146000</v>
      </c>
      <c r="T140" s="4">
        <v>113000</v>
      </c>
      <c r="U140" s="4">
        <v>138000</v>
      </c>
    </row>
    <row r="141" spans="1:21" ht="16" x14ac:dyDescent="0.2">
      <c r="A141" s="3" t="s">
        <v>146</v>
      </c>
      <c r="B141" s="4">
        <v>20148000</v>
      </c>
      <c r="C141" s="4">
        <v>2093000</v>
      </c>
      <c r="D141" s="4">
        <v>963000</v>
      </c>
      <c r="E141" s="4">
        <v>-264000</v>
      </c>
      <c r="F141" s="4">
        <v>601000</v>
      </c>
      <c r="G141" s="4">
        <v>803000</v>
      </c>
      <c r="H141" s="4">
        <v>998000</v>
      </c>
      <c r="I141" s="4">
        <v>1182000</v>
      </c>
      <c r="J141" s="4">
        <v>1200000</v>
      </c>
      <c r="K141" s="4">
        <v>938000</v>
      </c>
      <c r="L141" s="4">
        <v>902000</v>
      </c>
      <c r="M141" s="4">
        <v>955000</v>
      </c>
      <c r="N141" s="4">
        <v>-1300000</v>
      </c>
      <c r="O141" s="4">
        <v>1308000</v>
      </c>
      <c r="P141" s="4">
        <v>2284000</v>
      </c>
      <c r="Q141" s="5">
        <v>2138000</v>
      </c>
      <c r="R141" s="4">
        <v>753000</v>
      </c>
      <c r="S141" s="4">
        <v>361000</v>
      </c>
      <c r="T141" s="4">
        <v>460000</v>
      </c>
      <c r="U141" s="4">
        <v>564000</v>
      </c>
    </row>
    <row r="142" spans="1:21" ht="16" x14ac:dyDescent="0.2">
      <c r="A142" s="28" t="s">
        <v>147</v>
      </c>
      <c r="B142" s="26">
        <v>1270000</v>
      </c>
      <c r="C142" s="26">
        <v>1733000</v>
      </c>
      <c r="D142" s="26">
        <v>947000</v>
      </c>
      <c r="E142" s="26">
        <v>709000</v>
      </c>
      <c r="F142" s="26">
        <v>601000</v>
      </c>
      <c r="G142" s="26">
        <v>829000</v>
      </c>
      <c r="H142" s="26">
        <v>997000</v>
      </c>
      <c r="I142" s="26">
        <v>1016000</v>
      </c>
      <c r="J142" s="26">
        <v>999000</v>
      </c>
      <c r="K142" s="26">
        <v>996000</v>
      </c>
      <c r="L142" s="26">
        <v>905000</v>
      </c>
      <c r="M142" s="26">
        <v>910000</v>
      </c>
      <c r="N142" s="26">
        <v>1101000</v>
      </c>
      <c r="O142" s="26">
        <v>3006000</v>
      </c>
      <c r="P142" s="26">
        <v>2750000</v>
      </c>
      <c r="Q142" s="27">
        <v>2560000</v>
      </c>
      <c r="R142" s="26">
        <v>793000</v>
      </c>
      <c r="S142" s="26">
        <v>592000</v>
      </c>
      <c r="T142" s="26">
        <v>650000</v>
      </c>
      <c r="U142" s="26">
        <v>522000</v>
      </c>
    </row>
    <row r="143" spans="1:21" ht="16" x14ac:dyDescent="0.2">
      <c r="A143" s="12" t="s">
        <v>200</v>
      </c>
      <c r="B143" s="20">
        <f t="shared" ref="B143:U143" si="10">B142/B2</f>
        <v>5.9326388564488249E-2</v>
      </c>
      <c r="C143" s="20">
        <f t="shared" si="10"/>
        <v>0.14844954599965735</v>
      </c>
      <c r="D143" s="20">
        <f t="shared" si="10"/>
        <v>6.8937904928295837E-2</v>
      </c>
      <c r="E143" s="20">
        <f t="shared" si="10"/>
        <v>4.5680046388763614E-2</v>
      </c>
      <c r="F143" s="20">
        <f t="shared" si="10"/>
        <v>3.6450752062105775E-2</v>
      </c>
      <c r="G143" s="20">
        <f t="shared" si="10"/>
        <v>4.211542369437106E-2</v>
      </c>
      <c r="H143" s="20">
        <f t="shared" si="10"/>
        <v>9.9520862447594324E-2</v>
      </c>
      <c r="I143" s="20">
        <f t="shared" si="10"/>
        <v>7.0064133508033935E-2</v>
      </c>
      <c r="J143" s="20">
        <f t="shared" si="10"/>
        <v>5.2862736797544711E-2</v>
      </c>
      <c r="K143" s="20">
        <f t="shared" si="10"/>
        <v>3.3699881576721366E-2</v>
      </c>
      <c r="L143" s="20">
        <f t="shared" si="10"/>
        <v>4.2980623100303948E-2</v>
      </c>
      <c r="M143" s="20">
        <f t="shared" si="10"/>
        <v>4.0823650800771612E-2</v>
      </c>
      <c r="N143" s="20">
        <f t="shared" si="10"/>
        <v>6.6325301204819276E-2</v>
      </c>
      <c r="O143" s="20">
        <f t="shared" si="10"/>
        <v>5.9139467626748508E-2</v>
      </c>
      <c r="P143" s="20">
        <f t="shared" si="10"/>
        <v>4.2333092162990103E-2</v>
      </c>
      <c r="Q143" s="20">
        <f t="shared" si="10"/>
        <v>3.4172517820434095E-2</v>
      </c>
      <c r="R143" s="20">
        <f t="shared" si="10"/>
        <v>5.352683091461357E-2</v>
      </c>
      <c r="S143" s="20">
        <f t="shared" si="10"/>
        <v>3.4406602348018137E-2</v>
      </c>
      <c r="T143" s="20">
        <f t="shared" si="10"/>
        <v>2.918855808523059E-2</v>
      </c>
      <c r="U143" s="20">
        <f t="shared" si="10"/>
        <v>2.5310318076027929E-2</v>
      </c>
    </row>
    <row r="144" spans="1:21" ht="16" x14ac:dyDescent="0.2">
      <c r="A144" s="3" t="s">
        <v>148</v>
      </c>
      <c r="B144" s="4">
        <v>4943000</v>
      </c>
      <c r="C144" s="4" t="s">
        <v>26</v>
      </c>
      <c r="D144" s="4" t="s">
        <v>26</v>
      </c>
      <c r="E144" s="4" t="s">
        <v>26</v>
      </c>
      <c r="F144" s="4" t="s">
        <v>26</v>
      </c>
      <c r="G144" s="4" t="s">
        <v>26</v>
      </c>
      <c r="H144" s="4" t="s">
        <v>26</v>
      </c>
      <c r="I144" s="4" t="s">
        <v>26</v>
      </c>
      <c r="J144" s="4" t="s">
        <v>26</v>
      </c>
      <c r="K144" s="4" t="s">
        <v>26</v>
      </c>
      <c r="L144" s="4" t="s">
        <v>26</v>
      </c>
      <c r="M144" s="4" t="s">
        <v>26</v>
      </c>
      <c r="N144" s="4">
        <v>-215000</v>
      </c>
      <c r="O144" s="4" t="s">
        <v>26</v>
      </c>
      <c r="P144" s="4" t="s">
        <v>26</v>
      </c>
      <c r="Q144" s="5" t="s">
        <v>26</v>
      </c>
      <c r="R144" s="4" t="s">
        <v>26</v>
      </c>
      <c r="S144" s="4" t="s">
        <v>26</v>
      </c>
      <c r="T144" s="4" t="s">
        <v>26</v>
      </c>
      <c r="U144" s="4" t="s">
        <v>26</v>
      </c>
    </row>
    <row r="145" spans="1:21" ht="16" x14ac:dyDescent="0.2">
      <c r="A145" s="3" t="s">
        <v>149</v>
      </c>
      <c r="B145" s="4">
        <v>274000</v>
      </c>
      <c r="C145" s="4" t="s">
        <v>26</v>
      </c>
      <c r="D145" s="4" t="s">
        <v>26</v>
      </c>
      <c r="E145" s="4" t="s">
        <v>26</v>
      </c>
      <c r="F145" s="4" t="s">
        <v>26</v>
      </c>
      <c r="G145" s="4" t="s">
        <v>26</v>
      </c>
      <c r="H145" s="4" t="s">
        <v>26</v>
      </c>
      <c r="I145" s="4" t="s">
        <v>26</v>
      </c>
      <c r="J145" s="4" t="s">
        <v>26</v>
      </c>
      <c r="K145" s="4" t="s">
        <v>26</v>
      </c>
      <c r="L145" s="4" t="s">
        <v>26</v>
      </c>
      <c r="M145" s="4" t="s">
        <v>26</v>
      </c>
      <c r="N145" s="4" t="s">
        <v>26</v>
      </c>
      <c r="O145" s="4" t="s">
        <v>26</v>
      </c>
      <c r="P145" s="4" t="s">
        <v>26</v>
      </c>
      <c r="Q145" s="5" t="s">
        <v>26</v>
      </c>
      <c r="R145" s="4" t="s">
        <v>26</v>
      </c>
      <c r="S145" s="4" t="s">
        <v>26</v>
      </c>
      <c r="T145" s="4" t="s">
        <v>26</v>
      </c>
      <c r="U145" s="4" t="s">
        <v>26</v>
      </c>
    </row>
    <row r="146" spans="1:21" ht="16" x14ac:dyDescent="0.2">
      <c r="A146" s="3" t="s">
        <v>150</v>
      </c>
      <c r="B146" s="4">
        <v>13661000</v>
      </c>
      <c r="C146" s="4">
        <v>360000</v>
      </c>
      <c r="D146" s="4">
        <v>16000</v>
      </c>
      <c r="E146" s="4">
        <v>-973000</v>
      </c>
      <c r="F146" s="4" t="s">
        <v>26</v>
      </c>
      <c r="G146" s="4">
        <v>-26000</v>
      </c>
      <c r="H146" s="4">
        <v>1000</v>
      </c>
      <c r="I146" s="4">
        <v>166000</v>
      </c>
      <c r="J146" s="4">
        <v>201000</v>
      </c>
      <c r="K146" s="4">
        <v>-58000</v>
      </c>
      <c r="L146" s="4">
        <v>-3000</v>
      </c>
      <c r="M146" s="4">
        <v>45000</v>
      </c>
      <c r="N146" s="4">
        <v>-2186000</v>
      </c>
      <c r="O146" s="4">
        <v>-1698000</v>
      </c>
      <c r="P146" s="4">
        <v>-466000</v>
      </c>
      <c r="Q146" s="5">
        <v>-422000</v>
      </c>
      <c r="R146" s="4">
        <v>-40000</v>
      </c>
      <c r="S146" s="4">
        <v>-231000</v>
      </c>
      <c r="T146" s="4">
        <v>-190000</v>
      </c>
      <c r="U146" s="4">
        <v>42000</v>
      </c>
    </row>
    <row r="147" spans="1:21" ht="16" x14ac:dyDescent="0.2">
      <c r="A147" s="3" t="s">
        <v>151</v>
      </c>
      <c r="B147" s="4">
        <v>-1857000</v>
      </c>
      <c r="C147" s="4">
        <v>945000</v>
      </c>
      <c r="D147" s="4">
        <v>-2305000</v>
      </c>
      <c r="E147" s="4">
        <v>-1713000</v>
      </c>
      <c r="F147" s="4">
        <v>2186000</v>
      </c>
      <c r="G147" s="4">
        <v>-1973000</v>
      </c>
      <c r="H147" s="4">
        <v>3258000</v>
      </c>
      <c r="I147" s="4">
        <v>-881000</v>
      </c>
      <c r="J147" s="4">
        <v>-313000</v>
      </c>
      <c r="K147" s="4">
        <v>-3234000</v>
      </c>
      <c r="L147" s="4">
        <v>-1735000</v>
      </c>
      <c r="M147" s="4">
        <v>-561000</v>
      </c>
      <c r="N147" s="4">
        <v>316000</v>
      </c>
      <c r="O147" s="4">
        <v>-9557000</v>
      </c>
      <c r="P147" s="4">
        <v>-7280000</v>
      </c>
      <c r="Q147" s="5">
        <v>-12828000</v>
      </c>
      <c r="R147" s="4">
        <v>-4775000</v>
      </c>
      <c r="S147" s="4">
        <v>-5762000</v>
      </c>
      <c r="T147" s="4">
        <v>-816000</v>
      </c>
      <c r="U147" s="4">
        <v>-1475000</v>
      </c>
    </row>
    <row r="148" spans="1:21" ht="16" x14ac:dyDescent="0.2">
      <c r="A148" s="3" t="s">
        <v>152</v>
      </c>
      <c r="B148" s="4">
        <v>-3612000</v>
      </c>
      <c r="C148" s="4">
        <v>267000</v>
      </c>
      <c r="D148" s="4">
        <v>-501000</v>
      </c>
      <c r="E148" s="4">
        <v>-1285000</v>
      </c>
      <c r="F148" s="4">
        <v>-206000</v>
      </c>
      <c r="G148" s="4">
        <v>-720000</v>
      </c>
      <c r="H148" s="4">
        <v>1774000</v>
      </c>
      <c r="I148" s="4">
        <v>887000</v>
      </c>
      <c r="J148" s="4">
        <v>-3507000</v>
      </c>
      <c r="K148" s="4">
        <v>1260000</v>
      </c>
      <c r="L148" s="4">
        <v>-2043000</v>
      </c>
      <c r="M148" s="4">
        <v>1161000</v>
      </c>
      <c r="N148" s="4">
        <v>-1373000</v>
      </c>
      <c r="O148" s="4">
        <v>-7834000</v>
      </c>
      <c r="P148" s="4">
        <v>-3788000</v>
      </c>
      <c r="Q148" s="5">
        <v>-7999000</v>
      </c>
      <c r="R148" s="4">
        <v>-5030000</v>
      </c>
      <c r="S148" s="4">
        <v>-1204000</v>
      </c>
      <c r="T148" s="4">
        <v>-5202000</v>
      </c>
      <c r="U148" s="4">
        <v>3437000</v>
      </c>
    </row>
    <row r="149" spans="1:21" ht="16" x14ac:dyDescent="0.2">
      <c r="A149" s="3" t="s">
        <v>153</v>
      </c>
      <c r="B149" s="4">
        <v>5721000</v>
      </c>
      <c r="C149" s="4">
        <v>837000</v>
      </c>
      <c r="D149" s="4">
        <v>-1322000</v>
      </c>
      <c r="E149" s="4">
        <v>-1114000</v>
      </c>
      <c r="F149" s="4">
        <v>702000</v>
      </c>
      <c r="G149" s="4">
        <v>-740000</v>
      </c>
      <c r="H149" s="4">
        <v>-1008000</v>
      </c>
      <c r="I149" s="4">
        <v>70000</v>
      </c>
      <c r="J149" s="4">
        <v>430000</v>
      </c>
      <c r="K149" s="4">
        <v>-2073000</v>
      </c>
      <c r="L149" s="4">
        <v>-112000</v>
      </c>
      <c r="M149" s="4">
        <v>1164000</v>
      </c>
      <c r="N149" s="4">
        <v>-972000</v>
      </c>
      <c r="O149" s="4">
        <v>-6674000</v>
      </c>
      <c r="P149" s="4">
        <v>-9469000</v>
      </c>
      <c r="Q149" s="5">
        <v>-14850000</v>
      </c>
      <c r="R149" s="4">
        <v>-771000</v>
      </c>
      <c r="S149" s="4">
        <v>-3689000</v>
      </c>
      <c r="T149" s="4">
        <v>-2686000</v>
      </c>
      <c r="U149" s="4">
        <v>-7704000</v>
      </c>
    </row>
    <row r="150" spans="1:21" ht="16" x14ac:dyDescent="0.2">
      <c r="A150" s="3" t="s">
        <v>154</v>
      </c>
      <c r="B150" s="4">
        <v>-487000</v>
      </c>
      <c r="C150" s="4">
        <v>423000</v>
      </c>
      <c r="D150" s="4">
        <v>287000</v>
      </c>
      <c r="E150" s="4">
        <v>-42000</v>
      </c>
      <c r="F150" s="4">
        <v>-7000</v>
      </c>
      <c r="G150" s="4">
        <v>-51000</v>
      </c>
      <c r="H150" s="4">
        <v>34000</v>
      </c>
      <c r="I150" s="4">
        <v>9000</v>
      </c>
      <c r="J150" s="4">
        <v>-707000</v>
      </c>
      <c r="K150" s="4">
        <v>59000</v>
      </c>
      <c r="L150" s="4">
        <v>84000</v>
      </c>
      <c r="M150" s="4">
        <v>271000</v>
      </c>
      <c r="N150" s="4">
        <v>-81000</v>
      </c>
      <c r="O150" s="4">
        <v>-71000</v>
      </c>
      <c r="P150" s="4">
        <v>28000</v>
      </c>
      <c r="Q150" s="5">
        <v>328000</v>
      </c>
      <c r="R150" s="4">
        <v>14000</v>
      </c>
      <c r="S150" s="4">
        <v>29000</v>
      </c>
      <c r="T150" s="4">
        <v>195000</v>
      </c>
      <c r="U150" s="4">
        <v>90000</v>
      </c>
    </row>
    <row r="151" spans="1:21" ht="16" x14ac:dyDescent="0.2">
      <c r="A151" s="3" t="s">
        <v>155</v>
      </c>
      <c r="B151" s="4">
        <v>-3516000</v>
      </c>
      <c r="C151" s="4">
        <v>-556000</v>
      </c>
      <c r="D151" s="4">
        <v>-727000</v>
      </c>
      <c r="E151" s="4">
        <v>787000</v>
      </c>
      <c r="F151" s="4">
        <v>296000</v>
      </c>
      <c r="G151" s="4">
        <v>617000</v>
      </c>
      <c r="H151" s="4">
        <v>-1236000</v>
      </c>
      <c r="I151" s="4">
        <v>1062000</v>
      </c>
      <c r="J151" s="4">
        <v>1741000</v>
      </c>
      <c r="K151" s="4">
        <v>-1061000</v>
      </c>
      <c r="L151" s="4">
        <v>601000</v>
      </c>
      <c r="M151" s="4">
        <v>-1615000</v>
      </c>
      <c r="N151" s="4">
        <v>2599000</v>
      </c>
      <c r="O151" s="4">
        <v>2826000</v>
      </c>
      <c r="P151" s="4">
        <v>5580000</v>
      </c>
      <c r="Q151" s="5">
        <v>6913000</v>
      </c>
      <c r="R151" s="4">
        <v>646000</v>
      </c>
      <c r="S151" s="4">
        <v>1956000</v>
      </c>
      <c r="T151" s="4">
        <v>4875000</v>
      </c>
      <c r="U151" s="4">
        <v>-564000</v>
      </c>
    </row>
    <row r="152" spans="1:21" ht="16" x14ac:dyDescent="0.2">
      <c r="A152" s="3" t="s">
        <v>156</v>
      </c>
      <c r="B152" s="4">
        <v>37000</v>
      </c>
      <c r="C152" s="4">
        <v>-26000</v>
      </c>
      <c r="D152" s="4">
        <v>-42000</v>
      </c>
      <c r="E152" s="4">
        <v>-59000</v>
      </c>
      <c r="F152" s="4">
        <v>1401000</v>
      </c>
      <c r="G152" s="4">
        <v>-1079000</v>
      </c>
      <c r="H152" s="4">
        <v>3694000</v>
      </c>
      <c r="I152" s="4">
        <v>-2909000</v>
      </c>
      <c r="J152" s="4">
        <v>1730000</v>
      </c>
      <c r="K152" s="4">
        <v>-1419000</v>
      </c>
      <c r="L152" s="4">
        <v>-265000</v>
      </c>
      <c r="M152" s="4">
        <v>-1542000</v>
      </c>
      <c r="N152" s="4">
        <v>143000</v>
      </c>
      <c r="O152" s="4">
        <v>2196000</v>
      </c>
      <c r="P152" s="4">
        <v>369000</v>
      </c>
      <c r="Q152" s="5">
        <v>2780000</v>
      </c>
      <c r="R152" s="4">
        <v>366000</v>
      </c>
      <c r="S152" s="4">
        <v>-2854000</v>
      </c>
      <c r="T152" s="4">
        <v>2002000</v>
      </c>
      <c r="U152" s="4">
        <v>3266000</v>
      </c>
    </row>
    <row r="153" spans="1:21" ht="16" x14ac:dyDescent="0.2">
      <c r="A153" s="3" t="s">
        <v>157</v>
      </c>
      <c r="B153" s="4" t="s">
        <v>26</v>
      </c>
      <c r="C153" s="4" t="s">
        <v>26</v>
      </c>
      <c r="D153" s="4" t="s">
        <v>26</v>
      </c>
      <c r="E153" s="4" t="s">
        <v>26</v>
      </c>
      <c r="F153" s="4" t="s">
        <v>26</v>
      </c>
      <c r="G153" s="4" t="s">
        <v>26</v>
      </c>
      <c r="H153" s="4" t="s">
        <v>26</v>
      </c>
      <c r="I153" s="4" t="s">
        <v>26</v>
      </c>
      <c r="J153" s="4" t="s">
        <v>26</v>
      </c>
      <c r="K153" s="4" t="s">
        <v>26</v>
      </c>
      <c r="L153" s="4" t="s">
        <v>26</v>
      </c>
      <c r="M153" s="4" t="s">
        <v>26</v>
      </c>
      <c r="N153" s="4" t="s">
        <v>26</v>
      </c>
      <c r="O153" s="4" t="s">
        <v>26</v>
      </c>
      <c r="P153" s="4" t="s">
        <v>26</v>
      </c>
      <c r="Q153" s="5" t="s">
        <v>26</v>
      </c>
      <c r="R153" s="4" t="s">
        <v>26</v>
      </c>
      <c r="S153" s="4" t="s">
        <v>26</v>
      </c>
      <c r="T153" s="4" t="s">
        <v>26</v>
      </c>
      <c r="U153" s="4" t="s">
        <v>26</v>
      </c>
    </row>
    <row r="154" spans="1:21" ht="16" x14ac:dyDescent="0.2">
      <c r="A154" s="3" t="s">
        <v>158</v>
      </c>
      <c r="B154" s="4">
        <v>-11036000</v>
      </c>
      <c r="C154" s="4">
        <v>3247000</v>
      </c>
      <c r="D154" s="4">
        <v>-4142000</v>
      </c>
      <c r="E154" s="4">
        <v>-4875000</v>
      </c>
      <c r="F154" s="4">
        <v>-310000</v>
      </c>
      <c r="G154" s="4">
        <v>-607000</v>
      </c>
      <c r="H154" s="4">
        <v>-2256000</v>
      </c>
      <c r="I154" s="4">
        <v>-6281000</v>
      </c>
      <c r="J154" s="4">
        <v>-4495000</v>
      </c>
      <c r="K154" s="4">
        <v>-1351000</v>
      </c>
      <c r="L154" s="4">
        <v>-5637000</v>
      </c>
      <c r="M154" s="4">
        <v>-2024000</v>
      </c>
      <c r="N154" s="4">
        <v>-2701000</v>
      </c>
      <c r="O154" s="4">
        <v>1508000</v>
      </c>
      <c r="P154" s="4">
        <v>10011000</v>
      </c>
      <c r="Q154" s="5">
        <v>8451000</v>
      </c>
      <c r="R154" s="4">
        <v>-195000</v>
      </c>
      <c r="S154" s="4">
        <v>-1123000</v>
      </c>
      <c r="T154" s="4">
        <v>5868000</v>
      </c>
      <c r="U154" s="4">
        <v>3901000</v>
      </c>
    </row>
    <row r="155" spans="1:21" ht="16" x14ac:dyDescent="0.2">
      <c r="A155" s="3" t="s">
        <v>159</v>
      </c>
      <c r="B155" s="4" t="s">
        <v>26</v>
      </c>
      <c r="C155" s="4" t="s">
        <v>26</v>
      </c>
      <c r="D155" s="4" t="s">
        <v>26</v>
      </c>
      <c r="E155" s="4" t="s">
        <v>26</v>
      </c>
      <c r="F155" s="4" t="s">
        <v>26</v>
      </c>
      <c r="G155" s="4" t="s">
        <v>26</v>
      </c>
      <c r="H155" s="4" t="s">
        <v>26</v>
      </c>
      <c r="I155" s="4" t="s">
        <v>26</v>
      </c>
      <c r="J155" s="4" t="s">
        <v>26</v>
      </c>
      <c r="K155" s="4" t="s">
        <v>26</v>
      </c>
      <c r="L155" s="4" t="s">
        <v>26</v>
      </c>
      <c r="M155" s="4" t="s">
        <v>26</v>
      </c>
      <c r="N155" s="4" t="s">
        <v>26</v>
      </c>
      <c r="O155" s="4" t="s">
        <v>26</v>
      </c>
      <c r="P155" s="4" t="s">
        <v>26</v>
      </c>
      <c r="Q155" s="5" t="s">
        <v>26</v>
      </c>
      <c r="R155" s="4" t="s">
        <v>26</v>
      </c>
      <c r="S155" s="4" t="s">
        <v>26</v>
      </c>
      <c r="T155" s="4" t="s">
        <v>26</v>
      </c>
      <c r="U155" s="4" t="s">
        <v>26</v>
      </c>
    </row>
    <row r="156" spans="1:21" ht="16" x14ac:dyDescent="0.2">
      <c r="A156" s="3" t="s">
        <v>160</v>
      </c>
      <c r="B156" s="4" t="s">
        <v>26</v>
      </c>
      <c r="C156" s="4" t="s">
        <v>26</v>
      </c>
      <c r="D156" s="4" t="s">
        <v>26</v>
      </c>
      <c r="E156" s="4" t="s">
        <v>26</v>
      </c>
      <c r="F156" s="4" t="s">
        <v>26</v>
      </c>
      <c r="G156" s="4">
        <v>50000</v>
      </c>
      <c r="H156" s="4" t="s">
        <v>26</v>
      </c>
      <c r="I156" s="4" t="s">
        <v>26</v>
      </c>
      <c r="J156" s="4" t="s">
        <v>26</v>
      </c>
      <c r="K156" s="4" t="s">
        <v>26</v>
      </c>
      <c r="L156" s="4" t="s">
        <v>26</v>
      </c>
      <c r="M156" s="4" t="s">
        <v>26</v>
      </c>
      <c r="N156" s="4" t="s">
        <v>26</v>
      </c>
      <c r="O156" s="4" t="s">
        <v>26</v>
      </c>
      <c r="P156" s="4" t="s">
        <v>26</v>
      </c>
      <c r="Q156" s="5" t="s">
        <v>26</v>
      </c>
      <c r="R156" s="4" t="s">
        <v>26</v>
      </c>
      <c r="S156" s="4" t="s">
        <v>26</v>
      </c>
      <c r="T156" s="4" t="s">
        <v>26</v>
      </c>
      <c r="U156" s="4" t="s">
        <v>26</v>
      </c>
    </row>
    <row r="157" spans="1:21" ht="16" x14ac:dyDescent="0.2">
      <c r="A157" s="3" t="s">
        <v>161</v>
      </c>
      <c r="B157" s="4" t="s">
        <v>26</v>
      </c>
      <c r="C157" s="4" t="s">
        <v>26</v>
      </c>
      <c r="D157" s="4" t="s">
        <v>26</v>
      </c>
      <c r="E157" s="4" t="s">
        <v>26</v>
      </c>
      <c r="F157" s="4" t="s">
        <v>26</v>
      </c>
      <c r="G157" s="4">
        <v>50000</v>
      </c>
      <c r="H157" s="4" t="s">
        <v>26</v>
      </c>
      <c r="I157" s="4" t="s">
        <v>26</v>
      </c>
      <c r="J157" s="4" t="s">
        <v>26</v>
      </c>
      <c r="K157" s="4" t="s">
        <v>26</v>
      </c>
      <c r="L157" s="4" t="s">
        <v>26</v>
      </c>
      <c r="M157" s="4" t="s">
        <v>26</v>
      </c>
      <c r="N157" s="4" t="s">
        <v>26</v>
      </c>
      <c r="O157" s="4" t="s">
        <v>26</v>
      </c>
      <c r="P157" s="4" t="s">
        <v>26</v>
      </c>
      <c r="Q157" s="5" t="s">
        <v>26</v>
      </c>
      <c r="R157" s="4" t="s">
        <v>26</v>
      </c>
      <c r="S157" s="4" t="s">
        <v>26</v>
      </c>
      <c r="T157" s="4" t="s">
        <v>26</v>
      </c>
      <c r="U157" s="4" t="s">
        <v>26</v>
      </c>
    </row>
    <row r="158" spans="1:21" ht="16" x14ac:dyDescent="0.2">
      <c r="A158" s="3" t="s">
        <v>162</v>
      </c>
      <c r="B158" s="4" t="s">
        <v>26</v>
      </c>
      <c r="C158" s="4" t="s">
        <v>26</v>
      </c>
      <c r="D158" s="4" t="s">
        <v>26</v>
      </c>
      <c r="E158" s="4" t="s">
        <v>26</v>
      </c>
      <c r="F158" s="4" t="s">
        <v>26</v>
      </c>
      <c r="G158" s="4" t="s">
        <v>26</v>
      </c>
      <c r="H158" s="4" t="s">
        <v>26</v>
      </c>
      <c r="I158" s="4" t="s">
        <v>26</v>
      </c>
      <c r="J158" s="4" t="s">
        <v>26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5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spans="1:21" ht="16" x14ac:dyDescent="0.2">
      <c r="A159" s="3" t="s">
        <v>163</v>
      </c>
      <c r="B159" s="4">
        <v>-1113000</v>
      </c>
      <c r="C159" s="4">
        <v>-69000</v>
      </c>
      <c r="D159" s="4">
        <v>-15000</v>
      </c>
      <c r="E159" s="4">
        <v>-45000</v>
      </c>
      <c r="F159" s="4">
        <v>-127000</v>
      </c>
      <c r="G159" s="4">
        <v>-339000</v>
      </c>
      <c r="H159" s="4">
        <v>-118000</v>
      </c>
      <c r="I159" s="4">
        <v>-919000</v>
      </c>
      <c r="J159" s="4">
        <v>-477000</v>
      </c>
      <c r="K159" s="4">
        <v>-572000</v>
      </c>
      <c r="L159" s="4">
        <v>-173000</v>
      </c>
      <c r="M159" s="4">
        <v>-163000</v>
      </c>
      <c r="N159" s="4">
        <v>-227000</v>
      </c>
      <c r="O159" s="4">
        <v>-416000</v>
      </c>
      <c r="P159" s="4">
        <v>-1362000</v>
      </c>
      <c r="Q159" s="5">
        <v>-1562000</v>
      </c>
      <c r="R159" s="4">
        <v>-15000</v>
      </c>
      <c r="S159" s="4">
        <v>-79000</v>
      </c>
      <c r="T159" s="4">
        <v>-1184000</v>
      </c>
      <c r="U159" s="4">
        <v>-284000</v>
      </c>
    </row>
    <row r="160" spans="1:21" ht="16" x14ac:dyDescent="0.2">
      <c r="A160" s="3" t="s">
        <v>164</v>
      </c>
      <c r="B160" s="4">
        <v>-1113000</v>
      </c>
      <c r="C160" s="4">
        <v>-69000</v>
      </c>
      <c r="D160" s="4">
        <v>-15000</v>
      </c>
      <c r="E160" s="4">
        <v>-45000</v>
      </c>
      <c r="F160" s="4">
        <v>-127000</v>
      </c>
      <c r="G160" s="4">
        <v>-339000</v>
      </c>
      <c r="H160" s="4">
        <v>-118000</v>
      </c>
      <c r="I160" s="4">
        <v>-919000</v>
      </c>
      <c r="J160" s="4">
        <v>-477000</v>
      </c>
      <c r="K160" s="4">
        <v>-572000</v>
      </c>
      <c r="L160" s="4">
        <v>-173000</v>
      </c>
      <c r="M160" s="4">
        <v>-163000</v>
      </c>
      <c r="N160" s="4">
        <v>-227000</v>
      </c>
      <c r="O160" s="4">
        <v>-416000</v>
      </c>
      <c r="P160" s="4">
        <v>-1362000</v>
      </c>
      <c r="Q160" s="5">
        <v>-1562000</v>
      </c>
      <c r="R160" s="4">
        <v>-15000</v>
      </c>
      <c r="S160" s="4">
        <v>-79000</v>
      </c>
      <c r="T160" s="4">
        <v>-1184000</v>
      </c>
      <c r="U160" s="4">
        <v>-284000</v>
      </c>
    </row>
    <row r="161" spans="1:21" ht="16" x14ac:dyDescent="0.2">
      <c r="A161" s="3" t="s">
        <v>165</v>
      </c>
      <c r="B161" s="4" t="s">
        <v>26</v>
      </c>
      <c r="C161" s="4" t="s">
        <v>26</v>
      </c>
      <c r="D161" s="4" t="s">
        <v>26</v>
      </c>
      <c r="E161" s="4" t="s">
        <v>26</v>
      </c>
      <c r="F161" s="4" t="s">
        <v>26</v>
      </c>
      <c r="G161" s="4" t="s">
        <v>26</v>
      </c>
      <c r="H161" s="4" t="s">
        <v>26</v>
      </c>
      <c r="I161" s="4" t="s">
        <v>26</v>
      </c>
      <c r="J161" s="4" t="s">
        <v>26</v>
      </c>
      <c r="K161" s="4" t="s">
        <v>26</v>
      </c>
      <c r="L161" s="4" t="s">
        <v>26</v>
      </c>
      <c r="M161" s="4" t="s">
        <v>26</v>
      </c>
      <c r="N161" s="4" t="s">
        <v>26</v>
      </c>
      <c r="O161" s="4" t="s">
        <v>26</v>
      </c>
      <c r="P161" s="4" t="s">
        <v>26</v>
      </c>
      <c r="Q161" s="5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</row>
    <row r="162" spans="1:21" ht="16" x14ac:dyDescent="0.2">
      <c r="A162" s="3" t="s">
        <v>166</v>
      </c>
      <c r="B162" s="4" t="s">
        <v>26</v>
      </c>
      <c r="C162" s="4" t="s">
        <v>26</v>
      </c>
      <c r="D162" s="4" t="s">
        <v>26</v>
      </c>
      <c r="E162" s="4">
        <v>1375000</v>
      </c>
      <c r="F162" s="4" t="s">
        <v>26</v>
      </c>
      <c r="G162" s="4" t="s">
        <v>26</v>
      </c>
      <c r="H162" s="4" t="s">
        <v>26</v>
      </c>
      <c r="I162" s="4" t="s">
        <v>26</v>
      </c>
      <c r="J162" s="4" t="s">
        <v>26</v>
      </c>
      <c r="K162" s="4" t="s">
        <v>26</v>
      </c>
      <c r="L162" s="4" t="s">
        <v>26</v>
      </c>
      <c r="M162" s="4" t="s">
        <v>26</v>
      </c>
      <c r="N162" s="4" t="s">
        <v>26</v>
      </c>
      <c r="O162" s="4" t="s">
        <v>26</v>
      </c>
      <c r="P162" s="4">
        <v>-17294000</v>
      </c>
      <c r="Q162" s="5">
        <v>10358000</v>
      </c>
      <c r="R162" s="4" t="s">
        <v>26</v>
      </c>
      <c r="S162" s="4">
        <v>-15642000</v>
      </c>
      <c r="T162" s="4" t="s">
        <v>26</v>
      </c>
      <c r="U162" s="4">
        <v>18000000</v>
      </c>
    </row>
    <row r="163" spans="1:21" ht="16" x14ac:dyDescent="0.2">
      <c r="A163" s="3" t="s">
        <v>167</v>
      </c>
      <c r="B163" s="4" t="s">
        <v>26</v>
      </c>
      <c r="C163" s="4" t="s">
        <v>26</v>
      </c>
      <c r="D163" s="4" t="s">
        <v>26</v>
      </c>
      <c r="E163" s="4">
        <v>1375000</v>
      </c>
      <c r="F163" s="4" t="s">
        <v>26</v>
      </c>
      <c r="G163" s="4" t="s">
        <v>26</v>
      </c>
      <c r="H163" s="4" t="s">
        <v>26</v>
      </c>
      <c r="I163" s="4" t="s">
        <v>26</v>
      </c>
      <c r="J163" s="4" t="s">
        <v>26</v>
      </c>
      <c r="K163" s="4" t="s">
        <v>26</v>
      </c>
      <c r="L163" s="4" t="s">
        <v>26</v>
      </c>
      <c r="M163" s="4" t="s">
        <v>26</v>
      </c>
      <c r="N163" s="4" t="s">
        <v>26</v>
      </c>
      <c r="O163" s="4" t="s">
        <v>26</v>
      </c>
      <c r="P163" s="4">
        <v>16000000</v>
      </c>
      <c r="Q163" s="5">
        <v>26000000</v>
      </c>
      <c r="R163" s="4" t="s">
        <v>26</v>
      </c>
      <c r="S163" s="4" t="s">
        <v>26</v>
      </c>
      <c r="T163" s="4" t="s">
        <v>26</v>
      </c>
      <c r="U163" s="4">
        <v>18000000</v>
      </c>
    </row>
    <row r="164" spans="1:21" ht="16" x14ac:dyDescent="0.2">
      <c r="A164" s="3" t="s">
        <v>168</v>
      </c>
      <c r="B164" s="4" t="s">
        <v>26</v>
      </c>
      <c r="C164" s="4" t="s">
        <v>26</v>
      </c>
      <c r="D164" s="4" t="s">
        <v>26</v>
      </c>
      <c r="E164" s="4" t="s">
        <v>26</v>
      </c>
      <c r="F164" s="4" t="s">
        <v>26</v>
      </c>
      <c r="G164" s="4" t="s">
        <v>26</v>
      </c>
      <c r="H164" s="4" t="s">
        <v>26</v>
      </c>
      <c r="I164" s="4" t="s">
        <v>26</v>
      </c>
      <c r="J164" s="4" t="s">
        <v>26</v>
      </c>
      <c r="K164" s="4" t="s">
        <v>26</v>
      </c>
      <c r="L164" s="4" t="s">
        <v>26</v>
      </c>
      <c r="M164" s="4" t="s">
        <v>26</v>
      </c>
      <c r="N164" s="4" t="s">
        <v>26</v>
      </c>
      <c r="O164" s="4" t="s">
        <v>26</v>
      </c>
      <c r="P164" s="4">
        <v>-33294000</v>
      </c>
      <c r="Q164" s="5">
        <v>-15642000</v>
      </c>
      <c r="R164" s="4" t="s">
        <v>26</v>
      </c>
      <c r="S164" s="4">
        <v>-15642000</v>
      </c>
      <c r="T164" s="4" t="s">
        <v>26</v>
      </c>
      <c r="U164" s="4" t="s">
        <v>26</v>
      </c>
    </row>
    <row r="165" spans="1:21" ht="16" x14ac:dyDescent="0.2">
      <c r="A165" s="3" t="s">
        <v>169</v>
      </c>
      <c r="B165" s="4" t="s">
        <v>26</v>
      </c>
      <c r="C165" s="4" t="s">
        <v>26</v>
      </c>
      <c r="D165" s="4" t="s">
        <v>26</v>
      </c>
      <c r="E165" s="4" t="s">
        <v>26</v>
      </c>
      <c r="F165" s="4" t="s">
        <v>26</v>
      </c>
      <c r="G165" s="4" t="s">
        <v>26</v>
      </c>
      <c r="H165" s="4" t="s">
        <v>26</v>
      </c>
      <c r="I165" s="4" t="s">
        <v>26</v>
      </c>
      <c r="J165" s="4" t="s">
        <v>26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26</v>
      </c>
      <c r="Q165" s="5" t="s">
        <v>26</v>
      </c>
      <c r="R165" s="4" t="s">
        <v>26</v>
      </c>
      <c r="S165" s="4" t="s">
        <v>26</v>
      </c>
      <c r="T165" s="4" t="s">
        <v>26</v>
      </c>
      <c r="U165" s="4" t="s">
        <v>26</v>
      </c>
    </row>
    <row r="166" spans="1:21" ht="16" x14ac:dyDescent="0.2">
      <c r="A166" s="3" t="s">
        <v>170</v>
      </c>
      <c r="B166" s="4" t="s">
        <v>26</v>
      </c>
      <c r="C166" s="4" t="s">
        <v>26</v>
      </c>
      <c r="D166" s="4" t="s">
        <v>26</v>
      </c>
      <c r="E166" s="4" t="s">
        <v>26</v>
      </c>
      <c r="F166" s="4" t="s">
        <v>26</v>
      </c>
      <c r="G166" s="4" t="s">
        <v>26</v>
      </c>
      <c r="H166" s="4" t="s">
        <v>26</v>
      </c>
      <c r="I166" s="4" t="s">
        <v>26</v>
      </c>
      <c r="J166" s="4" t="s">
        <v>26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26</v>
      </c>
      <c r="Q166" s="5" t="s">
        <v>26</v>
      </c>
      <c r="R166" s="4" t="s">
        <v>26</v>
      </c>
      <c r="S166" s="4" t="s">
        <v>26</v>
      </c>
      <c r="T166" s="4" t="s">
        <v>26</v>
      </c>
      <c r="U166" s="4" t="s">
        <v>26</v>
      </c>
    </row>
    <row r="167" spans="1:21" ht="16" x14ac:dyDescent="0.2">
      <c r="A167" s="3" t="s">
        <v>171</v>
      </c>
      <c r="B167" s="4" t="s">
        <v>26</v>
      </c>
      <c r="C167" s="4" t="s">
        <v>26</v>
      </c>
      <c r="D167" s="4" t="s">
        <v>26</v>
      </c>
      <c r="E167" s="4" t="s">
        <v>26</v>
      </c>
      <c r="F167" s="4" t="s">
        <v>26</v>
      </c>
      <c r="G167" s="4" t="s">
        <v>26</v>
      </c>
      <c r="H167" s="4" t="s">
        <v>26</v>
      </c>
      <c r="I167" s="4" t="s">
        <v>26</v>
      </c>
      <c r="J167" s="4" t="s">
        <v>26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26</v>
      </c>
      <c r="Q167" s="5" t="s">
        <v>26</v>
      </c>
      <c r="R167" s="4" t="s">
        <v>26</v>
      </c>
      <c r="S167" s="4" t="s">
        <v>26</v>
      </c>
      <c r="T167" s="4" t="s">
        <v>26</v>
      </c>
      <c r="U167" s="4" t="s">
        <v>26</v>
      </c>
    </row>
    <row r="168" spans="1:21" ht="16" x14ac:dyDescent="0.2">
      <c r="A168" s="3" t="s">
        <v>172</v>
      </c>
      <c r="B168" s="4" t="s">
        <v>26</v>
      </c>
      <c r="C168" s="4" t="s">
        <v>26</v>
      </c>
      <c r="D168" s="4" t="s">
        <v>26</v>
      </c>
      <c r="E168" s="4" t="s">
        <v>26</v>
      </c>
      <c r="F168" s="4" t="s">
        <v>26</v>
      </c>
      <c r="G168" s="4" t="s">
        <v>26</v>
      </c>
      <c r="H168" s="4" t="s">
        <v>26</v>
      </c>
      <c r="I168" s="4" t="s">
        <v>26</v>
      </c>
      <c r="J168" s="4" t="s">
        <v>26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26</v>
      </c>
      <c r="Q168" s="5" t="s">
        <v>26</v>
      </c>
      <c r="R168" s="4" t="s">
        <v>26</v>
      </c>
      <c r="S168" s="4" t="s">
        <v>26</v>
      </c>
      <c r="T168" s="4" t="s">
        <v>26</v>
      </c>
      <c r="U168" s="4" t="s">
        <v>26</v>
      </c>
    </row>
    <row r="169" spans="1:21" ht="16" x14ac:dyDescent="0.2">
      <c r="A169" s="3" t="s">
        <v>173</v>
      </c>
      <c r="B169" s="4" t="s">
        <v>26</v>
      </c>
      <c r="C169" s="4" t="s">
        <v>26</v>
      </c>
      <c r="D169" s="4" t="s">
        <v>26</v>
      </c>
      <c r="E169" s="4" t="s">
        <v>26</v>
      </c>
      <c r="F169" s="4" t="s">
        <v>26</v>
      </c>
      <c r="G169" s="4" t="s">
        <v>26</v>
      </c>
      <c r="H169" s="4" t="s">
        <v>26</v>
      </c>
      <c r="I169" s="4" t="s">
        <v>26</v>
      </c>
      <c r="J169" s="4" t="s">
        <v>26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26</v>
      </c>
      <c r="Q169" s="5">
        <v>-9652000</v>
      </c>
      <c r="R169" s="4">
        <v>-17652000</v>
      </c>
      <c r="S169" s="4">
        <v>8000000</v>
      </c>
      <c r="T169" s="4">
        <v>8000000</v>
      </c>
      <c r="U169" s="4" t="s">
        <v>26</v>
      </c>
    </row>
    <row r="170" spans="1:21" ht="16" x14ac:dyDescent="0.2">
      <c r="A170" s="3" t="s">
        <v>157</v>
      </c>
      <c r="B170" s="4" t="s">
        <v>26</v>
      </c>
      <c r="C170" s="4" t="s">
        <v>26</v>
      </c>
      <c r="D170" s="4" t="s">
        <v>26</v>
      </c>
      <c r="E170" s="4" t="s">
        <v>26</v>
      </c>
      <c r="F170" s="4" t="s">
        <v>26</v>
      </c>
      <c r="G170" s="4" t="s">
        <v>26</v>
      </c>
      <c r="H170" s="4" t="s">
        <v>26</v>
      </c>
      <c r="I170" s="4" t="s">
        <v>26</v>
      </c>
      <c r="J170" s="4" t="s">
        <v>26</v>
      </c>
      <c r="K170" s="4" t="s">
        <v>26</v>
      </c>
      <c r="L170" s="4" t="s">
        <v>26</v>
      </c>
      <c r="M170" s="4" t="s">
        <v>26</v>
      </c>
      <c r="N170" s="4" t="s">
        <v>26</v>
      </c>
      <c r="O170" s="4" t="s">
        <v>26</v>
      </c>
      <c r="P170" s="4" t="s">
        <v>26</v>
      </c>
      <c r="Q170" s="5" t="s">
        <v>26</v>
      </c>
      <c r="R170" s="4" t="s">
        <v>26</v>
      </c>
      <c r="S170" s="4" t="s">
        <v>26</v>
      </c>
      <c r="T170" s="4" t="s">
        <v>26</v>
      </c>
      <c r="U170" s="4" t="s">
        <v>26</v>
      </c>
    </row>
    <row r="171" spans="1:21" ht="16" x14ac:dyDescent="0.2">
      <c r="A171" s="3" t="s">
        <v>174</v>
      </c>
      <c r="B171" s="4">
        <v>-1113000</v>
      </c>
      <c r="C171" s="4">
        <v>-69000</v>
      </c>
      <c r="D171" s="4">
        <v>-15000</v>
      </c>
      <c r="E171" s="4">
        <v>1330000</v>
      </c>
      <c r="F171" s="4">
        <v>-127000</v>
      </c>
      <c r="G171" s="4">
        <v>-289000</v>
      </c>
      <c r="H171" s="4">
        <v>-118000</v>
      </c>
      <c r="I171" s="4">
        <v>-919000</v>
      </c>
      <c r="J171" s="4">
        <v>-477000</v>
      </c>
      <c r="K171" s="4">
        <v>-572000</v>
      </c>
      <c r="L171" s="4">
        <v>-173000</v>
      </c>
      <c r="M171" s="4">
        <v>-163000</v>
      </c>
      <c r="N171" s="4">
        <v>-227000</v>
      </c>
      <c r="O171" s="4">
        <v>-416000</v>
      </c>
      <c r="P171" s="4">
        <v>-18656000</v>
      </c>
      <c r="Q171" s="5">
        <v>-856000</v>
      </c>
      <c r="R171" s="4">
        <v>-17667000</v>
      </c>
      <c r="S171" s="4">
        <v>-7721000</v>
      </c>
      <c r="T171" s="4">
        <v>6816000</v>
      </c>
      <c r="U171" s="4">
        <v>17716000</v>
      </c>
    </row>
    <row r="172" spans="1:21" ht="16" x14ac:dyDescent="0.2">
      <c r="A172" s="3" t="s">
        <v>175</v>
      </c>
      <c r="B172" s="4" t="s">
        <v>26</v>
      </c>
      <c r="C172" s="4" t="s">
        <v>26</v>
      </c>
      <c r="D172" s="4" t="s">
        <v>26</v>
      </c>
      <c r="E172" s="4" t="s">
        <v>26</v>
      </c>
      <c r="F172" s="4" t="s">
        <v>26</v>
      </c>
      <c r="G172" s="4" t="s">
        <v>26</v>
      </c>
      <c r="H172" s="4" t="s">
        <v>26</v>
      </c>
      <c r="I172" s="4" t="s">
        <v>26</v>
      </c>
      <c r="J172" s="4" t="s">
        <v>26</v>
      </c>
      <c r="K172" s="4" t="s">
        <v>26</v>
      </c>
      <c r="L172" s="4" t="s">
        <v>26</v>
      </c>
      <c r="M172" s="4" t="s">
        <v>26</v>
      </c>
      <c r="N172" s="4" t="s">
        <v>26</v>
      </c>
      <c r="O172" s="4" t="s">
        <v>26</v>
      </c>
      <c r="P172" s="4" t="s">
        <v>26</v>
      </c>
      <c r="Q172" s="5">
        <v>0</v>
      </c>
      <c r="R172" s="4" t="s">
        <v>26</v>
      </c>
      <c r="S172" s="4" t="s">
        <v>26</v>
      </c>
      <c r="T172" s="4" t="s">
        <v>26</v>
      </c>
      <c r="U172" s="4" t="s">
        <v>26</v>
      </c>
    </row>
    <row r="173" spans="1:21" ht="16" x14ac:dyDescent="0.2">
      <c r="A173" s="3" t="s">
        <v>176</v>
      </c>
      <c r="B173" s="4" t="s">
        <v>26</v>
      </c>
      <c r="C173" s="4" t="s">
        <v>26</v>
      </c>
      <c r="D173" s="4" t="s">
        <v>26</v>
      </c>
      <c r="E173" s="4">
        <v>1408000</v>
      </c>
      <c r="F173" s="4">
        <v>-614000</v>
      </c>
      <c r="G173" s="4">
        <v>-648000</v>
      </c>
      <c r="H173" s="4">
        <v>2206000</v>
      </c>
      <c r="I173" s="4">
        <v>1994000</v>
      </c>
      <c r="J173" s="4" t="s">
        <v>26</v>
      </c>
      <c r="K173" s="4" t="s">
        <v>26</v>
      </c>
      <c r="L173" s="4">
        <v>-6110000</v>
      </c>
      <c r="M173" s="4">
        <v>1679000</v>
      </c>
      <c r="N173" s="4" t="s">
        <v>26</v>
      </c>
      <c r="O173" s="4" t="s">
        <v>26</v>
      </c>
      <c r="P173" s="4" t="s">
        <v>26</v>
      </c>
      <c r="Q173" s="5" t="s">
        <v>26</v>
      </c>
      <c r="R173" s="4" t="s">
        <v>26</v>
      </c>
      <c r="S173" s="4" t="s">
        <v>26</v>
      </c>
      <c r="T173" s="4" t="s">
        <v>26</v>
      </c>
      <c r="U173" s="4" t="s">
        <v>26</v>
      </c>
    </row>
    <row r="174" spans="1:21" ht="16" x14ac:dyDescent="0.2">
      <c r="A174" s="3" t="s">
        <v>177</v>
      </c>
      <c r="B174" s="4" t="s">
        <v>26</v>
      </c>
      <c r="C174" s="4" t="s">
        <v>26</v>
      </c>
      <c r="D174" s="4" t="s">
        <v>26</v>
      </c>
      <c r="E174" s="4">
        <v>1408000</v>
      </c>
      <c r="F174" s="4" t="s">
        <v>26</v>
      </c>
      <c r="G174" s="4" t="s">
        <v>26</v>
      </c>
      <c r="H174" s="4">
        <v>3760000</v>
      </c>
      <c r="I174" s="4">
        <v>2000000</v>
      </c>
      <c r="J174" s="4" t="s">
        <v>26</v>
      </c>
      <c r="K174" s="4" t="s">
        <v>26</v>
      </c>
      <c r="L174" s="4" t="s">
        <v>26</v>
      </c>
      <c r="M174" s="4">
        <v>1679000</v>
      </c>
      <c r="N174" s="4" t="s">
        <v>26</v>
      </c>
      <c r="O174" s="4" t="s">
        <v>26</v>
      </c>
      <c r="P174" s="4" t="s">
        <v>26</v>
      </c>
      <c r="Q174" s="5" t="s">
        <v>26</v>
      </c>
      <c r="R174" s="4" t="s">
        <v>26</v>
      </c>
      <c r="S174" s="4" t="s">
        <v>26</v>
      </c>
      <c r="T174" s="4" t="s">
        <v>26</v>
      </c>
      <c r="U174" s="4" t="s">
        <v>26</v>
      </c>
    </row>
    <row r="175" spans="1:21" ht="16" x14ac:dyDescent="0.2">
      <c r="A175" s="3" t="s">
        <v>178</v>
      </c>
      <c r="B175" s="4" t="s">
        <v>26</v>
      </c>
      <c r="C175" s="4" t="s">
        <v>26</v>
      </c>
      <c r="D175" s="4" t="s">
        <v>26</v>
      </c>
      <c r="E175" s="4" t="s">
        <v>26</v>
      </c>
      <c r="F175" s="4">
        <v>-614000</v>
      </c>
      <c r="G175" s="4">
        <v>-648000</v>
      </c>
      <c r="H175" s="4">
        <v>-1554000</v>
      </c>
      <c r="I175" s="4">
        <v>-6000</v>
      </c>
      <c r="J175" s="4" t="s">
        <v>26</v>
      </c>
      <c r="K175" s="4" t="s">
        <v>26</v>
      </c>
      <c r="L175" s="4">
        <v>-6110000</v>
      </c>
      <c r="M175" s="4" t="s">
        <v>26</v>
      </c>
      <c r="N175" s="4" t="s">
        <v>26</v>
      </c>
      <c r="O175" s="4" t="s">
        <v>26</v>
      </c>
      <c r="P175" s="4" t="s">
        <v>26</v>
      </c>
      <c r="Q175" s="5" t="s">
        <v>26</v>
      </c>
      <c r="R175" s="4" t="s">
        <v>26</v>
      </c>
      <c r="S175" s="4" t="s">
        <v>26</v>
      </c>
      <c r="T175" s="4" t="s">
        <v>26</v>
      </c>
      <c r="U175" s="4" t="s">
        <v>26</v>
      </c>
    </row>
    <row r="176" spans="1:21" ht="16" x14ac:dyDescent="0.2">
      <c r="A176" s="3" t="s">
        <v>179</v>
      </c>
      <c r="B176" s="4">
        <v>503000</v>
      </c>
      <c r="C176" s="4">
        <v>176000</v>
      </c>
      <c r="D176" s="4">
        <v>343000</v>
      </c>
      <c r="E176" s="4">
        <v>168000</v>
      </c>
      <c r="F176" s="4">
        <v>1138000</v>
      </c>
      <c r="G176" s="4">
        <v>715000</v>
      </c>
      <c r="H176" s="4">
        <v>2574000</v>
      </c>
      <c r="I176" s="4">
        <v>512000</v>
      </c>
      <c r="J176" s="4">
        <v>21131000</v>
      </c>
      <c r="K176" s="4">
        <v>925000</v>
      </c>
      <c r="L176" s="4">
        <v>559000</v>
      </c>
      <c r="M176" s="4">
        <v>-10000</v>
      </c>
      <c r="N176" s="4">
        <v>-20000</v>
      </c>
      <c r="O176" s="4">
        <v>23601000</v>
      </c>
      <c r="P176" s="4">
        <v>4760000</v>
      </c>
      <c r="Q176" s="5">
        <v>4472000</v>
      </c>
      <c r="R176" s="4">
        <v>620000</v>
      </c>
      <c r="S176" s="4">
        <v>5277000</v>
      </c>
      <c r="T176" s="4">
        <v>-413000</v>
      </c>
      <c r="U176" s="4">
        <v>-1012000</v>
      </c>
    </row>
    <row r="177" spans="1:21" ht="16" x14ac:dyDescent="0.2">
      <c r="A177" s="3" t="s">
        <v>180</v>
      </c>
      <c r="B177" s="4">
        <v>503000</v>
      </c>
      <c r="C177" s="4">
        <v>176000</v>
      </c>
      <c r="D177" s="4">
        <v>343000</v>
      </c>
      <c r="E177" s="4">
        <v>168000</v>
      </c>
      <c r="F177" s="4">
        <v>1138000</v>
      </c>
      <c r="G177" s="4">
        <v>715000</v>
      </c>
      <c r="H177" s="4">
        <v>2574000</v>
      </c>
      <c r="I177" s="4">
        <v>512000</v>
      </c>
      <c r="J177" s="4">
        <v>21131000</v>
      </c>
      <c r="K177" s="4">
        <v>925000</v>
      </c>
      <c r="L177" s="4">
        <v>559000</v>
      </c>
      <c r="M177" s="4" t="s">
        <v>26</v>
      </c>
      <c r="N177" s="4" t="s">
        <v>26</v>
      </c>
      <c r="O177" s="4">
        <v>24030000</v>
      </c>
      <c r="P177" s="4">
        <v>6820000</v>
      </c>
      <c r="Q177" s="5">
        <v>6365000</v>
      </c>
      <c r="R177" s="4">
        <v>657000</v>
      </c>
      <c r="S177" s="4">
        <v>5741000</v>
      </c>
      <c r="T177" s="4">
        <v>-33000</v>
      </c>
      <c r="U177" s="4" t="s">
        <v>26</v>
      </c>
    </row>
    <row r="178" spans="1:21" ht="16" x14ac:dyDescent="0.2">
      <c r="A178" s="3" t="s">
        <v>181</v>
      </c>
      <c r="B178" s="4" t="s">
        <v>26</v>
      </c>
      <c r="C178" s="4" t="s">
        <v>26</v>
      </c>
      <c r="D178" s="4" t="s">
        <v>26</v>
      </c>
      <c r="E178" s="4" t="s">
        <v>26</v>
      </c>
      <c r="F178" s="4" t="s">
        <v>26</v>
      </c>
      <c r="G178" s="4" t="s">
        <v>26</v>
      </c>
      <c r="H178" s="4" t="s">
        <v>26</v>
      </c>
      <c r="I178" s="4" t="s">
        <v>26</v>
      </c>
      <c r="J178" s="4" t="s">
        <v>26</v>
      </c>
      <c r="K178" s="4" t="s">
        <v>26</v>
      </c>
      <c r="L178" s="4" t="s">
        <v>26</v>
      </c>
      <c r="M178" s="4">
        <v>-10000</v>
      </c>
      <c r="N178" s="4">
        <v>-20000</v>
      </c>
      <c r="O178" s="4">
        <v>-429000</v>
      </c>
      <c r="P178" s="4">
        <v>-2060000</v>
      </c>
      <c r="Q178" s="5">
        <v>-1893000</v>
      </c>
      <c r="R178" s="4">
        <v>-37000</v>
      </c>
      <c r="S178" s="4">
        <v>-464000</v>
      </c>
      <c r="T178" s="4">
        <v>-380000</v>
      </c>
      <c r="U178" s="4">
        <v>-1012000</v>
      </c>
    </row>
    <row r="179" spans="1:21" ht="16" x14ac:dyDescent="0.2">
      <c r="A179" s="3" t="s">
        <v>182</v>
      </c>
      <c r="B179" s="4" t="s">
        <v>26</v>
      </c>
      <c r="C179" s="4" t="s">
        <v>26</v>
      </c>
      <c r="D179" s="4" t="s">
        <v>26</v>
      </c>
      <c r="E179" s="4" t="s">
        <v>26</v>
      </c>
      <c r="F179" s="4">
        <v>541000</v>
      </c>
      <c r="G179" s="4">
        <v>324000</v>
      </c>
      <c r="H179" s="4">
        <v>1632000</v>
      </c>
      <c r="I179" s="4" t="s">
        <v>26</v>
      </c>
      <c r="J179" s="4">
        <v>704000</v>
      </c>
      <c r="K179" s="4" t="s">
        <v>26</v>
      </c>
      <c r="L179" s="4" t="s">
        <v>26</v>
      </c>
      <c r="M179" s="4">
        <v>503000</v>
      </c>
      <c r="N179" s="4">
        <v>1980000</v>
      </c>
      <c r="O179" s="4">
        <v>2160000</v>
      </c>
      <c r="P179" s="4">
        <v>2562000</v>
      </c>
      <c r="Q179" s="5">
        <v>2880000</v>
      </c>
      <c r="R179" s="4" t="s">
        <v>26</v>
      </c>
      <c r="S179" s="4">
        <v>1965000</v>
      </c>
      <c r="T179" s="4">
        <v>597000</v>
      </c>
      <c r="U179" s="4">
        <v>318000</v>
      </c>
    </row>
    <row r="180" spans="1:21" ht="16" x14ac:dyDescent="0.2">
      <c r="A180" s="3" t="s">
        <v>157</v>
      </c>
      <c r="B180" s="4" t="s">
        <v>26</v>
      </c>
      <c r="C180" s="4" t="s">
        <v>26</v>
      </c>
      <c r="D180" s="4" t="s">
        <v>26</v>
      </c>
      <c r="E180" s="4" t="s">
        <v>26</v>
      </c>
      <c r="F180" s="4" t="s">
        <v>26</v>
      </c>
      <c r="G180" s="4" t="s">
        <v>26</v>
      </c>
      <c r="H180" s="4" t="s">
        <v>26</v>
      </c>
      <c r="I180" s="4" t="s">
        <v>26</v>
      </c>
      <c r="J180" s="4" t="s">
        <v>26</v>
      </c>
      <c r="K180" s="4" t="s">
        <v>26</v>
      </c>
      <c r="L180" s="4" t="s">
        <v>26</v>
      </c>
      <c r="M180" s="4" t="s">
        <v>26</v>
      </c>
      <c r="N180" s="4" t="s">
        <v>26</v>
      </c>
      <c r="O180" s="4" t="s">
        <v>26</v>
      </c>
      <c r="P180" s="4" t="s">
        <v>26</v>
      </c>
      <c r="Q180" s="5" t="s">
        <v>26</v>
      </c>
      <c r="R180" s="4" t="s">
        <v>26</v>
      </c>
      <c r="S180" s="4" t="s">
        <v>26</v>
      </c>
      <c r="T180" s="4" t="s">
        <v>26</v>
      </c>
      <c r="U180" s="4" t="s">
        <v>26</v>
      </c>
    </row>
    <row r="181" spans="1:21" ht="16" x14ac:dyDescent="0.2">
      <c r="A181" s="3" t="s">
        <v>183</v>
      </c>
      <c r="B181" s="4">
        <v>503000</v>
      </c>
      <c r="C181" s="4">
        <v>176000</v>
      </c>
      <c r="D181" s="4">
        <v>343000</v>
      </c>
      <c r="E181" s="4">
        <v>1576000</v>
      </c>
      <c r="F181" s="4">
        <v>1065000</v>
      </c>
      <c r="G181" s="4">
        <v>391000</v>
      </c>
      <c r="H181" s="4">
        <v>6412000</v>
      </c>
      <c r="I181" s="4">
        <v>2506000</v>
      </c>
      <c r="J181" s="4">
        <v>21835000</v>
      </c>
      <c r="K181" s="4">
        <v>925000</v>
      </c>
      <c r="L181" s="4">
        <v>-5551000</v>
      </c>
      <c r="M181" s="4">
        <v>2172000</v>
      </c>
      <c r="N181" s="4">
        <v>1960000</v>
      </c>
      <c r="O181" s="4">
        <v>25761000</v>
      </c>
      <c r="P181" s="4">
        <v>7322000</v>
      </c>
      <c r="Q181" s="5">
        <v>7352000</v>
      </c>
      <c r="R181" s="4">
        <v>620000</v>
      </c>
      <c r="S181" s="4">
        <v>7242000</v>
      </c>
      <c r="T181" s="4">
        <v>184000</v>
      </c>
      <c r="U181" s="4">
        <v>-694000</v>
      </c>
    </row>
    <row r="182" spans="1:21" ht="16" x14ac:dyDescent="0.2">
      <c r="A182" s="3" t="s">
        <v>184</v>
      </c>
      <c r="B182" s="4">
        <v>358000</v>
      </c>
      <c r="C182" s="4">
        <v>52000</v>
      </c>
      <c r="D182" s="4">
        <v>68000</v>
      </c>
      <c r="E182" s="4">
        <v>22000</v>
      </c>
      <c r="F182" s="4">
        <v>-377000</v>
      </c>
      <c r="G182" s="4">
        <v>-10000</v>
      </c>
      <c r="H182" s="4">
        <v>-320000</v>
      </c>
      <c r="I182" s="4">
        <v>106000</v>
      </c>
      <c r="J182" s="4">
        <v>1000</v>
      </c>
      <c r="K182" s="4">
        <v>43000</v>
      </c>
      <c r="L182" s="4">
        <v>-59000</v>
      </c>
      <c r="M182" s="4">
        <v>20000</v>
      </c>
      <c r="N182" s="4">
        <v>117000</v>
      </c>
      <c r="O182" s="4">
        <v>49000</v>
      </c>
      <c r="P182" s="4">
        <v>-37000</v>
      </c>
      <c r="Q182" s="5">
        <v>-69000</v>
      </c>
      <c r="R182" s="4">
        <v>-31000</v>
      </c>
      <c r="S182" s="4">
        <v>-14000</v>
      </c>
      <c r="T182" s="4">
        <v>-2000</v>
      </c>
      <c r="U182" s="4">
        <v>-22000</v>
      </c>
    </row>
    <row r="183" spans="1:21" ht="16" x14ac:dyDescent="0.2">
      <c r="A183" s="3" t="s">
        <v>185</v>
      </c>
      <c r="B183" s="4">
        <v>-11646000</v>
      </c>
      <c r="C183" s="4">
        <v>3354000</v>
      </c>
      <c r="D183" s="4">
        <v>-3814000</v>
      </c>
      <c r="E183" s="4">
        <v>-1969000</v>
      </c>
      <c r="F183" s="4">
        <v>628000</v>
      </c>
      <c r="G183" s="4">
        <v>-505000</v>
      </c>
      <c r="H183" s="4">
        <v>4038000</v>
      </c>
      <c r="I183" s="4">
        <v>-4694000</v>
      </c>
      <c r="J183" s="4">
        <v>16863000</v>
      </c>
      <c r="K183" s="4">
        <v>-998000</v>
      </c>
      <c r="L183" s="4">
        <v>-11361000</v>
      </c>
      <c r="M183" s="4">
        <v>-15000</v>
      </c>
      <c r="N183" s="4">
        <v>-968000</v>
      </c>
      <c r="O183" s="4">
        <v>26853000</v>
      </c>
      <c r="P183" s="4">
        <v>-1323000</v>
      </c>
      <c r="Q183" s="5">
        <v>14947000</v>
      </c>
      <c r="R183" s="4">
        <v>-17242000</v>
      </c>
      <c r="S183" s="4">
        <v>-1602000</v>
      </c>
      <c r="T183" s="4">
        <v>12868000</v>
      </c>
      <c r="U183" s="4">
        <v>20923000</v>
      </c>
    </row>
    <row r="184" spans="1:21" ht="16" x14ac:dyDescent="0.2">
      <c r="A184" s="3" t="s">
        <v>56</v>
      </c>
      <c r="B184" s="4">
        <v>-24557000</v>
      </c>
      <c r="C184" s="4">
        <v>-66000</v>
      </c>
      <c r="D184" s="4">
        <v>-3614000</v>
      </c>
      <c r="E184" s="4">
        <v>-4016000</v>
      </c>
      <c r="F184" s="4">
        <v>-2985000</v>
      </c>
      <c r="G184" s="4">
        <v>638000</v>
      </c>
      <c r="H184" s="4">
        <v>-6559000</v>
      </c>
      <c r="I184" s="4">
        <v>-5951000</v>
      </c>
      <c r="J184" s="4">
        <v>-4658000</v>
      </c>
      <c r="K184" s="4">
        <v>1332000</v>
      </c>
      <c r="L184" s="4">
        <v>-3844000</v>
      </c>
      <c r="M184" s="4">
        <v>-2161000</v>
      </c>
      <c r="N184" s="4">
        <v>-3872000</v>
      </c>
      <c r="O184" s="4">
        <v>8107000</v>
      </c>
      <c r="P184" s="4">
        <v>13825000</v>
      </c>
      <c r="Q184" s="5">
        <v>17531000</v>
      </c>
      <c r="R184" s="4">
        <v>3587000</v>
      </c>
      <c r="S184" s="4">
        <v>3939000</v>
      </c>
      <c r="T184" s="4">
        <v>5752000</v>
      </c>
      <c r="U184" s="4">
        <v>4253000</v>
      </c>
    </row>
    <row r="185" spans="1:21" ht="16" x14ac:dyDescent="0.2">
      <c r="A185" s="3" t="s">
        <v>57</v>
      </c>
      <c r="B185" s="6">
        <v>-114.71</v>
      </c>
      <c r="C185" s="6">
        <v>-0.56999999999999995</v>
      </c>
      <c r="D185" s="6">
        <v>-26.31</v>
      </c>
      <c r="E185" s="6">
        <v>-25.87</v>
      </c>
      <c r="F185" s="6">
        <v>-18.100000000000001</v>
      </c>
      <c r="G185" s="6">
        <v>3.24</v>
      </c>
      <c r="H185" s="6">
        <v>-65.47</v>
      </c>
      <c r="I185" s="6">
        <v>-41.04</v>
      </c>
      <c r="J185" s="6">
        <v>-24.65</v>
      </c>
      <c r="K185" s="6">
        <v>4.51</v>
      </c>
      <c r="L185" s="6">
        <v>-18.260000000000002</v>
      </c>
      <c r="M185" s="6">
        <v>-9.69</v>
      </c>
      <c r="N185" s="6">
        <v>-23.33</v>
      </c>
      <c r="O185" s="6">
        <v>15.95</v>
      </c>
      <c r="P185" s="6">
        <v>21.28</v>
      </c>
      <c r="Q185" s="7">
        <v>23.4</v>
      </c>
      <c r="R185" s="6">
        <v>20.260000000000002</v>
      </c>
      <c r="S185" s="6">
        <v>22.19</v>
      </c>
      <c r="T185" s="6">
        <v>21.28</v>
      </c>
      <c r="U185" s="6">
        <v>23.4</v>
      </c>
    </row>
    <row r="186" spans="1:21" ht="16" x14ac:dyDescent="0.2">
      <c r="A186" s="3" t="s">
        <v>186</v>
      </c>
      <c r="B186" s="4" t="s">
        <v>26</v>
      </c>
      <c r="C186" s="4" t="s">
        <v>26</v>
      </c>
      <c r="D186" s="4" t="s">
        <v>26</v>
      </c>
      <c r="E186" s="4" t="s">
        <v>26</v>
      </c>
      <c r="F186" s="4" t="s">
        <v>26</v>
      </c>
      <c r="G186" s="4" t="s">
        <v>26</v>
      </c>
      <c r="H186" s="4" t="s">
        <v>26</v>
      </c>
      <c r="I186" s="4" t="s">
        <v>26</v>
      </c>
      <c r="J186" s="4" t="s">
        <v>26</v>
      </c>
      <c r="K186" s="4" t="s">
        <v>26</v>
      </c>
      <c r="L186" s="4" t="s">
        <v>26</v>
      </c>
      <c r="M186" s="4" t="s">
        <v>26</v>
      </c>
      <c r="N186" s="4" t="s">
        <v>26</v>
      </c>
      <c r="O186" s="4" t="s">
        <v>26</v>
      </c>
      <c r="P186" s="4" t="s">
        <v>26</v>
      </c>
      <c r="Q186" s="5" t="s">
        <v>26</v>
      </c>
      <c r="R186" s="4" t="s">
        <v>26</v>
      </c>
      <c r="S186" s="4" t="s">
        <v>26</v>
      </c>
      <c r="T186" s="4" t="s">
        <v>26</v>
      </c>
      <c r="U186" s="4" t="s">
        <v>26</v>
      </c>
    </row>
    <row r="187" spans="1:21" ht="16" x14ac:dyDescent="0.2">
      <c r="A187" s="3" t="s">
        <v>187</v>
      </c>
      <c r="B187" s="4">
        <v>-12149000</v>
      </c>
      <c r="C187" s="4">
        <v>3178000</v>
      </c>
      <c r="D187" s="4">
        <v>-4157000</v>
      </c>
      <c r="E187" s="4">
        <v>-4920000</v>
      </c>
      <c r="F187" s="4">
        <v>-437000</v>
      </c>
      <c r="G187" s="4">
        <v>-946000</v>
      </c>
      <c r="H187" s="4">
        <v>-2374000</v>
      </c>
      <c r="I187" s="4">
        <v>-7200000</v>
      </c>
      <c r="J187" s="4">
        <v>-4972000</v>
      </c>
      <c r="K187" s="4">
        <v>-1923000</v>
      </c>
      <c r="L187" s="4">
        <v>-5810000</v>
      </c>
      <c r="M187" s="4">
        <v>-2187000</v>
      </c>
      <c r="N187" s="4">
        <v>-2928000</v>
      </c>
      <c r="O187" s="4">
        <v>1092000</v>
      </c>
      <c r="P187" s="4">
        <v>8649000</v>
      </c>
      <c r="Q187" s="5">
        <v>6889000</v>
      </c>
      <c r="R187" s="4">
        <v>-210000</v>
      </c>
      <c r="S187" s="4">
        <v>-1202000</v>
      </c>
      <c r="T187" s="4">
        <v>4684000</v>
      </c>
      <c r="U187" s="4">
        <v>3617000</v>
      </c>
    </row>
    <row r="188" spans="1:21" ht="16" x14ac:dyDescent="0.2">
      <c r="A188" s="28" t="s">
        <v>188</v>
      </c>
      <c r="B188" s="26">
        <v>-12149000</v>
      </c>
      <c r="C188" s="26">
        <v>3178000</v>
      </c>
      <c r="D188" s="26">
        <v>-4157000</v>
      </c>
      <c r="E188" s="26">
        <v>-4920000</v>
      </c>
      <c r="F188" s="26">
        <v>-437000</v>
      </c>
      <c r="G188" s="26">
        <v>-946000</v>
      </c>
      <c r="H188" s="26">
        <v>-2374000</v>
      </c>
      <c r="I188" s="26">
        <v>-7200000</v>
      </c>
      <c r="J188" s="26">
        <v>-4972000</v>
      </c>
      <c r="K188" s="26">
        <v>-1923000</v>
      </c>
      <c r="L188" s="26">
        <v>-5810000</v>
      </c>
      <c r="M188" s="26">
        <v>-2187000</v>
      </c>
      <c r="N188" s="26">
        <v>-2928000</v>
      </c>
      <c r="O188" s="26">
        <v>1092000</v>
      </c>
      <c r="P188" s="26">
        <v>8649000</v>
      </c>
      <c r="Q188" s="27">
        <v>6889000</v>
      </c>
      <c r="R188" s="26">
        <v>-210000</v>
      </c>
      <c r="S188" s="26">
        <v>-1202000</v>
      </c>
      <c r="T188" s="26">
        <v>4684000</v>
      </c>
      <c r="U188" s="26">
        <v>3617000</v>
      </c>
    </row>
    <row r="189" spans="1:21" ht="16" x14ac:dyDescent="0.2">
      <c r="A189" s="21" t="s">
        <v>201</v>
      </c>
      <c r="B189" s="22"/>
      <c r="C189" s="23">
        <f>(C188/B188)-1</f>
        <v>-1.2615853156638406</v>
      </c>
      <c r="D189" s="23">
        <f>(D188/C188)-1</f>
        <v>-2.3080553807426054</v>
      </c>
      <c r="E189" s="23">
        <f>(E188/D188)-1</f>
        <v>0.18354582631705552</v>
      </c>
      <c r="F189" s="23">
        <f t="shared" ref="F189:Q189" si="11">(F188/E188)-1</f>
        <v>-0.91117886178861784</v>
      </c>
      <c r="G189" s="23">
        <f t="shared" si="11"/>
        <v>1.1647597254004576</v>
      </c>
      <c r="H189" s="23">
        <f t="shared" si="11"/>
        <v>1.5095137420718818</v>
      </c>
      <c r="I189" s="23">
        <f t="shared" si="11"/>
        <v>2.0328559393428813</v>
      </c>
      <c r="J189" s="23">
        <f t="shared" si="11"/>
        <v>-0.30944444444444441</v>
      </c>
      <c r="K189" s="23">
        <f t="shared" si="11"/>
        <v>-0.61323411102172165</v>
      </c>
      <c r="L189" s="23">
        <f t="shared" si="11"/>
        <v>2.0213208528341133</v>
      </c>
      <c r="M189" s="23">
        <f t="shared" si="11"/>
        <v>-0.62358003442340793</v>
      </c>
      <c r="N189" s="23">
        <f t="shared" si="11"/>
        <v>0.33882030178326472</v>
      </c>
      <c r="O189" s="23">
        <f t="shared" si="11"/>
        <v>-1.3729508196721312</v>
      </c>
      <c r="P189" s="23">
        <f t="shared" si="11"/>
        <v>6.9203296703296706</v>
      </c>
      <c r="Q189" s="23">
        <f t="shared" si="11"/>
        <v>-0.2034917331483409</v>
      </c>
      <c r="R189" s="23"/>
      <c r="S189" s="23">
        <f t="shared" ref="S189:U189" si="12">(S188/R188)-1</f>
        <v>4.7238095238095239</v>
      </c>
      <c r="T189" s="23">
        <f t="shared" si="12"/>
        <v>-4.896838602329451</v>
      </c>
      <c r="U189" s="23">
        <f t="shared" si="12"/>
        <v>-0.22779675491033302</v>
      </c>
    </row>
    <row r="190" spans="1:21" ht="16" x14ac:dyDescent="0.2">
      <c r="A190" s="24" t="s">
        <v>202</v>
      </c>
      <c r="B190" s="25">
        <f t="shared" ref="B190:U190" si="13">B188/B2</f>
        <v>-0.56752464147241555</v>
      </c>
      <c r="C190" s="25">
        <f t="shared" si="13"/>
        <v>0.27222888470104506</v>
      </c>
      <c r="D190" s="25">
        <f t="shared" si="13"/>
        <v>-0.30261337992283616</v>
      </c>
      <c r="E190" s="25">
        <f t="shared" si="13"/>
        <v>-0.31698988467237937</v>
      </c>
      <c r="F190" s="25">
        <f t="shared" si="13"/>
        <v>-2.6504124211547794E-2</v>
      </c>
      <c r="G190" s="25">
        <f t="shared" si="13"/>
        <v>-4.8059337533021745E-2</v>
      </c>
      <c r="H190" s="25">
        <f t="shared" si="13"/>
        <v>-0.23697344779397087</v>
      </c>
      <c r="I190" s="25">
        <f t="shared" si="13"/>
        <v>-0.49651748155299635</v>
      </c>
      <c r="J190" s="25">
        <f t="shared" si="13"/>
        <v>-0.26309662398137368</v>
      </c>
      <c r="K190" s="25">
        <f t="shared" si="13"/>
        <v>-6.5065132803248188E-2</v>
      </c>
      <c r="L190" s="25">
        <f t="shared" si="13"/>
        <v>-0.27593085106382981</v>
      </c>
      <c r="M190" s="25">
        <f t="shared" si="13"/>
        <v>-9.8111345386030238E-2</v>
      </c>
      <c r="N190" s="25">
        <f t="shared" si="13"/>
        <v>-0.17638554216867469</v>
      </c>
      <c r="O190" s="25">
        <f t="shared" si="13"/>
        <v>2.148379861889866E-2</v>
      </c>
      <c r="P190" s="25">
        <f t="shared" si="13"/>
        <v>0.13314142331552778</v>
      </c>
      <c r="Q190" s="25">
        <f t="shared" si="13"/>
        <v>9.1958779400379095E-2</v>
      </c>
      <c r="R190" s="25">
        <f t="shared" si="13"/>
        <v>-1.4174822814714817E-2</v>
      </c>
      <c r="S190" s="25">
        <f t="shared" si="13"/>
        <v>-6.9859351389050334E-2</v>
      </c>
      <c r="T190" s="25">
        <f t="shared" si="13"/>
        <v>0.21033724010956936</v>
      </c>
      <c r="U190" s="25">
        <f t="shared" si="13"/>
        <v>0.17537820015515904</v>
      </c>
    </row>
    <row r="191" spans="1:21" ht="16" x14ac:dyDescent="0.2">
      <c r="A191" s="3" t="s">
        <v>189</v>
      </c>
      <c r="B191" s="4">
        <v>-12149000</v>
      </c>
      <c r="C191" s="4">
        <v>3178000</v>
      </c>
      <c r="D191" s="4">
        <v>-4157000</v>
      </c>
      <c r="E191" s="4">
        <v>-3512000</v>
      </c>
      <c r="F191" s="4">
        <v>-1051000</v>
      </c>
      <c r="G191" s="4">
        <v>-1544000</v>
      </c>
      <c r="H191" s="4">
        <v>-168000</v>
      </c>
      <c r="I191" s="4">
        <v>-5206000</v>
      </c>
      <c r="J191" s="4">
        <v>-4972000</v>
      </c>
      <c r="K191" s="4">
        <v>-1923000</v>
      </c>
      <c r="L191" s="4">
        <v>-11920000</v>
      </c>
      <c r="M191" s="4">
        <v>-508000</v>
      </c>
      <c r="N191" s="4">
        <v>-2928000</v>
      </c>
      <c r="O191" s="4">
        <v>1092000</v>
      </c>
      <c r="P191" s="4">
        <v>8649000</v>
      </c>
      <c r="Q191" s="5">
        <v>6889000</v>
      </c>
      <c r="R191" s="4">
        <v>-210000</v>
      </c>
      <c r="S191" s="4">
        <v>-1202000</v>
      </c>
      <c r="T191" s="4">
        <v>4684000</v>
      </c>
      <c r="U191" s="4">
        <v>3617000</v>
      </c>
    </row>
    <row r="192" spans="1:21" ht="16" x14ac:dyDescent="0.2">
      <c r="A192" s="3" t="s">
        <v>190</v>
      </c>
      <c r="B192" s="6">
        <v>-1.44</v>
      </c>
      <c r="C192" s="6">
        <v>0.37</v>
      </c>
      <c r="D192" s="6">
        <v>-0.47</v>
      </c>
      <c r="E192" s="6">
        <v>-0.55000000000000004</v>
      </c>
      <c r="F192" s="6">
        <v>-0.05</v>
      </c>
      <c r="G192" s="6">
        <v>-0.09</v>
      </c>
      <c r="H192" s="6">
        <v>-0.2</v>
      </c>
      <c r="I192" s="6">
        <v>-0.55000000000000004</v>
      </c>
      <c r="J192" s="6">
        <v>-0.31</v>
      </c>
      <c r="K192" s="6">
        <v>-0.09</v>
      </c>
      <c r="L192" s="6">
        <v>-0.26</v>
      </c>
      <c r="M192" s="6">
        <v>-0.1</v>
      </c>
      <c r="N192" s="6">
        <v>-0.12</v>
      </c>
      <c r="O192" s="6">
        <v>0.04</v>
      </c>
      <c r="P192" s="6">
        <v>0.31</v>
      </c>
      <c r="Q192" s="7">
        <v>0.24</v>
      </c>
      <c r="R192" s="6">
        <v>-0.01</v>
      </c>
      <c r="S192" s="6">
        <v>-0.04</v>
      </c>
      <c r="T192" s="6">
        <v>0.16</v>
      </c>
      <c r="U192" s="6">
        <v>0.13</v>
      </c>
    </row>
    <row r="193" spans="1:21" ht="16" x14ac:dyDescent="0.2">
      <c r="A193" s="3" t="s">
        <v>191</v>
      </c>
      <c r="B193" s="6">
        <v>-0.79</v>
      </c>
      <c r="C193" s="6">
        <v>6.04</v>
      </c>
      <c r="D193" s="6">
        <v>-3.15</v>
      </c>
      <c r="E193" s="6">
        <v>-2.37</v>
      </c>
      <c r="F193" s="6">
        <v>-75.09</v>
      </c>
      <c r="G193" s="6">
        <v>-100.28</v>
      </c>
      <c r="H193" s="6">
        <v>-13.52</v>
      </c>
      <c r="I193" s="6">
        <v>-2.4700000000000002</v>
      </c>
      <c r="J193" s="6">
        <v>-18.54</v>
      </c>
      <c r="K193" s="6">
        <v>-76.040000000000006</v>
      </c>
      <c r="L193" s="6">
        <v>-7.17</v>
      </c>
      <c r="M193" s="6">
        <v>-20.29</v>
      </c>
      <c r="N193" s="6">
        <v>-21.33</v>
      </c>
      <c r="O193" s="6">
        <v>120.97</v>
      </c>
      <c r="P193" s="6">
        <v>84.82</v>
      </c>
      <c r="Q193" s="7">
        <v>149.91</v>
      </c>
      <c r="R193" s="4" t="s">
        <v>26</v>
      </c>
      <c r="S193" s="6">
        <v>271.68</v>
      </c>
      <c r="T193" s="6">
        <v>85.45</v>
      </c>
      <c r="U193" s="6">
        <v>150.13</v>
      </c>
    </row>
    <row r="194" spans="1:21" ht="16" x14ac:dyDescent="0.2">
      <c r="A194" s="3" t="s">
        <v>192</v>
      </c>
      <c r="B194" s="6">
        <v>0.37</v>
      </c>
      <c r="C194" s="6">
        <v>-6.75</v>
      </c>
      <c r="D194" s="6">
        <v>1.23</v>
      </c>
      <c r="E194" s="6">
        <v>1.44</v>
      </c>
      <c r="F194" s="6">
        <v>0.09</v>
      </c>
      <c r="G194" s="6">
        <v>-1.44</v>
      </c>
      <c r="H194" s="6">
        <v>0.34</v>
      </c>
      <c r="I194" s="6">
        <v>0.93</v>
      </c>
      <c r="J194" s="6">
        <v>0.8</v>
      </c>
      <c r="K194" s="6">
        <v>-2.56</v>
      </c>
      <c r="L194" s="6">
        <v>1.08</v>
      </c>
      <c r="M194" s="6">
        <v>0.72</v>
      </c>
      <c r="N194" s="6">
        <v>1.33</v>
      </c>
      <c r="O194" s="6">
        <v>0.16</v>
      </c>
      <c r="P194" s="6">
        <v>0.69</v>
      </c>
      <c r="Q194" s="7">
        <v>0.45</v>
      </c>
      <c r="R194" s="6">
        <v>-0.05</v>
      </c>
      <c r="S194" s="6">
        <v>-0.27</v>
      </c>
      <c r="T194" s="6">
        <v>0.96</v>
      </c>
      <c r="U194" s="6">
        <v>0.83</v>
      </c>
    </row>
    <row r="196" spans="1:21" ht="16" x14ac:dyDescent="0.2">
      <c r="A196" s="8"/>
    </row>
  </sheetData>
  <hyperlinks>
    <hyperlink ref="A1" r:id="rId1" tooltip="ROIC AI" display="ROIC AI" xr:uid="{00000000-0004-0000-0000-000000000000}"/>
  </hyperlinks>
  <pageMargins left="0.7" right="0.7" top="0.75" bottom="0.75" header="0.3" footer="0.3"/>
  <ignoredErrors>
    <ignoredError sqref="B1:U1 A4:U7 A15:U16 A19:U33 A37:U95 A2:U2 A9:U11 A13:U13 A97:U104 A96 M96:U96 K96 A191:U195 A105 M105:U105 H105:J105 E96:G96 A106:U128 A130:U142 A144:U171 A188 O188:U188 A173:U187 A172:P172 R172:U1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F27A-19A3-3A4F-B928-CAC3DE5E792A}">
  <dimension ref="A1:R110"/>
  <sheetViews>
    <sheetView tabSelected="1" workbookViewId="0">
      <selection activeCell="D13" sqref="D13"/>
    </sheetView>
  </sheetViews>
  <sheetFormatPr baseColWidth="10" defaultRowHeight="15" x14ac:dyDescent="0.2"/>
  <cols>
    <col min="1" max="18" width="18.83203125" customWidth="1"/>
  </cols>
  <sheetData>
    <row r="1" spans="1:18" s="115" customFormat="1" ht="22" customHeight="1" x14ac:dyDescent="0.2">
      <c r="A1" s="114" t="e" vm="1">
        <v>#VALUE!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</row>
    <row r="2" spans="1:18" s="115" customFormat="1" ht="22" customHeight="1" thickBot="1" x14ac:dyDescent="0.25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</row>
    <row r="3" spans="1:18" ht="22" customHeight="1" x14ac:dyDescent="0.2">
      <c r="A3" s="35" cm="1">
        <f t="array" ref="A3">_FV(A1,"Market cap",TRUE)</f>
        <v>745614135</v>
      </c>
      <c r="B3" s="36" t="s">
        <v>203</v>
      </c>
      <c r="C3" s="37">
        <f>Financials!Q8*0.01</f>
        <v>0.51049999999999995</v>
      </c>
      <c r="D3" s="36" t="s">
        <v>204</v>
      </c>
      <c r="E3" s="37">
        <f>SUM(C11:E11)/3</f>
        <v>0.694904459525989</v>
      </c>
      <c r="F3" s="38" t="s">
        <v>205</v>
      </c>
      <c r="G3" s="39">
        <f>AVERAGE(Financials!L129:U129)</f>
        <v>2.7403358199643159E-2</v>
      </c>
      <c r="H3" s="38" t="s">
        <v>206</v>
      </c>
      <c r="I3" s="40">
        <f>J15*(1+I7)/(I6-I7)</f>
        <v>1339583525.7576504</v>
      </c>
      <c r="J3" s="41" t="s">
        <v>207</v>
      </c>
      <c r="K3" s="42">
        <f>Financials!Q172*-1/Model!A3</f>
        <v>0</v>
      </c>
      <c r="L3" s="43" t="s">
        <v>208</v>
      </c>
      <c r="M3" s="44"/>
      <c r="N3" s="116" t="s">
        <v>209</v>
      </c>
      <c r="O3" s="117"/>
      <c r="P3" s="44"/>
      <c r="Q3" s="44"/>
      <c r="R3" s="44"/>
    </row>
    <row r="4" spans="1:18" ht="22" customHeight="1" x14ac:dyDescent="0.2">
      <c r="A4" s="45">
        <f>Financials!Q56-Financials!Q96-Financials!Q105</f>
        <v>44683000</v>
      </c>
      <c r="B4" s="46" t="s">
        <v>210</v>
      </c>
      <c r="C4" s="47">
        <f>Financials!Q17*0.01</f>
        <v>0.22739999999999999</v>
      </c>
      <c r="D4" s="46" t="s">
        <v>211</v>
      </c>
      <c r="E4" s="47">
        <f>SUM(C13:E13)/3</f>
        <v>-1.7994090105753386</v>
      </c>
      <c r="F4" s="48" t="s">
        <v>212</v>
      </c>
      <c r="G4" s="49">
        <f>A5*(1+(5*G3))</f>
        <v>32745299.039162826</v>
      </c>
      <c r="H4" s="48" t="s">
        <v>213</v>
      </c>
      <c r="I4" s="50">
        <f>NPV(I6,F15,G15,H15,I15,(J15+I3))</f>
        <v>1017214458.5831014</v>
      </c>
      <c r="J4" s="48" t="s">
        <v>214</v>
      </c>
      <c r="K4" s="51" cm="1">
        <f t="array" ref="K4">_FV(A1,"Change (%)",TRUE)</f>
        <v>4.7329999999999997E-2</v>
      </c>
      <c r="L4" s="52" t="s">
        <v>215</v>
      </c>
      <c r="M4" s="44"/>
      <c r="N4" s="118" t="s">
        <v>216</v>
      </c>
      <c r="O4" s="119"/>
      <c r="P4" s="44"/>
      <c r="Q4" s="44"/>
      <c r="R4" s="44"/>
    </row>
    <row r="5" spans="1:18" ht="22" customHeight="1" x14ac:dyDescent="0.2">
      <c r="A5" s="45" cm="1">
        <f t="array" ref="A5">_FV(A1,"Shares outstanding",TRUE)</f>
        <v>28799310</v>
      </c>
      <c r="B5" s="46" t="s">
        <v>217</v>
      </c>
      <c r="C5" s="47">
        <f>F14</f>
        <v>0.30067895247332688</v>
      </c>
      <c r="D5" s="53" t="s">
        <v>218</v>
      </c>
      <c r="E5" s="47">
        <f>SUM(C16:E16)/3</f>
        <v>1.9620663841469348</v>
      </c>
      <c r="F5" s="48" t="s">
        <v>219</v>
      </c>
      <c r="G5" s="49">
        <f>Financials!Q56</f>
        <v>50955000</v>
      </c>
      <c r="H5" s="48" t="s">
        <v>220</v>
      </c>
      <c r="I5" s="50">
        <f>I4+G5-G6</f>
        <v>1061897458.5831014</v>
      </c>
      <c r="J5" s="48" t="s">
        <v>221</v>
      </c>
      <c r="K5" s="54" cm="1">
        <f t="array" ref="K5">_FV(A1,"Price")</f>
        <v>25.89</v>
      </c>
      <c r="L5" s="55" t="s">
        <v>222</v>
      </c>
      <c r="M5" s="44"/>
      <c r="N5" s="56" t="s">
        <v>223</v>
      </c>
      <c r="O5" s="57">
        <f>Financials!Q20</f>
        <v>-581000</v>
      </c>
      <c r="P5" s="44"/>
      <c r="Q5" s="44"/>
      <c r="R5" s="44"/>
    </row>
    <row r="6" spans="1:18" ht="22" customHeight="1" x14ac:dyDescent="0.2">
      <c r="A6" s="58">
        <f>O20/F10</f>
        <v>7.2319508729388939</v>
      </c>
      <c r="B6" s="46" t="s">
        <v>224</v>
      </c>
      <c r="C6" s="47">
        <f>F17</f>
        <v>9.817652764306499E-2</v>
      </c>
      <c r="D6" s="53" t="s">
        <v>202</v>
      </c>
      <c r="E6" s="47">
        <f>Financials!Q33/Financials!Q126</f>
        <v>0.23260340632603407</v>
      </c>
      <c r="F6" s="46" t="s">
        <v>225</v>
      </c>
      <c r="G6" s="49">
        <f>Financials!Q96+Financials!Q105</f>
        <v>6272000</v>
      </c>
      <c r="H6" s="48" t="s">
        <v>226</v>
      </c>
      <c r="I6" s="51">
        <f>N25</f>
        <v>9.6532045712344597E-2</v>
      </c>
      <c r="J6" s="48" t="s">
        <v>227</v>
      </c>
      <c r="K6" s="59">
        <f>I5/G4</f>
        <v>32.429004765327988</v>
      </c>
      <c r="L6" s="60" t="s">
        <v>228</v>
      </c>
      <c r="M6" s="44"/>
      <c r="N6" s="56" t="s">
        <v>229</v>
      </c>
      <c r="O6" s="57">
        <f>Financials!Q96</f>
        <v>275000</v>
      </c>
      <c r="P6" s="44"/>
      <c r="Q6" s="44"/>
      <c r="R6" s="44"/>
    </row>
    <row r="7" spans="1:18" ht="22" customHeight="1" thickBot="1" x14ac:dyDescent="0.25">
      <c r="A7" s="61">
        <f>O20/F12</f>
        <v>24.052068870967741</v>
      </c>
      <c r="B7" s="62" t="s">
        <v>230</v>
      </c>
      <c r="C7" s="63">
        <f>F15/A3</f>
        <v>1.3575386416192338E-2</v>
      </c>
      <c r="D7" s="62" t="s">
        <v>231</v>
      </c>
      <c r="E7" s="64">
        <f>(Financials!Q16*(1-0.25))/(Financials!Q126+Financials!Q105+Financials!Q96)</f>
        <v>0.14781813763495608</v>
      </c>
      <c r="F7" s="62" t="s">
        <v>198</v>
      </c>
      <c r="G7" s="65">
        <f>(Financials!Q96+Financials!Q105)/Financials!Q126</f>
        <v>7.825815709027388E-2</v>
      </c>
      <c r="H7" s="66" t="s">
        <v>232</v>
      </c>
      <c r="I7" s="67">
        <v>2.5000000000000001E-2</v>
      </c>
      <c r="J7" s="68" t="s">
        <v>233</v>
      </c>
      <c r="K7" s="69">
        <f>K6/K5-1</f>
        <v>0.25256874334986423</v>
      </c>
      <c r="L7" s="70" t="s">
        <v>234</v>
      </c>
      <c r="M7" s="44"/>
      <c r="N7" s="56" t="s">
        <v>235</v>
      </c>
      <c r="O7" s="57">
        <f>Financials!Q105</f>
        <v>5997000</v>
      </c>
      <c r="P7" s="44"/>
      <c r="Q7" s="44"/>
      <c r="R7" s="44"/>
    </row>
    <row r="8" spans="1:18" ht="22" customHeight="1" x14ac:dyDescent="0.2">
      <c r="A8" s="71"/>
      <c r="B8" s="44"/>
      <c r="C8" s="44"/>
      <c r="D8" s="44"/>
      <c r="E8" s="44"/>
      <c r="F8" s="44"/>
      <c r="G8" s="44"/>
      <c r="H8" s="44"/>
      <c r="I8" s="44"/>
      <c r="J8" s="72"/>
      <c r="K8" s="72"/>
      <c r="L8" s="72"/>
      <c r="M8" s="44"/>
      <c r="N8" s="73" t="s">
        <v>216</v>
      </c>
      <c r="O8" s="74">
        <f>O5/(O6+O7)</f>
        <v>-9.2633928571428575E-2</v>
      </c>
      <c r="P8" s="44"/>
      <c r="Q8" s="44"/>
      <c r="R8" s="44"/>
    </row>
    <row r="9" spans="1:18" ht="22" customHeight="1" x14ac:dyDescent="0.2">
      <c r="A9" s="75"/>
      <c r="B9" s="76">
        <v>2020</v>
      </c>
      <c r="C9" s="76">
        <v>2021</v>
      </c>
      <c r="D9" s="76">
        <v>2022</v>
      </c>
      <c r="E9" s="77">
        <v>2023</v>
      </c>
      <c r="F9" s="78">
        <v>2024</v>
      </c>
      <c r="G9" s="79">
        <v>2025</v>
      </c>
      <c r="H9" s="79">
        <v>2026</v>
      </c>
      <c r="I9" s="79">
        <v>2027</v>
      </c>
      <c r="J9" s="80">
        <v>2028</v>
      </c>
      <c r="K9" s="72"/>
      <c r="L9" s="72"/>
      <c r="M9" s="72"/>
      <c r="N9" s="56" t="s">
        <v>236</v>
      </c>
      <c r="O9" s="57">
        <f>Financials!Q25</f>
        <v>62000</v>
      </c>
      <c r="P9" s="44"/>
      <c r="Q9" s="44"/>
      <c r="R9" s="44"/>
    </row>
    <row r="10" spans="1:18" ht="22" customHeight="1" x14ac:dyDescent="0.2">
      <c r="A10" s="81" t="s">
        <v>237</v>
      </c>
      <c r="B10" s="82">
        <v>22291000</v>
      </c>
      <c r="C10" s="82">
        <v>16600000</v>
      </c>
      <c r="D10" s="82">
        <v>50829000</v>
      </c>
      <c r="E10" s="83">
        <v>64961000</v>
      </c>
      <c r="F10" s="82">
        <v>103100000</v>
      </c>
      <c r="G10" s="82">
        <v>160000000</v>
      </c>
      <c r="H10" s="82">
        <v>227100000</v>
      </c>
      <c r="I10" s="82">
        <v>273000000</v>
      </c>
      <c r="J10" s="83">
        <v>307000000</v>
      </c>
      <c r="K10" s="84" t="s">
        <v>238</v>
      </c>
      <c r="L10" s="72"/>
      <c r="N10" s="56" t="s">
        <v>239</v>
      </c>
      <c r="O10" s="57">
        <f>Financials!Q24</f>
        <v>18704000</v>
      </c>
      <c r="P10" s="44"/>
      <c r="Q10" s="44"/>
      <c r="R10" s="44"/>
    </row>
    <row r="11" spans="1:18" ht="22" customHeight="1" x14ac:dyDescent="0.2">
      <c r="A11" s="85"/>
      <c r="B11" s="86"/>
      <c r="C11" s="86">
        <f t="shared" ref="C11:J11" si="0">(C10/B10)-1</f>
        <v>-0.25530483154636396</v>
      </c>
      <c r="D11" s="86">
        <f t="shared" si="0"/>
        <v>2.0619879518072288</v>
      </c>
      <c r="E11" s="86">
        <f t="shared" si="0"/>
        <v>0.27803025831710237</v>
      </c>
      <c r="F11" s="87">
        <f t="shared" si="0"/>
        <v>0.5871061098197381</v>
      </c>
      <c r="G11" s="86">
        <f t="shared" si="0"/>
        <v>0.5518913676042676</v>
      </c>
      <c r="H11" s="86">
        <f t="shared" si="0"/>
        <v>0.41937500000000005</v>
      </c>
      <c r="I11" s="86">
        <f t="shared" si="0"/>
        <v>0.2021136063408191</v>
      </c>
      <c r="J11" s="88">
        <f t="shared" si="0"/>
        <v>0.12454212454212454</v>
      </c>
      <c r="K11" s="88">
        <f>AVERAGE(F11:J11)</f>
        <v>0.37700564166138989</v>
      </c>
      <c r="L11" s="72"/>
      <c r="M11" s="72"/>
      <c r="N11" s="56" t="s">
        <v>240</v>
      </c>
      <c r="O11" s="89">
        <f>O9/O10</f>
        <v>3.3147989734816081E-3</v>
      </c>
      <c r="P11" s="44"/>
      <c r="Q11" s="44"/>
      <c r="R11" s="44"/>
    </row>
    <row r="12" spans="1:18" ht="22" customHeight="1" x14ac:dyDescent="0.2">
      <c r="A12" s="81" t="s">
        <v>144</v>
      </c>
      <c r="B12" s="82">
        <v>-2802000</v>
      </c>
      <c r="C12" s="82">
        <v>-2027000</v>
      </c>
      <c r="D12" s="82">
        <v>9450000</v>
      </c>
      <c r="E12" s="82">
        <v>14557000</v>
      </c>
      <c r="F12" s="90">
        <v>31000000</v>
      </c>
      <c r="G12" s="82">
        <v>45000000</v>
      </c>
      <c r="H12" s="82">
        <v>61831000</v>
      </c>
      <c r="I12" s="82">
        <v>76780000</v>
      </c>
      <c r="J12" s="83">
        <v>92322000</v>
      </c>
      <c r="K12" s="91" t="s">
        <v>241</v>
      </c>
      <c r="L12" s="72"/>
      <c r="M12" s="72"/>
      <c r="N12" s="56" t="s">
        <v>242</v>
      </c>
      <c r="O12" s="89">
        <f>O8*(1-O11)</f>
        <v>-9.2326865720090426E-2</v>
      </c>
      <c r="P12" s="44"/>
      <c r="Q12" s="44"/>
      <c r="R12" s="44"/>
    </row>
    <row r="13" spans="1:18" ht="22" customHeight="1" x14ac:dyDescent="0.2">
      <c r="A13" s="85"/>
      <c r="B13" s="86"/>
      <c r="C13" s="86">
        <f t="shared" ref="C13:J13" si="1">(C12/B12)-1</f>
        <v>-0.27658815132048542</v>
      </c>
      <c r="D13" s="86">
        <f t="shared" si="1"/>
        <v>-5.6620621608288113</v>
      </c>
      <c r="E13" s="86">
        <f t="shared" si="1"/>
        <v>0.54042328042328047</v>
      </c>
      <c r="F13" s="87">
        <f t="shared" si="1"/>
        <v>1.1295596620182731</v>
      </c>
      <c r="G13" s="86">
        <f t="shared" si="1"/>
        <v>0.45161290322580649</v>
      </c>
      <c r="H13" s="86">
        <f t="shared" si="1"/>
        <v>0.37402222222222226</v>
      </c>
      <c r="I13" s="86">
        <f t="shared" si="1"/>
        <v>0.2417719267034335</v>
      </c>
      <c r="J13" s="88">
        <f t="shared" si="1"/>
        <v>0.20242250586090127</v>
      </c>
      <c r="K13" s="88">
        <f>AVERAGE(F13:J13)</f>
        <v>0.47987784400612732</v>
      </c>
      <c r="L13" s="72"/>
      <c r="M13" s="72"/>
      <c r="N13" s="118" t="s">
        <v>243</v>
      </c>
      <c r="O13" s="119"/>
      <c r="P13" s="44"/>
      <c r="Q13" s="44"/>
      <c r="R13" s="44"/>
    </row>
    <row r="14" spans="1:18" ht="22" customHeight="1" x14ac:dyDescent="0.2">
      <c r="A14" s="92" t="s">
        <v>244</v>
      </c>
      <c r="B14" s="93">
        <f>B12/B10</f>
        <v>-0.12570095554259567</v>
      </c>
      <c r="C14" s="93">
        <f t="shared" ref="C14:J14" si="2">C12/C10</f>
        <v>-0.12210843373493976</v>
      </c>
      <c r="D14" s="93">
        <f t="shared" si="2"/>
        <v>0.18591748804816149</v>
      </c>
      <c r="E14" s="93">
        <f t="shared" si="2"/>
        <v>0.22408829913332615</v>
      </c>
      <c r="F14" s="94">
        <f t="shared" si="2"/>
        <v>0.30067895247332688</v>
      </c>
      <c r="G14" s="93">
        <f t="shared" si="2"/>
        <v>0.28125</v>
      </c>
      <c r="H14" s="93">
        <f t="shared" si="2"/>
        <v>0.27226332012329368</v>
      </c>
      <c r="I14" s="93">
        <f t="shared" si="2"/>
        <v>0.28124542124542123</v>
      </c>
      <c r="J14" s="95">
        <f t="shared" si="2"/>
        <v>0.3007231270358306</v>
      </c>
      <c r="K14" s="95"/>
      <c r="L14" s="72"/>
      <c r="M14" s="72"/>
      <c r="N14" s="56" t="s">
        <v>245</v>
      </c>
      <c r="O14" s="89">
        <f>'[1]US Treasury Bonds'!$C$8</f>
        <v>4.1210000000000004E-2</v>
      </c>
      <c r="P14" s="44"/>
      <c r="Q14" s="44"/>
      <c r="R14" s="44"/>
    </row>
    <row r="15" spans="1:18" ht="22" customHeight="1" x14ac:dyDescent="0.2">
      <c r="A15" s="81" t="s">
        <v>187</v>
      </c>
      <c r="B15" s="82">
        <v>-2187000</v>
      </c>
      <c r="C15" s="82">
        <v>-2928000</v>
      </c>
      <c r="D15" s="82">
        <v>1092000</v>
      </c>
      <c r="E15" s="82">
        <v>8649000</v>
      </c>
      <c r="F15" s="90">
        <v>10122000</v>
      </c>
      <c r="G15" s="82">
        <v>22464000</v>
      </c>
      <c r="H15" s="82">
        <v>46986000</v>
      </c>
      <c r="I15" s="82">
        <v>71823000</v>
      </c>
      <c r="J15" s="83">
        <v>93486000</v>
      </c>
      <c r="K15" s="91" t="s">
        <v>246</v>
      </c>
      <c r="L15" s="72"/>
      <c r="M15" s="72"/>
      <c r="N15" s="56" t="s">
        <v>247</v>
      </c>
      <c r="O15" s="96">
        <f>1.33</f>
        <v>1.33</v>
      </c>
      <c r="P15" s="44"/>
      <c r="Q15" s="44"/>
      <c r="R15" s="44"/>
    </row>
    <row r="16" spans="1:18" ht="22" customHeight="1" x14ac:dyDescent="0.2">
      <c r="A16" s="97"/>
      <c r="B16" s="86"/>
      <c r="C16" s="86">
        <f t="shared" ref="C16:J16" si="3">(C15/B15)-1</f>
        <v>0.33882030178326472</v>
      </c>
      <c r="D16" s="86">
        <f t="shared" si="3"/>
        <v>-1.3729508196721312</v>
      </c>
      <c r="E16" s="86">
        <f t="shared" si="3"/>
        <v>6.9203296703296706</v>
      </c>
      <c r="F16" s="87">
        <f t="shared" si="3"/>
        <v>0.17030870620881022</v>
      </c>
      <c r="G16" s="86">
        <f t="shared" si="3"/>
        <v>1.2193242442205099</v>
      </c>
      <c r="H16" s="86">
        <f t="shared" si="3"/>
        <v>1.0916132478632479</v>
      </c>
      <c r="I16" s="86">
        <f t="shared" si="3"/>
        <v>0.52860426510024272</v>
      </c>
      <c r="J16" s="88">
        <f t="shared" si="3"/>
        <v>0.30161647383150236</v>
      </c>
      <c r="K16" s="88">
        <f>AVERAGE(F16:J16)</f>
        <v>0.66229338744486255</v>
      </c>
      <c r="L16" s="72"/>
      <c r="M16" s="72"/>
      <c r="N16" s="56" t="s">
        <v>248</v>
      </c>
      <c r="O16" s="89">
        <v>8.4000000000000005E-2</v>
      </c>
      <c r="P16" s="44"/>
      <c r="Q16" s="44"/>
      <c r="R16" s="44"/>
    </row>
    <row r="17" spans="1:18" ht="22" customHeight="1" x14ac:dyDescent="0.2">
      <c r="A17" s="92" t="s">
        <v>202</v>
      </c>
      <c r="B17" s="93">
        <f>B15/B10</f>
        <v>-9.8111345386030238E-2</v>
      </c>
      <c r="C17" s="93">
        <f t="shared" ref="C17:J17" si="4">C15/C10</f>
        <v>-0.17638554216867469</v>
      </c>
      <c r="D17" s="93">
        <f t="shared" si="4"/>
        <v>2.148379861889866E-2</v>
      </c>
      <c r="E17" s="95">
        <f t="shared" si="4"/>
        <v>0.13314142331552778</v>
      </c>
      <c r="F17" s="93">
        <f t="shared" si="4"/>
        <v>9.817652764306499E-2</v>
      </c>
      <c r="G17" s="93">
        <f t="shared" si="4"/>
        <v>0.1404</v>
      </c>
      <c r="H17" s="93">
        <f t="shared" si="4"/>
        <v>0.20689564068692207</v>
      </c>
      <c r="I17" s="93">
        <f t="shared" si="4"/>
        <v>0.2630879120879121</v>
      </c>
      <c r="J17" s="95">
        <f t="shared" si="4"/>
        <v>0.30451465798045602</v>
      </c>
      <c r="K17" s="95"/>
      <c r="L17" s="72"/>
      <c r="M17" s="72"/>
      <c r="N17" s="98" t="s">
        <v>243</v>
      </c>
      <c r="O17" s="99">
        <f>(O14)+((O15)*(O16-O14))</f>
        <v>9.8120700000000005E-2</v>
      </c>
      <c r="P17" s="44"/>
      <c r="Q17" s="44"/>
      <c r="R17" s="44"/>
    </row>
    <row r="18" spans="1:18" ht="22" customHeight="1" x14ac:dyDescent="0.2">
      <c r="A18" s="100" t="s">
        <v>198</v>
      </c>
      <c r="B18" s="101">
        <v>-0.10605345038337594</v>
      </c>
      <c r="C18" s="101">
        <v>-0.19275442477876106</v>
      </c>
      <c r="D18" s="101">
        <v>0.11251081834791807</v>
      </c>
      <c r="E18" s="101">
        <v>0.12248168498168498</v>
      </c>
      <c r="F18" s="102"/>
      <c r="G18" s="101"/>
      <c r="H18" s="101"/>
      <c r="I18" s="101"/>
      <c r="J18" s="103"/>
      <c r="K18" s="104"/>
      <c r="L18" s="72"/>
      <c r="M18" s="72"/>
      <c r="N18" s="118" t="s">
        <v>249</v>
      </c>
      <c r="O18" s="119"/>
      <c r="P18" s="44"/>
      <c r="Q18" s="44"/>
      <c r="R18" s="44"/>
    </row>
    <row r="19" spans="1:18" ht="22" customHeight="1" x14ac:dyDescent="0.2">
      <c r="A19" s="72"/>
      <c r="B19" s="72"/>
      <c r="C19" s="72"/>
      <c r="D19" s="72"/>
      <c r="E19" s="72"/>
      <c r="F19" s="72" t="s">
        <v>250</v>
      </c>
      <c r="G19" s="72"/>
      <c r="H19" s="72"/>
      <c r="I19" s="72"/>
      <c r="J19" s="72"/>
      <c r="K19" s="72"/>
      <c r="L19" s="72"/>
      <c r="M19" s="72"/>
      <c r="N19" s="56" t="s">
        <v>226</v>
      </c>
      <c r="O19" s="105">
        <f>O6+O7</f>
        <v>6272000</v>
      </c>
      <c r="P19" s="44"/>
      <c r="Q19" s="44"/>
      <c r="R19" s="44"/>
    </row>
    <row r="20" spans="1:18" ht="22" customHeight="1" x14ac:dyDescent="0.2">
      <c r="B20" s="106"/>
      <c r="C20" s="106"/>
      <c r="D20" s="106"/>
      <c r="E20" s="106"/>
      <c r="F20" s="72"/>
      <c r="G20" s="72"/>
      <c r="H20" s="72"/>
      <c r="I20" s="72"/>
      <c r="J20" s="72"/>
      <c r="K20" s="72"/>
      <c r="L20" s="72"/>
      <c r="M20" s="72"/>
      <c r="N20" s="56" t="s">
        <v>203</v>
      </c>
      <c r="O20" s="105">
        <f>A3</f>
        <v>745614135</v>
      </c>
      <c r="P20" s="44"/>
      <c r="Q20" s="44"/>
      <c r="R20" s="44"/>
    </row>
    <row r="21" spans="1:18" ht="22" customHeight="1" x14ac:dyDescent="0.2">
      <c r="A21" s="120" t="str" cm="1">
        <f t="array" ref="A21">_FV(A1,"Industry")</f>
        <v>Semiconductors &amp; Semiconductor Equipment</v>
      </c>
      <c r="B21" s="120"/>
      <c r="C21" s="120"/>
      <c r="D21" s="121" cm="1">
        <f t="array" ref="D21">_FV(A1,"Year incorporated",TRUE)</f>
        <v>1977</v>
      </c>
      <c r="E21" s="121"/>
      <c r="F21" s="72"/>
      <c r="G21" s="72"/>
      <c r="H21" s="72"/>
      <c r="I21" s="72"/>
      <c r="J21" s="72"/>
      <c r="K21" s="72"/>
      <c r="M21" s="72"/>
      <c r="N21" s="56" t="s">
        <v>251</v>
      </c>
      <c r="O21" s="105">
        <f>O19+O20</f>
        <v>751886135</v>
      </c>
      <c r="P21" s="44"/>
      <c r="Q21" s="44"/>
      <c r="R21" s="44"/>
    </row>
    <row r="22" spans="1:18" ht="22" customHeight="1" x14ac:dyDescent="0.2">
      <c r="A22" s="109" t="str" cm="1">
        <f t="array" ref="A22">_FV(A1,"Description")</f>
        <v>Aehr Test Systems is a provider of test solutions for testing, burning-in, and stabilizing semiconductor devices in wafer level, singulated die, and package part form. The Company's products include the FOX-P family of test and burn-in systems and FOX WaferPak Aligner, FOX WaferPak Contactor, FOX DiePak Carrier and FOX DiePak Loader. The FOX-XP and FOX-NP systems are full wafer contact and singulated die/module test and burn-in systems that can test, burn-in, and stabilize a range of devices such as silicon carbide-based and other power semiconductors, 2D and 3D sensors used in mobile phones, tablets, and other computing devices. The FOX-CP system is a low-cost single-wafer compact test solution for logic, memory and photonic devices. The FOX WaferPak Contactor contains a full wafer contactor capable of testing wafers up to 300 millimeter (mm) that enables integrated circuit (IC) manufacturers to perform testing, burn-in, and stabilization of full wafers on the FOX-P systems.</v>
      </c>
      <c r="B22" s="109"/>
      <c r="C22" s="109"/>
      <c r="D22" s="109"/>
      <c r="E22" s="109"/>
      <c r="F22" s="72"/>
      <c r="G22" s="72"/>
      <c r="H22" s="72"/>
      <c r="I22" s="72"/>
      <c r="J22" s="72"/>
      <c r="K22" s="72"/>
      <c r="L22" s="72"/>
      <c r="M22" s="72"/>
      <c r="N22" s="73" t="s">
        <v>252</v>
      </c>
      <c r="O22" s="107">
        <f>(O19/O21)</f>
        <v>8.3416885988993536E-3</v>
      </c>
      <c r="P22" s="44"/>
      <c r="Q22" s="44"/>
      <c r="R22" s="44"/>
    </row>
    <row r="23" spans="1:18" ht="22" customHeight="1" x14ac:dyDescent="0.2">
      <c r="A23" s="109"/>
      <c r="B23" s="109"/>
      <c r="C23" s="109"/>
      <c r="D23" s="109"/>
      <c r="E23" s="109"/>
      <c r="F23" s="72"/>
      <c r="G23" s="72"/>
      <c r="H23" s="72"/>
      <c r="I23" s="72"/>
      <c r="J23" s="72"/>
      <c r="K23" s="72"/>
      <c r="L23" s="72"/>
      <c r="M23" s="72"/>
      <c r="N23" s="98" t="s">
        <v>253</v>
      </c>
      <c r="O23" s="108">
        <f>O20/O21</f>
        <v>0.99165831140110061</v>
      </c>
      <c r="P23" s="44"/>
      <c r="Q23" s="44"/>
      <c r="R23" s="44"/>
    </row>
    <row r="24" spans="1:18" ht="22" customHeight="1" x14ac:dyDescent="0.2">
      <c r="A24" s="109"/>
      <c r="B24" s="109"/>
      <c r="C24" s="109"/>
      <c r="D24" s="109"/>
      <c r="E24" s="109"/>
      <c r="F24" s="72"/>
      <c r="G24" s="72"/>
      <c r="H24" s="72"/>
      <c r="I24" s="72"/>
      <c r="J24" s="72"/>
      <c r="K24" s="72"/>
      <c r="L24" s="72"/>
      <c r="M24" s="72"/>
      <c r="N24" s="110" t="s">
        <v>254</v>
      </c>
      <c r="O24" s="111"/>
      <c r="P24" s="44"/>
      <c r="Q24" s="44"/>
      <c r="R24" s="44"/>
    </row>
    <row r="25" spans="1:18" ht="22" customHeight="1" x14ac:dyDescent="0.2">
      <c r="A25" s="109"/>
      <c r="B25" s="109"/>
      <c r="C25" s="109"/>
      <c r="D25" s="109"/>
      <c r="E25" s="109"/>
      <c r="F25" s="72"/>
      <c r="G25" s="72"/>
      <c r="H25" s="72"/>
      <c r="I25" s="72"/>
      <c r="J25" s="72"/>
      <c r="K25" s="72"/>
      <c r="L25" s="72"/>
      <c r="M25" s="72"/>
      <c r="N25" s="112">
        <f>(O22*O12)+(O23*O17)</f>
        <v>9.6532045712344597E-2</v>
      </c>
      <c r="O25" s="113"/>
      <c r="P25" s="44"/>
      <c r="Q25" s="44"/>
      <c r="R25" s="44"/>
    </row>
    <row r="26" spans="1:18" ht="22" customHeight="1" x14ac:dyDescent="0.2">
      <c r="A26" s="109"/>
      <c r="B26" s="109"/>
      <c r="C26" s="109"/>
      <c r="D26" s="109"/>
      <c r="E26" s="109"/>
      <c r="F26" s="72"/>
      <c r="G26" s="72"/>
      <c r="H26" s="72"/>
      <c r="I26" s="72"/>
      <c r="J26" s="72"/>
      <c r="K26" s="72"/>
      <c r="L26" s="72"/>
      <c r="M26" s="72"/>
      <c r="N26" s="72"/>
      <c r="O26" s="44"/>
      <c r="P26" s="44"/>
      <c r="Q26" s="44"/>
      <c r="R26" s="44"/>
    </row>
    <row r="27" spans="1:18" ht="22" customHeight="1" x14ac:dyDescent="0.2">
      <c r="A27" s="109"/>
      <c r="B27" s="109"/>
      <c r="C27" s="109"/>
      <c r="D27" s="109"/>
      <c r="E27" s="109"/>
      <c r="F27" s="72"/>
      <c r="G27" s="72"/>
      <c r="H27" s="72"/>
      <c r="I27" s="72"/>
      <c r="J27" s="72"/>
      <c r="K27" s="72"/>
      <c r="L27" s="72"/>
      <c r="M27" s="72"/>
      <c r="N27" s="72"/>
      <c r="O27" s="44"/>
      <c r="P27" s="44"/>
      <c r="Q27" s="44"/>
      <c r="R27" s="44"/>
    </row>
    <row r="28" spans="1:18" ht="22" customHeight="1" x14ac:dyDescent="0.2">
      <c r="A28" s="109"/>
      <c r="B28" s="109"/>
      <c r="C28" s="109"/>
      <c r="D28" s="109"/>
      <c r="E28" s="109"/>
      <c r="F28" s="72"/>
      <c r="G28" s="72"/>
      <c r="H28" s="72"/>
      <c r="I28" s="72"/>
      <c r="J28" s="72"/>
      <c r="K28" s="72"/>
      <c r="L28" s="72"/>
      <c r="M28" s="72"/>
      <c r="N28" s="72"/>
      <c r="O28" s="44"/>
      <c r="P28" s="44"/>
      <c r="Q28" s="44"/>
      <c r="R28" s="44"/>
    </row>
    <row r="29" spans="1:18" ht="22" customHeight="1" x14ac:dyDescent="0.2">
      <c r="A29" s="109"/>
      <c r="B29" s="109"/>
      <c r="C29" s="109"/>
      <c r="D29" s="109"/>
      <c r="E29" s="109"/>
      <c r="F29" s="72"/>
      <c r="G29" s="72"/>
      <c r="H29" s="72"/>
      <c r="I29" s="72"/>
      <c r="J29" s="72"/>
      <c r="K29" s="72"/>
      <c r="L29" s="72"/>
      <c r="M29" s="72"/>
      <c r="N29" s="72"/>
      <c r="O29" s="44"/>
      <c r="P29" s="44"/>
      <c r="Q29" s="44"/>
      <c r="R29" s="44"/>
    </row>
    <row r="30" spans="1:18" ht="22" customHeight="1" x14ac:dyDescent="0.2">
      <c r="A30" s="109"/>
      <c r="B30" s="109"/>
      <c r="C30" s="109"/>
      <c r="D30" s="109"/>
      <c r="E30" s="109"/>
      <c r="F30" s="72"/>
      <c r="G30" s="72"/>
      <c r="H30" s="72"/>
      <c r="I30" s="72"/>
      <c r="J30" s="72"/>
      <c r="K30" s="72"/>
      <c r="L30" s="72"/>
      <c r="M30" s="72"/>
      <c r="N30" s="72"/>
      <c r="O30" s="44"/>
      <c r="P30" s="44"/>
      <c r="Q30" s="44"/>
      <c r="R30" s="44"/>
    </row>
    <row r="31" spans="1:18" x14ac:dyDescent="0.2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</row>
    <row r="32" spans="1:18" x14ac:dyDescent="0.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</row>
    <row r="33" spans="1:18" x14ac:dyDescent="0.2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44"/>
      <c r="R33" s="44"/>
    </row>
    <row r="34" spans="1:18" x14ac:dyDescent="0.2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44"/>
      <c r="R34" s="44"/>
    </row>
    <row r="35" spans="1:18" x14ac:dyDescent="0.2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44"/>
      <c r="R35" s="44"/>
    </row>
    <row r="36" spans="1:18" x14ac:dyDescent="0.2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44"/>
      <c r="R36" s="44"/>
    </row>
    <row r="37" spans="1:18" x14ac:dyDescent="0.2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44"/>
      <c r="R37" s="44"/>
    </row>
    <row r="38" spans="1:18" x14ac:dyDescent="0.2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44"/>
      <c r="R38" s="44"/>
    </row>
    <row r="39" spans="1:18" x14ac:dyDescent="0.2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44"/>
      <c r="R39" s="44"/>
    </row>
    <row r="40" spans="1:18" x14ac:dyDescent="0.2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44"/>
      <c r="R40" s="44"/>
    </row>
    <row r="41" spans="1:18" x14ac:dyDescent="0.2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44"/>
      <c r="R41" s="44"/>
    </row>
    <row r="42" spans="1:18" x14ac:dyDescent="0.2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44"/>
      <c r="R42" s="44"/>
    </row>
    <row r="43" spans="1:18" x14ac:dyDescent="0.2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44"/>
      <c r="R43" s="44"/>
    </row>
    <row r="44" spans="1:18" x14ac:dyDescent="0.2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44"/>
      <c r="R44" s="44"/>
    </row>
    <row r="45" spans="1:18" x14ac:dyDescent="0.2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44"/>
      <c r="R45" s="44"/>
    </row>
    <row r="46" spans="1:18" x14ac:dyDescent="0.2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44"/>
      <c r="R46" s="44"/>
    </row>
    <row r="47" spans="1:18" x14ac:dyDescent="0.2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44"/>
      <c r="R47" s="44"/>
    </row>
    <row r="48" spans="1:18" x14ac:dyDescent="0.2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44"/>
      <c r="R48" s="44"/>
    </row>
    <row r="49" spans="1:18" x14ac:dyDescent="0.2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44"/>
      <c r="R49" s="44"/>
    </row>
    <row r="50" spans="1:18" x14ac:dyDescent="0.2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44"/>
      <c r="R50" s="44"/>
    </row>
    <row r="51" spans="1:18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44"/>
      <c r="R51" s="44"/>
    </row>
    <row r="52" spans="1:18" x14ac:dyDescent="0.2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44"/>
      <c r="R52" s="44"/>
    </row>
    <row r="53" spans="1:18" x14ac:dyDescent="0.2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44"/>
      <c r="R53" s="44"/>
    </row>
    <row r="54" spans="1:18" x14ac:dyDescent="0.2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44"/>
      <c r="R54" s="44"/>
    </row>
    <row r="55" spans="1:18" x14ac:dyDescent="0.2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44"/>
      <c r="R55" s="44"/>
    </row>
    <row r="56" spans="1:18" x14ac:dyDescent="0.2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44"/>
      <c r="R56" s="44"/>
    </row>
    <row r="57" spans="1:18" x14ac:dyDescent="0.2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44"/>
      <c r="R57" s="44"/>
    </row>
    <row r="58" spans="1:18" x14ac:dyDescent="0.2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44"/>
      <c r="R58" s="44"/>
    </row>
    <row r="59" spans="1:18" x14ac:dyDescent="0.2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44"/>
      <c r="R59" s="44"/>
    </row>
    <row r="60" spans="1:18" x14ac:dyDescent="0.2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44"/>
      <c r="R60" s="44"/>
    </row>
    <row r="61" spans="1:18" x14ac:dyDescent="0.2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44"/>
      <c r="R61" s="44"/>
    </row>
    <row r="62" spans="1:18" x14ac:dyDescent="0.2">
      <c r="O62" s="44"/>
      <c r="P62" s="44"/>
      <c r="Q62" s="44"/>
      <c r="R62" s="44"/>
    </row>
    <row r="63" spans="1:18" x14ac:dyDescent="0.2">
      <c r="O63" s="44"/>
      <c r="P63" s="44"/>
    </row>
    <row r="64" spans="1:18" x14ac:dyDescent="0.2">
      <c r="O64" s="44"/>
      <c r="P64" s="44"/>
    </row>
    <row r="65" spans="15:16" x14ac:dyDescent="0.2">
      <c r="O65" s="44"/>
      <c r="P65" s="44"/>
    </row>
    <row r="66" spans="15:16" x14ac:dyDescent="0.2">
      <c r="O66" s="44"/>
      <c r="P66" s="44"/>
    </row>
    <row r="67" spans="15:16" x14ac:dyDescent="0.2">
      <c r="O67" s="44"/>
      <c r="P67" s="44"/>
    </row>
    <row r="68" spans="15:16" x14ac:dyDescent="0.2">
      <c r="O68" s="44"/>
      <c r="P68" s="44"/>
    </row>
    <row r="69" spans="15:16" x14ac:dyDescent="0.2">
      <c r="O69" s="44"/>
      <c r="P69" s="44"/>
    </row>
    <row r="70" spans="15:16" x14ac:dyDescent="0.2">
      <c r="O70" s="44"/>
      <c r="P70" s="44"/>
    </row>
    <row r="71" spans="15:16" x14ac:dyDescent="0.2">
      <c r="O71" s="44"/>
      <c r="P71" s="44"/>
    </row>
    <row r="72" spans="15:16" x14ac:dyDescent="0.2">
      <c r="O72" s="44"/>
      <c r="P72" s="44"/>
    </row>
    <row r="73" spans="15:16" x14ac:dyDescent="0.2">
      <c r="O73" s="44"/>
      <c r="P73" s="44"/>
    </row>
    <row r="74" spans="15:16" x14ac:dyDescent="0.2">
      <c r="O74" s="44"/>
      <c r="P74" s="44"/>
    </row>
    <row r="75" spans="15:16" x14ac:dyDescent="0.2">
      <c r="O75" s="44"/>
      <c r="P75" s="44"/>
    </row>
    <row r="76" spans="15:16" x14ac:dyDescent="0.2">
      <c r="O76" s="44"/>
      <c r="P76" s="44"/>
    </row>
    <row r="77" spans="15:16" x14ac:dyDescent="0.2">
      <c r="O77" s="44"/>
      <c r="P77" s="44"/>
    </row>
    <row r="78" spans="15:16" x14ac:dyDescent="0.2">
      <c r="O78" s="44"/>
      <c r="P78" s="44"/>
    </row>
    <row r="79" spans="15:16" x14ac:dyDescent="0.2">
      <c r="O79" s="44"/>
      <c r="P79" s="44"/>
    </row>
    <row r="80" spans="15:16" x14ac:dyDescent="0.2">
      <c r="O80" s="44"/>
      <c r="P80" s="44"/>
    </row>
    <row r="81" spans="15:16" x14ac:dyDescent="0.2">
      <c r="O81" s="44"/>
      <c r="P81" s="44"/>
    </row>
    <row r="82" spans="15:16" x14ac:dyDescent="0.2">
      <c r="O82" s="44"/>
      <c r="P82" s="44"/>
    </row>
    <row r="83" spans="15:16" x14ac:dyDescent="0.2">
      <c r="O83" s="44"/>
      <c r="P83" s="44"/>
    </row>
    <row r="84" spans="15:16" x14ac:dyDescent="0.2">
      <c r="O84" s="44"/>
      <c r="P84" s="44"/>
    </row>
    <row r="85" spans="15:16" x14ac:dyDescent="0.2">
      <c r="O85" s="44"/>
      <c r="P85" s="44"/>
    </row>
    <row r="86" spans="15:16" x14ac:dyDescent="0.2">
      <c r="O86" s="44"/>
      <c r="P86" s="44"/>
    </row>
    <row r="87" spans="15:16" x14ac:dyDescent="0.2">
      <c r="O87" s="44"/>
      <c r="P87" s="44"/>
    </row>
    <row r="88" spans="15:16" x14ac:dyDescent="0.2">
      <c r="O88" s="44"/>
      <c r="P88" s="44"/>
    </row>
    <row r="89" spans="15:16" x14ac:dyDescent="0.2">
      <c r="O89" s="44"/>
      <c r="P89" s="44"/>
    </row>
    <row r="90" spans="15:16" x14ac:dyDescent="0.2">
      <c r="O90" s="44"/>
      <c r="P90" s="44"/>
    </row>
    <row r="91" spans="15:16" x14ac:dyDescent="0.2">
      <c r="O91" s="44"/>
      <c r="P91" s="44"/>
    </row>
    <row r="92" spans="15:16" x14ac:dyDescent="0.2">
      <c r="O92" s="44"/>
      <c r="P92" s="44"/>
    </row>
    <row r="93" spans="15:16" x14ac:dyDescent="0.2">
      <c r="O93" s="44"/>
      <c r="P93" s="44"/>
    </row>
    <row r="94" spans="15:16" x14ac:dyDescent="0.2">
      <c r="O94" s="44"/>
      <c r="P94" s="44"/>
    </row>
    <row r="95" spans="15:16" x14ac:dyDescent="0.2">
      <c r="O95" s="44"/>
      <c r="P95" s="44"/>
    </row>
    <row r="96" spans="15:16" x14ac:dyDescent="0.2">
      <c r="O96" s="44"/>
      <c r="P96" s="44"/>
    </row>
    <row r="97" spans="15:16" x14ac:dyDescent="0.2">
      <c r="O97" s="44"/>
      <c r="P97" s="44"/>
    </row>
    <row r="98" spans="15:16" x14ac:dyDescent="0.2">
      <c r="O98" s="44"/>
      <c r="P98" s="44"/>
    </row>
    <row r="99" spans="15:16" x14ac:dyDescent="0.2">
      <c r="O99" s="44"/>
      <c r="P99" s="44"/>
    </row>
    <row r="100" spans="15:16" x14ac:dyDescent="0.2">
      <c r="O100" s="44"/>
      <c r="P100" s="44"/>
    </row>
    <row r="101" spans="15:16" x14ac:dyDescent="0.2">
      <c r="O101" s="44"/>
      <c r="P101" s="44"/>
    </row>
    <row r="102" spans="15:16" x14ac:dyDescent="0.2">
      <c r="O102" s="44"/>
      <c r="P102" s="44"/>
    </row>
    <row r="103" spans="15:16" x14ac:dyDescent="0.2">
      <c r="O103" s="44"/>
      <c r="P103" s="44"/>
    </row>
    <row r="104" spans="15:16" x14ac:dyDescent="0.2">
      <c r="O104" s="44"/>
      <c r="P104" s="44"/>
    </row>
    <row r="105" spans="15:16" x14ac:dyDescent="0.2">
      <c r="O105" s="44"/>
      <c r="P105" s="44"/>
    </row>
    <row r="106" spans="15:16" x14ac:dyDescent="0.2">
      <c r="O106" s="44"/>
      <c r="P106" s="44"/>
    </row>
    <row r="107" spans="15:16" x14ac:dyDescent="0.2">
      <c r="O107" s="44"/>
      <c r="P107" s="44"/>
    </row>
    <row r="108" spans="15:16" x14ac:dyDescent="0.2">
      <c r="O108" s="44"/>
      <c r="P108" s="44"/>
    </row>
    <row r="109" spans="15:16" x14ac:dyDescent="0.2">
      <c r="O109" s="44"/>
      <c r="P109" s="44"/>
    </row>
    <row r="110" spans="15:16" x14ac:dyDescent="0.2">
      <c r="O110" s="44"/>
      <c r="P110" s="44"/>
    </row>
  </sheetData>
  <mergeCells count="10">
    <mergeCell ref="A22:E30"/>
    <mergeCell ref="N24:O24"/>
    <mergeCell ref="N25:O25"/>
    <mergeCell ref="A1:XFD2"/>
    <mergeCell ref="N3:O3"/>
    <mergeCell ref="N4:O4"/>
    <mergeCell ref="N13:O13"/>
    <mergeCell ref="N18:O18"/>
    <mergeCell ref="A21:C21"/>
    <mergeCell ref="D21:E21"/>
  </mergeCells>
  <hyperlinks>
    <hyperlink ref="F9" r:id="rId1" display="https://finbox.com/NASDAQCM:AEHR/explorer/revenue_proj" xr:uid="{C9202539-C36B-DD48-B0D2-D610769AE1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2023-12-09T10:58:56Z</dcterms:modified>
</cp:coreProperties>
</file>