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FA937DE3-5AC1-B040-A7E6-617DC3CED5B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G3" i="2" s="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O19" i="2" l="1"/>
  <c r="K16" i="2"/>
  <c r="E4" i="2"/>
  <c r="K3" i="2"/>
  <c r="K13" i="2"/>
  <c r="K11" i="2"/>
  <c r="E5"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<sst xmlns="http://schemas.openxmlformats.org/spreadsheetml/2006/main" count="1467" uniqueCount="255">
  <si>
    <t>2009 Y</t>
  </si>
  <si>
    <t>2010 Y</t>
  </si>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</sst>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198.23</v>
    <v>124.17</v>
    <v>1.3008</v>
    <v>1.44</v>
    <v>7.4119999999999993E-3</v>
    <v>0.13</v>
    <v>6.642000000000001E-4</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195.99</v>
    <v>Computers, Phones &amp; Household Electronics</v>
    <v>Stock</v>
    <v>45269.041594803122</v>
    <v>0</v>
    <v>193.67</v>
    <v>3043828702500</v>
    <v>APPLE INC.</v>
    <v>APPLE INC.</v>
    <v>194.2</v>
    <v>31.6708</v>
    <v>194.27</v>
    <v>195.71</v>
    <v>195.84</v>
    <v>15552750000</v>
    <v>AAPL</v>
    <v>APPLE INC. (XNAS:AAPL)</v>
    <v>53406358</v>
    <v>51484637</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AAP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L1" activePane="topRight" state="frozen"/>
      <selection pane="topRight" activeCell="L194" sqref="L194"/>
    </sheetView>
  </sheetViews>
  <sheetFormatPr baseColWidth="10" defaultRowHeight="15" x14ac:dyDescent="0.2"/>
  <cols>
    <col min="1" max="1" width="40.83203125" customWidth="1"/>
    <col min="2" max="22" width="17.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4" t="s">
        <v>20</v>
      </c>
      <c r="B2" s="32">
        <v>36537000000</v>
      </c>
      <c r="C2" s="32">
        <v>65225000000</v>
      </c>
      <c r="D2" s="32">
        <v>108249000000</v>
      </c>
      <c r="E2" s="32">
        <v>156508000000</v>
      </c>
      <c r="F2" s="32">
        <v>170910000000</v>
      </c>
      <c r="G2" s="32">
        <v>182795000000</v>
      </c>
      <c r="H2" s="32">
        <v>233715000000</v>
      </c>
      <c r="I2" s="32">
        <v>215639000000</v>
      </c>
      <c r="J2" s="32">
        <v>229234000000</v>
      </c>
      <c r="K2" s="32">
        <v>265595000000</v>
      </c>
      <c r="L2" s="32">
        <v>260174000000</v>
      </c>
      <c r="M2" s="32">
        <v>274515000000</v>
      </c>
      <c r="N2" s="32">
        <v>365817000000</v>
      </c>
      <c r="O2" s="32">
        <v>394328000000</v>
      </c>
      <c r="P2" s="32">
        <v>383285000000</v>
      </c>
      <c r="Q2" s="33">
        <v>383285000000</v>
      </c>
      <c r="R2" s="32">
        <v>117154000000</v>
      </c>
      <c r="S2" s="32">
        <v>94836000000</v>
      </c>
      <c r="T2" s="32">
        <v>81797000000</v>
      </c>
      <c r="U2" s="32">
        <v>89498000000</v>
      </c>
    </row>
    <row r="3" spans="1:21" ht="16" x14ac:dyDescent="0.2">
      <c r="A3" s="9" t="s">
        <v>193</v>
      </c>
      <c r="B3" s="10"/>
      <c r="C3" s="11">
        <f t="shared" ref="C3:Q3" si="0">(C2/B2)-1</f>
        <v>0.78517667022470383</v>
      </c>
      <c r="D3" s="11">
        <f t="shared" si="0"/>
        <v>0.65962437715599842</v>
      </c>
      <c r="E3" s="11">
        <f t="shared" si="0"/>
        <v>0.44581474193756976</v>
      </c>
      <c r="F3" s="11">
        <f t="shared" si="0"/>
        <v>9.2020855163953197E-2</v>
      </c>
      <c r="G3" s="11">
        <f t="shared" si="0"/>
        <v>6.9539523725937524E-2</v>
      </c>
      <c r="H3" s="11">
        <f t="shared" si="0"/>
        <v>0.27856341803659834</v>
      </c>
      <c r="I3" s="11">
        <f t="shared" si="0"/>
        <v>-7.7342061913013738E-2</v>
      </c>
      <c r="J3" s="11">
        <f t="shared" si="0"/>
        <v>6.304518199398057E-2</v>
      </c>
      <c r="K3" s="11">
        <f t="shared" si="0"/>
        <v>0.15861957650261305</v>
      </c>
      <c r="L3" s="11">
        <f t="shared" si="0"/>
        <v>-2.04107758052674E-2</v>
      </c>
      <c r="M3" s="11">
        <f t="shared" si="0"/>
        <v>5.5120803769784787E-2</v>
      </c>
      <c r="N3" s="11">
        <f t="shared" si="0"/>
        <v>0.33259384733074704</v>
      </c>
      <c r="O3" s="11">
        <f t="shared" si="0"/>
        <v>7.7937876041846099E-2</v>
      </c>
      <c r="P3" s="11">
        <f t="shared" si="0"/>
        <v>-2.800460530319937E-2</v>
      </c>
      <c r="Q3" s="11">
        <f t="shared" si="0"/>
        <v>0</v>
      </c>
      <c r="R3" s="11"/>
      <c r="S3" s="11">
        <f t="shared" ref="S3:U3" si="1">(S2/R2)-1</f>
        <v>-0.19050139133106847</v>
      </c>
      <c r="T3" s="11">
        <f t="shared" si="1"/>
        <v>-0.13748998270698887</v>
      </c>
      <c r="U3" s="11">
        <f t="shared" si="1"/>
        <v>9.4147707128623193E-2</v>
      </c>
    </row>
    <row r="4" spans="1:21" ht="16" x14ac:dyDescent="0.2">
      <c r="A4" s="3" t="s">
        <v>21</v>
      </c>
      <c r="B4" s="4">
        <v>36537000000</v>
      </c>
      <c r="C4" s="4">
        <v>65225000000</v>
      </c>
      <c r="D4" s="4">
        <v>108249000000</v>
      </c>
      <c r="E4" s="4">
        <v>156508000000</v>
      </c>
      <c r="F4" s="4">
        <v>170910000000</v>
      </c>
      <c r="G4" s="4">
        <v>182795000000</v>
      </c>
      <c r="H4" s="4">
        <v>233715000000</v>
      </c>
      <c r="I4" s="4">
        <v>215639000000</v>
      </c>
      <c r="J4" s="4">
        <v>229234000000</v>
      </c>
      <c r="K4" s="4">
        <v>265595000000</v>
      </c>
      <c r="L4" s="4">
        <v>260174000000</v>
      </c>
      <c r="M4" s="4">
        <v>274515000000</v>
      </c>
      <c r="N4" s="4">
        <v>365817000000</v>
      </c>
      <c r="O4" s="4">
        <v>394328000000</v>
      </c>
      <c r="P4" s="4">
        <v>383285000000</v>
      </c>
      <c r="Q4" s="5">
        <v>383285000000</v>
      </c>
      <c r="R4" s="4">
        <v>117154000000</v>
      </c>
      <c r="S4" s="4">
        <v>94836000000</v>
      </c>
      <c r="T4" s="4">
        <v>81797000000</v>
      </c>
      <c r="U4" s="4">
        <v>89498000000</v>
      </c>
    </row>
    <row r="5" spans="1:21" ht="16" x14ac:dyDescent="0.2">
      <c r="A5" s="3" t="s">
        <v>22</v>
      </c>
      <c r="B5" s="4">
        <v>23397000000</v>
      </c>
      <c r="C5" s="4">
        <v>39541000000</v>
      </c>
      <c r="D5" s="4">
        <v>64431000000</v>
      </c>
      <c r="E5" s="4">
        <v>87846000000</v>
      </c>
      <c r="F5" s="4">
        <v>106606000000</v>
      </c>
      <c r="G5" s="4">
        <v>112258000000</v>
      </c>
      <c r="H5" s="4">
        <v>140089000000</v>
      </c>
      <c r="I5" s="4">
        <v>131376000000</v>
      </c>
      <c r="J5" s="4">
        <v>141048000000</v>
      </c>
      <c r="K5" s="4">
        <v>163756000000</v>
      </c>
      <c r="L5" s="4">
        <v>161782000000</v>
      </c>
      <c r="M5" s="4">
        <v>169559000000</v>
      </c>
      <c r="N5" s="4">
        <v>212981000000</v>
      </c>
      <c r="O5" s="4">
        <v>223546000000</v>
      </c>
      <c r="P5" s="4">
        <v>214137000000</v>
      </c>
      <c r="Q5" s="5">
        <v>214137000000</v>
      </c>
      <c r="R5" s="4">
        <v>66822000000</v>
      </c>
      <c r="S5" s="4">
        <v>52860000000</v>
      </c>
      <c r="T5" s="4">
        <v>45384000000</v>
      </c>
      <c r="U5" s="4">
        <v>49071000000</v>
      </c>
    </row>
    <row r="6" spans="1:21" ht="16" x14ac:dyDescent="0.2">
      <c r="A6" s="3" t="s">
        <v>23</v>
      </c>
      <c r="B6" s="4">
        <v>23397000000</v>
      </c>
      <c r="C6" s="4">
        <v>39541000000</v>
      </c>
      <c r="D6" s="4">
        <v>64431000000</v>
      </c>
      <c r="E6" s="4">
        <v>87846000000</v>
      </c>
      <c r="F6" s="4">
        <v>106606000000</v>
      </c>
      <c r="G6" s="4">
        <v>112258000000</v>
      </c>
      <c r="H6" s="4">
        <v>140089000000</v>
      </c>
      <c r="I6" s="4">
        <v>131376000000</v>
      </c>
      <c r="J6" s="4">
        <v>141048000000</v>
      </c>
      <c r="K6" s="4">
        <v>163756000000</v>
      </c>
      <c r="L6" s="4">
        <v>161782000000</v>
      </c>
      <c r="M6" s="4">
        <v>169559000000</v>
      </c>
      <c r="N6" s="4">
        <v>212981000000</v>
      </c>
      <c r="O6" s="4">
        <v>223546000000</v>
      </c>
      <c r="P6" s="4">
        <v>214137000000</v>
      </c>
      <c r="Q6" s="5">
        <v>214137000000</v>
      </c>
      <c r="R6" s="4">
        <v>66822000000</v>
      </c>
      <c r="S6" s="4">
        <v>52860000000</v>
      </c>
      <c r="T6" s="4">
        <v>45384000000</v>
      </c>
      <c r="U6" s="4">
        <v>49071000000</v>
      </c>
    </row>
    <row r="7" spans="1:21" ht="16" x14ac:dyDescent="0.2">
      <c r="A7" s="34" t="s">
        <v>24</v>
      </c>
      <c r="B7" s="32">
        <v>13140000000</v>
      </c>
      <c r="C7" s="32">
        <v>25684000000</v>
      </c>
      <c r="D7" s="32">
        <v>43818000000</v>
      </c>
      <c r="E7" s="32">
        <v>68662000000</v>
      </c>
      <c r="F7" s="32">
        <v>64304000000</v>
      </c>
      <c r="G7" s="32">
        <v>70537000000</v>
      </c>
      <c r="H7" s="32">
        <v>93626000000</v>
      </c>
      <c r="I7" s="32">
        <v>84263000000</v>
      </c>
      <c r="J7" s="32">
        <v>88186000000</v>
      </c>
      <c r="K7" s="32">
        <v>101839000000</v>
      </c>
      <c r="L7" s="32">
        <v>98392000000</v>
      </c>
      <c r="M7" s="32">
        <v>104956000000</v>
      </c>
      <c r="N7" s="32">
        <v>152836000000</v>
      </c>
      <c r="O7" s="32">
        <v>170782000000</v>
      </c>
      <c r="P7" s="32">
        <v>169148000000</v>
      </c>
      <c r="Q7" s="33">
        <v>169148000000</v>
      </c>
      <c r="R7" s="32">
        <v>50332000000</v>
      </c>
      <c r="S7" s="32">
        <v>41976000000</v>
      </c>
      <c r="T7" s="32">
        <v>36413000000</v>
      </c>
      <c r="U7" s="32">
        <v>40427000000</v>
      </c>
    </row>
    <row r="8" spans="1:21" ht="16" x14ac:dyDescent="0.2">
      <c r="A8" s="29" t="s">
        <v>60</v>
      </c>
      <c r="B8" s="30">
        <v>35.96</v>
      </c>
      <c r="C8" s="30">
        <v>39.380000000000003</v>
      </c>
      <c r="D8" s="30">
        <v>40.479999999999997</v>
      </c>
      <c r="E8" s="30">
        <v>43.87</v>
      </c>
      <c r="F8" s="30">
        <v>37.619999999999997</v>
      </c>
      <c r="G8" s="30">
        <v>38.590000000000003</v>
      </c>
      <c r="H8" s="30">
        <v>40.06</v>
      </c>
      <c r="I8" s="30">
        <v>39.08</v>
      </c>
      <c r="J8" s="30">
        <v>38.47</v>
      </c>
      <c r="K8" s="30">
        <v>38.340000000000003</v>
      </c>
      <c r="L8" s="30">
        <v>37.82</v>
      </c>
      <c r="M8" s="30">
        <v>38.229999999999997</v>
      </c>
      <c r="N8" s="30">
        <v>41.78</v>
      </c>
      <c r="O8" s="30">
        <v>43.31</v>
      </c>
      <c r="P8" s="30">
        <v>44.13</v>
      </c>
      <c r="Q8" s="31">
        <v>44.13</v>
      </c>
      <c r="R8" s="30">
        <v>42.96</v>
      </c>
      <c r="S8" s="30">
        <v>44.26</v>
      </c>
      <c r="T8" s="30">
        <v>44.52</v>
      </c>
      <c r="U8" s="30">
        <v>45.17</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5482000000</v>
      </c>
      <c r="C10" s="4">
        <v>7299000000</v>
      </c>
      <c r="D10" s="4">
        <v>10028000000</v>
      </c>
      <c r="E10" s="4">
        <v>13421000000</v>
      </c>
      <c r="F10" s="4">
        <v>15305000000</v>
      </c>
      <c r="G10" s="4">
        <v>18034000000</v>
      </c>
      <c r="H10" s="4">
        <v>22396000000</v>
      </c>
      <c r="I10" s="4">
        <v>24239000000</v>
      </c>
      <c r="J10" s="4">
        <v>26842000000</v>
      </c>
      <c r="K10" s="4">
        <v>30941000000</v>
      </c>
      <c r="L10" s="4">
        <v>34462000000</v>
      </c>
      <c r="M10" s="4">
        <v>38668000000</v>
      </c>
      <c r="N10" s="4">
        <v>43887000000</v>
      </c>
      <c r="O10" s="4">
        <v>51345000000</v>
      </c>
      <c r="P10" s="4">
        <v>54847000000</v>
      </c>
      <c r="Q10" s="5">
        <v>54847000000</v>
      </c>
      <c r="R10" s="4">
        <v>14316000000</v>
      </c>
      <c r="S10" s="4">
        <v>13658000000</v>
      </c>
      <c r="T10" s="4">
        <v>13415000000</v>
      </c>
      <c r="U10" s="4">
        <v>13458000000</v>
      </c>
    </row>
    <row r="11" spans="1:21" ht="16" x14ac:dyDescent="0.2">
      <c r="A11" s="29" t="s">
        <v>28</v>
      </c>
      <c r="B11" s="32">
        <v>4149000000</v>
      </c>
      <c r="C11" s="32">
        <v>5517000000</v>
      </c>
      <c r="D11" s="32">
        <v>7599000000</v>
      </c>
      <c r="E11" s="32">
        <v>10040000000</v>
      </c>
      <c r="F11" s="32">
        <v>10830000000</v>
      </c>
      <c r="G11" s="32">
        <v>11993000000</v>
      </c>
      <c r="H11" s="32">
        <v>14329000000</v>
      </c>
      <c r="I11" s="32">
        <v>14194000000</v>
      </c>
      <c r="J11" s="32">
        <v>15261000000</v>
      </c>
      <c r="K11" s="32">
        <v>16705000000</v>
      </c>
      <c r="L11" s="32">
        <v>18245000000</v>
      </c>
      <c r="M11" s="32">
        <v>19916000000</v>
      </c>
      <c r="N11" s="32">
        <v>21973000000</v>
      </c>
      <c r="O11" s="32">
        <v>25094000000</v>
      </c>
      <c r="P11" s="32">
        <v>24932000000</v>
      </c>
      <c r="Q11" s="33">
        <v>24932000000</v>
      </c>
      <c r="R11" s="32">
        <v>6607000000</v>
      </c>
      <c r="S11" s="32">
        <v>6201000000</v>
      </c>
      <c r="T11" s="32">
        <v>5973000000</v>
      </c>
      <c r="U11" s="32">
        <v>6151000000</v>
      </c>
    </row>
    <row r="12" spans="1:21" ht="16" x14ac:dyDescent="0.2">
      <c r="A12" s="12" t="s">
        <v>194</v>
      </c>
      <c r="B12" s="11">
        <f t="shared" ref="B12:U12" si="2">B11/B2</f>
        <v>0.11355612119221611</v>
      </c>
      <c r="C12" s="11">
        <f t="shared" si="2"/>
        <v>8.4584131851284022E-2</v>
      </c>
      <c r="D12" s="11">
        <f t="shared" si="2"/>
        <v>7.0199262810741903E-2</v>
      </c>
      <c r="E12" s="11">
        <f t="shared" si="2"/>
        <v>6.4150075395506934E-2</v>
      </c>
      <c r="F12" s="11">
        <f t="shared" si="2"/>
        <v>6.3366684219764782E-2</v>
      </c>
      <c r="G12" s="11">
        <f t="shared" si="2"/>
        <v>6.5609015563883044E-2</v>
      </c>
      <c r="H12" s="11">
        <f t="shared" si="2"/>
        <v>6.1309714823609952E-2</v>
      </c>
      <c r="I12" s="11">
        <f t="shared" si="2"/>
        <v>6.5822972653369755E-2</v>
      </c>
      <c r="J12" s="11">
        <f t="shared" si="2"/>
        <v>6.6573893924984945E-2</v>
      </c>
      <c r="K12" s="11">
        <f t="shared" si="2"/>
        <v>6.2896515371147807E-2</v>
      </c>
      <c r="L12" s="11">
        <f t="shared" si="2"/>
        <v>7.0126146348213125E-2</v>
      </c>
      <c r="M12" s="11">
        <f t="shared" si="2"/>
        <v>7.2549769593646979E-2</v>
      </c>
      <c r="N12" s="11">
        <f t="shared" si="2"/>
        <v>6.006555190163388E-2</v>
      </c>
      <c r="O12" s="11">
        <f t="shared" si="2"/>
        <v>6.3637378020328261E-2</v>
      </c>
      <c r="P12" s="11">
        <f t="shared" si="2"/>
        <v>6.5048201729783317E-2</v>
      </c>
      <c r="Q12" s="11">
        <f t="shared" si="2"/>
        <v>6.5048201729783317E-2</v>
      </c>
      <c r="R12" s="11">
        <f t="shared" si="2"/>
        <v>5.6395855028424126E-2</v>
      </c>
      <c r="S12" s="11">
        <f t="shared" si="2"/>
        <v>6.5386562065038595E-2</v>
      </c>
      <c r="T12" s="11">
        <f t="shared" si="2"/>
        <v>7.3022237979387991E-2</v>
      </c>
      <c r="U12" s="11">
        <f t="shared" si="2"/>
        <v>6.8727792799839107E-2</v>
      </c>
    </row>
    <row r="13" spans="1:21" ht="16" x14ac:dyDescent="0.2">
      <c r="A13" s="29" t="s">
        <v>29</v>
      </c>
      <c r="B13" s="32">
        <v>1333000000</v>
      </c>
      <c r="C13" s="32">
        <v>1782000000</v>
      </c>
      <c r="D13" s="32">
        <v>2429000000</v>
      </c>
      <c r="E13" s="32">
        <v>3381000000</v>
      </c>
      <c r="F13" s="32">
        <v>4475000000</v>
      </c>
      <c r="G13" s="32">
        <v>6041000000</v>
      </c>
      <c r="H13" s="32">
        <v>8067000000</v>
      </c>
      <c r="I13" s="32">
        <v>10045000000</v>
      </c>
      <c r="J13" s="32">
        <v>11581000000</v>
      </c>
      <c r="K13" s="32">
        <v>14236000000</v>
      </c>
      <c r="L13" s="32">
        <v>16217000000</v>
      </c>
      <c r="M13" s="32">
        <v>18752000000</v>
      </c>
      <c r="N13" s="32">
        <v>21914000000</v>
      </c>
      <c r="O13" s="32">
        <v>26251000000</v>
      </c>
      <c r="P13" s="32">
        <v>29915000000</v>
      </c>
      <c r="Q13" s="33">
        <v>29915000000</v>
      </c>
      <c r="R13" s="32">
        <v>7709000000</v>
      </c>
      <c r="S13" s="32">
        <v>7457000000</v>
      </c>
      <c r="T13" s="32">
        <v>7442000000</v>
      </c>
      <c r="U13" s="32">
        <v>7307000000</v>
      </c>
    </row>
    <row r="14" spans="1:21" ht="16" x14ac:dyDescent="0.2">
      <c r="A14" s="13" t="s">
        <v>195</v>
      </c>
      <c r="B14" s="14">
        <v>0</v>
      </c>
      <c r="C14" s="14">
        <v>0</v>
      </c>
      <c r="D14" s="14">
        <v>0</v>
      </c>
      <c r="E14" s="14">
        <v>0</v>
      </c>
      <c r="F14" s="14">
        <v>0</v>
      </c>
      <c r="G14" s="14">
        <v>0</v>
      </c>
      <c r="H14" s="14">
        <v>0</v>
      </c>
      <c r="I14" s="14">
        <v>0</v>
      </c>
      <c r="J14" s="14">
        <v>0</v>
      </c>
      <c r="K14" s="14">
        <f t="shared" ref="K14:U14" si="3">K13/K2</f>
        <v>5.3600406634161032E-2</v>
      </c>
      <c r="L14" s="14">
        <f t="shared" si="3"/>
        <v>6.233136285716482E-2</v>
      </c>
      <c r="M14" s="14">
        <f t="shared" si="3"/>
        <v>6.8309564140393061E-2</v>
      </c>
      <c r="N14" s="14">
        <f t="shared" si="3"/>
        <v>5.9904269074427925E-2</v>
      </c>
      <c r="O14" s="14">
        <f t="shared" si="3"/>
        <v>6.657148363798665E-2</v>
      </c>
      <c r="P14" s="14">
        <f t="shared" si="3"/>
        <v>7.8048971392045086E-2</v>
      </c>
      <c r="Q14" s="14">
        <f t="shared" si="3"/>
        <v>7.8048971392045086E-2</v>
      </c>
      <c r="R14" s="14">
        <f t="shared" si="3"/>
        <v>6.5802277344350166E-2</v>
      </c>
      <c r="S14" s="14">
        <f t="shared" si="3"/>
        <v>7.863047787759922E-2</v>
      </c>
      <c r="T14" s="14">
        <f t="shared" si="3"/>
        <v>9.0981331833685827E-2</v>
      </c>
      <c r="U14" s="14">
        <f t="shared" si="3"/>
        <v>8.1644282553800088E-2</v>
      </c>
    </row>
    <row r="15" spans="1:21" ht="16" x14ac:dyDescent="0.2">
      <c r="A15" s="3" t="s">
        <v>30</v>
      </c>
      <c r="B15" s="4" t="s">
        <v>26</v>
      </c>
      <c r="C15" s="4" t="s">
        <v>26</v>
      </c>
      <c r="D15" s="4" t="s">
        <v>26</v>
      </c>
      <c r="E15" s="4" t="s">
        <v>26</v>
      </c>
      <c r="F15" s="4" t="s">
        <v>26</v>
      </c>
      <c r="G15" s="4" t="s">
        <v>26</v>
      </c>
      <c r="H15" s="4" t="s">
        <v>26</v>
      </c>
      <c r="I15" s="4" t="s">
        <v>26</v>
      </c>
      <c r="J15" s="4" t="s">
        <v>26</v>
      </c>
      <c r="K15" s="4" t="s">
        <v>26</v>
      </c>
      <c r="L15" s="4" t="s">
        <v>26</v>
      </c>
      <c r="M15" s="4" t="s">
        <v>26</v>
      </c>
      <c r="N15" s="4" t="s">
        <v>26</v>
      </c>
      <c r="O15" s="4" t="s">
        <v>26</v>
      </c>
      <c r="P15" s="4" t="s">
        <v>26</v>
      </c>
      <c r="Q15" s="5" t="s">
        <v>26</v>
      </c>
      <c r="R15" s="4" t="s">
        <v>26</v>
      </c>
      <c r="S15" s="4" t="s">
        <v>26</v>
      </c>
      <c r="T15" s="4" t="s">
        <v>26</v>
      </c>
      <c r="U15" s="4" t="s">
        <v>26</v>
      </c>
    </row>
    <row r="16" spans="1:21" ht="16" x14ac:dyDescent="0.2">
      <c r="A16" s="34" t="s">
        <v>31</v>
      </c>
      <c r="B16" s="32">
        <v>7658000000</v>
      </c>
      <c r="C16" s="32">
        <v>18385000000</v>
      </c>
      <c r="D16" s="32">
        <v>33790000000</v>
      </c>
      <c r="E16" s="32">
        <v>55241000000</v>
      </c>
      <c r="F16" s="32">
        <v>48999000000</v>
      </c>
      <c r="G16" s="32">
        <v>52503000000</v>
      </c>
      <c r="H16" s="32">
        <v>71230000000</v>
      </c>
      <c r="I16" s="32">
        <v>60024000000</v>
      </c>
      <c r="J16" s="32">
        <v>61344000000</v>
      </c>
      <c r="K16" s="32">
        <v>70898000000</v>
      </c>
      <c r="L16" s="32">
        <v>63930000000</v>
      </c>
      <c r="M16" s="32">
        <v>66288000000</v>
      </c>
      <c r="N16" s="32">
        <v>108949000000</v>
      </c>
      <c r="O16" s="32">
        <v>119437000000</v>
      </c>
      <c r="P16" s="32">
        <v>114301000000</v>
      </c>
      <c r="Q16" s="33">
        <v>114301000000</v>
      </c>
      <c r="R16" s="32">
        <v>36016000000</v>
      </c>
      <c r="S16" s="32">
        <v>28318000000</v>
      </c>
      <c r="T16" s="32">
        <v>22998000000</v>
      </c>
      <c r="U16" s="32">
        <v>26969000000</v>
      </c>
    </row>
    <row r="17" spans="1:21" ht="16" x14ac:dyDescent="0.2">
      <c r="A17" s="29" t="s">
        <v>61</v>
      </c>
      <c r="B17" s="30">
        <v>20.96</v>
      </c>
      <c r="C17" s="30">
        <v>28.19</v>
      </c>
      <c r="D17" s="30">
        <v>31.22</v>
      </c>
      <c r="E17" s="30">
        <v>35.299999999999997</v>
      </c>
      <c r="F17" s="30">
        <v>28.67</v>
      </c>
      <c r="G17" s="30">
        <v>28.72</v>
      </c>
      <c r="H17" s="30">
        <v>30.48</v>
      </c>
      <c r="I17" s="30">
        <v>27.84</v>
      </c>
      <c r="J17" s="30">
        <v>26.76</v>
      </c>
      <c r="K17" s="30">
        <v>26.69</v>
      </c>
      <c r="L17" s="30">
        <v>24.57</v>
      </c>
      <c r="M17" s="30">
        <v>24.15</v>
      </c>
      <c r="N17" s="30">
        <v>29.78</v>
      </c>
      <c r="O17" s="30">
        <v>30.29</v>
      </c>
      <c r="P17" s="30">
        <v>29.82</v>
      </c>
      <c r="Q17" s="31">
        <v>29.82</v>
      </c>
      <c r="R17" s="30">
        <v>30.74</v>
      </c>
      <c r="S17" s="30">
        <v>29.86</v>
      </c>
      <c r="T17" s="30">
        <v>28.12</v>
      </c>
      <c r="U17" s="30">
        <v>30.13</v>
      </c>
    </row>
    <row r="18" spans="1:21" ht="16" x14ac:dyDescent="0.2">
      <c r="A18" s="15" t="s">
        <v>196</v>
      </c>
      <c r="B18" s="10"/>
      <c r="C18" s="11">
        <f>(C16/B16)-1</f>
        <v>1.4007573779054585</v>
      </c>
      <c r="D18" s="11">
        <f>(D16/C16)-1</f>
        <v>0.83791134076692964</v>
      </c>
      <c r="E18" s="11">
        <f>(E16/D16)-1</f>
        <v>0.63483279076649901</v>
      </c>
      <c r="F18" s="11">
        <f t="shared" ref="F18:Q18" si="4">(F16/E16)-1</f>
        <v>-0.11299578211835415</v>
      </c>
      <c r="G18" s="11">
        <f t="shared" si="4"/>
        <v>7.151166350333682E-2</v>
      </c>
      <c r="H18" s="11">
        <f t="shared" si="4"/>
        <v>0.35668437994019397</v>
      </c>
      <c r="I18" s="11">
        <f t="shared" si="4"/>
        <v>-0.15732135336234732</v>
      </c>
      <c r="J18" s="11">
        <f t="shared" si="4"/>
        <v>2.1991203518592517E-2</v>
      </c>
      <c r="K18" s="11">
        <f t="shared" si="4"/>
        <v>0.15574465310380803</v>
      </c>
      <c r="L18" s="11">
        <f t="shared" si="4"/>
        <v>-9.8282038985584963E-2</v>
      </c>
      <c r="M18" s="11">
        <f t="shared" si="4"/>
        <v>3.6884091975598388E-2</v>
      </c>
      <c r="N18" s="11">
        <f t="shared" si="4"/>
        <v>0.64357048032826447</v>
      </c>
      <c r="O18" s="11">
        <f t="shared" si="4"/>
        <v>9.6265225013538513E-2</v>
      </c>
      <c r="P18" s="11">
        <f t="shared" si="4"/>
        <v>-4.3001749876503959E-2</v>
      </c>
      <c r="Q18" s="11">
        <f t="shared" si="4"/>
        <v>0</v>
      </c>
      <c r="R18" s="11"/>
      <c r="S18" s="11">
        <f t="shared" ref="S18:U18" si="5">(S16/R16)-1</f>
        <v>-0.21373833851621504</v>
      </c>
      <c r="T18" s="11">
        <f t="shared" si="5"/>
        <v>-0.18786637474397905</v>
      </c>
      <c r="U18" s="11">
        <f t="shared" si="5"/>
        <v>0.17266718845116968</v>
      </c>
    </row>
    <row r="19" spans="1:21" ht="16" x14ac:dyDescent="0.2">
      <c r="A19" s="3" t="s">
        <v>32</v>
      </c>
      <c r="B19" s="4">
        <v>-326000000</v>
      </c>
      <c r="C19" s="4">
        <v>-155000000</v>
      </c>
      <c r="D19" s="4">
        <v>-415000000</v>
      </c>
      <c r="E19" s="4">
        <v>-522000000</v>
      </c>
      <c r="F19" s="4">
        <v>-1156000000</v>
      </c>
      <c r="G19" s="4">
        <v>-980000000</v>
      </c>
      <c r="H19" s="4">
        <v>-1285000000</v>
      </c>
      <c r="I19" s="4">
        <v>-1348000000</v>
      </c>
      <c r="J19" s="4">
        <v>-2745000000</v>
      </c>
      <c r="K19" s="4">
        <v>-2005000000</v>
      </c>
      <c r="L19" s="4">
        <v>-1807000000</v>
      </c>
      <c r="M19" s="4">
        <v>-803000000</v>
      </c>
      <c r="N19" s="4">
        <v>-258000000</v>
      </c>
      <c r="O19" s="4">
        <v>334000000</v>
      </c>
      <c r="P19" s="4">
        <v>565000000</v>
      </c>
      <c r="Q19" s="5">
        <v>565000000</v>
      </c>
      <c r="R19" s="4">
        <v>393000000</v>
      </c>
      <c r="S19" s="4">
        <v>-64000000</v>
      </c>
      <c r="T19" s="4">
        <v>265000000</v>
      </c>
      <c r="U19" s="4">
        <v>-29000000</v>
      </c>
    </row>
    <row r="20" spans="1:21" ht="16" x14ac:dyDescent="0.2">
      <c r="A20" s="3" t="s">
        <v>33</v>
      </c>
      <c r="B20" s="4">
        <v>-407000000</v>
      </c>
      <c r="C20" s="4">
        <v>-311000000</v>
      </c>
      <c r="D20" s="4">
        <v>-519000000</v>
      </c>
      <c r="E20" s="4">
        <v>-1088000000</v>
      </c>
      <c r="F20" s="4">
        <v>-1480000000</v>
      </c>
      <c r="G20" s="4">
        <v>-1411000000</v>
      </c>
      <c r="H20" s="4">
        <v>-2188000000</v>
      </c>
      <c r="I20" s="4">
        <v>-2543000000</v>
      </c>
      <c r="J20" s="4">
        <v>-2878000000</v>
      </c>
      <c r="K20" s="4">
        <v>-2446000000</v>
      </c>
      <c r="L20" s="4">
        <v>-1385000000</v>
      </c>
      <c r="M20" s="4">
        <v>-890000000</v>
      </c>
      <c r="N20" s="4">
        <v>-198000000</v>
      </c>
      <c r="O20" s="4">
        <v>106000000</v>
      </c>
      <c r="P20" s="4">
        <v>-7683000000</v>
      </c>
      <c r="Q20" s="5">
        <v>-1821000000</v>
      </c>
      <c r="R20" s="4">
        <v>135000000</v>
      </c>
      <c r="S20" s="4">
        <v>12000000</v>
      </c>
      <c r="T20" s="4">
        <v>18000000</v>
      </c>
      <c r="U20" s="4">
        <v>-1986000000</v>
      </c>
    </row>
    <row r="21" spans="1:21" ht="16" x14ac:dyDescent="0.2">
      <c r="A21" s="3" t="s">
        <v>34</v>
      </c>
      <c r="B21" s="4" t="s">
        <v>26</v>
      </c>
      <c r="C21" s="4" t="s">
        <v>26</v>
      </c>
      <c r="D21" s="4" t="s">
        <v>26</v>
      </c>
      <c r="E21" s="4" t="s">
        <v>26</v>
      </c>
      <c r="F21" s="4">
        <v>136000000</v>
      </c>
      <c r="G21" s="4">
        <v>384000000</v>
      </c>
      <c r="H21" s="4">
        <v>733000000</v>
      </c>
      <c r="I21" s="4">
        <v>1456000000</v>
      </c>
      <c r="J21" s="4">
        <v>2323000000</v>
      </c>
      <c r="K21" s="4">
        <v>3240000000</v>
      </c>
      <c r="L21" s="4">
        <v>3576000000</v>
      </c>
      <c r="M21" s="4">
        <v>2873000000</v>
      </c>
      <c r="N21" s="4">
        <v>2645000000</v>
      </c>
      <c r="O21" s="4">
        <v>2931000000</v>
      </c>
      <c r="P21" s="4">
        <v>-3933000000</v>
      </c>
      <c r="Q21" s="5">
        <v>1929000000</v>
      </c>
      <c r="R21" s="4">
        <v>1003000000</v>
      </c>
      <c r="S21" s="4">
        <v>930000000</v>
      </c>
      <c r="T21" s="4">
        <v>998000000</v>
      </c>
      <c r="U21" s="4">
        <v>-1002000000</v>
      </c>
    </row>
    <row r="22" spans="1:21" ht="16" x14ac:dyDescent="0.2">
      <c r="A22" s="3" t="s">
        <v>35</v>
      </c>
      <c r="B22" s="4">
        <v>407000000</v>
      </c>
      <c r="C22" s="4">
        <v>311000000</v>
      </c>
      <c r="D22" s="4">
        <v>519000000</v>
      </c>
      <c r="E22" s="4">
        <v>1088000000</v>
      </c>
      <c r="F22" s="4">
        <v>1616000000</v>
      </c>
      <c r="G22" s="4">
        <v>1795000000</v>
      </c>
      <c r="H22" s="4">
        <v>2921000000</v>
      </c>
      <c r="I22" s="4">
        <v>3999000000</v>
      </c>
      <c r="J22" s="4">
        <v>5201000000</v>
      </c>
      <c r="K22" s="4">
        <v>5686000000</v>
      </c>
      <c r="L22" s="4">
        <v>4961000000</v>
      </c>
      <c r="M22" s="4">
        <v>3763000000</v>
      </c>
      <c r="N22" s="4">
        <v>2843000000</v>
      </c>
      <c r="O22" s="4">
        <v>2825000000</v>
      </c>
      <c r="P22" s="4">
        <v>3750000000</v>
      </c>
      <c r="Q22" s="5">
        <v>3750000000</v>
      </c>
      <c r="R22" s="4">
        <v>868000000</v>
      </c>
      <c r="S22" s="4">
        <v>918000000</v>
      </c>
      <c r="T22" s="4">
        <v>980000000</v>
      </c>
      <c r="U22" s="4">
        <v>984000000</v>
      </c>
    </row>
    <row r="23" spans="1:21" ht="16" x14ac:dyDescent="0.2">
      <c r="A23" s="3" t="s">
        <v>36</v>
      </c>
      <c r="B23" s="4">
        <v>81000000</v>
      </c>
      <c r="C23" s="4">
        <v>156000000</v>
      </c>
      <c r="D23" s="4">
        <v>104000000</v>
      </c>
      <c r="E23" s="4">
        <v>566000000</v>
      </c>
      <c r="F23" s="4">
        <v>324000000</v>
      </c>
      <c r="G23" s="4">
        <v>431000000</v>
      </c>
      <c r="H23" s="4">
        <v>903000000</v>
      </c>
      <c r="I23" s="4">
        <v>1195000000</v>
      </c>
      <c r="J23" s="4">
        <v>133000000</v>
      </c>
      <c r="K23" s="4">
        <v>441000000</v>
      </c>
      <c r="L23" s="4">
        <v>-422000000</v>
      </c>
      <c r="M23" s="4">
        <v>87000000</v>
      </c>
      <c r="N23" s="4">
        <v>-60000000</v>
      </c>
      <c r="O23" s="4">
        <v>228000000</v>
      </c>
      <c r="P23" s="4">
        <v>8248000000</v>
      </c>
      <c r="Q23" s="5">
        <v>2386000000</v>
      </c>
      <c r="R23" s="4">
        <v>258000000</v>
      </c>
      <c r="S23" s="4">
        <v>-76000000</v>
      </c>
      <c r="T23" s="4">
        <v>247000000</v>
      </c>
      <c r="U23" s="4">
        <v>1957000000</v>
      </c>
    </row>
    <row r="24" spans="1:21" ht="16" x14ac:dyDescent="0.2">
      <c r="A24" s="3" t="s">
        <v>37</v>
      </c>
      <c r="B24" s="4">
        <v>7984000000</v>
      </c>
      <c r="C24" s="4">
        <v>18540000000</v>
      </c>
      <c r="D24" s="4">
        <v>34205000000</v>
      </c>
      <c r="E24" s="4">
        <v>55763000000</v>
      </c>
      <c r="F24" s="4">
        <v>50155000000</v>
      </c>
      <c r="G24" s="4">
        <v>53483000000</v>
      </c>
      <c r="H24" s="4">
        <v>72515000000</v>
      </c>
      <c r="I24" s="4">
        <v>61372000000</v>
      </c>
      <c r="J24" s="4">
        <v>64089000000</v>
      </c>
      <c r="K24" s="4">
        <v>72903000000</v>
      </c>
      <c r="L24" s="4">
        <v>65737000000</v>
      </c>
      <c r="M24" s="4">
        <v>67091000000</v>
      </c>
      <c r="N24" s="4">
        <v>109207000000</v>
      </c>
      <c r="O24" s="4">
        <v>119103000000</v>
      </c>
      <c r="P24" s="4">
        <v>113736000000</v>
      </c>
      <c r="Q24" s="5">
        <v>113736000000</v>
      </c>
      <c r="R24" s="4">
        <v>35623000000</v>
      </c>
      <c r="S24" s="4">
        <v>28382000000</v>
      </c>
      <c r="T24" s="4">
        <v>22733000000</v>
      </c>
      <c r="U24" s="4">
        <v>26998000000</v>
      </c>
    </row>
    <row r="25" spans="1:21" ht="16" x14ac:dyDescent="0.2">
      <c r="A25" s="3" t="s">
        <v>38</v>
      </c>
      <c r="B25" s="4">
        <v>2280000000</v>
      </c>
      <c r="C25" s="4">
        <v>4527000000</v>
      </c>
      <c r="D25" s="4">
        <v>8283000000</v>
      </c>
      <c r="E25" s="4">
        <v>14030000000</v>
      </c>
      <c r="F25" s="4">
        <v>13118000000</v>
      </c>
      <c r="G25" s="4">
        <v>13973000000</v>
      </c>
      <c r="H25" s="4">
        <v>19121000000</v>
      </c>
      <c r="I25" s="4">
        <v>15685000000</v>
      </c>
      <c r="J25" s="4">
        <v>15738000000</v>
      </c>
      <c r="K25" s="4">
        <v>13372000000</v>
      </c>
      <c r="L25" s="4">
        <v>10481000000</v>
      </c>
      <c r="M25" s="4">
        <v>9680000000</v>
      </c>
      <c r="N25" s="4">
        <v>14527000000</v>
      </c>
      <c r="O25" s="4">
        <v>19300000000</v>
      </c>
      <c r="P25" s="4">
        <v>16741000000</v>
      </c>
      <c r="Q25" s="5">
        <v>16741000000</v>
      </c>
      <c r="R25" s="4">
        <v>5625000000</v>
      </c>
      <c r="S25" s="4">
        <v>4222000000</v>
      </c>
      <c r="T25" s="4">
        <v>2852000000</v>
      </c>
      <c r="U25" s="4">
        <v>4042000000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5704000000</v>
      </c>
      <c r="C27" s="4">
        <v>14013000000</v>
      </c>
      <c r="D27" s="4">
        <v>25922000000</v>
      </c>
      <c r="E27" s="4">
        <v>41733000000</v>
      </c>
      <c r="F27" s="4">
        <v>37037000000</v>
      </c>
      <c r="G27" s="4">
        <v>39510000000</v>
      </c>
      <c r="H27" s="4">
        <v>53394000000</v>
      </c>
      <c r="I27" s="4">
        <v>45687000000</v>
      </c>
      <c r="J27" s="4">
        <v>48351000000</v>
      </c>
      <c r="K27" s="4">
        <v>59531000000</v>
      </c>
      <c r="L27" s="4">
        <v>55256000000</v>
      </c>
      <c r="M27" s="4">
        <v>57411000000</v>
      </c>
      <c r="N27" s="4">
        <v>94680000000</v>
      </c>
      <c r="O27" s="4">
        <v>99803000000</v>
      </c>
      <c r="P27" s="4">
        <v>96995000000</v>
      </c>
      <c r="Q27" s="5">
        <v>96995000000</v>
      </c>
      <c r="R27" s="4">
        <v>29998000000</v>
      </c>
      <c r="S27" s="4">
        <v>24160000000</v>
      </c>
      <c r="T27" s="4">
        <v>19881000000</v>
      </c>
      <c r="U27" s="4">
        <v>22956000000</v>
      </c>
    </row>
    <row r="28" spans="1:21" ht="16" x14ac:dyDescent="0.2">
      <c r="A28" s="3" t="s">
        <v>41</v>
      </c>
      <c r="B28" s="4" t="s">
        <v>26</v>
      </c>
      <c r="C28" s="4" t="s">
        <v>26</v>
      </c>
      <c r="D28" s="4" t="s">
        <v>26</v>
      </c>
      <c r="E28" s="4" t="s">
        <v>26</v>
      </c>
      <c r="F28" s="4" t="s">
        <v>26</v>
      </c>
      <c r="G28" s="4" t="s">
        <v>26</v>
      </c>
      <c r="H28" s="4" t="s">
        <v>26</v>
      </c>
      <c r="I28" s="4" t="s">
        <v>26</v>
      </c>
      <c r="J28" s="4" t="s">
        <v>26</v>
      </c>
      <c r="K28" s="4" t="s">
        <v>26</v>
      </c>
      <c r="L28" s="4" t="s">
        <v>26</v>
      </c>
      <c r="M28" s="4" t="s">
        <v>26</v>
      </c>
      <c r="N28" s="4" t="s">
        <v>26</v>
      </c>
      <c r="O28" s="4" t="s">
        <v>26</v>
      </c>
      <c r="P28" s="4" t="s">
        <v>26</v>
      </c>
      <c r="Q28" s="5" t="s">
        <v>26</v>
      </c>
      <c r="R28" s="4" t="s">
        <v>26</v>
      </c>
      <c r="S28" s="4" t="s">
        <v>26</v>
      </c>
      <c r="T28" s="4" t="s">
        <v>26</v>
      </c>
      <c r="U28" s="4" t="s">
        <v>26</v>
      </c>
    </row>
    <row r="29" spans="1:21" ht="16" x14ac:dyDescent="0.2">
      <c r="A29" s="3" t="s">
        <v>42</v>
      </c>
      <c r="B29" s="4" t="s">
        <v>26</v>
      </c>
      <c r="C29" s="4" t="s">
        <v>26</v>
      </c>
      <c r="D29" s="4" t="s">
        <v>26</v>
      </c>
      <c r="E29" s="4" t="s">
        <v>26</v>
      </c>
      <c r="F29" s="4" t="s">
        <v>26</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t="s">
        <v>26</v>
      </c>
      <c r="C30" s="4" t="s">
        <v>26</v>
      </c>
      <c r="D30" s="4" t="s">
        <v>26</v>
      </c>
      <c r="E30" s="4" t="s">
        <v>26</v>
      </c>
      <c r="F30" s="4" t="s">
        <v>26</v>
      </c>
      <c r="G30" s="4" t="s">
        <v>26</v>
      </c>
      <c r="H30" s="4" t="s">
        <v>26</v>
      </c>
      <c r="I30" s="4" t="s">
        <v>26</v>
      </c>
      <c r="J30" s="4" t="s">
        <v>26</v>
      </c>
      <c r="K30" s="4" t="s">
        <v>26</v>
      </c>
      <c r="L30" s="4" t="s">
        <v>26</v>
      </c>
      <c r="M30" s="4" t="s">
        <v>26</v>
      </c>
      <c r="N30" s="4" t="s">
        <v>26</v>
      </c>
      <c r="O30" s="4" t="s">
        <v>26</v>
      </c>
      <c r="P30" s="4" t="s">
        <v>26</v>
      </c>
      <c r="Q30" s="5" t="s">
        <v>26</v>
      </c>
      <c r="R30" s="4" t="s">
        <v>26</v>
      </c>
      <c r="S30" s="4" t="s">
        <v>26</v>
      </c>
      <c r="T30" s="4" t="s">
        <v>26</v>
      </c>
      <c r="U30" s="4" t="s">
        <v>26</v>
      </c>
    </row>
    <row r="31" spans="1:21" ht="16" x14ac:dyDescent="0.2">
      <c r="A31" s="3" t="s">
        <v>44</v>
      </c>
      <c r="B31" s="4">
        <v>5704000000</v>
      </c>
      <c r="C31" s="4">
        <v>14013000000</v>
      </c>
      <c r="D31" s="4">
        <v>25922000000</v>
      </c>
      <c r="E31" s="4">
        <v>41733000000</v>
      </c>
      <c r="F31" s="4">
        <v>37037000000</v>
      </c>
      <c r="G31" s="4">
        <v>39510000000</v>
      </c>
      <c r="H31" s="4">
        <v>53394000000</v>
      </c>
      <c r="I31" s="4">
        <v>45687000000</v>
      </c>
      <c r="J31" s="4">
        <v>48351000000</v>
      </c>
      <c r="K31" s="4">
        <v>59531000000</v>
      </c>
      <c r="L31" s="4">
        <v>55256000000</v>
      </c>
      <c r="M31" s="4">
        <v>57411000000</v>
      </c>
      <c r="N31" s="4">
        <v>94680000000</v>
      </c>
      <c r="O31" s="4">
        <v>99803000000</v>
      </c>
      <c r="P31" s="4">
        <v>96995000000</v>
      </c>
      <c r="Q31" s="5">
        <v>96995000000</v>
      </c>
      <c r="R31" s="4">
        <v>29998000000</v>
      </c>
      <c r="S31" s="4">
        <v>24160000000</v>
      </c>
      <c r="T31" s="4">
        <v>19881000000</v>
      </c>
      <c r="U31" s="4">
        <v>22956000000</v>
      </c>
    </row>
    <row r="32" spans="1:21" ht="16" x14ac:dyDescent="0.2">
      <c r="A32" s="3" t="s">
        <v>45</v>
      </c>
      <c r="B32" s="4" t="s">
        <v>26</v>
      </c>
      <c r="C32" s="4" t="s">
        <v>26</v>
      </c>
      <c r="D32" s="4" t="s">
        <v>26</v>
      </c>
      <c r="E32" s="4" t="s">
        <v>26</v>
      </c>
      <c r="F32" s="4" t="s">
        <v>26</v>
      </c>
      <c r="G32" s="4" t="s">
        <v>26</v>
      </c>
      <c r="H32" s="4" t="s">
        <v>26</v>
      </c>
      <c r="I32" s="4" t="s">
        <v>26</v>
      </c>
      <c r="J32" s="4" t="s">
        <v>26</v>
      </c>
      <c r="K32" s="4" t="s">
        <v>26</v>
      </c>
      <c r="L32" s="4" t="s">
        <v>26</v>
      </c>
      <c r="M32" s="4" t="s">
        <v>26</v>
      </c>
      <c r="N32" s="4" t="s">
        <v>26</v>
      </c>
      <c r="O32" s="4" t="s">
        <v>26</v>
      </c>
      <c r="P32" s="4" t="s">
        <v>26</v>
      </c>
      <c r="Q32" s="5" t="s">
        <v>26</v>
      </c>
      <c r="R32" s="4" t="s">
        <v>26</v>
      </c>
      <c r="S32" s="4" t="s">
        <v>26</v>
      </c>
      <c r="T32" s="4" t="s">
        <v>26</v>
      </c>
      <c r="U32" s="4" t="s">
        <v>26</v>
      </c>
    </row>
    <row r="33" spans="1:21" ht="16" x14ac:dyDescent="0.2">
      <c r="A33" s="34" t="s">
        <v>46</v>
      </c>
      <c r="B33" s="32">
        <v>5704000000</v>
      </c>
      <c r="C33" s="32">
        <v>14013000000</v>
      </c>
      <c r="D33" s="32">
        <v>25922000000</v>
      </c>
      <c r="E33" s="32">
        <v>41733000000</v>
      </c>
      <c r="F33" s="32">
        <v>37037000000</v>
      </c>
      <c r="G33" s="32">
        <v>39510000000</v>
      </c>
      <c r="H33" s="32">
        <v>53394000000</v>
      </c>
      <c r="I33" s="32">
        <v>45687000000</v>
      </c>
      <c r="J33" s="32">
        <v>48351000000</v>
      </c>
      <c r="K33" s="32">
        <v>59531000000</v>
      </c>
      <c r="L33" s="32">
        <v>55256000000</v>
      </c>
      <c r="M33" s="32">
        <v>57411000000</v>
      </c>
      <c r="N33" s="32">
        <v>94680000000</v>
      </c>
      <c r="O33" s="32">
        <v>99803000000</v>
      </c>
      <c r="P33" s="32">
        <v>96995000000</v>
      </c>
      <c r="Q33" s="33">
        <v>96995000000</v>
      </c>
      <c r="R33" s="32">
        <v>29998000000</v>
      </c>
      <c r="S33" s="32">
        <v>24160000000</v>
      </c>
      <c r="T33" s="32">
        <v>19881000000</v>
      </c>
      <c r="U33" s="32">
        <v>22956000000</v>
      </c>
    </row>
    <row r="34" spans="1:21" ht="16" x14ac:dyDescent="0.2">
      <c r="A34" s="29" t="s">
        <v>62</v>
      </c>
      <c r="B34" s="30">
        <v>15.61</v>
      </c>
      <c r="C34" s="30">
        <v>21.48</v>
      </c>
      <c r="D34" s="30">
        <v>23.95</v>
      </c>
      <c r="E34" s="30">
        <v>26.67</v>
      </c>
      <c r="F34" s="30">
        <v>21.67</v>
      </c>
      <c r="G34" s="30">
        <v>21.61</v>
      </c>
      <c r="H34" s="30">
        <v>22.85</v>
      </c>
      <c r="I34" s="30">
        <v>21.19</v>
      </c>
      <c r="J34" s="30">
        <v>21.09</v>
      </c>
      <c r="K34" s="30">
        <v>22.41</v>
      </c>
      <c r="L34" s="30">
        <v>21.24</v>
      </c>
      <c r="M34" s="30">
        <v>20.91</v>
      </c>
      <c r="N34" s="30">
        <v>25.88</v>
      </c>
      <c r="O34" s="30">
        <v>25.31</v>
      </c>
      <c r="P34" s="30">
        <v>25.31</v>
      </c>
      <c r="Q34" s="31">
        <v>25.31</v>
      </c>
      <c r="R34" s="30">
        <v>25.61</v>
      </c>
      <c r="S34" s="30">
        <v>25.48</v>
      </c>
      <c r="T34" s="30">
        <v>24.31</v>
      </c>
      <c r="U34" s="30">
        <v>25.65</v>
      </c>
    </row>
    <row r="35" spans="1:21" ht="16" x14ac:dyDescent="0.2">
      <c r="A35" s="16" t="s">
        <v>197</v>
      </c>
      <c r="B35" s="17"/>
      <c r="C35" s="14">
        <f>(C33/B33)-1</f>
        <v>1.456697054698457</v>
      </c>
      <c r="D35" s="14">
        <f>(D33/C33)-1</f>
        <v>0.84985370727181908</v>
      </c>
      <c r="E35" s="14">
        <f>(E33/D33)-1</f>
        <v>0.60994522027621323</v>
      </c>
      <c r="F35" s="14">
        <f t="shared" ref="F35:Q35" si="6">(F33/E33)-1</f>
        <v>-0.11252486042220788</v>
      </c>
      <c r="G35" s="14">
        <f t="shared" si="6"/>
        <v>6.6771066771066812E-2</v>
      </c>
      <c r="H35" s="14">
        <f t="shared" si="6"/>
        <v>0.3514047076689446</v>
      </c>
      <c r="I35" s="14">
        <f t="shared" si="6"/>
        <v>-0.14434206090571977</v>
      </c>
      <c r="J35" s="14">
        <f t="shared" si="6"/>
        <v>5.830980366406191E-2</v>
      </c>
      <c r="K35" s="14">
        <f t="shared" si="6"/>
        <v>0.23122582780087275</v>
      </c>
      <c r="L35" s="14">
        <f t="shared" si="6"/>
        <v>-7.1811325191916797E-2</v>
      </c>
      <c r="M35" s="14">
        <f t="shared" si="6"/>
        <v>3.9000289561314627E-2</v>
      </c>
      <c r="N35" s="14">
        <f t="shared" si="6"/>
        <v>0.64916131055024295</v>
      </c>
      <c r="O35" s="14">
        <f t="shared" si="6"/>
        <v>5.410857625686516E-2</v>
      </c>
      <c r="P35" s="14">
        <f t="shared" si="6"/>
        <v>-2.8135426790777851E-2</v>
      </c>
      <c r="Q35" s="14">
        <f t="shared" si="6"/>
        <v>0</v>
      </c>
      <c r="R35" s="14"/>
      <c r="S35" s="14">
        <f t="shared" ref="S35:U35" si="7">(S33/R33)-1</f>
        <v>-0.19461297419827983</v>
      </c>
      <c r="T35" s="14">
        <f t="shared" si="7"/>
        <v>-0.17711092715231791</v>
      </c>
      <c r="U35" s="14">
        <f t="shared" si="7"/>
        <v>0.15467028821487849</v>
      </c>
    </row>
    <row r="36" spans="1:21" ht="16" x14ac:dyDescent="0.2">
      <c r="A36" s="18" t="s">
        <v>198</v>
      </c>
      <c r="B36" s="19" t="e">
        <f t="shared" ref="B36:U36" si="8">(B16*(1-0.25))/(B126+B105+B96)</f>
        <v>#VALUE!</v>
      </c>
      <c r="C36" s="19" t="e">
        <f t="shared" si="8"/>
        <v>#VALUE!</v>
      </c>
      <c r="D36" s="19" t="e">
        <f t="shared" si="8"/>
        <v>#VALUE!</v>
      </c>
      <c r="E36" s="19" t="e">
        <f t="shared" si="8"/>
        <v>#VALUE!</v>
      </c>
      <c r="F36" s="19" t="e">
        <f t="shared" si="8"/>
        <v>#VALUE!</v>
      </c>
      <c r="G36" s="19">
        <f t="shared" si="8"/>
        <v>0.2681606761008431</v>
      </c>
      <c r="H36" s="19">
        <f t="shared" si="8"/>
        <v>0.29062872313224564</v>
      </c>
      <c r="I36" s="19">
        <f t="shared" si="8"/>
        <v>0.2091127410221989</v>
      </c>
      <c r="J36" s="19">
        <f t="shared" si="8"/>
        <v>0.18423318263543789</v>
      </c>
      <c r="K36" s="19">
        <f t="shared" si="8"/>
        <v>0.23992013716554619</v>
      </c>
      <c r="L36" s="19">
        <f t="shared" si="8"/>
        <v>0.24150653537159694</v>
      </c>
      <c r="M36" s="19">
        <f t="shared" si="8"/>
        <v>0.2796568696385881</v>
      </c>
      <c r="N36" s="19">
        <f t="shared" si="8"/>
        <v>0.43507898982476878</v>
      </c>
      <c r="O36" s="19">
        <f t="shared" si="8"/>
        <v>0.52464112310458533</v>
      </c>
      <c r="P36" s="19">
        <f t="shared" si="8"/>
        <v>0.49485522472493854</v>
      </c>
      <c r="Q36" s="19">
        <f t="shared" si="8"/>
        <v>0.49485522472493854</v>
      </c>
      <c r="R36" s="19">
        <f t="shared" si="8"/>
        <v>0.16094186621543521</v>
      </c>
      <c r="S36" s="19">
        <f t="shared" si="8"/>
        <v>0.12364283094549201</v>
      </c>
      <c r="T36" s="19">
        <f t="shared" si="8"/>
        <v>0.10172865281857107</v>
      </c>
      <c r="U36" s="19">
        <f t="shared" si="8"/>
        <v>0.11675970075158457</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5704000000</v>
      </c>
      <c r="C39" s="4">
        <v>14013000000</v>
      </c>
      <c r="D39" s="4">
        <v>25922000000</v>
      </c>
      <c r="E39" s="4">
        <v>41733000000</v>
      </c>
      <c r="F39" s="4">
        <v>37037000000</v>
      </c>
      <c r="G39" s="4">
        <v>39510000000</v>
      </c>
      <c r="H39" s="4">
        <v>53394000000</v>
      </c>
      <c r="I39" s="4">
        <v>45687000000</v>
      </c>
      <c r="J39" s="4">
        <v>48351000000</v>
      </c>
      <c r="K39" s="4">
        <v>59531000000</v>
      </c>
      <c r="L39" s="4">
        <v>55256000000</v>
      </c>
      <c r="M39" s="4">
        <v>57411000000</v>
      </c>
      <c r="N39" s="4">
        <v>94680000000</v>
      </c>
      <c r="O39" s="4">
        <v>99803000000</v>
      </c>
      <c r="P39" s="4">
        <v>96995000000</v>
      </c>
      <c r="Q39" s="5">
        <v>96995000000</v>
      </c>
      <c r="R39" s="4">
        <v>29998000000</v>
      </c>
      <c r="S39" s="4">
        <v>24160000000</v>
      </c>
      <c r="T39" s="4">
        <v>19881000000</v>
      </c>
      <c r="U39" s="4">
        <v>22956000000</v>
      </c>
    </row>
    <row r="40" spans="1:21" ht="16" x14ac:dyDescent="0.2">
      <c r="A40" s="3" t="s">
        <v>50</v>
      </c>
      <c r="B40" s="4">
        <v>25004448000</v>
      </c>
      <c r="C40" s="4">
        <v>25464908000</v>
      </c>
      <c r="D40" s="4">
        <v>25879224000</v>
      </c>
      <c r="E40" s="4">
        <v>26174904000</v>
      </c>
      <c r="F40" s="4">
        <v>25909280000</v>
      </c>
      <c r="G40" s="4">
        <v>24342288000</v>
      </c>
      <c r="H40" s="4">
        <v>23013684000</v>
      </c>
      <c r="I40" s="4">
        <v>21883280000</v>
      </c>
      <c r="J40" s="4">
        <v>20868968000</v>
      </c>
      <c r="K40" s="4">
        <v>19821510000</v>
      </c>
      <c r="L40" s="4">
        <v>18471336000</v>
      </c>
      <c r="M40" s="4">
        <v>17352119000</v>
      </c>
      <c r="N40" s="4">
        <v>16701272000</v>
      </c>
      <c r="O40" s="4">
        <v>16215963000</v>
      </c>
      <c r="P40" s="4">
        <v>15744231000</v>
      </c>
      <c r="Q40" s="5">
        <v>15744231000</v>
      </c>
      <c r="R40" s="4">
        <v>15892723000</v>
      </c>
      <c r="S40" s="4">
        <v>15787154000</v>
      </c>
      <c r="T40" s="4">
        <v>15697614000</v>
      </c>
      <c r="U40" s="4">
        <v>15599433000</v>
      </c>
    </row>
    <row r="41" spans="1:21" ht="16" x14ac:dyDescent="0.2">
      <c r="A41" s="3" t="s">
        <v>51</v>
      </c>
      <c r="B41" s="6">
        <v>0.23</v>
      </c>
      <c r="C41" s="6">
        <v>0.55000000000000004</v>
      </c>
      <c r="D41" s="4">
        <v>1</v>
      </c>
      <c r="E41" s="6">
        <v>1.59</v>
      </c>
      <c r="F41" s="6">
        <v>1.43</v>
      </c>
      <c r="G41" s="6">
        <v>1.62</v>
      </c>
      <c r="H41" s="6">
        <v>2.3199999999999998</v>
      </c>
      <c r="I41" s="6">
        <v>2.09</v>
      </c>
      <c r="J41" s="6">
        <v>2.3199999999999998</v>
      </c>
      <c r="K41" s="4">
        <v>3</v>
      </c>
      <c r="L41" s="6">
        <v>2.99</v>
      </c>
      <c r="M41" s="6">
        <v>3.31</v>
      </c>
      <c r="N41" s="6">
        <v>5.67</v>
      </c>
      <c r="O41" s="6">
        <v>6.15</v>
      </c>
      <c r="P41" s="6">
        <v>6.16</v>
      </c>
      <c r="Q41" s="7">
        <v>6.16</v>
      </c>
      <c r="R41" s="6">
        <v>1.89</v>
      </c>
      <c r="S41" s="6">
        <v>1.53</v>
      </c>
      <c r="T41" s="6">
        <v>1.27</v>
      </c>
      <c r="U41" s="6">
        <v>1.47</v>
      </c>
    </row>
    <row r="42" spans="1:21" ht="16" x14ac:dyDescent="0.2">
      <c r="A42" s="3" t="s">
        <v>52</v>
      </c>
      <c r="B42" s="6">
        <v>0.23</v>
      </c>
      <c r="C42" s="6">
        <v>0.55000000000000004</v>
      </c>
      <c r="D42" s="4">
        <v>1</v>
      </c>
      <c r="E42" s="6">
        <v>1.59</v>
      </c>
      <c r="F42" s="6">
        <v>1.43</v>
      </c>
      <c r="G42" s="6">
        <v>1.62</v>
      </c>
      <c r="H42" s="6">
        <v>2.3199999999999998</v>
      </c>
      <c r="I42" s="6">
        <v>2.09</v>
      </c>
      <c r="J42" s="6">
        <v>2.3199999999999998</v>
      </c>
      <c r="K42" s="4">
        <v>3</v>
      </c>
      <c r="L42" s="6">
        <v>2.99</v>
      </c>
      <c r="M42" s="6">
        <v>3.31</v>
      </c>
      <c r="N42" s="6">
        <v>5.67</v>
      </c>
      <c r="O42" s="6">
        <v>6.15</v>
      </c>
      <c r="P42" s="6">
        <v>6.16</v>
      </c>
      <c r="Q42" s="7">
        <v>6.16</v>
      </c>
      <c r="R42" s="6">
        <v>1.89</v>
      </c>
      <c r="S42" s="6">
        <v>1.53</v>
      </c>
      <c r="T42" s="6">
        <v>1.27</v>
      </c>
      <c r="U42" s="6">
        <v>1.47</v>
      </c>
    </row>
    <row r="43" spans="1:21" ht="16" x14ac:dyDescent="0.2">
      <c r="A43" s="3" t="s">
        <v>53</v>
      </c>
      <c r="B43" s="4">
        <v>25396140000</v>
      </c>
      <c r="C43" s="4">
        <v>25891936000</v>
      </c>
      <c r="D43" s="4">
        <v>26226060000</v>
      </c>
      <c r="E43" s="4">
        <v>26469932000</v>
      </c>
      <c r="F43" s="4">
        <v>26086536000</v>
      </c>
      <c r="G43" s="4">
        <v>24490652000</v>
      </c>
      <c r="H43" s="4">
        <v>23172276000</v>
      </c>
      <c r="I43" s="4">
        <v>22001124000</v>
      </c>
      <c r="J43" s="4">
        <v>21006768000</v>
      </c>
      <c r="K43" s="4">
        <v>20000435000</v>
      </c>
      <c r="L43" s="4">
        <v>18595651000</v>
      </c>
      <c r="M43" s="4">
        <v>17528214000</v>
      </c>
      <c r="N43" s="4">
        <v>16864919000</v>
      </c>
      <c r="O43" s="4">
        <v>16325819000</v>
      </c>
      <c r="P43" s="4">
        <v>15812547000</v>
      </c>
      <c r="Q43" s="5">
        <v>15812547000</v>
      </c>
      <c r="R43" s="4">
        <v>15955718000</v>
      </c>
      <c r="S43" s="4">
        <v>15847050000</v>
      </c>
      <c r="T43" s="4">
        <v>15775021000</v>
      </c>
      <c r="U43" s="4">
        <v>15672399000</v>
      </c>
    </row>
    <row r="44" spans="1:21" ht="16" x14ac:dyDescent="0.2">
      <c r="A44" s="3" t="s">
        <v>54</v>
      </c>
      <c r="B44" s="6">
        <v>0.22</v>
      </c>
      <c r="C44" s="6">
        <v>0.54</v>
      </c>
      <c r="D44" s="6">
        <v>0.99</v>
      </c>
      <c r="E44" s="6">
        <v>1.58</v>
      </c>
      <c r="F44" s="6">
        <v>1.42</v>
      </c>
      <c r="G44" s="6">
        <v>1.61</v>
      </c>
      <c r="H44" s="6">
        <v>2.2999999999999998</v>
      </c>
      <c r="I44" s="6">
        <v>2.08</v>
      </c>
      <c r="J44" s="6">
        <v>2.2999999999999998</v>
      </c>
      <c r="K44" s="6">
        <v>2.98</v>
      </c>
      <c r="L44" s="6">
        <v>2.97</v>
      </c>
      <c r="M44" s="6">
        <v>3.28</v>
      </c>
      <c r="N44" s="6">
        <v>5.61</v>
      </c>
      <c r="O44" s="6">
        <v>6.11</v>
      </c>
      <c r="P44" s="6">
        <v>6.13</v>
      </c>
      <c r="Q44" s="7">
        <v>6.13</v>
      </c>
      <c r="R44" s="6">
        <v>1.88</v>
      </c>
      <c r="S44" s="6">
        <v>1.52</v>
      </c>
      <c r="T44" s="6">
        <v>1.26</v>
      </c>
      <c r="U44" s="6">
        <v>1.46</v>
      </c>
    </row>
    <row r="45" spans="1:21" ht="16" x14ac:dyDescent="0.2">
      <c r="A45" s="3" t="s">
        <v>55</v>
      </c>
      <c r="B45" s="6">
        <v>0.22</v>
      </c>
      <c r="C45" s="6">
        <v>0.54</v>
      </c>
      <c r="D45" s="6">
        <v>0.99</v>
      </c>
      <c r="E45" s="6">
        <v>1.58</v>
      </c>
      <c r="F45" s="6">
        <v>1.42</v>
      </c>
      <c r="G45" s="6">
        <v>1.61</v>
      </c>
      <c r="H45" s="6">
        <v>2.2999999999999998</v>
      </c>
      <c r="I45" s="6">
        <v>2.08</v>
      </c>
      <c r="J45" s="6">
        <v>2.2999999999999998</v>
      </c>
      <c r="K45" s="6">
        <v>2.98</v>
      </c>
      <c r="L45" s="6">
        <v>2.97</v>
      </c>
      <c r="M45" s="6">
        <v>3.28</v>
      </c>
      <c r="N45" s="6">
        <v>5.61</v>
      </c>
      <c r="O45" s="6">
        <v>6.11</v>
      </c>
      <c r="P45" s="6">
        <v>6.13</v>
      </c>
      <c r="Q45" s="7">
        <v>6.13</v>
      </c>
      <c r="R45" s="6">
        <v>1.88</v>
      </c>
      <c r="S45" s="6">
        <v>1.52</v>
      </c>
      <c r="T45" s="6">
        <v>1.26</v>
      </c>
      <c r="U45" s="6">
        <v>1.46</v>
      </c>
    </row>
    <row r="46" spans="1:21" ht="16" x14ac:dyDescent="0.2">
      <c r="A46" s="3" t="s">
        <v>56</v>
      </c>
      <c r="B46" s="4">
        <v>8361000000</v>
      </c>
      <c r="C46" s="4">
        <v>19412000000</v>
      </c>
      <c r="D46" s="4">
        <v>35604000000</v>
      </c>
      <c r="E46" s="4">
        <v>58518000000</v>
      </c>
      <c r="F46" s="4">
        <v>55756000000</v>
      </c>
      <c r="G46" s="4">
        <v>60449000000</v>
      </c>
      <c r="H46" s="4">
        <v>82487000000</v>
      </c>
      <c r="I46" s="4">
        <v>70529000000</v>
      </c>
      <c r="J46" s="4">
        <v>71501000000</v>
      </c>
      <c r="K46" s="4">
        <v>81801000000</v>
      </c>
      <c r="L46" s="4">
        <v>76477000000</v>
      </c>
      <c r="M46" s="4">
        <v>77344000000</v>
      </c>
      <c r="N46" s="4">
        <v>120233000000</v>
      </c>
      <c r="O46" s="4">
        <v>130541000000</v>
      </c>
      <c r="P46" s="4">
        <v>125820000000</v>
      </c>
      <c r="Q46" s="5">
        <v>125820000000</v>
      </c>
      <c r="R46" s="4">
        <v>38932000000</v>
      </c>
      <c r="S46" s="4">
        <v>31216000000</v>
      </c>
      <c r="T46" s="4">
        <v>26050000000</v>
      </c>
      <c r="U46" s="4">
        <v>29622000000</v>
      </c>
    </row>
    <row r="47" spans="1:21" ht="16" x14ac:dyDescent="0.2">
      <c r="A47" s="3" t="s">
        <v>57</v>
      </c>
      <c r="B47" s="6">
        <v>22.88</v>
      </c>
      <c r="C47" s="6">
        <v>29.76</v>
      </c>
      <c r="D47" s="6">
        <v>32.89</v>
      </c>
      <c r="E47" s="6">
        <v>37.39</v>
      </c>
      <c r="F47" s="6">
        <v>32.619999999999997</v>
      </c>
      <c r="G47" s="6">
        <v>33.07</v>
      </c>
      <c r="H47" s="6">
        <v>35.29</v>
      </c>
      <c r="I47" s="6">
        <v>32.71</v>
      </c>
      <c r="J47" s="6">
        <v>31.19</v>
      </c>
      <c r="K47" s="6">
        <v>30.8</v>
      </c>
      <c r="L47" s="6">
        <v>29.39</v>
      </c>
      <c r="M47" s="6">
        <v>28.17</v>
      </c>
      <c r="N47" s="6">
        <v>32.869999999999997</v>
      </c>
      <c r="O47" s="6">
        <v>33.1</v>
      </c>
      <c r="P47" s="6">
        <v>32.83</v>
      </c>
      <c r="Q47" s="7">
        <v>32.83</v>
      </c>
      <c r="R47" s="6">
        <v>32.33</v>
      </c>
      <c r="S47" s="6">
        <v>32.14</v>
      </c>
      <c r="T47" s="6">
        <v>32.29</v>
      </c>
      <c r="U47" s="6">
        <v>32.83</v>
      </c>
    </row>
    <row r="48" spans="1:21" ht="16" x14ac:dyDescent="0.2">
      <c r="A48" s="3" t="s">
        <v>58</v>
      </c>
      <c r="B48" s="4">
        <v>7658000000</v>
      </c>
      <c r="C48" s="4">
        <v>18385000000</v>
      </c>
      <c r="D48" s="4">
        <v>33790000000</v>
      </c>
      <c r="E48" s="4">
        <v>55241000000</v>
      </c>
      <c r="F48" s="4">
        <v>48999000000</v>
      </c>
      <c r="G48" s="4">
        <v>52503000000</v>
      </c>
      <c r="H48" s="4">
        <v>71230000000</v>
      </c>
      <c r="I48" s="4">
        <v>60024000000</v>
      </c>
      <c r="J48" s="4">
        <v>61344000000</v>
      </c>
      <c r="K48" s="4">
        <v>70898000000</v>
      </c>
      <c r="L48" s="4">
        <v>63930000000</v>
      </c>
      <c r="M48" s="4">
        <v>66288000000</v>
      </c>
      <c r="N48" s="4">
        <v>108949000000</v>
      </c>
      <c r="O48" s="4">
        <v>119437000000</v>
      </c>
      <c r="P48" s="4">
        <v>114301000000</v>
      </c>
      <c r="Q48" s="5">
        <v>114301000000</v>
      </c>
      <c r="R48" s="4">
        <v>36016000000</v>
      </c>
      <c r="S48" s="4">
        <v>28318000000</v>
      </c>
      <c r="T48" s="4">
        <v>22998000000</v>
      </c>
      <c r="U48" s="4">
        <v>26969000000</v>
      </c>
    </row>
    <row r="49" spans="1:21" ht="16" x14ac:dyDescent="0.2">
      <c r="A49" s="3" t="s">
        <v>59</v>
      </c>
      <c r="B49" s="4">
        <v>7658000000</v>
      </c>
      <c r="C49" s="4">
        <v>18385000000</v>
      </c>
      <c r="D49" s="4">
        <v>33790000000</v>
      </c>
      <c r="E49" s="4">
        <v>55241000000</v>
      </c>
      <c r="F49" s="4">
        <v>48999000000</v>
      </c>
      <c r="G49" s="4">
        <v>52503000000</v>
      </c>
      <c r="H49" s="4">
        <v>71230000000</v>
      </c>
      <c r="I49" s="4">
        <v>60024000000</v>
      </c>
      <c r="J49" s="4">
        <v>61344000000</v>
      </c>
      <c r="K49" s="4">
        <v>70898000000</v>
      </c>
      <c r="L49" s="4">
        <v>63930000000</v>
      </c>
      <c r="M49" s="4">
        <v>66288000000</v>
      </c>
      <c r="N49" s="4">
        <v>108949000000</v>
      </c>
      <c r="O49" s="4">
        <v>119437000000</v>
      </c>
      <c r="P49" s="4">
        <v>114301000000</v>
      </c>
      <c r="Q49" s="5">
        <v>114301000000</v>
      </c>
      <c r="R49" s="4">
        <v>36016000000</v>
      </c>
      <c r="S49" s="4">
        <v>28318000000</v>
      </c>
      <c r="T49" s="4">
        <v>22998000000</v>
      </c>
      <c r="U49" s="4">
        <v>26969000000</v>
      </c>
    </row>
    <row r="50" spans="1:21" ht="16" x14ac:dyDescent="0.2">
      <c r="A50" s="3" t="s">
        <v>63</v>
      </c>
      <c r="B50" s="4">
        <v>992853</v>
      </c>
      <c r="C50" s="4">
        <v>1320344</v>
      </c>
      <c r="D50" s="4">
        <v>1710095</v>
      </c>
      <c r="E50" s="4">
        <v>2056610</v>
      </c>
      <c r="F50" s="4">
        <v>2025000</v>
      </c>
      <c r="G50" s="4">
        <v>1884485</v>
      </c>
      <c r="H50" s="4">
        <v>2124682</v>
      </c>
      <c r="I50" s="4">
        <v>1858957</v>
      </c>
      <c r="J50" s="4">
        <v>1863691</v>
      </c>
      <c r="K50" s="4">
        <v>2012083</v>
      </c>
      <c r="L50" s="4">
        <v>1899080</v>
      </c>
      <c r="M50" s="4">
        <v>1867449</v>
      </c>
      <c r="N50" s="4">
        <v>2375435</v>
      </c>
      <c r="O50" s="4">
        <v>2404439</v>
      </c>
      <c r="P50" s="4">
        <v>2380652</v>
      </c>
      <c r="Q50" s="5">
        <v>2380652</v>
      </c>
      <c r="R50" s="4">
        <v>714354</v>
      </c>
      <c r="S50" s="4">
        <v>578268</v>
      </c>
      <c r="T50" s="4">
        <v>498762</v>
      </c>
      <c r="U50" s="4">
        <v>555888</v>
      </c>
    </row>
    <row r="51" spans="1:21" ht="16" x14ac:dyDescent="0.2">
      <c r="A51" s="3" t="s">
        <v>64</v>
      </c>
      <c r="B51" s="4" t="s">
        <v>26</v>
      </c>
      <c r="C51" s="4" t="s">
        <v>26</v>
      </c>
      <c r="D51" s="4" t="s">
        <v>26</v>
      </c>
      <c r="E51" s="6">
        <v>0.1</v>
      </c>
      <c r="F51" s="6">
        <v>0.41</v>
      </c>
      <c r="G51" s="6">
        <v>0.46</v>
      </c>
      <c r="H51" s="6">
        <v>0.5</v>
      </c>
      <c r="I51" s="6">
        <v>0.56000000000000005</v>
      </c>
      <c r="J51" s="6">
        <v>0.61</v>
      </c>
      <c r="K51" s="6">
        <v>0.69</v>
      </c>
      <c r="L51" s="6">
        <v>0.76</v>
      </c>
      <c r="M51" s="6">
        <v>0.81</v>
      </c>
      <c r="N51" s="6">
        <v>0.87</v>
      </c>
      <c r="O51" s="6">
        <v>0.92</v>
      </c>
      <c r="P51" s="6">
        <v>0.95</v>
      </c>
      <c r="Q51" s="7">
        <v>0.95</v>
      </c>
      <c r="R51" s="6">
        <v>0.24</v>
      </c>
      <c r="S51" s="6">
        <v>0.23</v>
      </c>
      <c r="T51" s="6">
        <v>0.25</v>
      </c>
      <c r="U51" s="6">
        <v>0.24</v>
      </c>
    </row>
    <row r="52" spans="1:21" ht="16" x14ac:dyDescent="0.2">
      <c r="A52" s="3" t="s">
        <v>65</v>
      </c>
      <c r="B52" s="4">
        <v>703000000</v>
      </c>
      <c r="C52" s="4">
        <v>1027000000</v>
      </c>
      <c r="D52" s="4">
        <v>1814000000</v>
      </c>
      <c r="E52" s="4">
        <v>3277000000</v>
      </c>
      <c r="F52" s="4">
        <v>6757000000</v>
      </c>
      <c r="G52" s="4">
        <v>7946000000</v>
      </c>
      <c r="H52" s="4">
        <v>11257000000</v>
      </c>
      <c r="I52" s="4">
        <v>10505000000</v>
      </c>
      <c r="J52" s="4">
        <v>10157000000</v>
      </c>
      <c r="K52" s="4">
        <v>10903000000</v>
      </c>
      <c r="L52" s="4">
        <v>12547000000</v>
      </c>
      <c r="M52" s="4">
        <v>11056000000</v>
      </c>
      <c r="N52" s="4">
        <v>11284000000</v>
      </c>
      <c r="O52" s="4">
        <v>11104000000</v>
      </c>
      <c r="P52" s="4">
        <v>11519000000</v>
      </c>
      <c r="Q52" s="5">
        <v>11519000000</v>
      </c>
      <c r="R52" s="4">
        <v>2916000000</v>
      </c>
      <c r="S52" s="4">
        <v>2898000000</v>
      </c>
      <c r="T52" s="4">
        <v>3052000000</v>
      </c>
      <c r="U52" s="4">
        <v>2653000000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36265000000</v>
      </c>
      <c r="C55" s="4">
        <v>41678000000</v>
      </c>
      <c r="D55" s="4">
        <v>44988000000</v>
      </c>
      <c r="E55" s="4">
        <v>57653000000</v>
      </c>
      <c r="F55" s="4">
        <v>73286000000</v>
      </c>
      <c r="G55" s="4">
        <v>68531000000</v>
      </c>
      <c r="H55" s="4">
        <v>89378000000</v>
      </c>
      <c r="I55" s="4">
        <v>106869000000</v>
      </c>
      <c r="J55" s="4">
        <v>128645000000</v>
      </c>
      <c r="K55" s="4">
        <v>131339000000</v>
      </c>
      <c r="L55" s="4">
        <v>162819000000</v>
      </c>
      <c r="M55" s="4">
        <v>143713000000</v>
      </c>
      <c r="N55" s="4">
        <v>134836000000</v>
      </c>
      <c r="O55" s="4">
        <v>135405000000</v>
      </c>
      <c r="P55" s="4">
        <v>143566000000</v>
      </c>
      <c r="Q55" s="5">
        <v>143566000000</v>
      </c>
      <c r="R55" s="4">
        <v>128777000000</v>
      </c>
      <c r="S55" s="4">
        <v>112913000000</v>
      </c>
      <c r="T55" s="4">
        <v>122659000000</v>
      </c>
      <c r="U55" s="4">
        <v>143566000000</v>
      </c>
    </row>
    <row r="56" spans="1:21" ht="16" x14ac:dyDescent="0.2">
      <c r="A56" s="3" t="s">
        <v>67</v>
      </c>
      <c r="B56" s="4">
        <v>23464000000</v>
      </c>
      <c r="C56" s="4">
        <v>25620000000</v>
      </c>
      <c r="D56" s="4">
        <v>25952000000</v>
      </c>
      <c r="E56" s="4">
        <v>29129000000</v>
      </c>
      <c r="F56" s="4">
        <v>40546000000</v>
      </c>
      <c r="G56" s="4">
        <v>25077000000</v>
      </c>
      <c r="H56" s="4">
        <v>41601000000</v>
      </c>
      <c r="I56" s="4">
        <v>67155000000</v>
      </c>
      <c r="J56" s="4">
        <v>74181000000</v>
      </c>
      <c r="K56" s="4">
        <v>66301000000</v>
      </c>
      <c r="L56" s="4">
        <v>100557000000</v>
      </c>
      <c r="M56" s="4">
        <v>90943000000</v>
      </c>
      <c r="N56" s="4">
        <v>62639000000</v>
      </c>
      <c r="O56" s="4">
        <v>48304000000</v>
      </c>
      <c r="P56" s="4">
        <v>61555000000</v>
      </c>
      <c r="Q56" s="5">
        <v>61555000000</v>
      </c>
      <c r="R56" s="4">
        <v>51355000000</v>
      </c>
      <c r="S56" s="4">
        <v>55872000000</v>
      </c>
      <c r="T56" s="4">
        <v>62482000000</v>
      </c>
      <c r="U56" s="4">
        <v>61555000000</v>
      </c>
    </row>
    <row r="57" spans="1:21" ht="16" x14ac:dyDescent="0.2">
      <c r="A57" s="3" t="s">
        <v>68</v>
      </c>
      <c r="B57" s="4">
        <v>5263000000</v>
      </c>
      <c r="C57" s="4">
        <v>11261000000</v>
      </c>
      <c r="D57" s="4">
        <v>9815000000</v>
      </c>
      <c r="E57" s="4">
        <v>10746000000</v>
      </c>
      <c r="F57" s="4">
        <v>14259000000</v>
      </c>
      <c r="G57" s="4">
        <v>13844000000</v>
      </c>
      <c r="H57" s="4">
        <v>21120000000</v>
      </c>
      <c r="I57" s="4">
        <v>20484000000</v>
      </c>
      <c r="J57" s="4">
        <v>20289000000</v>
      </c>
      <c r="K57" s="4">
        <v>25913000000</v>
      </c>
      <c r="L57" s="4">
        <v>48844000000</v>
      </c>
      <c r="M57" s="4">
        <v>38016000000</v>
      </c>
      <c r="N57" s="4">
        <v>34940000000</v>
      </c>
      <c r="O57" s="4">
        <v>23646000000</v>
      </c>
      <c r="P57" s="4">
        <v>29965000000</v>
      </c>
      <c r="Q57" s="5">
        <v>29965000000</v>
      </c>
      <c r="R57" s="4">
        <v>20535000000</v>
      </c>
      <c r="S57" s="4">
        <v>24687000000</v>
      </c>
      <c r="T57" s="4">
        <v>28408000000</v>
      </c>
      <c r="U57" s="4">
        <v>29965000000</v>
      </c>
    </row>
    <row r="58" spans="1:21" ht="16" x14ac:dyDescent="0.2">
      <c r="A58" s="3" t="s">
        <v>69</v>
      </c>
      <c r="B58" s="4">
        <v>18201000000</v>
      </c>
      <c r="C58" s="4">
        <v>14359000000</v>
      </c>
      <c r="D58" s="4">
        <v>16137000000</v>
      </c>
      <c r="E58" s="4">
        <v>18383000000</v>
      </c>
      <c r="F58" s="4">
        <v>26287000000</v>
      </c>
      <c r="G58" s="4">
        <v>11233000000</v>
      </c>
      <c r="H58" s="4">
        <v>20481000000</v>
      </c>
      <c r="I58" s="4">
        <v>46671000000</v>
      </c>
      <c r="J58" s="4">
        <v>53892000000</v>
      </c>
      <c r="K58" s="4">
        <v>40388000000</v>
      </c>
      <c r="L58" s="4">
        <v>51713000000</v>
      </c>
      <c r="M58" s="4">
        <v>52927000000</v>
      </c>
      <c r="N58" s="4">
        <v>27699000000</v>
      </c>
      <c r="O58" s="4">
        <v>24658000000</v>
      </c>
      <c r="P58" s="4">
        <v>31590000000</v>
      </c>
      <c r="Q58" s="5">
        <v>31590000000</v>
      </c>
      <c r="R58" s="4">
        <v>30820000000</v>
      </c>
      <c r="S58" s="4">
        <v>31185000000</v>
      </c>
      <c r="T58" s="4">
        <v>34074000000</v>
      </c>
      <c r="U58" s="4">
        <v>31590000000</v>
      </c>
    </row>
    <row r="59" spans="1:21" ht="16" x14ac:dyDescent="0.2">
      <c r="A59" s="3" t="s">
        <v>70</v>
      </c>
      <c r="B59" s="4">
        <v>3361000000</v>
      </c>
      <c r="C59" s="4">
        <v>9924000000</v>
      </c>
      <c r="D59" s="4">
        <v>11717000000</v>
      </c>
      <c r="E59" s="4">
        <v>18692000000</v>
      </c>
      <c r="F59" s="4">
        <v>20641000000</v>
      </c>
      <c r="G59" s="4">
        <v>27219000000</v>
      </c>
      <c r="H59" s="4">
        <v>30343000000</v>
      </c>
      <c r="I59" s="4">
        <v>29299000000</v>
      </c>
      <c r="J59" s="4">
        <v>35673000000</v>
      </c>
      <c r="K59" s="4">
        <v>48995000000</v>
      </c>
      <c r="L59" s="4">
        <v>45804000000</v>
      </c>
      <c r="M59" s="4">
        <v>37445000000</v>
      </c>
      <c r="N59" s="4">
        <v>51506000000</v>
      </c>
      <c r="O59" s="4">
        <v>60932000000</v>
      </c>
      <c r="P59" s="4">
        <v>60985000000</v>
      </c>
      <c r="Q59" s="5">
        <v>60985000000</v>
      </c>
      <c r="R59" s="4">
        <v>54180000000</v>
      </c>
      <c r="S59" s="4">
        <v>35899000000</v>
      </c>
      <c r="T59" s="4">
        <v>39186000000</v>
      </c>
      <c r="U59" s="4">
        <v>60985000000</v>
      </c>
    </row>
    <row r="60" spans="1:21" ht="16" x14ac:dyDescent="0.2">
      <c r="A60" s="3" t="s">
        <v>71</v>
      </c>
      <c r="B60" s="4">
        <v>3361000000</v>
      </c>
      <c r="C60" s="4">
        <v>5510000000</v>
      </c>
      <c r="D60" s="4">
        <v>5369000000</v>
      </c>
      <c r="E60" s="4">
        <v>10930000000</v>
      </c>
      <c r="F60" s="4">
        <v>13102000000</v>
      </c>
      <c r="G60" s="4">
        <v>17460000000</v>
      </c>
      <c r="H60" s="4">
        <v>16849000000</v>
      </c>
      <c r="I60" s="4">
        <v>15754000000</v>
      </c>
      <c r="J60" s="4">
        <v>17874000000</v>
      </c>
      <c r="K60" s="4">
        <v>23186000000</v>
      </c>
      <c r="L60" s="4">
        <v>22926000000</v>
      </c>
      <c r="M60" s="4">
        <v>16120000000</v>
      </c>
      <c r="N60" s="4">
        <v>26278000000</v>
      </c>
      <c r="O60" s="4">
        <v>28184000000</v>
      </c>
      <c r="P60" s="4">
        <v>29508000000</v>
      </c>
      <c r="Q60" s="5">
        <v>29508000000</v>
      </c>
      <c r="R60" s="4">
        <v>23752000000</v>
      </c>
      <c r="S60" s="4">
        <v>17936000000</v>
      </c>
      <c r="T60" s="4">
        <v>19549000000</v>
      </c>
      <c r="U60" s="4">
        <v>29508000000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t="s">
        <v>26</v>
      </c>
      <c r="C63" s="4">
        <v>4414000000</v>
      </c>
      <c r="D63" s="4">
        <v>6348000000</v>
      </c>
      <c r="E63" s="4">
        <v>7762000000</v>
      </c>
      <c r="F63" s="4">
        <v>7539000000</v>
      </c>
      <c r="G63" s="4">
        <v>9759000000</v>
      </c>
      <c r="H63" s="4">
        <v>13494000000</v>
      </c>
      <c r="I63" s="4">
        <v>13545000000</v>
      </c>
      <c r="J63" s="4">
        <v>17799000000</v>
      </c>
      <c r="K63" s="4">
        <v>25809000000</v>
      </c>
      <c r="L63" s="4">
        <v>22878000000</v>
      </c>
      <c r="M63" s="4">
        <v>21325000000</v>
      </c>
      <c r="N63" s="4">
        <v>25228000000</v>
      </c>
      <c r="O63" s="4">
        <v>32748000000</v>
      </c>
      <c r="P63" s="4">
        <v>31477000000</v>
      </c>
      <c r="Q63" s="5">
        <v>31477000000</v>
      </c>
      <c r="R63" s="4">
        <v>30428000000</v>
      </c>
      <c r="S63" s="4">
        <v>17963000000</v>
      </c>
      <c r="T63" s="4">
        <v>19637000000</v>
      </c>
      <c r="U63" s="4">
        <v>31477000000</v>
      </c>
    </row>
    <row r="64" spans="1:21" ht="16" x14ac:dyDescent="0.2">
      <c r="A64" s="3" t="s">
        <v>75</v>
      </c>
      <c r="B64" s="4">
        <v>455000000</v>
      </c>
      <c r="C64" s="4">
        <v>1051000000</v>
      </c>
      <c r="D64" s="4">
        <v>776000000</v>
      </c>
      <c r="E64" s="4">
        <v>791000000</v>
      </c>
      <c r="F64" s="4">
        <v>1764000000</v>
      </c>
      <c r="G64" s="4">
        <v>2111000000</v>
      </c>
      <c r="H64" s="4">
        <v>2349000000</v>
      </c>
      <c r="I64" s="4">
        <v>2132000000</v>
      </c>
      <c r="J64" s="4">
        <v>4855000000</v>
      </c>
      <c r="K64" s="4">
        <v>3956000000</v>
      </c>
      <c r="L64" s="4">
        <v>4106000000</v>
      </c>
      <c r="M64" s="4">
        <v>4061000000</v>
      </c>
      <c r="N64" s="4">
        <v>6580000000</v>
      </c>
      <c r="O64" s="4">
        <v>4946000000</v>
      </c>
      <c r="P64" s="4">
        <v>6331000000</v>
      </c>
      <c r="Q64" s="5">
        <v>6331000000</v>
      </c>
      <c r="R64" s="4">
        <v>6820000000</v>
      </c>
      <c r="S64" s="4">
        <v>7482000000</v>
      </c>
      <c r="T64" s="4">
        <v>7351000000</v>
      </c>
      <c r="U64" s="4">
        <v>6331000000</v>
      </c>
    </row>
    <row r="65" spans="1:21" ht="16" x14ac:dyDescent="0.2">
      <c r="A65" s="3" t="s">
        <v>76</v>
      </c>
      <c r="B65" s="4" t="s">
        <v>26</v>
      </c>
      <c r="C65" s="4" t="s">
        <v>26</v>
      </c>
      <c r="D65" s="4" t="s">
        <v>26</v>
      </c>
      <c r="E65" s="4">
        <v>124000000</v>
      </c>
      <c r="F65" s="4">
        <v>683000000</v>
      </c>
      <c r="G65" s="4">
        <v>471000000</v>
      </c>
      <c r="H65" s="4" t="s">
        <v>26</v>
      </c>
      <c r="I65" s="4" t="s">
        <v>26</v>
      </c>
      <c r="J65" s="4" t="s">
        <v>26</v>
      </c>
      <c r="K65" s="4" t="s">
        <v>26</v>
      </c>
      <c r="L65" s="4" t="s">
        <v>26</v>
      </c>
      <c r="M65" s="4" t="s">
        <v>26</v>
      </c>
      <c r="N65" s="4" t="s">
        <v>26</v>
      </c>
      <c r="O65" s="4" t="s">
        <v>26</v>
      </c>
      <c r="P65" s="4" t="s">
        <v>26</v>
      </c>
      <c r="Q65" s="5" t="s">
        <v>26</v>
      </c>
      <c r="R65" s="4">
        <v>2513000000</v>
      </c>
      <c r="S65" s="4">
        <v>3379000000</v>
      </c>
      <c r="T65" s="4">
        <v>3788000000</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v>667000000</v>
      </c>
      <c r="F67" s="4">
        <v>1081000000</v>
      </c>
      <c r="G67" s="4">
        <v>1640000000</v>
      </c>
      <c r="H67" s="4" t="s">
        <v>26</v>
      </c>
      <c r="I67" s="4" t="s">
        <v>26</v>
      </c>
      <c r="J67" s="4" t="s">
        <v>26</v>
      </c>
      <c r="K67" s="4" t="s">
        <v>26</v>
      </c>
      <c r="L67" s="4" t="s">
        <v>26</v>
      </c>
      <c r="M67" s="4" t="s">
        <v>26</v>
      </c>
      <c r="N67" s="4" t="s">
        <v>26</v>
      </c>
      <c r="O67" s="4" t="s">
        <v>26</v>
      </c>
      <c r="P67" s="4" t="s">
        <v>26</v>
      </c>
      <c r="Q67" s="5" t="s">
        <v>26</v>
      </c>
      <c r="R67" s="4">
        <v>4307000000</v>
      </c>
      <c r="S67" s="4">
        <v>4103000000</v>
      </c>
      <c r="T67" s="4">
        <v>3563000000</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v>455000000</v>
      </c>
      <c r="C69" s="4">
        <v>1051000000</v>
      </c>
      <c r="D69" s="4">
        <v>776000000</v>
      </c>
      <c r="E69" s="4" t="s">
        <v>26</v>
      </c>
      <c r="F69" s="4" t="s">
        <v>26</v>
      </c>
      <c r="G69" s="4" t="s">
        <v>26</v>
      </c>
      <c r="H69" s="4">
        <v>2349000000</v>
      </c>
      <c r="I69" s="4">
        <v>2132000000</v>
      </c>
      <c r="J69" s="4">
        <v>4855000000</v>
      </c>
      <c r="K69" s="4">
        <v>3956000000</v>
      </c>
      <c r="L69" s="4">
        <v>4106000000</v>
      </c>
      <c r="M69" s="4">
        <v>4061000000</v>
      </c>
      <c r="N69" s="4">
        <v>6580000000</v>
      </c>
      <c r="O69" s="4">
        <v>4946000000</v>
      </c>
      <c r="P69" s="4">
        <v>6331000000</v>
      </c>
      <c r="Q69" s="5">
        <v>6331000000</v>
      </c>
      <c r="R69" s="4" t="s">
        <v>26</v>
      </c>
      <c r="S69" s="4" t="s">
        <v>26</v>
      </c>
      <c r="T69" s="4" t="s">
        <v>26</v>
      </c>
      <c r="U69" s="4">
        <v>6331000000</v>
      </c>
    </row>
    <row r="70" spans="1:21" ht="16" x14ac:dyDescent="0.2">
      <c r="A70" s="3" t="s">
        <v>81</v>
      </c>
      <c r="B70" s="4">
        <v>8985000000</v>
      </c>
      <c r="C70" s="4">
        <v>5083000000</v>
      </c>
      <c r="D70" s="4">
        <v>6543000000</v>
      </c>
      <c r="E70" s="4">
        <v>9041000000</v>
      </c>
      <c r="F70" s="4">
        <v>10335000000</v>
      </c>
      <c r="G70" s="4">
        <v>14124000000</v>
      </c>
      <c r="H70" s="4">
        <v>15085000000</v>
      </c>
      <c r="I70" s="4">
        <v>8283000000</v>
      </c>
      <c r="J70" s="4">
        <v>13936000000</v>
      </c>
      <c r="K70" s="4">
        <v>12087000000</v>
      </c>
      <c r="L70" s="4">
        <v>12352000000</v>
      </c>
      <c r="M70" s="4">
        <v>11264000000</v>
      </c>
      <c r="N70" s="4">
        <v>14111000000</v>
      </c>
      <c r="O70" s="4">
        <v>21223000000</v>
      </c>
      <c r="P70" s="4">
        <v>14695000000</v>
      </c>
      <c r="Q70" s="5">
        <v>14695000000</v>
      </c>
      <c r="R70" s="4">
        <v>16422000000</v>
      </c>
      <c r="S70" s="4">
        <v>13660000000</v>
      </c>
      <c r="T70" s="4">
        <v>13640000000</v>
      </c>
      <c r="U70" s="4">
        <v>14695000000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17586000000</v>
      </c>
      <c r="C76" s="4">
        <v>33505000000</v>
      </c>
      <c r="D76" s="4">
        <v>71383000000</v>
      </c>
      <c r="E76" s="4">
        <v>118411000000</v>
      </c>
      <c r="F76" s="4">
        <v>133714000000</v>
      </c>
      <c r="G76" s="4">
        <v>163308000000</v>
      </c>
      <c r="H76" s="4">
        <v>201101000000</v>
      </c>
      <c r="I76" s="4">
        <v>214817000000</v>
      </c>
      <c r="J76" s="4">
        <v>246674000000</v>
      </c>
      <c r="K76" s="4">
        <v>234386000000</v>
      </c>
      <c r="L76" s="4">
        <v>175697000000</v>
      </c>
      <c r="M76" s="4">
        <v>180175000000</v>
      </c>
      <c r="N76" s="4">
        <v>216166000000</v>
      </c>
      <c r="O76" s="4">
        <v>217350000000</v>
      </c>
      <c r="P76" s="4">
        <v>209017000000</v>
      </c>
      <c r="Q76" s="5">
        <v>209017000000</v>
      </c>
      <c r="R76" s="4">
        <v>217970000000</v>
      </c>
      <c r="S76" s="4">
        <v>219247000000</v>
      </c>
      <c r="T76" s="4">
        <v>212379000000</v>
      </c>
      <c r="U76" s="4">
        <v>209017000000</v>
      </c>
    </row>
    <row r="77" spans="1:21" ht="16" x14ac:dyDescent="0.2">
      <c r="A77" s="3" t="s">
        <v>88</v>
      </c>
      <c r="B77" s="4">
        <v>2954000000</v>
      </c>
      <c r="C77" s="4">
        <v>4768000000</v>
      </c>
      <c r="D77" s="4">
        <v>7777000000</v>
      </c>
      <c r="E77" s="4">
        <v>15452000000</v>
      </c>
      <c r="F77" s="4">
        <v>16597000000</v>
      </c>
      <c r="G77" s="4">
        <v>20624000000</v>
      </c>
      <c r="H77" s="4">
        <v>22471000000</v>
      </c>
      <c r="I77" s="4">
        <v>27010000000</v>
      </c>
      <c r="J77" s="4">
        <v>33783000000</v>
      </c>
      <c r="K77" s="4">
        <v>41304000000</v>
      </c>
      <c r="L77" s="4">
        <v>37378000000</v>
      </c>
      <c r="M77" s="4">
        <v>36766000000</v>
      </c>
      <c r="N77" s="4">
        <v>39440000000</v>
      </c>
      <c r="O77" s="4">
        <v>42117000000</v>
      </c>
      <c r="P77" s="4">
        <v>43715000000</v>
      </c>
      <c r="Q77" s="5">
        <v>43715000000</v>
      </c>
      <c r="R77" s="4">
        <v>42951000000</v>
      </c>
      <c r="S77" s="4">
        <v>43398000000</v>
      </c>
      <c r="T77" s="4">
        <v>43550000000</v>
      </c>
      <c r="U77" s="4">
        <v>43715000000</v>
      </c>
    </row>
    <row r="78" spans="1:21" ht="16" x14ac:dyDescent="0.2">
      <c r="A78" s="3" t="s">
        <v>89</v>
      </c>
      <c r="B78" s="4">
        <v>4667000000</v>
      </c>
      <c r="C78" s="4">
        <v>7234000000</v>
      </c>
      <c r="D78" s="4">
        <v>11768000000</v>
      </c>
      <c r="E78" s="4">
        <v>21887000000</v>
      </c>
      <c r="F78" s="4">
        <v>28519000000</v>
      </c>
      <c r="G78" s="4">
        <v>39015000000</v>
      </c>
      <c r="H78" s="4">
        <v>49257000000</v>
      </c>
      <c r="I78" s="4">
        <v>61245000000</v>
      </c>
      <c r="J78" s="4">
        <v>75076000000</v>
      </c>
      <c r="K78" s="4">
        <v>90403000000</v>
      </c>
      <c r="L78" s="4">
        <v>95957000000</v>
      </c>
      <c r="M78" s="4">
        <v>103526000000</v>
      </c>
      <c r="N78" s="4">
        <v>109723000000</v>
      </c>
      <c r="O78" s="4">
        <v>114457000000</v>
      </c>
      <c r="P78" s="4">
        <v>114599000000</v>
      </c>
      <c r="Q78" s="5">
        <v>114599000000</v>
      </c>
      <c r="R78" s="4">
        <v>110995000000</v>
      </c>
      <c r="S78" s="4">
        <v>113066000000</v>
      </c>
      <c r="T78" s="4">
        <v>114337000000</v>
      </c>
      <c r="U78" s="4">
        <v>114599000000</v>
      </c>
    </row>
    <row r="79" spans="1:21" ht="16" x14ac:dyDescent="0.2">
      <c r="A79" s="3" t="s">
        <v>90</v>
      </c>
      <c r="B79" s="4">
        <v>1713000000</v>
      </c>
      <c r="C79" s="4">
        <v>2466000000</v>
      </c>
      <c r="D79" s="4">
        <v>3991000000</v>
      </c>
      <c r="E79" s="4">
        <v>6435000000</v>
      </c>
      <c r="F79" s="4">
        <v>11922000000</v>
      </c>
      <c r="G79" s="4">
        <v>18391000000</v>
      </c>
      <c r="H79" s="4">
        <v>26786000000</v>
      </c>
      <c r="I79" s="4">
        <v>34235000000</v>
      </c>
      <c r="J79" s="4">
        <v>41293000000</v>
      </c>
      <c r="K79" s="4">
        <v>49099000000</v>
      </c>
      <c r="L79" s="4">
        <v>58579000000</v>
      </c>
      <c r="M79" s="4">
        <v>66760000000</v>
      </c>
      <c r="N79" s="4">
        <v>70283000000</v>
      </c>
      <c r="O79" s="4">
        <v>72340000000</v>
      </c>
      <c r="P79" s="4">
        <v>70884000000</v>
      </c>
      <c r="Q79" s="5">
        <v>70884000000</v>
      </c>
      <c r="R79" s="4">
        <v>68044000000</v>
      </c>
      <c r="S79" s="4">
        <v>69668000000</v>
      </c>
      <c r="T79" s="4">
        <v>70787000000</v>
      </c>
      <c r="U79" s="4">
        <v>70884000000</v>
      </c>
    </row>
    <row r="80" spans="1:21" ht="16" x14ac:dyDescent="0.2">
      <c r="A80" s="3" t="s">
        <v>91</v>
      </c>
      <c r="B80" s="4">
        <v>10528000000</v>
      </c>
      <c r="C80" s="4">
        <v>25391000000</v>
      </c>
      <c r="D80" s="4">
        <v>55618000000</v>
      </c>
      <c r="E80" s="4">
        <v>92122000000</v>
      </c>
      <c r="F80" s="4">
        <v>106215000000</v>
      </c>
      <c r="G80" s="4">
        <v>130162000000</v>
      </c>
      <c r="H80" s="4">
        <v>164065000000</v>
      </c>
      <c r="I80" s="4">
        <v>170430000000</v>
      </c>
      <c r="J80" s="4">
        <v>194714000000</v>
      </c>
      <c r="K80" s="4">
        <v>170799000000</v>
      </c>
      <c r="L80" s="4">
        <v>105341000000</v>
      </c>
      <c r="M80" s="4">
        <v>100887000000</v>
      </c>
      <c r="N80" s="4">
        <v>127877000000</v>
      </c>
      <c r="O80" s="4">
        <v>120805000000</v>
      </c>
      <c r="P80" s="4">
        <v>100544000000</v>
      </c>
      <c r="Q80" s="5">
        <v>100544000000</v>
      </c>
      <c r="R80" s="4">
        <v>114095000000</v>
      </c>
      <c r="S80" s="4">
        <v>110461000000</v>
      </c>
      <c r="T80" s="4">
        <v>104061000000</v>
      </c>
      <c r="U80" s="4">
        <v>100544000000</v>
      </c>
    </row>
    <row r="81" spans="1:21" ht="16" x14ac:dyDescent="0.2">
      <c r="A81" s="3" t="s">
        <v>92</v>
      </c>
      <c r="B81" s="4">
        <v>10528000000</v>
      </c>
      <c r="C81" s="4">
        <v>25391000000</v>
      </c>
      <c r="D81" s="4">
        <v>55618000000</v>
      </c>
      <c r="E81" s="4">
        <v>92122000000</v>
      </c>
      <c r="F81" s="4">
        <v>106215000000</v>
      </c>
      <c r="G81" s="4">
        <v>130162000000</v>
      </c>
      <c r="H81" s="4">
        <v>164065000000</v>
      </c>
      <c r="I81" s="4">
        <v>170430000000</v>
      </c>
      <c r="J81" s="4">
        <v>194714000000</v>
      </c>
      <c r="K81" s="4">
        <v>170799000000</v>
      </c>
      <c r="L81" s="4">
        <v>105341000000</v>
      </c>
      <c r="M81" s="4">
        <v>100887000000</v>
      </c>
      <c r="N81" s="4">
        <v>127877000000</v>
      </c>
      <c r="O81" s="4">
        <v>120805000000</v>
      </c>
      <c r="P81" s="4">
        <v>100544000000</v>
      </c>
      <c r="Q81" s="5">
        <v>100544000000</v>
      </c>
      <c r="R81" s="4">
        <v>114095000000</v>
      </c>
      <c r="S81" s="4">
        <v>110461000000</v>
      </c>
      <c r="T81" s="4">
        <v>104061000000</v>
      </c>
      <c r="U81" s="4">
        <v>100544000000</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4104000000</v>
      </c>
      <c r="C83" s="4">
        <v>3346000000</v>
      </c>
      <c r="D83" s="4">
        <v>7988000000</v>
      </c>
      <c r="E83" s="4">
        <v>10837000000</v>
      </c>
      <c r="F83" s="4">
        <v>10902000000</v>
      </c>
      <c r="G83" s="4">
        <v>12522000000</v>
      </c>
      <c r="H83" s="4">
        <v>14565000000</v>
      </c>
      <c r="I83" s="4">
        <v>17377000000</v>
      </c>
      <c r="J83" s="4">
        <v>18177000000</v>
      </c>
      <c r="K83" s="4">
        <v>22283000000</v>
      </c>
      <c r="L83" s="4">
        <v>32978000000</v>
      </c>
      <c r="M83" s="4">
        <v>42522000000</v>
      </c>
      <c r="N83" s="4">
        <v>48849000000</v>
      </c>
      <c r="O83" s="4">
        <v>54428000000</v>
      </c>
      <c r="P83" s="4">
        <v>64758000000</v>
      </c>
      <c r="Q83" s="5">
        <v>64758000000</v>
      </c>
      <c r="R83" s="4">
        <v>60924000000</v>
      </c>
      <c r="S83" s="4">
        <v>65388000000</v>
      </c>
      <c r="T83" s="4">
        <v>64768000000</v>
      </c>
      <c r="U83" s="4">
        <v>64758000000</v>
      </c>
    </row>
    <row r="84" spans="1:21" ht="16" x14ac:dyDescent="0.2">
      <c r="A84" s="3" t="s">
        <v>95</v>
      </c>
      <c r="B84" s="4">
        <v>453000000</v>
      </c>
      <c r="C84" s="4">
        <v>1083000000</v>
      </c>
      <c r="D84" s="4">
        <v>4432000000</v>
      </c>
      <c r="E84" s="4">
        <v>5359000000</v>
      </c>
      <c r="F84" s="4">
        <v>5756000000</v>
      </c>
      <c r="G84" s="4">
        <v>8758000000</v>
      </c>
      <c r="H84" s="4">
        <v>9009000000</v>
      </c>
      <c r="I84" s="4">
        <v>8620000000</v>
      </c>
      <c r="J84" s="4">
        <v>8015000000</v>
      </c>
      <c r="K84" s="4" t="s">
        <v>26</v>
      </c>
      <c r="L84" s="4" t="s">
        <v>26</v>
      </c>
      <c r="M84" s="4" t="s">
        <v>26</v>
      </c>
      <c r="N84" s="4" t="s">
        <v>26</v>
      </c>
      <c r="O84" s="4" t="s">
        <v>26</v>
      </c>
      <c r="P84" s="4" t="s">
        <v>26</v>
      </c>
      <c r="Q84" s="5" t="s">
        <v>26</v>
      </c>
      <c r="R84" s="4" t="s">
        <v>26</v>
      </c>
      <c r="S84" s="4" t="s">
        <v>26</v>
      </c>
      <c r="T84" s="4" t="s">
        <v>26</v>
      </c>
      <c r="U84" s="4" t="s">
        <v>26</v>
      </c>
    </row>
    <row r="85" spans="1:21" ht="16" x14ac:dyDescent="0.2">
      <c r="A85" s="3" t="s">
        <v>96</v>
      </c>
      <c r="B85" s="4">
        <v>206000000</v>
      </c>
      <c r="C85" s="4">
        <v>741000000</v>
      </c>
      <c r="D85" s="4">
        <v>896000000</v>
      </c>
      <c r="E85" s="4">
        <v>1135000000</v>
      </c>
      <c r="F85" s="4">
        <v>1577000000</v>
      </c>
      <c r="G85" s="4">
        <v>4616000000</v>
      </c>
      <c r="H85" s="4">
        <v>5116000000</v>
      </c>
      <c r="I85" s="4">
        <v>5414000000</v>
      </c>
      <c r="J85" s="4">
        <v>5717000000</v>
      </c>
      <c r="K85" s="4" t="s">
        <v>26</v>
      </c>
      <c r="L85" s="4" t="s">
        <v>26</v>
      </c>
      <c r="M85" s="4" t="s">
        <v>26</v>
      </c>
      <c r="N85" s="4" t="s">
        <v>26</v>
      </c>
      <c r="O85" s="4" t="s">
        <v>26</v>
      </c>
      <c r="P85" s="4" t="s">
        <v>26</v>
      </c>
      <c r="Q85" s="5" t="s">
        <v>26</v>
      </c>
      <c r="R85" s="4" t="s">
        <v>26</v>
      </c>
      <c r="S85" s="4" t="s">
        <v>26</v>
      </c>
      <c r="T85" s="4" t="s">
        <v>26</v>
      </c>
      <c r="U85" s="4" t="s">
        <v>26</v>
      </c>
    </row>
    <row r="86" spans="1:21" ht="16" x14ac:dyDescent="0.2">
      <c r="A86" s="3" t="s">
        <v>97</v>
      </c>
      <c r="B86" s="4">
        <v>247000000</v>
      </c>
      <c r="C86" s="4">
        <v>342000000</v>
      </c>
      <c r="D86" s="4">
        <v>3536000000</v>
      </c>
      <c r="E86" s="4">
        <v>4224000000</v>
      </c>
      <c r="F86" s="4">
        <v>4179000000</v>
      </c>
      <c r="G86" s="4">
        <v>4142000000</v>
      </c>
      <c r="H86" s="4">
        <v>3893000000</v>
      </c>
      <c r="I86" s="4">
        <v>3206000000</v>
      </c>
      <c r="J86" s="4">
        <v>2298000000</v>
      </c>
      <c r="K86" s="4" t="s">
        <v>26</v>
      </c>
      <c r="L86" s="4" t="s">
        <v>26</v>
      </c>
      <c r="M86" s="4" t="s">
        <v>26</v>
      </c>
      <c r="N86" s="4" t="s">
        <v>26</v>
      </c>
      <c r="O86" s="4" t="s">
        <v>26</v>
      </c>
      <c r="P86" s="4" t="s">
        <v>26</v>
      </c>
      <c r="Q86" s="5" t="s">
        <v>26</v>
      </c>
      <c r="R86" s="4" t="s">
        <v>26</v>
      </c>
      <c r="S86" s="4" t="s">
        <v>26</v>
      </c>
      <c r="T86" s="4" t="s">
        <v>26</v>
      </c>
      <c r="U86" s="4" t="s">
        <v>26</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3651000000</v>
      </c>
      <c r="C89" s="4">
        <v>2263000000</v>
      </c>
      <c r="D89" s="4">
        <v>3556000000</v>
      </c>
      <c r="E89" s="4">
        <v>5478000000</v>
      </c>
      <c r="F89" s="4">
        <v>5146000000</v>
      </c>
      <c r="G89" s="4">
        <v>3764000000</v>
      </c>
      <c r="H89" s="4">
        <v>5556000000</v>
      </c>
      <c r="I89" s="4">
        <v>8757000000</v>
      </c>
      <c r="J89" s="4">
        <v>10162000000</v>
      </c>
      <c r="K89" s="4">
        <v>22283000000</v>
      </c>
      <c r="L89" s="4">
        <v>32978000000</v>
      </c>
      <c r="M89" s="4">
        <v>42522000000</v>
      </c>
      <c r="N89" s="4">
        <v>48849000000</v>
      </c>
      <c r="O89" s="4">
        <v>54428000000</v>
      </c>
      <c r="P89" s="4">
        <v>64758000000</v>
      </c>
      <c r="Q89" s="5">
        <v>64758000000</v>
      </c>
      <c r="R89" s="4">
        <v>60924000000</v>
      </c>
      <c r="S89" s="4">
        <v>65388000000</v>
      </c>
      <c r="T89" s="4">
        <v>64768000000</v>
      </c>
      <c r="U89" s="4">
        <v>64758000000</v>
      </c>
    </row>
    <row r="90" spans="1:21" ht="16" x14ac:dyDescent="0.2">
      <c r="A90" s="3" t="s">
        <v>101</v>
      </c>
      <c r="B90" s="4">
        <v>53851000000</v>
      </c>
      <c r="C90" s="4">
        <v>75183000000</v>
      </c>
      <c r="D90" s="4">
        <v>116371000000</v>
      </c>
      <c r="E90" s="4">
        <v>176064000000</v>
      </c>
      <c r="F90" s="4">
        <v>207000000000</v>
      </c>
      <c r="G90" s="4">
        <v>231839000000</v>
      </c>
      <c r="H90" s="4">
        <v>290479000000</v>
      </c>
      <c r="I90" s="4">
        <v>321686000000</v>
      </c>
      <c r="J90" s="4">
        <v>375319000000</v>
      </c>
      <c r="K90" s="4">
        <v>365725000000</v>
      </c>
      <c r="L90" s="4">
        <v>338516000000</v>
      </c>
      <c r="M90" s="4">
        <v>323888000000</v>
      </c>
      <c r="N90" s="4">
        <v>351002000000</v>
      </c>
      <c r="O90" s="4">
        <v>352755000000</v>
      </c>
      <c r="P90" s="4">
        <v>352583000000</v>
      </c>
      <c r="Q90" s="5">
        <v>352583000000</v>
      </c>
      <c r="R90" s="4">
        <v>346747000000</v>
      </c>
      <c r="S90" s="4">
        <v>332160000000</v>
      </c>
      <c r="T90" s="4">
        <v>335038000000</v>
      </c>
      <c r="U90" s="4">
        <v>352583000000</v>
      </c>
    </row>
    <row r="91" spans="1:21" ht="16" x14ac:dyDescent="0.2">
      <c r="A91" s="3" t="s">
        <v>102</v>
      </c>
      <c r="B91" s="4">
        <v>8977000000</v>
      </c>
      <c r="C91" s="4">
        <v>17738000000</v>
      </c>
      <c r="D91" s="4">
        <v>23879000000</v>
      </c>
      <c r="E91" s="4">
        <v>32589000000</v>
      </c>
      <c r="F91" s="4">
        <v>36223000000</v>
      </c>
      <c r="G91" s="4">
        <v>37885000000</v>
      </c>
      <c r="H91" s="4">
        <v>60671000000</v>
      </c>
      <c r="I91" s="4">
        <v>59321000000</v>
      </c>
      <c r="J91" s="4">
        <v>74793000000</v>
      </c>
      <c r="K91" s="4">
        <v>55888000000</v>
      </c>
      <c r="L91" s="4">
        <v>46236000000</v>
      </c>
      <c r="M91" s="4">
        <v>42296000000</v>
      </c>
      <c r="N91" s="4">
        <v>54763000000</v>
      </c>
      <c r="O91" s="4">
        <v>64115000000</v>
      </c>
      <c r="P91" s="4">
        <v>62611000000</v>
      </c>
      <c r="Q91" s="5">
        <v>62611000000</v>
      </c>
      <c r="R91" s="4">
        <v>57918000000</v>
      </c>
      <c r="S91" s="4">
        <v>42945000000</v>
      </c>
      <c r="T91" s="4">
        <v>46699000000</v>
      </c>
      <c r="U91" s="4">
        <v>62611000000</v>
      </c>
    </row>
    <row r="92" spans="1:21" ht="16" x14ac:dyDescent="0.2">
      <c r="A92" s="3" t="s">
        <v>103</v>
      </c>
      <c r="B92" s="4">
        <v>5601000000</v>
      </c>
      <c r="C92" s="4">
        <v>12015000000</v>
      </c>
      <c r="D92" s="4">
        <v>14632000000</v>
      </c>
      <c r="E92" s="4">
        <v>21175000000</v>
      </c>
      <c r="F92" s="4">
        <v>22367000000</v>
      </c>
      <c r="G92" s="4">
        <v>30196000000</v>
      </c>
      <c r="H92" s="4">
        <v>35490000000</v>
      </c>
      <c r="I92" s="4">
        <v>37294000000</v>
      </c>
      <c r="J92" s="4">
        <v>49049000000</v>
      </c>
      <c r="K92" s="4">
        <v>55888000000</v>
      </c>
      <c r="L92" s="4">
        <v>46236000000</v>
      </c>
      <c r="M92" s="4">
        <v>42296000000</v>
      </c>
      <c r="N92" s="4">
        <v>54763000000</v>
      </c>
      <c r="O92" s="4">
        <v>64115000000</v>
      </c>
      <c r="P92" s="4">
        <v>62611000000</v>
      </c>
      <c r="Q92" s="5">
        <v>62611000000</v>
      </c>
      <c r="R92" s="4">
        <v>57918000000</v>
      </c>
      <c r="S92" s="4">
        <v>42945000000</v>
      </c>
      <c r="T92" s="4">
        <v>46699000000</v>
      </c>
      <c r="U92" s="4">
        <v>62611000000</v>
      </c>
    </row>
    <row r="93" spans="1:21" ht="16" x14ac:dyDescent="0.2">
      <c r="A93" s="3" t="s">
        <v>104</v>
      </c>
      <c r="B93" s="4">
        <v>439000000</v>
      </c>
      <c r="C93" s="4">
        <v>210000000</v>
      </c>
      <c r="D93" s="4">
        <v>1140000000</v>
      </c>
      <c r="E93" s="4">
        <v>1535000000</v>
      </c>
      <c r="F93" s="4">
        <v>1200000000</v>
      </c>
      <c r="G93" s="4">
        <v>1209000000</v>
      </c>
      <c r="H93" s="4" t="s">
        <v>26</v>
      </c>
      <c r="I93" s="4" t="s">
        <v>26</v>
      </c>
      <c r="J93" s="4" t="s">
        <v>26</v>
      </c>
      <c r="K93" s="4" t="s">
        <v>26</v>
      </c>
      <c r="L93" s="4" t="s">
        <v>26</v>
      </c>
      <c r="M93" s="4" t="s">
        <v>26</v>
      </c>
      <c r="N93" s="4" t="s">
        <v>26</v>
      </c>
      <c r="O93" s="4" t="s">
        <v>26</v>
      </c>
      <c r="P93" s="4" t="s">
        <v>26</v>
      </c>
      <c r="Q93" s="5" t="s">
        <v>26</v>
      </c>
      <c r="R93" s="4" t="s">
        <v>26</v>
      </c>
      <c r="S93" s="4" t="s">
        <v>26</v>
      </c>
      <c r="T93" s="4" t="s">
        <v>26</v>
      </c>
      <c r="U93" s="4" t="s">
        <v>26</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2937000000</v>
      </c>
      <c r="C95" s="4">
        <v>5513000000</v>
      </c>
      <c r="D95" s="4">
        <v>8107000000</v>
      </c>
      <c r="E95" s="4">
        <v>9879000000</v>
      </c>
      <c r="F95" s="4">
        <v>12656000000</v>
      </c>
      <c r="G95" s="4">
        <v>6480000000</v>
      </c>
      <c r="H95" s="4">
        <v>25181000000</v>
      </c>
      <c r="I95" s="4">
        <v>22027000000</v>
      </c>
      <c r="J95" s="4">
        <v>25744000000</v>
      </c>
      <c r="K95" s="4" t="s">
        <v>26</v>
      </c>
      <c r="L95" s="4" t="s">
        <v>26</v>
      </c>
      <c r="M95" s="4" t="s">
        <v>26</v>
      </c>
      <c r="N95" s="4" t="s">
        <v>26</v>
      </c>
      <c r="O95" s="4" t="s">
        <v>26</v>
      </c>
      <c r="P95" s="4" t="s">
        <v>26</v>
      </c>
      <c r="Q95" s="5" t="s">
        <v>26</v>
      </c>
      <c r="R95" s="4" t="s">
        <v>26</v>
      </c>
      <c r="S95" s="4" t="s">
        <v>26</v>
      </c>
      <c r="T95" s="4" t="s">
        <v>26</v>
      </c>
      <c r="U95" s="4" t="s">
        <v>26</v>
      </c>
    </row>
    <row r="96" spans="1:21" ht="16" x14ac:dyDescent="0.2">
      <c r="A96" s="3" t="s">
        <v>107</v>
      </c>
      <c r="B96" s="4" t="s">
        <v>26</v>
      </c>
      <c r="C96" s="4" t="s">
        <v>26</v>
      </c>
      <c r="D96" s="4" t="s">
        <v>26</v>
      </c>
      <c r="E96" s="4" t="s">
        <v>26</v>
      </c>
      <c r="F96" s="4" t="s">
        <v>26</v>
      </c>
      <c r="G96" s="4">
        <v>6308000000</v>
      </c>
      <c r="H96" s="4">
        <v>10999000000</v>
      </c>
      <c r="I96" s="4">
        <v>11605000000</v>
      </c>
      <c r="J96" s="4">
        <v>18473000000</v>
      </c>
      <c r="K96" s="4">
        <v>20748000000</v>
      </c>
      <c r="L96" s="4">
        <v>16240000000</v>
      </c>
      <c r="M96" s="4">
        <v>13769000000</v>
      </c>
      <c r="N96" s="4">
        <v>15613000000</v>
      </c>
      <c r="O96" s="4">
        <v>21110000000</v>
      </c>
      <c r="P96" s="4">
        <v>15807000000</v>
      </c>
      <c r="Q96" s="5">
        <v>15807000000</v>
      </c>
      <c r="R96" s="4">
        <v>11483000000</v>
      </c>
      <c r="S96" s="4">
        <v>12574000000</v>
      </c>
      <c r="T96" s="4">
        <v>11209000000</v>
      </c>
      <c r="U96" s="4">
        <v>15807000000</v>
      </c>
    </row>
    <row r="97" spans="1:21" ht="16" x14ac:dyDescent="0.2">
      <c r="A97" s="3" t="s">
        <v>108</v>
      </c>
      <c r="B97" s="4" t="s">
        <v>26</v>
      </c>
      <c r="C97" s="4" t="s">
        <v>26</v>
      </c>
      <c r="D97" s="4" t="s">
        <v>26</v>
      </c>
      <c r="E97" s="4" t="s">
        <v>26</v>
      </c>
      <c r="F97" s="4" t="s">
        <v>26</v>
      </c>
      <c r="G97" s="4">
        <v>6308000000</v>
      </c>
      <c r="H97" s="4">
        <v>10999000000</v>
      </c>
      <c r="I97" s="4">
        <v>11605000000</v>
      </c>
      <c r="J97" s="4">
        <v>18473000000</v>
      </c>
      <c r="K97" s="4">
        <v>20748000000</v>
      </c>
      <c r="L97" s="4">
        <v>16240000000</v>
      </c>
      <c r="M97" s="4">
        <v>13769000000</v>
      </c>
      <c r="N97" s="4">
        <v>15613000000</v>
      </c>
      <c r="O97" s="4">
        <v>21110000000</v>
      </c>
      <c r="P97" s="4">
        <v>15807000000</v>
      </c>
      <c r="Q97" s="5">
        <v>15807000000</v>
      </c>
      <c r="R97" s="4">
        <v>11483000000</v>
      </c>
      <c r="S97" s="4">
        <v>12574000000</v>
      </c>
      <c r="T97" s="4">
        <v>11209000000</v>
      </c>
      <c r="U97" s="4">
        <v>15807000000</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t="s">
        <v>26</v>
      </c>
      <c r="N98" s="4" t="s">
        <v>26</v>
      </c>
      <c r="O98" s="4" t="s">
        <v>26</v>
      </c>
      <c r="P98" s="4" t="s">
        <v>26</v>
      </c>
      <c r="Q98" s="5" t="s">
        <v>26</v>
      </c>
      <c r="R98" s="4" t="s">
        <v>26</v>
      </c>
      <c r="S98" s="4" t="s">
        <v>26</v>
      </c>
      <c r="T98" s="4" t="s">
        <v>26</v>
      </c>
      <c r="U98" s="4" t="s">
        <v>26</v>
      </c>
    </row>
    <row r="99" spans="1:21" ht="16" x14ac:dyDescent="0.2">
      <c r="A99" s="3" t="s">
        <v>110</v>
      </c>
      <c r="B99" s="4">
        <v>10305000000</v>
      </c>
      <c r="C99" s="4">
        <v>2984000000</v>
      </c>
      <c r="D99" s="4">
        <v>4091000000</v>
      </c>
      <c r="E99" s="4">
        <v>5953000000</v>
      </c>
      <c r="F99" s="4">
        <v>7435000000</v>
      </c>
      <c r="G99" s="4">
        <v>19255000000</v>
      </c>
      <c r="H99" s="4">
        <v>8940000000</v>
      </c>
      <c r="I99" s="4">
        <v>8080000000</v>
      </c>
      <c r="J99" s="4">
        <v>7548000000</v>
      </c>
      <c r="K99" s="4">
        <v>40230000000</v>
      </c>
      <c r="L99" s="4">
        <v>43242000000</v>
      </c>
      <c r="M99" s="4">
        <v>49327000000</v>
      </c>
      <c r="N99" s="4">
        <v>55105000000</v>
      </c>
      <c r="O99" s="4">
        <v>68757000000</v>
      </c>
      <c r="P99" s="4">
        <v>66890000000</v>
      </c>
      <c r="Q99" s="5">
        <v>66890000000</v>
      </c>
      <c r="R99" s="4">
        <v>67885000000</v>
      </c>
      <c r="S99" s="4">
        <v>64556000000</v>
      </c>
      <c r="T99" s="4">
        <v>67055000000</v>
      </c>
      <c r="U99" s="4">
        <v>66890000000</v>
      </c>
    </row>
    <row r="100" spans="1:21" ht="16" x14ac:dyDescent="0.2">
      <c r="A100" s="3" t="s">
        <v>111</v>
      </c>
      <c r="B100" s="4">
        <v>10305000000</v>
      </c>
      <c r="C100" s="4">
        <v>2984000000</v>
      </c>
      <c r="D100" s="4">
        <v>4091000000</v>
      </c>
      <c r="E100" s="4">
        <v>5953000000</v>
      </c>
      <c r="F100" s="4">
        <v>7435000000</v>
      </c>
      <c r="G100" s="4">
        <v>8491000000</v>
      </c>
      <c r="H100" s="4">
        <v>8940000000</v>
      </c>
      <c r="I100" s="4">
        <v>8080000000</v>
      </c>
      <c r="J100" s="4">
        <v>7548000000</v>
      </c>
      <c r="K100" s="4">
        <v>7543000000</v>
      </c>
      <c r="L100" s="4">
        <v>5522000000</v>
      </c>
      <c r="M100" s="4">
        <v>6643000000</v>
      </c>
      <c r="N100" s="4">
        <v>7612000000</v>
      </c>
      <c r="O100" s="4">
        <v>7912000000</v>
      </c>
      <c r="P100" s="4">
        <v>8061000000</v>
      </c>
      <c r="Q100" s="5">
        <v>8061000000</v>
      </c>
      <c r="R100" s="4">
        <v>7992000000</v>
      </c>
      <c r="S100" s="4">
        <v>8131000000</v>
      </c>
      <c r="T100" s="4">
        <v>8158000000</v>
      </c>
      <c r="U100" s="4">
        <v>8061000000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t="s">
        <v>26</v>
      </c>
      <c r="C102" s="4" t="s">
        <v>26</v>
      </c>
      <c r="D102" s="4" t="s">
        <v>26</v>
      </c>
      <c r="E102" s="4" t="s">
        <v>26</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t="s">
        <v>26</v>
      </c>
      <c r="C103" s="4" t="s">
        <v>26</v>
      </c>
      <c r="D103" s="4" t="s">
        <v>26</v>
      </c>
      <c r="E103" s="4" t="s">
        <v>26</v>
      </c>
      <c r="F103" s="4" t="s">
        <v>26</v>
      </c>
      <c r="G103" s="4">
        <v>10764000000</v>
      </c>
      <c r="H103" s="4" t="s">
        <v>26</v>
      </c>
      <c r="I103" s="4" t="s">
        <v>26</v>
      </c>
      <c r="J103" s="4" t="s">
        <v>26</v>
      </c>
      <c r="K103" s="4">
        <v>32687000000</v>
      </c>
      <c r="L103" s="4">
        <v>37720000000</v>
      </c>
      <c r="M103" s="4">
        <v>42684000000</v>
      </c>
      <c r="N103" s="4">
        <v>47493000000</v>
      </c>
      <c r="O103" s="4">
        <v>60845000000</v>
      </c>
      <c r="P103" s="4">
        <v>58829000000</v>
      </c>
      <c r="Q103" s="5">
        <v>58829000000</v>
      </c>
      <c r="R103" s="4">
        <v>59893000000</v>
      </c>
      <c r="S103" s="4">
        <v>56425000000</v>
      </c>
      <c r="T103" s="4">
        <v>58897000000</v>
      </c>
      <c r="U103" s="4">
        <v>58829000000</v>
      </c>
    </row>
    <row r="104" spans="1:21" ht="16" x14ac:dyDescent="0.2">
      <c r="A104" s="3" t="s">
        <v>115</v>
      </c>
      <c r="B104" s="4">
        <v>19282000000</v>
      </c>
      <c r="C104" s="4">
        <v>20722000000</v>
      </c>
      <c r="D104" s="4">
        <v>27970000000</v>
      </c>
      <c r="E104" s="4">
        <v>38542000000</v>
      </c>
      <c r="F104" s="4">
        <v>43658000000</v>
      </c>
      <c r="G104" s="4">
        <v>63448000000</v>
      </c>
      <c r="H104" s="4">
        <v>80610000000</v>
      </c>
      <c r="I104" s="4">
        <v>79006000000</v>
      </c>
      <c r="J104" s="4">
        <v>100814000000</v>
      </c>
      <c r="K104" s="4">
        <v>116866000000</v>
      </c>
      <c r="L104" s="4">
        <v>105718000000</v>
      </c>
      <c r="M104" s="4">
        <v>105392000000</v>
      </c>
      <c r="N104" s="4">
        <v>125481000000</v>
      </c>
      <c r="O104" s="4">
        <v>153982000000</v>
      </c>
      <c r="P104" s="4">
        <v>145308000000</v>
      </c>
      <c r="Q104" s="5">
        <v>145308000000</v>
      </c>
      <c r="R104" s="4">
        <v>137286000000</v>
      </c>
      <c r="S104" s="4">
        <v>120075000000</v>
      </c>
      <c r="T104" s="4">
        <v>124963000000</v>
      </c>
      <c r="U104" s="4">
        <v>145308000000</v>
      </c>
    </row>
    <row r="105" spans="1:21" ht="16" x14ac:dyDescent="0.2">
      <c r="A105" s="3" t="s">
        <v>116</v>
      </c>
      <c r="B105" s="4" t="s">
        <v>26</v>
      </c>
      <c r="C105" s="4" t="s">
        <v>26</v>
      </c>
      <c r="D105" s="4" t="s">
        <v>26</v>
      </c>
      <c r="E105" s="4" t="s">
        <v>26</v>
      </c>
      <c r="F105" s="4">
        <v>16960000000</v>
      </c>
      <c r="G105" s="4">
        <v>28987000000</v>
      </c>
      <c r="H105" s="4">
        <v>53463000000</v>
      </c>
      <c r="I105" s="4">
        <v>75427000000</v>
      </c>
      <c r="J105" s="4">
        <v>97207000000</v>
      </c>
      <c r="K105" s="4">
        <v>93735000000</v>
      </c>
      <c r="L105" s="4">
        <v>91807000000</v>
      </c>
      <c r="M105" s="4">
        <v>98667000000</v>
      </c>
      <c r="N105" s="4">
        <v>109106000000</v>
      </c>
      <c r="O105" s="4">
        <v>98959000000</v>
      </c>
      <c r="P105" s="4">
        <v>95281000000</v>
      </c>
      <c r="Q105" s="5">
        <v>95281000000</v>
      </c>
      <c r="R105" s="4">
        <v>99627000000</v>
      </c>
      <c r="S105" s="4">
        <v>97041000000</v>
      </c>
      <c r="T105" s="4">
        <v>98071000000</v>
      </c>
      <c r="U105" s="4">
        <v>95281000000</v>
      </c>
    </row>
    <row r="106" spans="1:21" ht="16" x14ac:dyDescent="0.2">
      <c r="A106" s="3" t="s">
        <v>117</v>
      </c>
      <c r="B106" s="4" t="s">
        <v>26</v>
      </c>
      <c r="C106" s="4" t="s">
        <v>26</v>
      </c>
      <c r="D106" s="4" t="s">
        <v>26</v>
      </c>
      <c r="E106" s="4" t="s">
        <v>26</v>
      </c>
      <c r="F106" s="4">
        <v>16960000000</v>
      </c>
      <c r="G106" s="4">
        <v>28987000000</v>
      </c>
      <c r="H106" s="4">
        <v>53463000000</v>
      </c>
      <c r="I106" s="4">
        <v>75427000000</v>
      </c>
      <c r="J106" s="4">
        <v>97207000000</v>
      </c>
      <c r="K106" s="4">
        <v>93735000000</v>
      </c>
      <c r="L106" s="4">
        <v>91807000000</v>
      </c>
      <c r="M106" s="4">
        <v>98667000000</v>
      </c>
      <c r="N106" s="4">
        <v>109106000000</v>
      </c>
      <c r="O106" s="4">
        <v>98959000000</v>
      </c>
      <c r="P106" s="4">
        <v>95281000000</v>
      </c>
      <c r="Q106" s="5">
        <v>95281000000</v>
      </c>
      <c r="R106" s="4">
        <v>99627000000</v>
      </c>
      <c r="S106" s="4">
        <v>97041000000</v>
      </c>
      <c r="T106" s="4">
        <v>98071000000</v>
      </c>
      <c r="U106" s="4">
        <v>95281000000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t="s">
        <v>26</v>
      </c>
      <c r="N107" s="4" t="s">
        <v>26</v>
      </c>
      <c r="O107" s="4" t="s">
        <v>26</v>
      </c>
      <c r="P107" s="4" t="s">
        <v>26</v>
      </c>
      <c r="Q107" s="5" t="s">
        <v>26</v>
      </c>
      <c r="R107" s="4" t="s">
        <v>26</v>
      </c>
      <c r="S107" s="4" t="s">
        <v>26</v>
      </c>
      <c r="T107" s="4" t="s">
        <v>26</v>
      </c>
      <c r="U107" s="4" t="s">
        <v>26</v>
      </c>
    </row>
    <row r="108" spans="1:21" ht="16" x14ac:dyDescent="0.2">
      <c r="A108" s="3" t="s">
        <v>119</v>
      </c>
      <c r="B108" s="4">
        <v>6737000000</v>
      </c>
      <c r="C108" s="4">
        <v>6670000000</v>
      </c>
      <c r="D108" s="4">
        <v>11786000000</v>
      </c>
      <c r="E108" s="4">
        <v>19312000000</v>
      </c>
      <c r="F108" s="4">
        <v>22833000000</v>
      </c>
      <c r="G108" s="4">
        <v>27857000000</v>
      </c>
      <c r="H108" s="4">
        <v>37051000000</v>
      </c>
      <c r="I108" s="4">
        <v>39004000000</v>
      </c>
      <c r="J108" s="4">
        <v>43251000000</v>
      </c>
      <c r="K108" s="4">
        <v>47977000000</v>
      </c>
      <c r="L108" s="4">
        <v>50503000000</v>
      </c>
      <c r="M108" s="4">
        <v>54490000000</v>
      </c>
      <c r="N108" s="4">
        <v>53325000000</v>
      </c>
      <c r="O108" s="4">
        <v>49142000000</v>
      </c>
      <c r="P108" s="4">
        <v>49848000000</v>
      </c>
      <c r="Q108" s="5">
        <v>49848000000</v>
      </c>
      <c r="R108" s="4">
        <v>53107000000</v>
      </c>
      <c r="S108" s="4">
        <v>52886000000</v>
      </c>
      <c r="T108" s="4">
        <v>51730000000</v>
      </c>
      <c r="U108" s="4">
        <v>49848000000</v>
      </c>
    </row>
    <row r="109" spans="1:21" ht="16" x14ac:dyDescent="0.2">
      <c r="A109" s="3" t="s">
        <v>120</v>
      </c>
      <c r="B109" s="4">
        <v>4485000000</v>
      </c>
      <c r="C109" s="4">
        <v>1139000000</v>
      </c>
      <c r="D109" s="4">
        <v>1686000000</v>
      </c>
      <c r="E109" s="4">
        <v>2648000000</v>
      </c>
      <c r="F109" s="4">
        <v>2625000000</v>
      </c>
      <c r="G109" s="4">
        <v>23290000000</v>
      </c>
      <c r="H109" s="4">
        <v>3624000000</v>
      </c>
      <c r="I109" s="4">
        <v>2930000000</v>
      </c>
      <c r="J109" s="4">
        <v>2836000000</v>
      </c>
      <c r="K109" s="4">
        <v>2797000000</v>
      </c>
      <c r="L109" s="4" t="s">
        <v>26</v>
      </c>
      <c r="M109" s="4" t="s">
        <v>26</v>
      </c>
      <c r="N109" s="4" t="s">
        <v>26</v>
      </c>
      <c r="O109" s="4" t="s">
        <v>26</v>
      </c>
      <c r="P109" s="4" t="s">
        <v>26</v>
      </c>
      <c r="Q109" s="5" t="s">
        <v>26</v>
      </c>
      <c r="R109" s="4" t="s">
        <v>26</v>
      </c>
      <c r="S109" s="4" t="s">
        <v>26</v>
      </c>
      <c r="T109" s="4" t="s">
        <v>26</v>
      </c>
      <c r="U109" s="4" t="s">
        <v>26</v>
      </c>
    </row>
    <row r="110" spans="1:21" ht="16"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2252000000</v>
      </c>
      <c r="C114" s="4">
        <v>5531000000</v>
      </c>
      <c r="D114" s="4">
        <v>10100000000</v>
      </c>
      <c r="E114" s="4">
        <v>16664000000</v>
      </c>
      <c r="F114" s="4">
        <v>20208000000</v>
      </c>
      <c r="G114" s="4">
        <v>4567000000</v>
      </c>
      <c r="H114" s="4">
        <v>33427000000</v>
      </c>
      <c r="I114" s="4">
        <v>36074000000</v>
      </c>
      <c r="J114" s="4">
        <v>40415000000</v>
      </c>
      <c r="K114" s="4">
        <v>45180000000</v>
      </c>
      <c r="L114" s="4">
        <v>50503000000</v>
      </c>
      <c r="M114" s="4">
        <v>54490000000</v>
      </c>
      <c r="N114" s="4">
        <v>53325000000</v>
      </c>
      <c r="O114" s="4">
        <v>49142000000</v>
      </c>
      <c r="P114" s="4">
        <v>49848000000</v>
      </c>
      <c r="Q114" s="5">
        <v>49848000000</v>
      </c>
      <c r="R114" s="4">
        <v>53107000000</v>
      </c>
      <c r="S114" s="4">
        <v>52886000000</v>
      </c>
      <c r="T114" s="4">
        <v>51730000000</v>
      </c>
      <c r="U114" s="4">
        <v>49848000000</v>
      </c>
    </row>
    <row r="115" spans="1:21" ht="16" x14ac:dyDescent="0.2">
      <c r="A115" s="3" t="s">
        <v>123</v>
      </c>
      <c r="B115" s="4">
        <v>6737000000</v>
      </c>
      <c r="C115" s="4">
        <v>6670000000</v>
      </c>
      <c r="D115" s="4">
        <v>11786000000</v>
      </c>
      <c r="E115" s="4">
        <v>19312000000</v>
      </c>
      <c r="F115" s="4">
        <v>39793000000</v>
      </c>
      <c r="G115" s="4">
        <v>56844000000</v>
      </c>
      <c r="H115" s="4">
        <v>90514000000</v>
      </c>
      <c r="I115" s="4">
        <v>114431000000</v>
      </c>
      <c r="J115" s="4">
        <v>140458000000</v>
      </c>
      <c r="K115" s="4">
        <v>141712000000</v>
      </c>
      <c r="L115" s="4">
        <v>142310000000</v>
      </c>
      <c r="M115" s="4">
        <v>153157000000</v>
      </c>
      <c r="N115" s="4">
        <v>162431000000</v>
      </c>
      <c r="O115" s="4">
        <v>148101000000</v>
      </c>
      <c r="P115" s="4">
        <v>145129000000</v>
      </c>
      <c r="Q115" s="5">
        <v>145129000000</v>
      </c>
      <c r="R115" s="4">
        <v>152734000000</v>
      </c>
      <c r="S115" s="4">
        <v>149927000000</v>
      </c>
      <c r="T115" s="4">
        <v>149801000000</v>
      </c>
      <c r="U115" s="4">
        <v>145129000000</v>
      </c>
    </row>
    <row r="116" spans="1:21" ht="16" x14ac:dyDescent="0.2">
      <c r="A116" s="3" t="s">
        <v>124</v>
      </c>
      <c r="B116" s="4">
        <v>26019000000</v>
      </c>
      <c r="C116" s="4">
        <v>27392000000</v>
      </c>
      <c r="D116" s="4">
        <v>39756000000</v>
      </c>
      <c r="E116" s="4">
        <v>57854000000</v>
      </c>
      <c r="F116" s="4">
        <v>83451000000</v>
      </c>
      <c r="G116" s="4">
        <v>120292000000</v>
      </c>
      <c r="H116" s="4">
        <v>171124000000</v>
      </c>
      <c r="I116" s="4">
        <v>193437000000</v>
      </c>
      <c r="J116" s="4">
        <v>241272000000</v>
      </c>
      <c r="K116" s="4">
        <v>258578000000</v>
      </c>
      <c r="L116" s="4">
        <v>248028000000</v>
      </c>
      <c r="M116" s="4">
        <v>258549000000</v>
      </c>
      <c r="N116" s="4">
        <v>287912000000</v>
      </c>
      <c r="O116" s="4">
        <v>302083000000</v>
      </c>
      <c r="P116" s="4">
        <v>290437000000</v>
      </c>
      <c r="Q116" s="5">
        <v>290437000000</v>
      </c>
      <c r="R116" s="4">
        <v>290020000000</v>
      </c>
      <c r="S116" s="4">
        <v>270002000000</v>
      </c>
      <c r="T116" s="4">
        <v>274764000000</v>
      </c>
      <c r="U116" s="4">
        <v>290437000000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16420000000</v>
      </c>
      <c r="C118" s="4">
        <v>10668000000</v>
      </c>
      <c r="D118" s="4">
        <v>26662000000</v>
      </c>
      <c r="E118" s="4">
        <v>16422000000</v>
      </c>
      <c r="F118" s="4">
        <v>19764000000</v>
      </c>
      <c r="G118" s="4">
        <v>23313000000</v>
      </c>
      <c r="H118" s="4">
        <v>27416000000</v>
      </c>
      <c r="I118" s="4">
        <v>31251000000</v>
      </c>
      <c r="J118" s="4">
        <v>35867000000</v>
      </c>
      <c r="K118" s="4">
        <v>40201000000</v>
      </c>
      <c r="L118" s="4">
        <v>45174000000</v>
      </c>
      <c r="M118" s="4">
        <v>50779000000</v>
      </c>
      <c r="N118" s="4">
        <v>57365000000</v>
      </c>
      <c r="O118" s="4">
        <v>64849000000</v>
      </c>
      <c r="P118" s="4">
        <v>73812000000</v>
      </c>
      <c r="Q118" s="5">
        <v>73812000000</v>
      </c>
      <c r="R118" s="4">
        <v>66399000000</v>
      </c>
      <c r="S118" s="4">
        <v>69568000000</v>
      </c>
      <c r="T118" s="4">
        <v>70667000000</v>
      </c>
      <c r="U118" s="4">
        <v>73812000000</v>
      </c>
    </row>
    <row r="119" spans="1:21" ht="16" x14ac:dyDescent="0.2">
      <c r="A119" s="3" t="s">
        <v>127</v>
      </c>
      <c r="B119" s="4">
        <v>8210000000</v>
      </c>
      <c r="C119" s="4">
        <v>10668000000</v>
      </c>
      <c r="D119" s="4">
        <v>13331000000</v>
      </c>
      <c r="E119" s="4">
        <v>16422000000</v>
      </c>
      <c r="F119" s="4">
        <v>19764000000</v>
      </c>
      <c r="G119" s="4">
        <v>23313000000</v>
      </c>
      <c r="H119" s="4">
        <v>27416000000</v>
      </c>
      <c r="I119" s="4">
        <v>31251000000</v>
      </c>
      <c r="J119" s="4">
        <v>35867000000</v>
      </c>
      <c r="K119" s="4">
        <v>40201000000</v>
      </c>
      <c r="L119" s="4">
        <v>45174000000</v>
      </c>
      <c r="M119" s="4">
        <v>50779000000</v>
      </c>
      <c r="N119" s="4">
        <v>57365000000</v>
      </c>
      <c r="O119" s="4">
        <v>64849000000</v>
      </c>
      <c r="P119" s="4">
        <v>73812000000</v>
      </c>
      <c r="Q119" s="5">
        <v>73812000000</v>
      </c>
      <c r="R119" s="4">
        <v>66399000000</v>
      </c>
      <c r="S119" s="4">
        <v>69568000000</v>
      </c>
      <c r="T119" s="4">
        <v>70667000000</v>
      </c>
      <c r="U119" s="4">
        <v>73812000000</v>
      </c>
    </row>
    <row r="120" spans="1:21" ht="16" x14ac:dyDescent="0.2">
      <c r="A120" s="3" t="s">
        <v>128</v>
      </c>
      <c r="B120" s="4">
        <v>8210000000</v>
      </c>
      <c r="C120" s="4" t="s">
        <v>26</v>
      </c>
      <c r="D120" s="4">
        <v>13331000000</v>
      </c>
      <c r="E120" s="4" t="s">
        <v>26</v>
      </c>
      <c r="F120" s="4" t="s">
        <v>26</v>
      </c>
      <c r="G120" s="4" t="s">
        <v>26</v>
      </c>
      <c r="H120" s="4" t="s">
        <v>26</v>
      </c>
      <c r="I120" s="4" t="s">
        <v>26</v>
      </c>
      <c r="J120" s="4" t="s">
        <v>26</v>
      </c>
      <c r="K120" s="4" t="s">
        <v>26</v>
      </c>
      <c r="L120" s="4" t="s">
        <v>26</v>
      </c>
      <c r="M120" s="4" t="s">
        <v>26</v>
      </c>
      <c r="N120" s="4" t="s">
        <v>26</v>
      </c>
      <c r="O120" s="4" t="s">
        <v>26</v>
      </c>
      <c r="P120" s="4" t="s">
        <v>26</v>
      </c>
      <c r="Q120" s="5" t="s">
        <v>26</v>
      </c>
      <c r="R120" s="4" t="s">
        <v>26</v>
      </c>
      <c r="S120" s="4" t="s">
        <v>26</v>
      </c>
      <c r="T120" s="4" t="s">
        <v>26</v>
      </c>
      <c r="U120" s="4" t="s">
        <v>26</v>
      </c>
    </row>
    <row r="121" spans="1:21" ht="16" x14ac:dyDescent="0.2">
      <c r="A121" s="3" t="s">
        <v>129</v>
      </c>
      <c r="B121" s="4" t="s">
        <v>26</v>
      </c>
      <c r="C121" s="4" t="s">
        <v>26</v>
      </c>
      <c r="D121" s="4" t="s">
        <v>26</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19538000000</v>
      </c>
      <c r="C122" s="4">
        <v>37169000000</v>
      </c>
      <c r="D122" s="4">
        <v>62841000000</v>
      </c>
      <c r="E122" s="4">
        <v>101289000000</v>
      </c>
      <c r="F122" s="4">
        <v>104256000000</v>
      </c>
      <c r="G122" s="4">
        <v>87152000000</v>
      </c>
      <c r="H122" s="4">
        <v>92284000000</v>
      </c>
      <c r="I122" s="4">
        <v>96364000000</v>
      </c>
      <c r="J122" s="4">
        <v>98330000000</v>
      </c>
      <c r="K122" s="4">
        <v>70400000000</v>
      </c>
      <c r="L122" s="4">
        <v>45898000000</v>
      </c>
      <c r="M122" s="4">
        <v>14966000000</v>
      </c>
      <c r="N122" s="4">
        <v>5562000000</v>
      </c>
      <c r="O122" s="4">
        <v>-3068000000</v>
      </c>
      <c r="P122" s="4">
        <v>-214000000</v>
      </c>
      <c r="Q122" s="5">
        <v>-214000000</v>
      </c>
      <c r="R122" s="4">
        <v>3240000000</v>
      </c>
      <c r="S122" s="4">
        <v>4336000000</v>
      </c>
      <c r="T122" s="4">
        <v>1408000000</v>
      </c>
      <c r="U122" s="4">
        <v>-214000000</v>
      </c>
    </row>
    <row r="123" spans="1:21" ht="16" x14ac:dyDescent="0.2">
      <c r="A123" s="3" t="s">
        <v>131</v>
      </c>
      <c r="B123" s="4">
        <v>84000000</v>
      </c>
      <c r="C123" s="4">
        <v>-46000000</v>
      </c>
      <c r="D123" s="4">
        <v>443000000</v>
      </c>
      <c r="E123" s="4">
        <v>499000000</v>
      </c>
      <c r="F123" s="4">
        <v>-471000000</v>
      </c>
      <c r="G123" s="4">
        <v>1082000000</v>
      </c>
      <c r="H123" s="4">
        <v>-345000000</v>
      </c>
      <c r="I123" s="4">
        <v>634000000</v>
      </c>
      <c r="J123" s="4">
        <v>-150000000</v>
      </c>
      <c r="K123" s="4">
        <v>-3454000000</v>
      </c>
      <c r="L123" s="4">
        <v>-584000000</v>
      </c>
      <c r="M123" s="4">
        <v>-406000000</v>
      </c>
      <c r="N123" s="4">
        <v>163000000</v>
      </c>
      <c r="O123" s="4">
        <v>-11109000000</v>
      </c>
      <c r="P123" s="4">
        <v>-11452000000</v>
      </c>
      <c r="Q123" s="5">
        <v>-11452000000</v>
      </c>
      <c r="R123" s="4">
        <v>-12912000000</v>
      </c>
      <c r="S123" s="4">
        <v>-11746000000</v>
      </c>
      <c r="T123" s="4">
        <v>-11801000000</v>
      </c>
      <c r="U123" s="4">
        <v>-11452000000</v>
      </c>
    </row>
    <row r="124" spans="1:21" ht="16" x14ac:dyDescent="0.2">
      <c r="A124" s="3" t="s">
        <v>132</v>
      </c>
      <c r="B124" s="4">
        <v>27832000000</v>
      </c>
      <c r="C124" s="4">
        <v>47791000000</v>
      </c>
      <c r="D124" s="4">
        <v>76615000000</v>
      </c>
      <c r="E124" s="4">
        <v>118210000000</v>
      </c>
      <c r="F124" s="4">
        <v>123549000000</v>
      </c>
      <c r="G124" s="4">
        <v>111547000000</v>
      </c>
      <c r="H124" s="4">
        <v>119355000000</v>
      </c>
      <c r="I124" s="4">
        <v>128249000000</v>
      </c>
      <c r="J124" s="4">
        <v>134047000000</v>
      </c>
      <c r="K124" s="4">
        <v>107147000000</v>
      </c>
      <c r="L124" s="4">
        <v>90488000000</v>
      </c>
      <c r="M124" s="4">
        <v>65339000000</v>
      </c>
      <c r="N124" s="4">
        <v>63090000000</v>
      </c>
      <c r="O124" s="4">
        <v>50672000000</v>
      </c>
      <c r="P124" s="4">
        <v>62146000000</v>
      </c>
      <c r="Q124" s="5">
        <v>62146000000</v>
      </c>
      <c r="R124" s="4">
        <v>56727000000</v>
      </c>
      <c r="S124" s="4">
        <v>62158000000</v>
      </c>
      <c r="T124" s="4">
        <v>60274000000</v>
      </c>
      <c r="U124" s="4">
        <v>62146000000</v>
      </c>
    </row>
    <row r="125" spans="1:21" ht="16" x14ac:dyDescent="0.2">
      <c r="A125" s="3" t="s">
        <v>133</v>
      </c>
      <c r="B125" s="4" t="s">
        <v>26</v>
      </c>
      <c r="C125" s="4" t="s">
        <v>26</v>
      </c>
      <c r="D125" s="4" t="s">
        <v>26</v>
      </c>
      <c r="E125" s="4" t="s">
        <v>26</v>
      </c>
      <c r="F125" s="4" t="s">
        <v>26</v>
      </c>
      <c r="G125" s="4" t="s">
        <v>26</v>
      </c>
      <c r="H125" s="4" t="s">
        <v>26</v>
      </c>
      <c r="I125" s="4" t="s">
        <v>26</v>
      </c>
      <c r="J125" s="4" t="s">
        <v>26</v>
      </c>
      <c r="K125" s="4" t="s">
        <v>26</v>
      </c>
      <c r="L125" s="4" t="s">
        <v>26</v>
      </c>
      <c r="M125" s="4" t="s">
        <v>26</v>
      </c>
      <c r="N125" s="4" t="s">
        <v>26</v>
      </c>
      <c r="O125" s="4" t="s">
        <v>26</v>
      </c>
      <c r="P125" s="4" t="s">
        <v>26</v>
      </c>
      <c r="Q125" s="5" t="s">
        <v>26</v>
      </c>
      <c r="R125" s="4" t="s">
        <v>26</v>
      </c>
      <c r="S125" s="4" t="s">
        <v>26</v>
      </c>
      <c r="T125" s="4" t="s">
        <v>26</v>
      </c>
      <c r="U125" s="4" t="s">
        <v>26</v>
      </c>
    </row>
    <row r="126" spans="1:21" ht="16" x14ac:dyDescent="0.2">
      <c r="A126" s="3" t="s">
        <v>134</v>
      </c>
      <c r="B126" s="4">
        <v>27832000000</v>
      </c>
      <c r="C126" s="4">
        <v>47791000000</v>
      </c>
      <c r="D126" s="4">
        <v>76615000000</v>
      </c>
      <c r="E126" s="4">
        <v>118210000000</v>
      </c>
      <c r="F126" s="4">
        <v>123549000000</v>
      </c>
      <c r="G126" s="4">
        <v>111547000000</v>
      </c>
      <c r="H126" s="4">
        <v>119355000000</v>
      </c>
      <c r="I126" s="4">
        <v>128249000000</v>
      </c>
      <c r="J126" s="4">
        <v>134047000000</v>
      </c>
      <c r="K126" s="4">
        <v>107147000000</v>
      </c>
      <c r="L126" s="4">
        <v>90488000000</v>
      </c>
      <c r="M126" s="4">
        <v>65339000000</v>
      </c>
      <c r="N126" s="4">
        <v>63090000000</v>
      </c>
      <c r="O126" s="4">
        <v>50672000000</v>
      </c>
      <c r="P126" s="4">
        <v>62146000000</v>
      </c>
      <c r="Q126" s="5">
        <v>62146000000</v>
      </c>
      <c r="R126" s="4">
        <v>56727000000</v>
      </c>
      <c r="S126" s="4">
        <v>62158000000</v>
      </c>
      <c r="T126" s="4">
        <v>60274000000</v>
      </c>
      <c r="U126" s="4">
        <v>62146000000</v>
      </c>
    </row>
    <row r="127" spans="1:21" ht="16" x14ac:dyDescent="0.2">
      <c r="A127" s="3" t="s">
        <v>135</v>
      </c>
      <c r="B127" s="4">
        <v>53851000000</v>
      </c>
      <c r="C127" s="4">
        <v>75183000000</v>
      </c>
      <c r="D127" s="4">
        <v>116371000000</v>
      </c>
      <c r="E127" s="4">
        <v>176064000000</v>
      </c>
      <c r="F127" s="4">
        <v>207000000000</v>
      </c>
      <c r="G127" s="4">
        <v>231839000000</v>
      </c>
      <c r="H127" s="4">
        <v>290479000000</v>
      </c>
      <c r="I127" s="4">
        <v>321686000000</v>
      </c>
      <c r="J127" s="4">
        <v>375319000000</v>
      </c>
      <c r="K127" s="4">
        <v>365725000000</v>
      </c>
      <c r="L127" s="4">
        <v>338516000000</v>
      </c>
      <c r="M127" s="4">
        <v>323888000000</v>
      </c>
      <c r="N127" s="4">
        <v>351002000000</v>
      </c>
      <c r="O127" s="4">
        <v>352755000000</v>
      </c>
      <c r="P127" s="4">
        <v>352583000000</v>
      </c>
      <c r="Q127" s="5">
        <v>352583000000</v>
      </c>
      <c r="R127" s="4">
        <v>346747000000</v>
      </c>
      <c r="S127" s="4">
        <v>332160000000</v>
      </c>
      <c r="T127" s="4">
        <v>335038000000</v>
      </c>
      <c r="U127" s="4">
        <v>352583000000</v>
      </c>
    </row>
    <row r="128" spans="1:21" ht="16" x14ac:dyDescent="0.2">
      <c r="A128" s="28" t="s">
        <v>136</v>
      </c>
      <c r="B128" s="26">
        <v>25194555000</v>
      </c>
      <c r="C128" s="26">
        <v>25647162000</v>
      </c>
      <c r="D128" s="26">
        <v>26019756000</v>
      </c>
      <c r="E128" s="26">
        <v>26297824000</v>
      </c>
      <c r="F128" s="26">
        <v>25177965000</v>
      </c>
      <c r="G128" s="26">
        <v>23464645000</v>
      </c>
      <c r="H128" s="26">
        <v>22315012000</v>
      </c>
      <c r="I128" s="26">
        <v>21344664000</v>
      </c>
      <c r="J128" s="26">
        <v>20504805000</v>
      </c>
      <c r="K128" s="26">
        <v>19019943000</v>
      </c>
      <c r="L128" s="26">
        <v>17772943000</v>
      </c>
      <c r="M128" s="26">
        <v>16976764000</v>
      </c>
      <c r="N128" s="26">
        <v>16426785000</v>
      </c>
      <c r="O128" s="26">
        <v>15943425000</v>
      </c>
      <c r="P128" s="26">
        <v>15634232000</v>
      </c>
      <c r="Q128" s="27">
        <v>15634232000</v>
      </c>
      <c r="R128" s="26">
        <v>15842407000</v>
      </c>
      <c r="S128" s="26">
        <v>15723406000</v>
      </c>
      <c r="T128" s="26">
        <v>15647868000</v>
      </c>
      <c r="U128" s="26">
        <v>15634232000</v>
      </c>
    </row>
    <row r="129" spans="1:21" ht="16" x14ac:dyDescent="0.2">
      <c r="A129" s="15" t="s">
        <v>199</v>
      </c>
      <c r="B129" s="10"/>
      <c r="C129" s="20">
        <f>(C128/B128)-1</f>
        <v>1.7964476848271405E-2</v>
      </c>
      <c r="D129" s="20">
        <f>(D128/C128)-1</f>
        <v>1.4527689262461063E-2</v>
      </c>
      <c r="E129" s="20">
        <f>(E128/D128)-1</f>
        <v>1.0686802750955904E-2</v>
      </c>
      <c r="F129" s="20">
        <f t="shared" ref="F129:U129" si="9">(F128/E128)-1</f>
        <v>-4.2583713390126898E-2</v>
      </c>
      <c r="G129" s="20">
        <f t="shared" si="9"/>
        <v>-6.8048390725779506E-2</v>
      </c>
      <c r="H129" s="20">
        <f t="shared" si="9"/>
        <v>-4.8994263497274315E-2</v>
      </c>
      <c r="I129" s="20">
        <f t="shared" si="9"/>
        <v>-4.348409044099999E-2</v>
      </c>
      <c r="J129" s="20">
        <f t="shared" si="9"/>
        <v>-3.9347492188211541E-2</v>
      </c>
      <c r="K129" s="20">
        <f t="shared" si="9"/>
        <v>-7.2415319238588238E-2</v>
      </c>
      <c r="L129" s="20">
        <f t="shared" si="9"/>
        <v>-6.5562762201758384E-2</v>
      </c>
      <c r="M129" s="20">
        <f t="shared" si="9"/>
        <v>-4.4797251642566982E-2</v>
      </c>
      <c r="N129" s="20">
        <f t="shared" si="9"/>
        <v>-3.2395985477562173E-2</v>
      </c>
      <c r="O129" s="20">
        <f t="shared" si="9"/>
        <v>-2.9425112704646761E-2</v>
      </c>
      <c r="P129" s="20">
        <f t="shared" si="9"/>
        <v>-1.9393135414755625E-2</v>
      </c>
      <c r="Q129" s="20">
        <f t="shared" si="9"/>
        <v>0</v>
      </c>
      <c r="R129" s="20">
        <f t="shared" si="9"/>
        <v>1.3315332662327206E-2</v>
      </c>
      <c r="S129" s="20">
        <f t="shared" si="9"/>
        <v>-7.5115479611147506E-3</v>
      </c>
      <c r="T129" s="20">
        <f t="shared" si="9"/>
        <v>-4.8041753803215181E-3</v>
      </c>
      <c r="U129" s="20">
        <f t="shared" si="9"/>
        <v>-8.7142861890199264E-4</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t="s">
        <v>26</v>
      </c>
      <c r="N130" s="4" t="s">
        <v>26</v>
      </c>
      <c r="O130" s="4" t="s">
        <v>26</v>
      </c>
      <c r="P130" s="4" t="s">
        <v>26</v>
      </c>
      <c r="Q130" s="5" t="s">
        <v>26</v>
      </c>
      <c r="R130" s="4" t="s">
        <v>26</v>
      </c>
      <c r="S130" s="4" t="s">
        <v>26</v>
      </c>
      <c r="T130" s="4" t="s">
        <v>26</v>
      </c>
      <c r="U130" s="4" t="s">
        <v>26</v>
      </c>
    </row>
    <row r="131" spans="1:21" ht="16" x14ac:dyDescent="0.2">
      <c r="A131" s="3" t="s">
        <v>138</v>
      </c>
      <c r="B131" s="4">
        <v>-5263000000</v>
      </c>
      <c r="C131" s="4">
        <v>-11261000000</v>
      </c>
      <c r="D131" s="4">
        <v>-9815000000</v>
      </c>
      <c r="E131" s="4">
        <v>-10746000000</v>
      </c>
      <c r="F131" s="4">
        <v>2701000000</v>
      </c>
      <c r="G131" s="4">
        <v>21451000000</v>
      </c>
      <c r="H131" s="4">
        <v>43342000000</v>
      </c>
      <c r="I131" s="4">
        <v>66548000000</v>
      </c>
      <c r="J131" s="4">
        <v>95391000000</v>
      </c>
      <c r="K131" s="4">
        <v>88570000000</v>
      </c>
      <c r="L131" s="4">
        <v>59203000000</v>
      </c>
      <c r="M131" s="4">
        <v>74420000000</v>
      </c>
      <c r="N131" s="4">
        <v>89779000000</v>
      </c>
      <c r="O131" s="4">
        <v>96423000000</v>
      </c>
      <c r="P131" s="4">
        <v>81123000000</v>
      </c>
      <c r="Q131" s="5">
        <v>81123000000</v>
      </c>
      <c r="R131" s="4">
        <v>90575000000</v>
      </c>
      <c r="S131" s="4">
        <v>84928000000</v>
      </c>
      <c r="T131" s="4">
        <v>80872000000</v>
      </c>
      <c r="U131" s="4">
        <v>81123000000</v>
      </c>
    </row>
    <row r="132" spans="1:21" ht="16" x14ac:dyDescent="0.2">
      <c r="A132" s="3" t="s">
        <v>139</v>
      </c>
      <c r="B132" s="6">
        <v>-18.91</v>
      </c>
      <c r="C132" s="6">
        <v>-23.56</v>
      </c>
      <c r="D132" s="6">
        <v>-12.81</v>
      </c>
      <c r="E132" s="6">
        <v>-9.09</v>
      </c>
      <c r="F132" s="6">
        <v>2.19</v>
      </c>
      <c r="G132" s="6">
        <v>19.23</v>
      </c>
      <c r="H132" s="6">
        <v>36.31</v>
      </c>
      <c r="I132" s="6">
        <v>51.89</v>
      </c>
      <c r="J132" s="6">
        <v>71.16</v>
      </c>
      <c r="K132" s="6">
        <v>82.66</v>
      </c>
      <c r="L132" s="6">
        <v>65.430000000000007</v>
      </c>
      <c r="M132" s="6">
        <v>113.9</v>
      </c>
      <c r="N132" s="6">
        <v>142.30000000000001</v>
      </c>
      <c r="O132" s="6">
        <v>190.29</v>
      </c>
      <c r="P132" s="6">
        <v>130.54</v>
      </c>
      <c r="Q132" s="7">
        <v>130.54</v>
      </c>
      <c r="R132" s="6">
        <v>159.66999999999999</v>
      </c>
      <c r="S132" s="6">
        <v>136.63</v>
      </c>
      <c r="T132" s="6">
        <v>134.16999999999999</v>
      </c>
      <c r="U132" s="6">
        <v>130.54</v>
      </c>
    </row>
    <row r="133" spans="1:21" ht="16" x14ac:dyDescent="0.2">
      <c r="A133" s="3" t="s">
        <v>140</v>
      </c>
      <c r="B133" s="6">
        <v>51.27</v>
      </c>
      <c r="C133" s="6">
        <v>63.03</v>
      </c>
      <c r="D133" s="6">
        <v>64.48</v>
      </c>
      <c r="E133" s="6">
        <v>66.11</v>
      </c>
      <c r="F133" s="6">
        <v>58.53</v>
      </c>
      <c r="G133" s="6">
        <v>46.08</v>
      </c>
      <c r="H133" s="6">
        <v>39.200000000000003</v>
      </c>
      <c r="I133" s="6">
        <v>38.21</v>
      </c>
      <c r="J133" s="6">
        <v>34.31</v>
      </c>
      <c r="K133" s="6">
        <v>29.3</v>
      </c>
      <c r="L133" s="6">
        <v>26.73</v>
      </c>
      <c r="M133" s="6">
        <v>20.170000000000002</v>
      </c>
      <c r="N133" s="6">
        <v>17.97</v>
      </c>
      <c r="O133" s="6">
        <v>14.36</v>
      </c>
      <c r="P133" s="6">
        <v>17.63</v>
      </c>
      <c r="Q133" s="7">
        <v>17.63</v>
      </c>
      <c r="R133" s="6">
        <v>16.36</v>
      </c>
      <c r="S133" s="6">
        <v>18.71</v>
      </c>
      <c r="T133" s="6">
        <v>17.989999999999998</v>
      </c>
      <c r="U133" s="6">
        <v>17.63</v>
      </c>
    </row>
    <row r="134" spans="1:21" ht="16" x14ac:dyDescent="0.2">
      <c r="A134" s="3" t="s">
        <v>141</v>
      </c>
      <c r="B134" s="6">
        <v>1.88</v>
      </c>
      <c r="C134" s="6">
        <v>2.0099999999999998</v>
      </c>
      <c r="D134" s="6">
        <v>1.61</v>
      </c>
      <c r="E134" s="6">
        <v>1.5</v>
      </c>
      <c r="F134" s="6">
        <v>1.68</v>
      </c>
      <c r="G134" s="6">
        <v>1.08</v>
      </c>
      <c r="H134" s="6">
        <v>1.1100000000000001</v>
      </c>
      <c r="I134" s="6">
        <v>1.35</v>
      </c>
      <c r="J134" s="6">
        <v>1.28</v>
      </c>
      <c r="K134" s="6">
        <v>1.1200000000000001</v>
      </c>
      <c r="L134" s="6">
        <v>1.54</v>
      </c>
      <c r="M134" s="6">
        <v>1.36</v>
      </c>
      <c r="N134" s="6">
        <v>1.07</v>
      </c>
      <c r="O134" s="6">
        <v>0.88</v>
      </c>
      <c r="P134" s="6">
        <v>0.99</v>
      </c>
      <c r="Q134" s="7">
        <v>0.99</v>
      </c>
      <c r="R134" s="6">
        <v>0.94</v>
      </c>
      <c r="S134" s="6">
        <v>0.94</v>
      </c>
      <c r="T134" s="6">
        <v>0.98</v>
      </c>
      <c r="U134" s="6">
        <v>0.99</v>
      </c>
    </row>
    <row r="135" spans="1:21" ht="16" x14ac:dyDescent="0.2">
      <c r="A135" s="3" t="s">
        <v>142</v>
      </c>
      <c r="B135" s="6">
        <v>-50.54</v>
      </c>
      <c r="C135" s="6">
        <v>-48.33</v>
      </c>
      <c r="D135" s="6">
        <v>-52.28</v>
      </c>
      <c r="E135" s="6">
        <v>-52.12</v>
      </c>
      <c r="F135" s="6">
        <v>-43.83</v>
      </c>
      <c r="G135" s="6">
        <v>-48.38</v>
      </c>
      <c r="H135" s="6">
        <v>-52.83</v>
      </c>
      <c r="I135" s="6">
        <v>-67.459999999999994</v>
      </c>
      <c r="J135" s="6">
        <v>-73.790000000000006</v>
      </c>
      <c r="K135" s="6">
        <v>-79.56</v>
      </c>
      <c r="L135" s="6">
        <v>-73.66</v>
      </c>
      <c r="M135" s="6">
        <v>-60.57</v>
      </c>
      <c r="N135" s="6">
        <v>-51.93</v>
      </c>
      <c r="O135" s="6">
        <v>-63.15</v>
      </c>
      <c r="P135" s="6">
        <v>-70.23</v>
      </c>
      <c r="Q135" s="7">
        <v>-70.23</v>
      </c>
      <c r="R135" s="6">
        <v>-73.02</v>
      </c>
      <c r="S135" s="6">
        <v>-49.87</v>
      </c>
      <c r="T135" s="6">
        <v>-48.79</v>
      </c>
      <c r="U135" s="6">
        <v>-70.23</v>
      </c>
    </row>
    <row r="136" spans="1:21" ht="16" x14ac:dyDescent="0.2">
      <c r="A136" s="3" t="s">
        <v>143</v>
      </c>
      <c r="B136" s="4">
        <v>36800</v>
      </c>
      <c r="C136" s="4">
        <v>49400</v>
      </c>
      <c r="D136" s="4">
        <v>63300</v>
      </c>
      <c r="E136" s="4">
        <v>76100</v>
      </c>
      <c r="F136" s="4">
        <v>84400</v>
      </c>
      <c r="G136" s="4">
        <v>97000</v>
      </c>
      <c r="H136" s="4">
        <v>110000</v>
      </c>
      <c r="I136" s="4">
        <v>116000</v>
      </c>
      <c r="J136" s="4">
        <v>123000</v>
      </c>
      <c r="K136" s="4">
        <v>132000</v>
      </c>
      <c r="L136" s="4">
        <v>137000</v>
      </c>
      <c r="M136" s="4">
        <v>147000</v>
      </c>
      <c r="N136" s="4">
        <v>154000</v>
      </c>
      <c r="O136" s="4">
        <v>164000</v>
      </c>
      <c r="P136" s="4">
        <v>161000</v>
      </c>
      <c r="Q136" s="5">
        <v>161000</v>
      </c>
      <c r="R136" s="4">
        <v>164000</v>
      </c>
      <c r="S136" s="4">
        <v>164000</v>
      </c>
      <c r="T136" s="4">
        <v>164000</v>
      </c>
      <c r="U136" s="4">
        <v>161000</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5704000000</v>
      </c>
      <c r="C139" s="4">
        <v>14013000000</v>
      </c>
      <c r="D139" s="4">
        <v>25922000000</v>
      </c>
      <c r="E139" s="4">
        <v>41733000000</v>
      </c>
      <c r="F139" s="4">
        <v>37037000000</v>
      </c>
      <c r="G139" s="4">
        <v>39510000000</v>
      </c>
      <c r="H139" s="4">
        <v>53394000000</v>
      </c>
      <c r="I139" s="4">
        <v>45687000000</v>
      </c>
      <c r="J139" s="4">
        <v>48351000000</v>
      </c>
      <c r="K139" s="4">
        <v>59531000000</v>
      </c>
      <c r="L139" s="4">
        <v>55256000000</v>
      </c>
      <c r="M139" s="4">
        <v>57411000000</v>
      </c>
      <c r="N139" s="4">
        <v>94680000000</v>
      </c>
      <c r="O139" s="4">
        <v>99803000000</v>
      </c>
      <c r="P139" s="4">
        <v>96995000000</v>
      </c>
      <c r="Q139" s="5">
        <v>96995000000</v>
      </c>
      <c r="R139" s="4">
        <v>29998000000</v>
      </c>
      <c r="S139" s="4">
        <v>24160000000</v>
      </c>
      <c r="T139" s="4">
        <v>19881000000</v>
      </c>
      <c r="U139" s="4">
        <v>22956000000</v>
      </c>
    </row>
    <row r="140" spans="1:21" ht="16" x14ac:dyDescent="0.2">
      <c r="A140" s="3" t="s">
        <v>145</v>
      </c>
      <c r="B140" s="4">
        <v>703000000</v>
      </c>
      <c r="C140" s="4">
        <v>1027000000</v>
      </c>
      <c r="D140" s="4">
        <v>1814000000</v>
      </c>
      <c r="E140" s="4">
        <v>3277000000</v>
      </c>
      <c r="F140" s="4">
        <v>6757000000</v>
      </c>
      <c r="G140" s="4">
        <v>7946000000</v>
      </c>
      <c r="H140" s="4">
        <v>11257000000</v>
      </c>
      <c r="I140" s="4">
        <v>10505000000</v>
      </c>
      <c r="J140" s="4">
        <v>10157000000</v>
      </c>
      <c r="K140" s="4">
        <v>10903000000</v>
      </c>
      <c r="L140" s="4">
        <v>12547000000</v>
      </c>
      <c r="M140" s="4">
        <v>11056000000</v>
      </c>
      <c r="N140" s="4">
        <v>11284000000</v>
      </c>
      <c r="O140" s="4">
        <v>11104000000</v>
      </c>
      <c r="P140" s="4">
        <v>11519000000</v>
      </c>
      <c r="Q140" s="5">
        <v>11519000000</v>
      </c>
      <c r="R140" s="4">
        <v>2916000000</v>
      </c>
      <c r="S140" s="4">
        <v>2898000000</v>
      </c>
      <c r="T140" s="4">
        <v>3052000000</v>
      </c>
      <c r="U140" s="4">
        <v>2653000000</v>
      </c>
    </row>
    <row r="141" spans="1:21" ht="16" x14ac:dyDescent="0.2">
      <c r="A141" s="3" t="s">
        <v>146</v>
      </c>
      <c r="B141" s="4">
        <v>217000000</v>
      </c>
      <c r="C141" s="4">
        <v>2343000000</v>
      </c>
      <c r="D141" s="4">
        <v>4036000000</v>
      </c>
      <c r="E141" s="4">
        <v>6145000000</v>
      </c>
      <c r="F141" s="4">
        <v>3394000000</v>
      </c>
      <c r="G141" s="4">
        <v>5210000000</v>
      </c>
      <c r="H141" s="4">
        <v>4968000000</v>
      </c>
      <c r="I141" s="4">
        <v>9148000000</v>
      </c>
      <c r="J141" s="4">
        <v>10640000000</v>
      </c>
      <c r="K141" s="4">
        <v>-27694000000</v>
      </c>
      <c r="L141" s="4">
        <v>5076000000</v>
      </c>
      <c r="M141" s="4">
        <v>6517000000</v>
      </c>
      <c r="N141" s="4">
        <v>2985000000</v>
      </c>
      <c r="O141" s="4">
        <v>10044000000</v>
      </c>
      <c r="P141" s="4">
        <v>8606000000</v>
      </c>
      <c r="Q141" s="5">
        <v>8606000000</v>
      </c>
      <c r="R141" s="4">
        <v>2588000000</v>
      </c>
      <c r="S141" s="4">
        <v>1271000000</v>
      </c>
      <c r="T141" s="4">
        <v>2698000000</v>
      </c>
      <c r="U141" s="4">
        <v>2049000000</v>
      </c>
    </row>
    <row r="142" spans="1:21" ht="16" x14ac:dyDescent="0.2">
      <c r="A142" s="28" t="s">
        <v>147</v>
      </c>
      <c r="B142" s="26">
        <v>710000000</v>
      </c>
      <c r="C142" s="26">
        <v>879000000</v>
      </c>
      <c r="D142" s="26">
        <v>1168000000</v>
      </c>
      <c r="E142" s="26">
        <v>1740000000</v>
      </c>
      <c r="F142" s="26">
        <v>2253000000</v>
      </c>
      <c r="G142" s="26">
        <v>2863000000</v>
      </c>
      <c r="H142" s="26">
        <v>3586000000</v>
      </c>
      <c r="I142" s="26">
        <v>4210000000</v>
      </c>
      <c r="J142" s="26">
        <v>4840000000</v>
      </c>
      <c r="K142" s="26">
        <v>5340000000</v>
      </c>
      <c r="L142" s="26">
        <v>6068000000</v>
      </c>
      <c r="M142" s="26">
        <v>6829000000</v>
      </c>
      <c r="N142" s="26">
        <v>7906000000</v>
      </c>
      <c r="O142" s="26">
        <v>9038000000</v>
      </c>
      <c r="P142" s="26">
        <v>10833000000</v>
      </c>
      <c r="Q142" s="27">
        <v>10833000000</v>
      </c>
      <c r="R142" s="26">
        <v>2905000000</v>
      </c>
      <c r="S142" s="26">
        <v>2686000000</v>
      </c>
      <c r="T142" s="26">
        <v>2617000000</v>
      </c>
      <c r="U142" s="26">
        <v>2625000000</v>
      </c>
    </row>
    <row r="143" spans="1:21" ht="16" x14ac:dyDescent="0.2">
      <c r="A143" s="12" t="s">
        <v>200</v>
      </c>
      <c r="B143" s="20">
        <f t="shared" ref="B143:U143" si="10">B142/B2</f>
        <v>1.9432356241618085E-2</v>
      </c>
      <c r="C143" s="20">
        <f t="shared" si="10"/>
        <v>1.3476427750095821E-2</v>
      </c>
      <c r="D143" s="20">
        <f t="shared" si="10"/>
        <v>1.0789938013284187E-2</v>
      </c>
      <c r="E143" s="20">
        <f t="shared" si="10"/>
        <v>1.1117642548623713E-2</v>
      </c>
      <c r="F143" s="20">
        <f t="shared" si="10"/>
        <v>1.3182376689485695E-2</v>
      </c>
      <c r="G143" s="20">
        <f t="shared" si="10"/>
        <v>1.5662354003118249E-2</v>
      </c>
      <c r="H143" s="20">
        <f t="shared" si="10"/>
        <v>1.5343473889138481E-2</v>
      </c>
      <c r="I143" s="20">
        <f t="shared" si="10"/>
        <v>1.9523370076841389E-2</v>
      </c>
      <c r="J143" s="20">
        <f t="shared" si="10"/>
        <v>2.1113796382735545E-2</v>
      </c>
      <c r="K143" s="20">
        <f t="shared" si="10"/>
        <v>2.0105800184491426E-2</v>
      </c>
      <c r="L143" s="20">
        <f t="shared" si="10"/>
        <v>2.3322853167495598E-2</v>
      </c>
      <c r="M143" s="20">
        <f t="shared" si="10"/>
        <v>2.4876600550061016E-2</v>
      </c>
      <c r="N143" s="20">
        <f t="shared" si="10"/>
        <v>2.1611898845597662E-2</v>
      </c>
      <c r="O143" s="20">
        <f t="shared" si="10"/>
        <v>2.2920005680550203E-2</v>
      </c>
      <c r="P143" s="20">
        <f t="shared" si="10"/>
        <v>2.8263563666723196E-2</v>
      </c>
      <c r="Q143" s="20">
        <f t="shared" si="10"/>
        <v>2.8263563666723196E-2</v>
      </c>
      <c r="R143" s="20">
        <f t="shared" si="10"/>
        <v>2.4796421803779639E-2</v>
      </c>
      <c r="S143" s="20">
        <f t="shared" si="10"/>
        <v>2.8322577923995108E-2</v>
      </c>
      <c r="T143" s="20">
        <f t="shared" si="10"/>
        <v>3.1993838404831471E-2</v>
      </c>
      <c r="U143" s="20">
        <f t="shared" si="10"/>
        <v>2.9330264363449463E-2</v>
      </c>
    </row>
    <row r="144" spans="1:21" ht="16" x14ac:dyDescent="0.2">
      <c r="A144" s="3" t="s">
        <v>148</v>
      </c>
      <c r="B144" s="4">
        <v>-519000000</v>
      </c>
      <c r="C144" s="4">
        <v>1440000000</v>
      </c>
      <c r="D144" s="4">
        <v>2868000000</v>
      </c>
      <c r="E144" s="4">
        <v>4405000000</v>
      </c>
      <c r="F144" s="4">
        <v>1141000000</v>
      </c>
      <c r="G144" s="4">
        <v>2347000000</v>
      </c>
      <c r="H144" s="4">
        <v>1382000000</v>
      </c>
      <c r="I144" s="4">
        <v>4938000000</v>
      </c>
      <c r="J144" s="4">
        <v>5966000000</v>
      </c>
      <c r="K144" s="4">
        <v>-32590000000</v>
      </c>
      <c r="L144" s="4">
        <v>-340000000</v>
      </c>
      <c r="M144" s="4">
        <v>-215000000</v>
      </c>
      <c r="N144" s="4">
        <v>-4774000000</v>
      </c>
      <c r="O144" s="4">
        <v>895000000</v>
      </c>
      <c r="P144" s="4" t="s">
        <v>26</v>
      </c>
      <c r="Q144" s="5" t="s">
        <v>26</v>
      </c>
      <c r="R144" s="4" t="s">
        <v>26</v>
      </c>
      <c r="S144" s="4" t="s">
        <v>26</v>
      </c>
      <c r="T144" s="4" t="s">
        <v>26</v>
      </c>
      <c r="U144" s="4" t="s">
        <v>26</v>
      </c>
    </row>
    <row r="145" spans="1:21" ht="16" x14ac:dyDescent="0.2">
      <c r="A145" s="3" t="s">
        <v>149</v>
      </c>
      <c r="B145" s="4" t="s">
        <v>26</v>
      </c>
      <c r="C145" s="4" t="s">
        <v>26</v>
      </c>
      <c r="D145" s="4" t="s">
        <v>26</v>
      </c>
      <c r="E145" s="4" t="s">
        <v>26</v>
      </c>
      <c r="F145" s="4" t="s">
        <v>26</v>
      </c>
      <c r="G145" s="4" t="s">
        <v>26</v>
      </c>
      <c r="H145" s="4" t="s">
        <v>26</v>
      </c>
      <c r="I145" s="4" t="s">
        <v>26</v>
      </c>
      <c r="J145" s="4" t="s">
        <v>26</v>
      </c>
      <c r="K145" s="4" t="s">
        <v>26</v>
      </c>
      <c r="L145" s="4" t="s">
        <v>26</v>
      </c>
      <c r="M145" s="4" t="s">
        <v>26</v>
      </c>
      <c r="N145" s="4" t="s">
        <v>26</v>
      </c>
      <c r="O145" s="4" t="s">
        <v>26</v>
      </c>
      <c r="P145" s="4" t="s">
        <v>26</v>
      </c>
      <c r="Q145" s="5" t="s">
        <v>26</v>
      </c>
      <c r="R145" s="4" t="s">
        <v>26</v>
      </c>
      <c r="S145" s="4" t="s">
        <v>26</v>
      </c>
      <c r="T145" s="4" t="s">
        <v>26</v>
      </c>
      <c r="U145" s="4" t="s">
        <v>26</v>
      </c>
    </row>
    <row r="146" spans="1:21" ht="16" x14ac:dyDescent="0.2">
      <c r="A146" s="3" t="s">
        <v>150</v>
      </c>
      <c r="B146" s="4">
        <v>26000000</v>
      </c>
      <c r="C146" s="4">
        <v>24000000</v>
      </c>
      <c r="D146" s="4" t="s">
        <v>26</v>
      </c>
      <c r="E146" s="4" t="s">
        <v>26</v>
      </c>
      <c r="F146" s="4" t="s">
        <v>26</v>
      </c>
      <c r="G146" s="4" t="s">
        <v>26</v>
      </c>
      <c r="H146" s="4" t="s">
        <v>26</v>
      </c>
      <c r="I146" s="4" t="s">
        <v>26</v>
      </c>
      <c r="J146" s="4">
        <v>-166000000</v>
      </c>
      <c r="K146" s="4">
        <v>-444000000</v>
      </c>
      <c r="L146" s="4">
        <v>-652000000</v>
      </c>
      <c r="M146" s="4">
        <v>-97000000</v>
      </c>
      <c r="N146" s="4">
        <v>-147000000</v>
      </c>
      <c r="O146" s="4">
        <v>111000000</v>
      </c>
      <c r="P146" s="4">
        <v>-2227000000</v>
      </c>
      <c r="Q146" s="5">
        <v>-2227000000</v>
      </c>
      <c r="R146" s="4">
        <v>-317000000</v>
      </c>
      <c r="S146" s="4">
        <v>-1415000000</v>
      </c>
      <c r="T146" s="4">
        <v>81000000</v>
      </c>
      <c r="U146" s="4">
        <v>-576000000</v>
      </c>
    </row>
    <row r="147" spans="1:21" ht="16" x14ac:dyDescent="0.2">
      <c r="A147" s="3" t="s">
        <v>151</v>
      </c>
      <c r="B147" s="4">
        <v>3535000000</v>
      </c>
      <c r="C147" s="4">
        <v>1212000000</v>
      </c>
      <c r="D147" s="4">
        <v>5757000000</v>
      </c>
      <c r="E147" s="4">
        <v>-299000000</v>
      </c>
      <c r="F147" s="4">
        <v>6478000000</v>
      </c>
      <c r="G147" s="4">
        <v>7047000000</v>
      </c>
      <c r="H147" s="4">
        <v>11647000000</v>
      </c>
      <c r="I147" s="4">
        <v>484000000</v>
      </c>
      <c r="J147" s="4">
        <v>-5550000000</v>
      </c>
      <c r="K147" s="4">
        <v>34694000000</v>
      </c>
      <c r="L147" s="4">
        <v>-3488000000</v>
      </c>
      <c r="M147" s="4">
        <v>5690000000</v>
      </c>
      <c r="N147" s="4">
        <v>-4911000000</v>
      </c>
      <c r="O147" s="4">
        <v>1200000000</v>
      </c>
      <c r="P147" s="4">
        <v>-6577000000</v>
      </c>
      <c r="Q147" s="5">
        <v>-6577000000</v>
      </c>
      <c r="R147" s="4">
        <v>-1497000000</v>
      </c>
      <c r="S147" s="4">
        <v>231000000</v>
      </c>
      <c r="T147" s="4">
        <v>749000000</v>
      </c>
      <c r="U147" s="4">
        <v>-6060000000</v>
      </c>
    </row>
    <row r="148" spans="1:21" ht="16" x14ac:dyDescent="0.2">
      <c r="A148" s="3" t="s">
        <v>152</v>
      </c>
      <c r="B148" s="4">
        <v>-939000000</v>
      </c>
      <c r="C148" s="4">
        <v>-4860000000</v>
      </c>
      <c r="D148" s="4">
        <v>-1791000000</v>
      </c>
      <c r="E148" s="4">
        <v>-6965000000</v>
      </c>
      <c r="F148" s="4">
        <v>-1949000000</v>
      </c>
      <c r="G148" s="4">
        <v>-6452000000</v>
      </c>
      <c r="H148" s="4">
        <v>-3124000000</v>
      </c>
      <c r="I148" s="4">
        <v>1044000000</v>
      </c>
      <c r="J148" s="4">
        <v>-6347000000</v>
      </c>
      <c r="K148" s="4">
        <v>-13332000000</v>
      </c>
      <c r="L148" s="4">
        <v>3176000000</v>
      </c>
      <c r="M148" s="4">
        <v>8470000000</v>
      </c>
      <c r="N148" s="4">
        <v>-14028000000</v>
      </c>
      <c r="O148" s="4">
        <v>-9343000000</v>
      </c>
      <c r="P148" s="4">
        <v>-417000000</v>
      </c>
      <c r="Q148" s="5">
        <v>-417000000</v>
      </c>
      <c r="R148" s="4">
        <v>6595000000</v>
      </c>
      <c r="S148" s="4">
        <v>17786000000</v>
      </c>
      <c r="T148" s="4">
        <v>-3661000000</v>
      </c>
      <c r="U148" s="4">
        <v>-21137000000</v>
      </c>
    </row>
    <row r="149" spans="1:21" ht="16" x14ac:dyDescent="0.2">
      <c r="A149" s="3" t="s">
        <v>153</v>
      </c>
      <c r="B149" s="4">
        <v>54000000</v>
      </c>
      <c r="C149" s="4">
        <v>-596000000</v>
      </c>
      <c r="D149" s="4">
        <v>275000000</v>
      </c>
      <c r="E149" s="4">
        <v>-15000000</v>
      </c>
      <c r="F149" s="4">
        <v>-973000000</v>
      </c>
      <c r="G149" s="4">
        <v>-76000000</v>
      </c>
      <c r="H149" s="4">
        <v>-238000000</v>
      </c>
      <c r="I149" s="4">
        <v>217000000</v>
      </c>
      <c r="J149" s="4">
        <v>-2723000000</v>
      </c>
      <c r="K149" s="4">
        <v>828000000</v>
      </c>
      <c r="L149" s="4">
        <v>-289000000</v>
      </c>
      <c r="M149" s="4">
        <v>-127000000</v>
      </c>
      <c r="N149" s="4">
        <v>-2642000000</v>
      </c>
      <c r="O149" s="4">
        <v>1484000000</v>
      </c>
      <c r="P149" s="4">
        <v>-1618000000</v>
      </c>
      <c r="Q149" s="5">
        <v>-1618000000</v>
      </c>
      <c r="R149" s="4">
        <v>-1807000000</v>
      </c>
      <c r="S149" s="4">
        <v>-741000000</v>
      </c>
      <c r="T149" s="4">
        <v>-22000000</v>
      </c>
      <c r="U149" s="4">
        <v>952000000</v>
      </c>
    </row>
    <row r="150" spans="1:21" ht="16" x14ac:dyDescent="0.2">
      <c r="A150" s="3" t="s">
        <v>154</v>
      </c>
      <c r="B150" s="4" t="s">
        <v>26</v>
      </c>
      <c r="C150" s="4" t="s">
        <v>26</v>
      </c>
      <c r="D150" s="4" t="s">
        <v>26</v>
      </c>
      <c r="E150" s="4" t="s">
        <v>26</v>
      </c>
      <c r="F150" s="4" t="s">
        <v>26</v>
      </c>
      <c r="G150" s="4" t="s">
        <v>26</v>
      </c>
      <c r="H150" s="4" t="s">
        <v>26</v>
      </c>
      <c r="I150" s="4" t="s">
        <v>26</v>
      </c>
      <c r="J150" s="4" t="s">
        <v>26</v>
      </c>
      <c r="K150" s="4" t="s">
        <v>26</v>
      </c>
      <c r="L150" s="4" t="s">
        <v>26</v>
      </c>
      <c r="M150" s="4" t="s">
        <v>26</v>
      </c>
      <c r="N150" s="4" t="s">
        <v>26</v>
      </c>
      <c r="O150" s="4" t="s">
        <v>26</v>
      </c>
      <c r="P150" s="4" t="s">
        <v>26</v>
      </c>
      <c r="Q150" s="5" t="s">
        <v>26</v>
      </c>
      <c r="R150" s="4" t="s">
        <v>26</v>
      </c>
      <c r="S150" s="4" t="s">
        <v>26</v>
      </c>
      <c r="T150" s="4" t="s">
        <v>26</v>
      </c>
      <c r="U150" s="4" t="s">
        <v>26</v>
      </c>
    </row>
    <row r="151" spans="1:21" ht="16" x14ac:dyDescent="0.2">
      <c r="A151" s="3" t="s">
        <v>155</v>
      </c>
      <c r="B151" s="4">
        <v>92000000</v>
      </c>
      <c r="C151" s="4">
        <v>6307000000</v>
      </c>
      <c r="D151" s="4">
        <v>2515000000</v>
      </c>
      <c r="E151" s="4">
        <v>4467000000</v>
      </c>
      <c r="F151" s="4">
        <v>2340000000</v>
      </c>
      <c r="G151" s="4">
        <v>5938000000</v>
      </c>
      <c r="H151" s="4">
        <v>5400000000</v>
      </c>
      <c r="I151" s="4">
        <v>1791000000</v>
      </c>
      <c r="J151" s="4">
        <v>9618000000</v>
      </c>
      <c r="K151" s="4">
        <v>9175000000</v>
      </c>
      <c r="L151" s="4">
        <v>-1923000000</v>
      </c>
      <c r="M151" s="4">
        <v>-4062000000</v>
      </c>
      <c r="N151" s="4">
        <v>12326000000</v>
      </c>
      <c r="O151" s="4">
        <v>9448000000</v>
      </c>
      <c r="P151" s="4">
        <v>-1889000000</v>
      </c>
      <c r="Q151" s="5">
        <v>-1889000000</v>
      </c>
      <c r="R151" s="4">
        <v>-6075000000</v>
      </c>
      <c r="S151" s="4">
        <v>-14689000000</v>
      </c>
      <c r="T151" s="4">
        <v>3974000000</v>
      </c>
      <c r="U151" s="4">
        <v>14901000000</v>
      </c>
    </row>
    <row r="152" spans="1:21" ht="16" x14ac:dyDescent="0.2">
      <c r="A152" s="3" t="s">
        <v>156</v>
      </c>
      <c r="B152" s="4">
        <v>4328000000</v>
      </c>
      <c r="C152" s="4">
        <v>361000000</v>
      </c>
      <c r="D152" s="4">
        <v>4758000000</v>
      </c>
      <c r="E152" s="4">
        <v>2214000000</v>
      </c>
      <c r="F152" s="4">
        <v>7060000000</v>
      </c>
      <c r="G152" s="4">
        <v>7637000000</v>
      </c>
      <c r="H152" s="4">
        <v>9609000000</v>
      </c>
      <c r="I152" s="4">
        <v>-2568000000</v>
      </c>
      <c r="J152" s="4">
        <v>-6098000000</v>
      </c>
      <c r="K152" s="4">
        <v>38023000000</v>
      </c>
      <c r="L152" s="4">
        <v>-4452000000</v>
      </c>
      <c r="M152" s="4">
        <v>1409000000</v>
      </c>
      <c r="N152" s="4">
        <v>-567000000</v>
      </c>
      <c r="O152" s="4">
        <v>-389000000</v>
      </c>
      <c r="P152" s="4">
        <v>-2653000000</v>
      </c>
      <c r="Q152" s="5">
        <v>-2653000000</v>
      </c>
      <c r="R152" s="4">
        <v>-210000000</v>
      </c>
      <c r="S152" s="4">
        <v>-2125000000</v>
      </c>
      <c r="T152" s="4">
        <v>458000000</v>
      </c>
      <c r="U152" s="4">
        <v>-776000000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10159000000</v>
      </c>
      <c r="C154" s="4">
        <v>18595000000</v>
      </c>
      <c r="D154" s="4">
        <v>37529000000</v>
      </c>
      <c r="E154" s="4">
        <v>50856000000</v>
      </c>
      <c r="F154" s="4">
        <v>53666000000</v>
      </c>
      <c r="G154" s="4">
        <v>59713000000</v>
      </c>
      <c r="H154" s="4">
        <v>81266000000</v>
      </c>
      <c r="I154" s="4">
        <v>65824000000</v>
      </c>
      <c r="J154" s="4">
        <v>63598000000</v>
      </c>
      <c r="K154" s="4">
        <v>77434000000</v>
      </c>
      <c r="L154" s="4">
        <v>69391000000</v>
      </c>
      <c r="M154" s="4">
        <v>80674000000</v>
      </c>
      <c r="N154" s="4">
        <v>104038000000</v>
      </c>
      <c r="O154" s="4">
        <v>122151000000</v>
      </c>
      <c r="P154" s="4">
        <v>110543000000</v>
      </c>
      <c r="Q154" s="5">
        <v>110543000000</v>
      </c>
      <c r="R154" s="4">
        <v>34005000000</v>
      </c>
      <c r="S154" s="4">
        <v>28560000000</v>
      </c>
      <c r="T154" s="4">
        <v>26380000000</v>
      </c>
      <c r="U154" s="4">
        <v>21598000000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t="s">
        <v>26</v>
      </c>
      <c r="C156" s="4" t="s">
        <v>26</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t="s">
        <v>26</v>
      </c>
      <c r="C157" s="4" t="s">
        <v>26</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-1213000000</v>
      </c>
      <c r="C159" s="4">
        <v>-2121000000</v>
      </c>
      <c r="D159" s="4">
        <v>-7452000000</v>
      </c>
      <c r="E159" s="4">
        <v>-9402000000</v>
      </c>
      <c r="F159" s="4">
        <v>-9076000000</v>
      </c>
      <c r="G159" s="4">
        <v>-9813000000</v>
      </c>
      <c r="H159" s="4">
        <v>-11488000000</v>
      </c>
      <c r="I159" s="4">
        <v>-13548000000</v>
      </c>
      <c r="J159" s="4">
        <v>-12795000000</v>
      </c>
      <c r="K159" s="4">
        <v>-13313000000</v>
      </c>
      <c r="L159" s="4">
        <v>-10495000000</v>
      </c>
      <c r="M159" s="4">
        <v>-7309000000</v>
      </c>
      <c r="N159" s="4">
        <v>-11085000000</v>
      </c>
      <c r="O159" s="4">
        <v>-10708000000</v>
      </c>
      <c r="P159" s="4">
        <v>-10959000000</v>
      </c>
      <c r="Q159" s="5">
        <v>-10959000000</v>
      </c>
      <c r="R159" s="4">
        <v>-3787000000</v>
      </c>
      <c r="S159" s="4">
        <v>-2916000000</v>
      </c>
      <c r="T159" s="4">
        <v>-2093000000</v>
      </c>
      <c r="U159" s="4">
        <v>-2163000000</v>
      </c>
    </row>
    <row r="160" spans="1:21" ht="16" x14ac:dyDescent="0.2">
      <c r="A160" s="3" t="s">
        <v>164</v>
      </c>
      <c r="B160" s="4">
        <v>-1144000000</v>
      </c>
      <c r="C160" s="4">
        <v>-2005000000</v>
      </c>
      <c r="D160" s="4">
        <v>-4260000000</v>
      </c>
      <c r="E160" s="4">
        <v>-8295000000</v>
      </c>
      <c r="F160" s="4">
        <v>-8165000000</v>
      </c>
      <c r="G160" s="4">
        <v>-9571000000</v>
      </c>
      <c r="H160" s="4">
        <v>-11247000000</v>
      </c>
      <c r="I160" s="4">
        <v>-12734000000</v>
      </c>
      <c r="J160" s="4">
        <v>-12451000000</v>
      </c>
      <c r="K160" s="4">
        <v>-13313000000</v>
      </c>
      <c r="L160" s="4">
        <v>-10495000000</v>
      </c>
      <c r="M160" s="4">
        <v>-7309000000</v>
      </c>
      <c r="N160" s="4">
        <v>-11085000000</v>
      </c>
      <c r="O160" s="4">
        <v>-10708000000</v>
      </c>
      <c r="P160" s="4">
        <v>-10959000000</v>
      </c>
      <c r="Q160" s="5">
        <v>-10959000000</v>
      </c>
      <c r="R160" s="4">
        <v>-3787000000</v>
      </c>
      <c r="S160" s="4">
        <v>-2916000000</v>
      </c>
      <c r="T160" s="4">
        <v>-2093000000</v>
      </c>
      <c r="U160" s="4">
        <v>-2163000000</v>
      </c>
    </row>
    <row r="161" spans="1:21" ht="16" x14ac:dyDescent="0.2">
      <c r="A161" s="3" t="s">
        <v>165</v>
      </c>
      <c r="B161" s="4">
        <v>-69000000</v>
      </c>
      <c r="C161" s="4">
        <v>-116000000</v>
      </c>
      <c r="D161" s="4">
        <v>-3192000000</v>
      </c>
      <c r="E161" s="4">
        <v>-1107000000</v>
      </c>
      <c r="F161" s="4">
        <v>-911000000</v>
      </c>
      <c r="G161" s="4">
        <v>-242000000</v>
      </c>
      <c r="H161" s="4">
        <v>-241000000</v>
      </c>
      <c r="I161" s="4">
        <v>-814000000</v>
      </c>
      <c r="J161" s="4">
        <v>-344000000</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-16147000000</v>
      </c>
      <c r="C162" s="4">
        <v>-11093000000</v>
      </c>
      <c r="D162" s="4">
        <v>-32464000000</v>
      </c>
      <c r="E162" s="4">
        <v>-38427000000</v>
      </c>
      <c r="F162" s="4">
        <v>-24042000000</v>
      </c>
      <c r="G162" s="4">
        <v>-9017000000</v>
      </c>
      <c r="H162" s="4">
        <v>-44417000000</v>
      </c>
      <c r="I162" s="4">
        <v>-32022000000</v>
      </c>
      <c r="J162" s="4">
        <v>-33542000000</v>
      </c>
      <c r="K162" s="4">
        <v>30845000000</v>
      </c>
      <c r="L162" s="4">
        <v>58093000000</v>
      </c>
      <c r="M162" s="4">
        <v>5335000000</v>
      </c>
      <c r="N162" s="4">
        <v>-3075000000</v>
      </c>
      <c r="O162" s="4">
        <v>-9560000000</v>
      </c>
      <c r="P162" s="4">
        <v>16001000000</v>
      </c>
      <c r="Q162" s="5">
        <v>16001000000</v>
      </c>
      <c r="R162" s="4">
        <v>2483000000</v>
      </c>
      <c r="S162" s="4">
        <v>5341000000</v>
      </c>
      <c r="T162" s="4">
        <v>3036000000</v>
      </c>
      <c r="U162" s="4">
        <v>5141000000</v>
      </c>
    </row>
    <row r="163" spans="1:21" ht="16" x14ac:dyDescent="0.2">
      <c r="A163" s="3" t="s">
        <v>167</v>
      </c>
      <c r="B163" s="4">
        <v>30678000000</v>
      </c>
      <c r="C163" s="4">
        <v>46718000000</v>
      </c>
      <c r="D163" s="4">
        <v>69853000000</v>
      </c>
      <c r="E163" s="4">
        <v>112805000000</v>
      </c>
      <c r="F163" s="4">
        <v>124447000000</v>
      </c>
      <c r="G163" s="4">
        <v>208111000000</v>
      </c>
      <c r="H163" s="4">
        <v>121985000000</v>
      </c>
      <c r="I163" s="4">
        <v>111794000000</v>
      </c>
      <c r="J163" s="4">
        <v>126339000000</v>
      </c>
      <c r="K163" s="4">
        <v>104072000000</v>
      </c>
      <c r="L163" s="4">
        <v>98724000000</v>
      </c>
      <c r="M163" s="4">
        <v>120483000000</v>
      </c>
      <c r="N163" s="4">
        <v>106483000000</v>
      </c>
      <c r="O163" s="4">
        <v>67363000000</v>
      </c>
      <c r="P163" s="4">
        <v>45514000000</v>
      </c>
      <c r="Q163" s="5">
        <v>45514000000</v>
      </c>
      <c r="R163" s="4">
        <v>7636000000</v>
      </c>
      <c r="S163" s="4">
        <v>11385000000</v>
      </c>
      <c r="T163" s="4">
        <v>12795000000</v>
      </c>
      <c r="U163" s="4">
        <v>13698000000</v>
      </c>
    </row>
    <row r="164" spans="1:21" ht="16" x14ac:dyDescent="0.2">
      <c r="A164" s="3" t="s">
        <v>168</v>
      </c>
      <c r="B164" s="4">
        <v>-46825000000</v>
      </c>
      <c r="C164" s="4">
        <v>-57811000000</v>
      </c>
      <c r="D164" s="4">
        <v>-102317000000</v>
      </c>
      <c r="E164" s="4">
        <v>-151232000000</v>
      </c>
      <c r="F164" s="4">
        <v>-148489000000</v>
      </c>
      <c r="G164" s="4">
        <v>-217128000000</v>
      </c>
      <c r="H164" s="4">
        <v>-166402000000</v>
      </c>
      <c r="I164" s="4">
        <v>-143816000000</v>
      </c>
      <c r="J164" s="4">
        <v>-159881000000</v>
      </c>
      <c r="K164" s="4">
        <v>-73227000000</v>
      </c>
      <c r="L164" s="4">
        <v>-40631000000</v>
      </c>
      <c r="M164" s="4">
        <v>-115148000000</v>
      </c>
      <c r="N164" s="4">
        <v>-109558000000</v>
      </c>
      <c r="O164" s="4">
        <v>-76923000000</v>
      </c>
      <c r="P164" s="4">
        <v>-29513000000</v>
      </c>
      <c r="Q164" s="5">
        <v>-29513000000</v>
      </c>
      <c r="R164" s="4">
        <v>-5153000000</v>
      </c>
      <c r="S164" s="4">
        <v>-6044000000</v>
      </c>
      <c r="T164" s="4">
        <v>-9759000000</v>
      </c>
      <c r="U164" s="4">
        <v>-8557000000</v>
      </c>
    </row>
    <row r="165" spans="1:21" ht="16" x14ac:dyDescent="0.2">
      <c r="A165" s="3" t="s">
        <v>169</v>
      </c>
      <c r="B165" s="4" t="s">
        <v>26</v>
      </c>
      <c r="C165" s="4">
        <v>-638000000</v>
      </c>
      <c r="D165" s="4">
        <v>-244000000</v>
      </c>
      <c r="E165" s="4">
        <v>-350000000</v>
      </c>
      <c r="F165" s="4">
        <v>-496000000</v>
      </c>
      <c r="G165" s="4">
        <v>-3765000000</v>
      </c>
      <c r="H165" s="4">
        <v>-343000000</v>
      </c>
      <c r="I165" s="4">
        <v>-297000000</v>
      </c>
      <c r="J165" s="4">
        <v>-329000000</v>
      </c>
      <c r="K165" s="4">
        <v>-721000000</v>
      </c>
      <c r="L165" s="4">
        <v>-624000000</v>
      </c>
      <c r="M165" s="4">
        <v>-1524000000</v>
      </c>
      <c r="N165" s="4">
        <v>-33000000</v>
      </c>
      <c r="O165" s="4">
        <v>-306000000</v>
      </c>
      <c r="P165" s="4" t="s">
        <v>26</v>
      </c>
      <c r="Q165" s="5" t="s">
        <v>26</v>
      </c>
      <c r="R165" s="4" t="s">
        <v>26</v>
      </c>
      <c r="S165" s="4" t="s">
        <v>26</v>
      </c>
      <c r="T165" s="4" t="s">
        <v>26</v>
      </c>
      <c r="U165" s="4" t="s">
        <v>26</v>
      </c>
    </row>
    <row r="166" spans="1:21" ht="16" x14ac:dyDescent="0.2">
      <c r="A166" s="3" t="s">
        <v>170</v>
      </c>
      <c r="B166" s="4" t="s">
        <v>26</v>
      </c>
      <c r="C166" s="4" t="s">
        <v>26</v>
      </c>
      <c r="D166" s="4" t="s">
        <v>26</v>
      </c>
      <c r="E166" s="4" t="s">
        <v>26</v>
      </c>
      <c r="F166" s="4" t="s">
        <v>26</v>
      </c>
      <c r="G166" s="4" t="s">
        <v>26</v>
      </c>
      <c r="H166" s="4" t="s">
        <v>26</v>
      </c>
      <c r="I166" s="4" t="s">
        <v>26</v>
      </c>
      <c r="J166" s="4" t="s">
        <v>26</v>
      </c>
      <c r="K166" s="4" t="s">
        <v>26</v>
      </c>
      <c r="L166" s="4" t="s">
        <v>26</v>
      </c>
      <c r="M166" s="4" t="s">
        <v>26</v>
      </c>
      <c r="N166" s="4" t="s">
        <v>26</v>
      </c>
      <c r="O166" s="4" t="s">
        <v>26</v>
      </c>
      <c r="P166" s="4" t="s">
        <v>26</v>
      </c>
      <c r="Q166" s="5" t="s">
        <v>26</v>
      </c>
      <c r="R166" s="4" t="s">
        <v>26</v>
      </c>
      <c r="S166" s="4" t="s">
        <v>26</v>
      </c>
      <c r="T166" s="4" t="s">
        <v>26</v>
      </c>
      <c r="U166" s="4" t="s">
        <v>26</v>
      </c>
    </row>
    <row r="167" spans="1:21" ht="16" x14ac:dyDescent="0.2">
      <c r="A167" s="3" t="s">
        <v>171</v>
      </c>
      <c r="B167" s="4" t="s">
        <v>26</v>
      </c>
      <c r="C167" s="4">
        <v>-638000000</v>
      </c>
      <c r="D167" s="4">
        <v>-244000000</v>
      </c>
      <c r="E167" s="4">
        <v>-350000000</v>
      </c>
      <c r="F167" s="4">
        <v>-496000000</v>
      </c>
      <c r="G167" s="4">
        <v>-3765000000</v>
      </c>
      <c r="H167" s="4">
        <v>-343000000</v>
      </c>
      <c r="I167" s="4">
        <v>-297000000</v>
      </c>
      <c r="J167" s="4">
        <v>-329000000</v>
      </c>
      <c r="K167" s="4">
        <v>-721000000</v>
      </c>
      <c r="L167" s="4">
        <v>-624000000</v>
      </c>
      <c r="M167" s="4">
        <v>-1524000000</v>
      </c>
      <c r="N167" s="4">
        <v>-33000000</v>
      </c>
      <c r="O167" s="4">
        <v>-306000000</v>
      </c>
      <c r="P167" s="4" t="s">
        <v>26</v>
      </c>
      <c r="Q167" s="5" t="s">
        <v>26</v>
      </c>
      <c r="R167" s="4" t="s">
        <v>26</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-74000000</v>
      </c>
      <c r="C169" s="4">
        <v>-2000000</v>
      </c>
      <c r="D169" s="4">
        <v>-259000000</v>
      </c>
      <c r="E169" s="4">
        <v>-48000000</v>
      </c>
      <c r="F169" s="4">
        <v>-160000000</v>
      </c>
      <c r="G169" s="4">
        <v>16000000</v>
      </c>
      <c r="H169" s="4">
        <v>-26000000</v>
      </c>
      <c r="I169" s="4">
        <v>-110000000</v>
      </c>
      <c r="J169" s="4">
        <v>220000000</v>
      </c>
      <c r="K169" s="4">
        <v>-745000000</v>
      </c>
      <c r="L169" s="4">
        <v>-1078000000</v>
      </c>
      <c r="M169" s="4">
        <v>-791000000</v>
      </c>
      <c r="N169" s="4">
        <v>-352000000</v>
      </c>
      <c r="O169" s="4">
        <v>-1780000000</v>
      </c>
      <c r="P169" s="4">
        <v>-1337000000</v>
      </c>
      <c r="Q169" s="5">
        <v>-1337000000</v>
      </c>
      <c r="R169" s="4">
        <v>-141000000</v>
      </c>
      <c r="S169" s="4">
        <v>-106000000</v>
      </c>
      <c r="T169" s="4">
        <v>-506000000</v>
      </c>
      <c r="U169" s="4">
        <v>-584000000</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-17434000000</v>
      </c>
      <c r="C171" s="4">
        <v>-13854000000</v>
      </c>
      <c r="D171" s="4">
        <v>-40419000000</v>
      </c>
      <c r="E171" s="4">
        <v>-48227000000</v>
      </c>
      <c r="F171" s="4">
        <v>-33774000000</v>
      </c>
      <c r="G171" s="4">
        <v>-22579000000</v>
      </c>
      <c r="H171" s="4">
        <v>-56274000000</v>
      </c>
      <c r="I171" s="4">
        <v>-45977000000</v>
      </c>
      <c r="J171" s="4">
        <v>-46446000000</v>
      </c>
      <c r="K171" s="4">
        <v>16066000000</v>
      </c>
      <c r="L171" s="4">
        <v>45896000000</v>
      </c>
      <c r="M171" s="4">
        <v>-4289000000</v>
      </c>
      <c r="N171" s="4">
        <v>-14545000000</v>
      </c>
      <c r="O171" s="4">
        <v>-22354000000</v>
      </c>
      <c r="P171" s="4">
        <v>3705000000</v>
      </c>
      <c r="Q171" s="5">
        <v>3705000000</v>
      </c>
      <c r="R171" s="4">
        <v>-1445000000</v>
      </c>
      <c r="S171" s="4">
        <v>2319000000</v>
      </c>
      <c r="T171" s="4">
        <v>437000000</v>
      </c>
      <c r="U171" s="4">
        <v>2394000000</v>
      </c>
    </row>
    <row r="172" spans="1:21" ht="16" x14ac:dyDescent="0.2">
      <c r="A172" s="3" t="s">
        <v>175</v>
      </c>
      <c r="B172" s="4" t="s">
        <v>26</v>
      </c>
      <c r="C172" s="4" t="s">
        <v>26</v>
      </c>
      <c r="D172" s="4" t="s">
        <v>26</v>
      </c>
      <c r="E172" s="4">
        <v>-2488000000</v>
      </c>
      <c r="F172" s="4">
        <v>-10564000000</v>
      </c>
      <c r="G172" s="4">
        <v>-11126000000</v>
      </c>
      <c r="H172" s="4">
        <v>-11561000000</v>
      </c>
      <c r="I172" s="4">
        <v>-12150000000</v>
      </c>
      <c r="J172" s="4">
        <v>-12769000000</v>
      </c>
      <c r="K172" s="4">
        <v>-13712000000</v>
      </c>
      <c r="L172" s="4">
        <v>-14119000000</v>
      </c>
      <c r="M172" s="4">
        <v>-14081000000</v>
      </c>
      <c r="N172" s="4">
        <v>-14467000000</v>
      </c>
      <c r="O172" s="4">
        <v>-14841000000</v>
      </c>
      <c r="P172" s="4">
        <v>-15025000000</v>
      </c>
      <c r="Q172" s="5">
        <v>-15025000000</v>
      </c>
      <c r="R172" s="4">
        <v>-3768000000</v>
      </c>
      <c r="S172" s="4">
        <v>-3650000000</v>
      </c>
      <c r="T172" s="4">
        <v>-3849000000</v>
      </c>
      <c r="U172" s="4">
        <v>-3758000000</v>
      </c>
    </row>
    <row r="173" spans="1:21" ht="16" x14ac:dyDescent="0.2">
      <c r="A173" s="3" t="s">
        <v>176</v>
      </c>
      <c r="B173" s="4" t="s">
        <v>26</v>
      </c>
      <c r="C173" s="4" t="s">
        <v>26</v>
      </c>
      <c r="D173" s="4" t="s">
        <v>26</v>
      </c>
      <c r="E173" s="4" t="s">
        <v>26</v>
      </c>
      <c r="F173" s="4">
        <v>16896000000</v>
      </c>
      <c r="G173" s="4">
        <v>11960000000</v>
      </c>
      <c r="H173" s="4">
        <v>27114000000</v>
      </c>
      <c r="I173" s="4">
        <v>22454000000</v>
      </c>
      <c r="J173" s="4">
        <v>25162000000</v>
      </c>
      <c r="K173" s="4">
        <v>469000000</v>
      </c>
      <c r="L173" s="4">
        <v>-1842000000</v>
      </c>
      <c r="M173" s="4">
        <v>2499000000</v>
      </c>
      <c r="N173" s="4">
        <v>11643000000</v>
      </c>
      <c r="O173" s="4">
        <v>-123000000</v>
      </c>
      <c r="P173" s="4">
        <v>-5923000000</v>
      </c>
      <c r="Q173" s="5">
        <v>-19365000000</v>
      </c>
      <c r="R173" s="4">
        <v>-9615000000</v>
      </c>
      <c r="S173" s="4">
        <v>-2250000000</v>
      </c>
      <c r="T173" s="4">
        <v>-7500000000</v>
      </c>
      <c r="U173" s="4" t="s">
        <v>26</v>
      </c>
    </row>
    <row r="174" spans="1:21" ht="16" x14ac:dyDescent="0.2">
      <c r="A174" s="3" t="s">
        <v>177</v>
      </c>
      <c r="B174" s="4" t="s">
        <v>26</v>
      </c>
      <c r="C174" s="4" t="s">
        <v>26</v>
      </c>
      <c r="D174" s="4" t="s">
        <v>26</v>
      </c>
      <c r="E174" s="4" t="s">
        <v>26</v>
      </c>
      <c r="F174" s="4">
        <v>16896000000</v>
      </c>
      <c r="G174" s="4">
        <v>11960000000</v>
      </c>
      <c r="H174" s="4">
        <v>27114000000</v>
      </c>
      <c r="I174" s="4">
        <v>24954000000</v>
      </c>
      <c r="J174" s="4">
        <v>28662000000</v>
      </c>
      <c r="K174" s="4">
        <v>6969000000</v>
      </c>
      <c r="L174" s="4">
        <v>6963000000</v>
      </c>
      <c r="M174" s="4">
        <v>16091000000</v>
      </c>
      <c r="N174" s="4">
        <v>20393000000</v>
      </c>
      <c r="O174" s="4">
        <v>9420000000</v>
      </c>
      <c r="P174" s="4">
        <v>5228000000</v>
      </c>
      <c r="Q174" s="5" t="s">
        <v>26</v>
      </c>
      <c r="R174" s="4" t="s">
        <v>26</v>
      </c>
      <c r="S174" s="4" t="s">
        <v>26</v>
      </c>
      <c r="T174" s="4" t="s">
        <v>26</v>
      </c>
      <c r="U174" s="4" t="s">
        <v>26</v>
      </c>
    </row>
    <row r="175" spans="1:21" ht="16" x14ac:dyDescent="0.2">
      <c r="A175" s="3" t="s">
        <v>178</v>
      </c>
      <c r="B175" s="4" t="s">
        <v>26</v>
      </c>
      <c r="C175" s="4" t="s">
        <v>26</v>
      </c>
      <c r="D175" s="4" t="s">
        <v>26</v>
      </c>
      <c r="E175" s="4" t="s">
        <v>26</v>
      </c>
      <c r="F175" s="4" t="s">
        <v>26</v>
      </c>
      <c r="G175" s="4" t="s">
        <v>26</v>
      </c>
      <c r="H175" s="4" t="s">
        <v>26</v>
      </c>
      <c r="I175" s="4">
        <v>-2500000000</v>
      </c>
      <c r="J175" s="4">
        <v>-3500000000</v>
      </c>
      <c r="K175" s="4">
        <v>-6500000000</v>
      </c>
      <c r="L175" s="4">
        <v>-8805000000</v>
      </c>
      <c r="M175" s="4">
        <v>-13592000000</v>
      </c>
      <c r="N175" s="4">
        <v>-8750000000</v>
      </c>
      <c r="O175" s="4">
        <v>-9543000000</v>
      </c>
      <c r="P175" s="4">
        <v>-11151000000</v>
      </c>
      <c r="Q175" s="5">
        <v>-19365000000</v>
      </c>
      <c r="R175" s="4">
        <v>-9615000000</v>
      </c>
      <c r="S175" s="4">
        <v>-2250000000</v>
      </c>
      <c r="T175" s="4">
        <v>-7500000000</v>
      </c>
      <c r="U175" s="4" t="s">
        <v>26</v>
      </c>
    </row>
    <row r="176" spans="1:21" ht="16" x14ac:dyDescent="0.2">
      <c r="A176" s="3" t="s">
        <v>179</v>
      </c>
      <c r="B176" s="4">
        <v>475000000</v>
      </c>
      <c r="C176" s="4">
        <v>912000000</v>
      </c>
      <c r="D176" s="4">
        <v>831000000</v>
      </c>
      <c r="E176" s="4">
        <v>665000000</v>
      </c>
      <c r="F176" s="4">
        <v>-22330000000</v>
      </c>
      <c r="G176" s="4">
        <v>-44270000000</v>
      </c>
      <c r="H176" s="4">
        <v>-34710000000</v>
      </c>
      <c r="I176" s="4">
        <v>-29227000000</v>
      </c>
      <c r="J176" s="4">
        <v>-32345000000</v>
      </c>
      <c r="K176" s="4">
        <v>-72069000000</v>
      </c>
      <c r="L176" s="4">
        <v>-66116000000</v>
      </c>
      <c r="M176" s="4">
        <v>-71478000000</v>
      </c>
      <c r="N176" s="4">
        <v>-84866000000</v>
      </c>
      <c r="O176" s="4">
        <v>-89402000000</v>
      </c>
      <c r="P176" s="4">
        <v>-77550000000</v>
      </c>
      <c r="Q176" s="5">
        <v>-77550000000</v>
      </c>
      <c r="R176" s="4">
        <v>-19475000000</v>
      </c>
      <c r="S176" s="4">
        <v>-19594000000</v>
      </c>
      <c r="T176" s="4">
        <v>-17478000000</v>
      </c>
      <c r="U176" s="4">
        <v>-21003000000</v>
      </c>
    </row>
    <row r="177" spans="1:21" ht="16" x14ac:dyDescent="0.2">
      <c r="A177" s="3" t="s">
        <v>180</v>
      </c>
      <c r="B177" s="4">
        <v>475000000</v>
      </c>
      <c r="C177" s="4">
        <v>912000000</v>
      </c>
      <c r="D177" s="4">
        <v>831000000</v>
      </c>
      <c r="E177" s="4">
        <v>665000000</v>
      </c>
      <c r="F177" s="4">
        <v>530000000</v>
      </c>
      <c r="G177" s="4">
        <v>730000000</v>
      </c>
      <c r="H177" s="4">
        <v>543000000</v>
      </c>
      <c r="I177" s="4">
        <v>495000000</v>
      </c>
      <c r="J177" s="4">
        <v>555000000</v>
      </c>
      <c r="K177" s="4">
        <v>669000000</v>
      </c>
      <c r="L177" s="4">
        <v>781000000</v>
      </c>
      <c r="M177" s="4">
        <v>880000000</v>
      </c>
      <c r="N177" s="4">
        <v>1105000000</v>
      </c>
      <c r="O177" s="4" t="s">
        <v>26</v>
      </c>
      <c r="P177" s="4" t="s">
        <v>26</v>
      </c>
      <c r="Q177" s="5" t="s">
        <v>26</v>
      </c>
      <c r="R177" s="4" t="s">
        <v>26</v>
      </c>
      <c r="S177" s="4" t="s">
        <v>26</v>
      </c>
      <c r="T177" s="4" t="s">
        <v>26</v>
      </c>
      <c r="U177" s="4" t="s">
        <v>26</v>
      </c>
    </row>
    <row r="178" spans="1:21" ht="16" x14ac:dyDescent="0.2">
      <c r="A178" s="3" t="s">
        <v>181</v>
      </c>
      <c r="B178" s="4" t="s">
        <v>26</v>
      </c>
      <c r="C178" s="4" t="s">
        <v>26</v>
      </c>
      <c r="D178" s="4" t="s">
        <v>26</v>
      </c>
      <c r="E178" s="4" t="s">
        <v>26</v>
      </c>
      <c r="F178" s="4">
        <v>-22860000000</v>
      </c>
      <c r="G178" s="4">
        <v>-45000000000</v>
      </c>
      <c r="H178" s="4">
        <v>-35253000000</v>
      </c>
      <c r="I178" s="4">
        <v>-29722000000</v>
      </c>
      <c r="J178" s="4">
        <v>-32900000000</v>
      </c>
      <c r="K178" s="4">
        <v>-72738000000</v>
      </c>
      <c r="L178" s="4">
        <v>-66897000000</v>
      </c>
      <c r="M178" s="4">
        <v>-72358000000</v>
      </c>
      <c r="N178" s="4">
        <v>-85971000000</v>
      </c>
      <c r="O178" s="4">
        <v>-89402000000</v>
      </c>
      <c r="P178" s="4">
        <v>-77550000000</v>
      </c>
      <c r="Q178" s="5">
        <v>-77550000000</v>
      </c>
      <c r="R178" s="4">
        <v>-19475000000</v>
      </c>
      <c r="S178" s="4">
        <v>-19594000000</v>
      </c>
      <c r="T178" s="4">
        <v>-17478000000</v>
      </c>
      <c r="U178" s="4">
        <v>-21003000000</v>
      </c>
    </row>
    <row r="179" spans="1:21" ht="16" x14ac:dyDescent="0.2">
      <c r="A179" s="3" t="s">
        <v>182</v>
      </c>
      <c r="B179" s="4">
        <v>188000000</v>
      </c>
      <c r="C179" s="4">
        <v>345000000</v>
      </c>
      <c r="D179" s="4">
        <v>613000000</v>
      </c>
      <c r="E179" s="4">
        <v>125000000</v>
      </c>
      <c r="F179" s="4">
        <v>-381000000</v>
      </c>
      <c r="G179" s="4">
        <v>5887000000</v>
      </c>
      <c r="H179" s="4">
        <v>1441000000</v>
      </c>
      <c r="I179" s="4">
        <v>-1560000000</v>
      </c>
      <c r="J179" s="4">
        <v>2605000000</v>
      </c>
      <c r="K179" s="4">
        <v>-2564000000</v>
      </c>
      <c r="L179" s="4">
        <v>-8899000000</v>
      </c>
      <c r="M179" s="4">
        <v>-3760000000</v>
      </c>
      <c r="N179" s="4">
        <v>-5663000000</v>
      </c>
      <c r="O179" s="4">
        <v>-6383000000</v>
      </c>
      <c r="P179" s="4">
        <v>-9990000000</v>
      </c>
      <c r="Q179" s="5">
        <v>3452000000</v>
      </c>
      <c r="R179" s="4">
        <v>-2705000000</v>
      </c>
      <c r="S179" s="4">
        <v>-230000000</v>
      </c>
      <c r="T179" s="4">
        <v>4779000000</v>
      </c>
      <c r="U179" s="4">
        <v>1608000000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663000000</v>
      </c>
      <c r="C181" s="4">
        <v>1257000000</v>
      </c>
      <c r="D181" s="4">
        <v>1444000000</v>
      </c>
      <c r="E181" s="4">
        <v>-1698000000</v>
      </c>
      <c r="F181" s="4">
        <v>-16379000000</v>
      </c>
      <c r="G181" s="4">
        <v>-37549000000</v>
      </c>
      <c r="H181" s="4">
        <v>-17716000000</v>
      </c>
      <c r="I181" s="4">
        <v>-20483000000</v>
      </c>
      <c r="J181" s="4">
        <v>-17347000000</v>
      </c>
      <c r="K181" s="4">
        <v>-87876000000</v>
      </c>
      <c r="L181" s="4">
        <v>-90976000000</v>
      </c>
      <c r="M181" s="4">
        <v>-86820000000</v>
      </c>
      <c r="N181" s="4">
        <v>-93353000000</v>
      </c>
      <c r="O181" s="4">
        <v>-110749000000</v>
      </c>
      <c r="P181" s="4">
        <v>-108488000000</v>
      </c>
      <c r="Q181" s="5">
        <v>-108488000000</v>
      </c>
      <c r="R181" s="4">
        <v>-35563000000</v>
      </c>
      <c r="S181" s="4">
        <v>-25724000000</v>
      </c>
      <c r="T181" s="4">
        <v>-24048000000</v>
      </c>
      <c r="U181" s="4">
        <v>-23153000000</v>
      </c>
    </row>
    <row r="182" spans="1:21" ht="16" x14ac:dyDescent="0.2">
      <c r="A182" s="3" t="s">
        <v>184</v>
      </c>
      <c r="B182" s="4" t="s">
        <v>26</v>
      </c>
      <c r="C182" s="4" t="s">
        <v>26</v>
      </c>
      <c r="D182" s="4" t="s">
        <v>26</v>
      </c>
      <c r="E182" s="4" t="s">
        <v>26</v>
      </c>
      <c r="F182" s="4" t="s">
        <v>26</v>
      </c>
      <c r="G182" s="4" t="s">
        <v>26</v>
      </c>
      <c r="H182" s="4" t="s">
        <v>26</v>
      </c>
      <c r="I182" s="4" t="s">
        <v>26</v>
      </c>
      <c r="J182" s="4" t="s">
        <v>26</v>
      </c>
      <c r="K182" s="4" t="s">
        <v>26</v>
      </c>
      <c r="L182" s="4" t="s">
        <v>26</v>
      </c>
      <c r="M182" s="4" t="s">
        <v>26</v>
      </c>
      <c r="N182" s="4" t="s">
        <v>26</v>
      </c>
      <c r="O182" s="4" t="s">
        <v>26</v>
      </c>
      <c r="P182" s="4" t="s">
        <v>26</v>
      </c>
      <c r="Q182" s="5" t="s">
        <v>26</v>
      </c>
      <c r="R182" s="4" t="s">
        <v>26</v>
      </c>
      <c r="S182" s="4" t="s">
        <v>26</v>
      </c>
      <c r="T182" s="4" t="s">
        <v>26</v>
      </c>
      <c r="U182" s="4" t="s">
        <v>26</v>
      </c>
    </row>
    <row r="183" spans="1:21" ht="16" x14ac:dyDescent="0.2">
      <c r="A183" s="3" t="s">
        <v>185</v>
      </c>
      <c r="B183" s="4">
        <v>-6612000000</v>
      </c>
      <c r="C183" s="4">
        <v>5998000000</v>
      </c>
      <c r="D183" s="4">
        <v>-1446000000</v>
      </c>
      <c r="E183" s="4">
        <v>931000000</v>
      </c>
      <c r="F183" s="4">
        <v>3513000000</v>
      </c>
      <c r="G183" s="4">
        <v>-415000000</v>
      </c>
      <c r="H183" s="4">
        <v>7276000000</v>
      </c>
      <c r="I183" s="4">
        <v>-636000000</v>
      </c>
      <c r="J183" s="4">
        <v>-195000000</v>
      </c>
      <c r="K183" s="4">
        <v>5624000000</v>
      </c>
      <c r="L183" s="4">
        <v>24311000000</v>
      </c>
      <c r="M183" s="4">
        <v>-10435000000</v>
      </c>
      <c r="N183" s="4">
        <v>-3860000000</v>
      </c>
      <c r="O183" s="4">
        <v>-10952000000</v>
      </c>
      <c r="P183" s="4">
        <v>5760000000</v>
      </c>
      <c r="Q183" s="5">
        <v>5760000000</v>
      </c>
      <c r="R183" s="4">
        <v>-3003000000</v>
      </c>
      <c r="S183" s="4">
        <v>5155000000</v>
      </c>
      <c r="T183" s="4">
        <v>2769000000</v>
      </c>
      <c r="U183" s="4">
        <v>839000000</v>
      </c>
    </row>
    <row r="184" spans="1:21" ht="16" x14ac:dyDescent="0.2">
      <c r="A184" s="3" t="s">
        <v>56</v>
      </c>
      <c r="B184" s="4">
        <v>8361000000</v>
      </c>
      <c r="C184" s="4">
        <v>19412000000</v>
      </c>
      <c r="D184" s="4">
        <v>35604000000</v>
      </c>
      <c r="E184" s="4">
        <v>58518000000</v>
      </c>
      <c r="F184" s="4">
        <v>55756000000</v>
      </c>
      <c r="G184" s="4">
        <v>60449000000</v>
      </c>
      <c r="H184" s="4">
        <v>82487000000</v>
      </c>
      <c r="I184" s="4">
        <v>70529000000</v>
      </c>
      <c r="J184" s="4">
        <v>71501000000</v>
      </c>
      <c r="K184" s="4">
        <v>81801000000</v>
      </c>
      <c r="L184" s="4">
        <v>76477000000</v>
      </c>
      <c r="M184" s="4">
        <v>77344000000</v>
      </c>
      <c r="N184" s="4">
        <v>120233000000</v>
      </c>
      <c r="O184" s="4">
        <v>130541000000</v>
      </c>
      <c r="P184" s="4">
        <v>125820000000</v>
      </c>
      <c r="Q184" s="5">
        <v>125820000000</v>
      </c>
      <c r="R184" s="4">
        <v>38932000000</v>
      </c>
      <c r="S184" s="4">
        <v>31216000000</v>
      </c>
      <c r="T184" s="4">
        <v>26050000000</v>
      </c>
      <c r="U184" s="4">
        <v>29622000000</v>
      </c>
    </row>
    <row r="185" spans="1:21" ht="16" x14ac:dyDescent="0.2">
      <c r="A185" s="3" t="s">
        <v>57</v>
      </c>
      <c r="B185" s="6">
        <v>22.88</v>
      </c>
      <c r="C185" s="6">
        <v>29.76</v>
      </c>
      <c r="D185" s="6">
        <v>32.89</v>
      </c>
      <c r="E185" s="6">
        <v>37.39</v>
      </c>
      <c r="F185" s="6">
        <v>32.619999999999997</v>
      </c>
      <c r="G185" s="6">
        <v>33.07</v>
      </c>
      <c r="H185" s="6">
        <v>35.29</v>
      </c>
      <c r="I185" s="6">
        <v>32.71</v>
      </c>
      <c r="J185" s="6">
        <v>31.19</v>
      </c>
      <c r="K185" s="6">
        <v>30.8</v>
      </c>
      <c r="L185" s="6">
        <v>29.39</v>
      </c>
      <c r="M185" s="6">
        <v>28.17</v>
      </c>
      <c r="N185" s="6">
        <v>32.869999999999997</v>
      </c>
      <c r="O185" s="6">
        <v>33.1</v>
      </c>
      <c r="P185" s="6">
        <v>32.83</v>
      </c>
      <c r="Q185" s="7">
        <v>32.83</v>
      </c>
      <c r="R185" s="6">
        <v>32.33</v>
      </c>
      <c r="S185" s="6">
        <v>32.14</v>
      </c>
      <c r="T185" s="6">
        <v>32.29</v>
      </c>
      <c r="U185" s="6">
        <v>32.83</v>
      </c>
    </row>
    <row r="186" spans="1:21" ht="16" x14ac:dyDescent="0.2">
      <c r="A186" s="3" t="s">
        <v>186</v>
      </c>
      <c r="B186" s="4" t="s">
        <v>26</v>
      </c>
      <c r="C186" s="4">
        <v>638000000</v>
      </c>
      <c r="D186" s="4">
        <v>244000000</v>
      </c>
      <c r="E186" s="4">
        <v>350000000</v>
      </c>
      <c r="F186" s="4">
        <v>496000000</v>
      </c>
      <c r="G186" s="4">
        <v>3765000000</v>
      </c>
      <c r="H186" s="4">
        <v>343000000</v>
      </c>
      <c r="I186" s="4">
        <v>297000000</v>
      </c>
      <c r="J186" s="4">
        <v>329000000</v>
      </c>
      <c r="K186" s="4">
        <v>721000000</v>
      </c>
      <c r="L186" s="4">
        <v>624000000</v>
      </c>
      <c r="M186" s="4">
        <v>1524000000</v>
      </c>
      <c r="N186" s="4">
        <v>33000000</v>
      </c>
      <c r="O186" s="4">
        <v>306000000</v>
      </c>
      <c r="P186" s="4" t="s">
        <v>26</v>
      </c>
      <c r="Q186" s="5" t="s">
        <v>26</v>
      </c>
      <c r="R186" s="4" t="s">
        <v>26</v>
      </c>
      <c r="S186" s="4" t="s">
        <v>26</v>
      </c>
      <c r="T186" s="4" t="s">
        <v>26</v>
      </c>
      <c r="U186" s="4" t="s">
        <v>26</v>
      </c>
    </row>
    <row r="187" spans="1:21" ht="16" x14ac:dyDescent="0.2">
      <c r="A187" s="3" t="s">
        <v>187</v>
      </c>
      <c r="B187" s="4">
        <v>8946000000</v>
      </c>
      <c r="C187" s="4">
        <v>16474000000</v>
      </c>
      <c r="D187" s="4">
        <v>30077000000</v>
      </c>
      <c r="E187" s="4">
        <v>41454000000</v>
      </c>
      <c r="F187" s="4">
        <v>44590000000</v>
      </c>
      <c r="G187" s="4">
        <v>49900000000</v>
      </c>
      <c r="H187" s="4">
        <v>69778000000</v>
      </c>
      <c r="I187" s="4">
        <v>52276000000</v>
      </c>
      <c r="J187" s="4">
        <v>50803000000</v>
      </c>
      <c r="K187" s="4">
        <v>64121000000</v>
      </c>
      <c r="L187" s="4">
        <v>58896000000</v>
      </c>
      <c r="M187" s="4">
        <v>73365000000</v>
      </c>
      <c r="N187" s="4">
        <v>92953000000</v>
      </c>
      <c r="O187" s="4">
        <v>111443000000</v>
      </c>
      <c r="P187" s="4">
        <v>99584000000</v>
      </c>
      <c r="Q187" s="5">
        <v>99584000000</v>
      </c>
      <c r="R187" s="4">
        <v>30218000000</v>
      </c>
      <c r="S187" s="4">
        <v>25644000000</v>
      </c>
      <c r="T187" s="4">
        <v>24287000000</v>
      </c>
      <c r="U187" s="4">
        <v>19435000000</v>
      </c>
    </row>
    <row r="188" spans="1:21" ht="16" x14ac:dyDescent="0.2">
      <c r="A188" s="28" t="s">
        <v>188</v>
      </c>
      <c r="B188" s="26">
        <v>8946000000</v>
      </c>
      <c r="C188" s="26">
        <v>16474000000</v>
      </c>
      <c r="D188" s="26">
        <v>30077000000</v>
      </c>
      <c r="E188" s="26">
        <v>41454000000</v>
      </c>
      <c r="F188" s="26">
        <v>44690429309</v>
      </c>
      <c r="G188" s="26">
        <v>50183675934</v>
      </c>
      <c r="H188" s="26">
        <v>70317720085</v>
      </c>
      <c r="I188" s="26">
        <v>53359886333</v>
      </c>
      <c r="J188" s="26">
        <v>52555553059</v>
      </c>
      <c r="K188" s="26">
        <v>66766713345</v>
      </c>
      <c r="L188" s="26">
        <v>61901848396</v>
      </c>
      <c r="M188" s="26">
        <v>75823478827</v>
      </c>
      <c r="N188" s="26">
        <v>95246155201</v>
      </c>
      <c r="O188" s="26">
        <v>113899047228</v>
      </c>
      <c r="P188" s="26">
        <v>96229905122</v>
      </c>
      <c r="Q188" s="27">
        <v>101229067129</v>
      </c>
      <c r="R188" s="26">
        <v>31062622688</v>
      </c>
      <c r="S188" s="26">
        <v>26435656684</v>
      </c>
      <c r="T188" s="26">
        <v>25159794528</v>
      </c>
      <c r="U188" s="26">
        <v>18583014223</v>
      </c>
    </row>
    <row r="189" spans="1:21" ht="16" x14ac:dyDescent="0.2">
      <c r="A189" s="21" t="s">
        <v>201</v>
      </c>
      <c r="B189" s="22"/>
      <c r="C189" s="23">
        <f>(C188/B188)-1</f>
        <v>0.84149340487368662</v>
      </c>
      <c r="D189" s="23">
        <f>(D188/C188)-1</f>
        <v>0.82572538545586993</v>
      </c>
      <c r="E189" s="23">
        <f>(E188/D188)-1</f>
        <v>0.37826245968680383</v>
      </c>
      <c r="F189" s="23">
        <f t="shared" ref="F189:Q189" si="11">(F188/E188)-1</f>
        <v>7.8072786920441839E-2</v>
      </c>
      <c r="G189" s="23">
        <f t="shared" si="11"/>
        <v>0.12291774122415378</v>
      </c>
      <c r="H189" s="23">
        <f t="shared" si="11"/>
        <v>0.40120704145865416</v>
      </c>
      <c r="I189" s="23">
        <f t="shared" si="11"/>
        <v>-0.24116017600544193</v>
      </c>
      <c r="J189" s="23">
        <f t="shared" si="11"/>
        <v>-1.5073744141440693E-2</v>
      </c>
      <c r="K189" s="23">
        <f t="shared" si="11"/>
        <v>0.27040263985132551</v>
      </c>
      <c r="L189" s="23">
        <f t="shared" si="11"/>
        <v>-7.2863627776045381E-2</v>
      </c>
      <c r="M189" s="23">
        <f t="shared" si="11"/>
        <v>0.22489846089797205</v>
      </c>
      <c r="N189" s="23">
        <f t="shared" si="11"/>
        <v>0.25615649234869675</v>
      </c>
      <c r="O189" s="23">
        <f t="shared" si="11"/>
        <v>0.19583879252276803</v>
      </c>
      <c r="P189" s="23">
        <f t="shared" si="11"/>
        <v>-0.15512984995063561</v>
      </c>
      <c r="Q189" s="23">
        <f t="shared" si="11"/>
        <v>5.1950191581942029E-2</v>
      </c>
      <c r="R189" s="23"/>
      <c r="S189" s="23">
        <f t="shared" ref="S189:U189" si="12">(S188/R188)-1</f>
        <v>-0.14895606370634873</v>
      </c>
      <c r="T189" s="23">
        <f t="shared" si="12"/>
        <v>-4.8262926518190419E-2</v>
      </c>
      <c r="U189" s="23">
        <f t="shared" si="12"/>
        <v>-0.26140039807085025</v>
      </c>
    </row>
    <row r="190" spans="1:21" ht="16" x14ac:dyDescent="0.2">
      <c r="A190" s="24" t="s">
        <v>202</v>
      </c>
      <c r="B190" s="25">
        <f t="shared" ref="B190:U190" si="13">B188/B2</f>
        <v>0.24484768864438788</v>
      </c>
      <c r="C190" s="25">
        <f t="shared" si="13"/>
        <v>0.25257186661556152</v>
      </c>
      <c r="D190" s="25">
        <f t="shared" si="13"/>
        <v>0.27785014180269563</v>
      </c>
      <c r="E190" s="25">
        <f t="shared" si="13"/>
        <v>0.26486824954634908</v>
      </c>
      <c r="F190" s="25">
        <f t="shared" si="13"/>
        <v>0.26148516358902346</v>
      </c>
      <c r="G190" s="25">
        <f t="shared" si="13"/>
        <v>0.27453527686205859</v>
      </c>
      <c r="H190" s="25">
        <f t="shared" si="13"/>
        <v>0.30086952093361574</v>
      </c>
      <c r="I190" s="25">
        <f t="shared" si="13"/>
        <v>0.24745007319176957</v>
      </c>
      <c r="J190" s="25">
        <f t="shared" si="13"/>
        <v>0.22926595993177276</v>
      </c>
      <c r="K190" s="25">
        <f t="shared" si="13"/>
        <v>0.25138543024153315</v>
      </c>
      <c r="L190" s="25">
        <f t="shared" si="13"/>
        <v>0.23792480569157565</v>
      </c>
      <c r="M190" s="25">
        <f t="shared" si="13"/>
        <v>0.27620887320182869</v>
      </c>
      <c r="N190" s="25">
        <f t="shared" si="13"/>
        <v>0.26036557951380063</v>
      </c>
      <c r="O190" s="25">
        <f t="shared" si="13"/>
        <v>0.28884341773346045</v>
      </c>
      <c r="P190" s="25">
        <f t="shared" si="13"/>
        <v>0.25106619127281266</v>
      </c>
      <c r="Q190" s="25">
        <f t="shared" si="13"/>
        <v>0.26410912800918379</v>
      </c>
      <c r="R190" s="25">
        <f t="shared" si="13"/>
        <v>0.26514350929545727</v>
      </c>
      <c r="S190" s="25">
        <f t="shared" si="13"/>
        <v>0.27875128309924502</v>
      </c>
      <c r="T190" s="25">
        <f t="shared" si="13"/>
        <v>0.30758823096201571</v>
      </c>
      <c r="U190" s="25">
        <f t="shared" si="13"/>
        <v>0.20763608374488815</v>
      </c>
    </row>
    <row r="191" spans="1:21" ht="16" x14ac:dyDescent="0.2">
      <c r="A191" s="3" t="s">
        <v>189</v>
      </c>
      <c r="B191" s="4">
        <v>9015000000</v>
      </c>
      <c r="C191" s="4">
        <v>16590000000</v>
      </c>
      <c r="D191" s="4">
        <v>33269000000</v>
      </c>
      <c r="E191" s="4">
        <v>42561000000</v>
      </c>
      <c r="F191" s="4">
        <v>62397000000</v>
      </c>
      <c r="G191" s="4">
        <v>62102000000</v>
      </c>
      <c r="H191" s="4">
        <v>97133000000</v>
      </c>
      <c r="I191" s="4">
        <v>75544000000</v>
      </c>
      <c r="J191" s="4">
        <v>76309000000</v>
      </c>
      <c r="K191" s="4">
        <v>64590000000</v>
      </c>
      <c r="L191" s="4">
        <v>57054000000</v>
      </c>
      <c r="M191" s="4">
        <v>75864000000</v>
      </c>
      <c r="N191" s="4">
        <v>104596000000</v>
      </c>
      <c r="O191" s="4">
        <v>111320000000</v>
      </c>
      <c r="P191" s="4">
        <v>93661000000</v>
      </c>
      <c r="Q191" s="5">
        <v>80219000000</v>
      </c>
      <c r="R191" s="4">
        <v>20603000000</v>
      </c>
      <c r="S191" s="4">
        <v>23394000000</v>
      </c>
      <c r="T191" s="4">
        <v>16787000000</v>
      </c>
      <c r="U191" s="4">
        <v>19435000000</v>
      </c>
    </row>
    <row r="192" spans="1:21" ht="16" x14ac:dyDescent="0.2">
      <c r="A192" s="3" t="s">
        <v>190</v>
      </c>
      <c r="B192" s="6">
        <v>0.36</v>
      </c>
      <c r="C192" s="6">
        <v>0.65</v>
      </c>
      <c r="D192" s="6">
        <v>1.1599999999999999</v>
      </c>
      <c r="E192" s="6">
        <v>1.58</v>
      </c>
      <c r="F192" s="6">
        <v>1.72</v>
      </c>
      <c r="G192" s="6">
        <v>2.0499999999999998</v>
      </c>
      <c r="H192" s="6">
        <v>3.03</v>
      </c>
      <c r="I192" s="6">
        <v>2.39</v>
      </c>
      <c r="J192" s="6">
        <v>2.4300000000000002</v>
      </c>
      <c r="K192" s="6">
        <v>3.23</v>
      </c>
      <c r="L192" s="6">
        <v>3.19</v>
      </c>
      <c r="M192" s="6">
        <v>4.2300000000000004</v>
      </c>
      <c r="N192" s="6">
        <v>5.57</v>
      </c>
      <c r="O192" s="6">
        <v>6.87</v>
      </c>
      <c r="P192" s="6">
        <v>6.33</v>
      </c>
      <c r="Q192" s="7">
        <v>6.33</v>
      </c>
      <c r="R192" s="6">
        <v>1.9</v>
      </c>
      <c r="S192" s="6">
        <v>1.62</v>
      </c>
      <c r="T192" s="6">
        <v>1.55</v>
      </c>
      <c r="U192" s="6">
        <v>1.25</v>
      </c>
    </row>
    <row r="193" spans="1:21" ht="16" x14ac:dyDescent="0.2">
      <c r="A193" s="3" t="s">
        <v>191</v>
      </c>
      <c r="B193" s="6">
        <v>14.78</v>
      </c>
      <c r="C193" s="6">
        <v>12.67</v>
      </c>
      <c r="D193" s="6">
        <v>7.94</v>
      </c>
      <c r="E193" s="6">
        <v>10.47</v>
      </c>
      <c r="F193" s="6">
        <v>7.08</v>
      </c>
      <c r="G193" s="6">
        <v>8.8699999999999992</v>
      </c>
      <c r="H193" s="6">
        <v>6.89</v>
      </c>
      <c r="I193" s="6">
        <v>7.83</v>
      </c>
      <c r="J193" s="6">
        <v>10.6</v>
      </c>
      <c r="K193" s="6">
        <v>12.44</v>
      </c>
      <c r="L193" s="6">
        <v>13.03</v>
      </c>
      <c r="M193" s="6">
        <v>23.07</v>
      </c>
      <c r="N193" s="6">
        <v>20.73</v>
      </c>
      <c r="O193" s="6">
        <v>16.98</v>
      </c>
      <c r="P193" s="6">
        <v>22.28</v>
      </c>
      <c r="Q193" s="7">
        <v>22.28</v>
      </c>
      <c r="R193" s="6">
        <v>17.77</v>
      </c>
      <c r="S193" s="6">
        <v>22.13</v>
      </c>
      <c r="T193" s="6">
        <v>25.35</v>
      </c>
      <c r="U193" s="4">
        <v>23</v>
      </c>
    </row>
    <row r="194" spans="1:21" ht="16" x14ac:dyDescent="0.2">
      <c r="A194" s="3" t="s">
        <v>192</v>
      </c>
      <c r="B194" s="6">
        <v>1.78</v>
      </c>
      <c r="C194" s="6">
        <v>1.33</v>
      </c>
      <c r="D194" s="6">
        <v>1.45</v>
      </c>
      <c r="E194" s="6">
        <v>1.22</v>
      </c>
      <c r="F194" s="6">
        <v>1.45</v>
      </c>
      <c r="G194" s="6">
        <v>1.51</v>
      </c>
      <c r="H194" s="6">
        <v>1.52</v>
      </c>
      <c r="I194" s="6">
        <v>1.44</v>
      </c>
      <c r="J194" s="6">
        <v>1.32</v>
      </c>
      <c r="K194" s="6">
        <v>1.3</v>
      </c>
      <c r="L194" s="6">
        <v>1.26</v>
      </c>
      <c r="M194" s="6">
        <v>1.41</v>
      </c>
      <c r="N194" s="6">
        <v>1.1000000000000001</v>
      </c>
      <c r="O194" s="6">
        <v>1.22</v>
      </c>
      <c r="P194" s="6">
        <v>1.1399999999999999</v>
      </c>
      <c r="Q194" s="7">
        <v>1.1399999999999999</v>
      </c>
      <c r="R194" s="6">
        <v>1.1299999999999999</v>
      </c>
      <c r="S194" s="6">
        <v>1.18</v>
      </c>
      <c r="T194" s="6">
        <v>1.33</v>
      </c>
      <c r="U194" s="6">
        <v>0.94</v>
      </c>
    </row>
    <row r="196" spans="1:21" ht="16" x14ac:dyDescent="0.2">
      <c r="A196" s="8"/>
    </row>
  </sheetData>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CF76-7AC6-A542-8452-FE03EF979D5C}">
  <dimension ref="A1:R110"/>
  <sheetViews>
    <sheetView tabSelected="1" workbookViewId="0">
      <selection activeCell="I22" sqref="I22"/>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3043828702500</v>
      </c>
      <c r="B3" s="36" t="s">
        <v>203</v>
      </c>
      <c r="C3" s="37">
        <f>Financials!Q8*0.01</f>
        <v>0.44130000000000003</v>
      </c>
      <c r="D3" s="36" t="s">
        <v>204</v>
      </c>
      <c r="E3" s="37">
        <f>SUM(C11:E11)/3</f>
        <v>0.1275090393564646</v>
      </c>
      <c r="F3" s="38" t="s">
        <v>205</v>
      </c>
      <c r="G3" s="39">
        <f>AVERAGE(Financials!M129:Q129)</f>
        <v>-2.5202297047906309E-2</v>
      </c>
      <c r="H3" s="38" t="s">
        <v>206</v>
      </c>
      <c r="I3" s="40">
        <f>J15*(1+I7)/(I6-I7)</f>
        <v>2188590093583.0347</v>
      </c>
      <c r="J3" s="41" t="s">
        <v>207</v>
      </c>
      <c r="K3" s="42">
        <f>Financials!Q172*-1/Model!A3</f>
        <v>4.9362173330120239E-3</v>
      </c>
      <c r="L3" s="43" t="s">
        <v>208</v>
      </c>
      <c r="M3" s="44"/>
      <c r="N3" s="116" t="s">
        <v>209</v>
      </c>
      <c r="O3" s="117"/>
      <c r="P3" s="44"/>
      <c r="Q3" s="44"/>
      <c r="R3" s="44"/>
    </row>
    <row r="4" spans="1:18" ht="22" customHeight="1" x14ac:dyDescent="0.2">
      <c r="A4" s="45">
        <f>Financials!Q56-Financials!Q96-Financials!Q105</f>
        <v>-49533000000</v>
      </c>
      <c r="B4" s="46" t="s">
        <v>210</v>
      </c>
      <c r="C4" s="47">
        <f>Financials!Q17*0.01</f>
        <v>0.29820000000000002</v>
      </c>
      <c r="D4" s="46" t="s">
        <v>211</v>
      </c>
      <c r="E4" s="47">
        <f>SUM(C13:E13)/3</f>
        <v>0.22504482000544343</v>
      </c>
      <c r="F4" s="48" t="s">
        <v>212</v>
      </c>
      <c r="G4" s="49">
        <f>A5*(1+(5*G3))</f>
        <v>13592924872.940876</v>
      </c>
      <c r="H4" s="48" t="s">
        <v>213</v>
      </c>
      <c r="I4" s="50">
        <f>NPV(I6,F15,G15,H15,I15,(J15+I3))</f>
        <v>1868662496424.8801</v>
      </c>
      <c r="J4" s="48" t="s">
        <v>214</v>
      </c>
      <c r="K4" s="51" cm="1">
        <f t="array" ref="K4">_FV(A1,"Change (%)",TRUE)</f>
        <v>7.4119999999999993E-3</v>
      </c>
      <c r="L4" s="52" t="s">
        <v>215</v>
      </c>
      <c r="M4" s="44"/>
      <c r="N4" s="118" t="s">
        <v>216</v>
      </c>
      <c r="O4" s="119"/>
      <c r="P4" s="44"/>
      <c r="Q4" s="44"/>
      <c r="R4" s="44"/>
    </row>
    <row r="5" spans="1:18" ht="22" customHeight="1" x14ac:dyDescent="0.2">
      <c r="A5" s="45" cm="1">
        <f t="array" ref="A5">_FV(A1,"Shares outstanding",TRUE)</f>
        <v>15552750000</v>
      </c>
      <c r="B5" s="46" t="s">
        <v>217</v>
      </c>
      <c r="C5" s="47">
        <f>F14</f>
        <v>0.253</v>
      </c>
      <c r="D5" s="53" t="s">
        <v>218</v>
      </c>
      <c r="E5" s="47">
        <f>SUM(C16:E16)/3</f>
        <v>9.8955144973609729E-2</v>
      </c>
      <c r="F5" s="48" t="s">
        <v>219</v>
      </c>
      <c r="G5" s="49">
        <f>Financials!Q56</f>
        <v>61555000000</v>
      </c>
      <c r="H5" s="48" t="s">
        <v>220</v>
      </c>
      <c r="I5" s="50">
        <f>I4+G5-G6</f>
        <v>1819129496424.8801</v>
      </c>
      <c r="J5" s="48" t="s">
        <v>221</v>
      </c>
      <c r="K5" s="54" cm="1">
        <f t="array" ref="K5">_FV(A1,"Price")</f>
        <v>195.71</v>
      </c>
      <c r="L5" s="55" t="s">
        <v>222</v>
      </c>
      <c r="M5" s="44"/>
      <c r="N5" s="56" t="s">
        <v>223</v>
      </c>
      <c r="O5" s="57">
        <f>Financials!Q20</f>
        <v>-1821000000</v>
      </c>
      <c r="P5" s="44"/>
      <c r="Q5" s="44"/>
      <c r="R5" s="44"/>
    </row>
    <row r="6" spans="1:18" ht="22" customHeight="1" x14ac:dyDescent="0.2">
      <c r="A6" s="58">
        <f>O20/F10</f>
        <v>7.6095717562500003</v>
      </c>
      <c r="B6" s="46" t="s">
        <v>224</v>
      </c>
      <c r="C6" s="47">
        <f>F17</f>
        <v>0.26374999999999998</v>
      </c>
      <c r="D6" s="53" t="s">
        <v>202</v>
      </c>
      <c r="E6" s="47">
        <f>Financials!Q33/Financials!Q126</f>
        <v>1.5607601454639075</v>
      </c>
      <c r="F6" s="46" t="s">
        <v>225</v>
      </c>
      <c r="G6" s="49">
        <f>Financials!Q96+Financials!Q105</f>
        <v>111088000000</v>
      </c>
      <c r="H6" s="48" t="s">
        <v>226</v>
      </c>
      <c r="I6" s="51">
        <f>N25</f>
        <v>9.4173528859462591E-2</v>
      </c>
      <c r="J6" s="48" t="s">
        <v>227</v>
      </c>
      <c r="K6" s="59">
        <f>I5/G4</f>
        <v>133.82914372212704</v>
      </c>
      <c r="L6" s="60" t="s">
        <v>228</v>
      </c>
      <c r="M6" s="44"/>
      <c r="N6" s="56" t="s">
        <v>229</v>
      </c>
      <c r="O6" s="57">
        <f>Financials!Q96</f>
        <v>15807000000</v>
      </c>
      <c r="P6" s="44"/>
      <c r="Q6" s="44"/>
      <c r="R6" s="44"/>
    </row>
    <row r="7" spans="1:18" ht="22" customHeight="1" thickBot="1" x14ac:dyDescent="0.25">
      <c r="A7" s="61">
        <f>O20/F12</f>
        <v>30.077358720355733</v>
      </c>
      <c r="B7" s="62" t="s">
        <v>230</v>
      </c>
      <c r="C7" s="63">
        <f>F15/A3</f>
        <v>3.4660294750933018E-2</v>
      </c>
      <c r="D7" s="62" t="s">
        <v>231</v>
      </c>
      <c r="E7" s="64">
        <f>(Financials!Q16*(1-0.25))/(Financials!Q126+Financials!Q105+Financials!Q96)</f>
        <v>0.49485522472493854</v>
      </c>
      <c r="F7" s="62" t="s">
        <v>198</v>
      </c>
      <c r="G7" s="65">
        <f>(Financials!Q96+Financials!Q105)/Financials!Q126</f>
        <v>1.7875325845589418</v>
      </c>
      <c r="H7" s="66" t="s">
        <v>232</v>
      </c>
      <c r="I7" s="67">
        <v>2.5000000000000001E-2</v>
      </c>
      <c r="J7" s="68" t="s">
        <v>233</v>
      </c>
      <c r="K7" s="69">
        <f>K6/K5-1</f>
        <v>-0.31618648141573225</v>
      </c>
      <c r="L7" s="70" t="s">
        <v>234</v>
      </c>
      <c r="M7" s="44"/>
      <c r="N7" s="56" t="s">
        <v>235</v>
      </c>
      <c r="O7" s="57">
        <f>Financials!Q105</f>
        <v>95281000000</v>
      </c>
      <c r="P7" s="44"/>
      <c r="Q7" s="44"/>
      <c r="R7" s="44"/>
    </row>
    <row r="8" spans="1:18" ht="22" customHeight="1" x14ac:dyDescent="0.2">
      <c r="A8" s="71"/>
      <c r="B8" s="44"/>
      <c r="C8" s="44"/>
      <c r="D8" s="44"/>
      <c r="E8" s="44"/>
      <c r="F8" s="44"/>
      <c r="G8" s="44"/>
      <c r="H8" s="44"/>
      <c r="I8" s="44"/>
      <c r="J8" s="72"/>
      <c r="K8" s="72"/>
      <c r="L8" s="72"/>
      <c r="M8" s="44"/>
      <c r="N8" s="73" t="s">
        <v>216</v>
      </c>
      <c r="O8" s="74">
        <f>O5/(O6+O7)</f>
        <v>-1.6392409621201209E-2</v>
      </c>
      <c r="P8" s="44"/>
      <c r="Q8" s="44"/>
      <c r="R8" s="44"/>
    </row>
    <row r="9" spans="1:18" ht="22" customHeight="1" x14ac:dyDescent="0.2">
      <c r="A9" s="75"/>
      <c r="B9" s="76">
        <v>2020</v>
      </c>
      <c r="C9" s="76">
        <v>2021</v>
      </c>
      <c r="D9" s="76">
        <v>2022</v>
      </c>
      <c r="E9" s="77">
        <v>2023</v>
      </c>
      <c r="F9" s="78">
        <v>2024</v>
      </c>
      <c r="G9" s="79">
        <v>2025</v>
      </c>
      <c r="H9" s="79">
        <v>2026</v>
      </c>
      <c r="I9" s="79">
        <v>2027</v>
      </c>
      <c r="J9" s="80">
        <v>2028</v>
      </c>
      <c r="K9" s="72"/>
      <c r="L9" s="72"/>
      <c r="M9" s="72"/>
      <c r="N9" s="56" t="s">
        <v>236</v>
      </c>
      <c r="O9" s="57">
        <f>Financials!Q25</f>
        <v>16741000000</v>
      </c>
      <c r="P9" s="44"/>
      <c r="Q9" s="44"/>
      <c r="R9" s="44"/>
    </row>
    <row r="10" spans="1:18" ht="22" customHeight="1" x14ac:dyDescent="0.2">
      <c r="A10" s="81" t="s">
        <v>237</v>
      </c>
      <c r="B10" s="82">
        <v>274515000000</v>
      </c>
      <c r="C10" s="82">
        <v>365817000000</v>
      </c>
      <c r="D10" s="82">
        <v>394328000000</v>
      </c>
      <c r="E10" s="83">
        <v>383285000000</v>
      </c>
      <c r="F10" s="82">
        <v>400000000000</v>
      </c>
      <c r="G10" s="82">
        <v>422400000000</v>
      </c>
      <c r="H10" s="82">
        <v>444600000000</v>
      </c>
      <c r="I10" s="82">
        <v>497300000000</v>
      </c>
      <c r="J10" s="83">
        <v>539000000000</v>
      </c>
      <c r="K10" s="84" t="s">
        <v>238</v>
      </c>
      <c r="L10" s="72"/>
      <c r="N10" s="56" t="s">
        <v>239</v>
      </c>
      <c r="O10" s="57">
        <f>Financials!Q24</f>
        <v>113736000000</v>
      </c>
      <c r="P10" s="44"/>
      <c r="Q10" s="44"/>
      <c r="R10" s="44"/>
    </row>
    <row r="11" spans="1:18" ht="22" customHeight="1" x14ac:dyDescent="0.2">
      <c r="A11" s="85"/>
      <c r="B11" s="86"/>
      <c r="C11" s="86">
        <f t="shared" ref="C11:J11" si="0">(C10/B10)-1</f>
        <v>0.33259384733074704</v>
      </c>
      <c r="D11" s="86">
        <f t="shared" si="0"/>
        <v>7.7937876041846099E-2</v>
      </c>
      <c r="E11" s="86">
        <f t="shared" si="0"/>
        <v>-2.800460530319937E-2</v>
      </c>
      <c r="F11" s="87">
        <f t="shared" si="0"/>
        <v>4.3609846458901425E-2</v>
      </c>
      <c r="G11" s="86">
        <f t="shared" si="0"/>
        <v>5.600000000000005E-2</v>
      </c>
      <c r="H11" s="86">
        <f t="shared" si="0"/>
        <v>5.2556818181818121E-2</v>
      </c>
      <c r="I11" s="86">
        <f t="shared" si="0"/>
        <v>0.11853351327035533</v>
      </c>
      <c r="J11" s="88">
        <f t="shared" si="0"/>
        <v>8.3852805147798026E-2</v>
      </c>
      <c r="K11" s="88">
        <f>AVERAGE(F11:J11)</f>
        <v>7.0910596611774596E-2</v>
      </c>
      <c r="L11" s="72"/>
      <c r="M11" s="72"/>
      <c r="N11" s="56" t="s">
        <v>240</v>
      </c>
      <c r="O11" s="89">
        <f>O9/O10</f>
        <v>0.14719174228036858</v>
      </c>
      <c r="P11" s="44"/>
      <c r="Q11" s="44"/>
      <c r="R11" s="44"/>
    </row>
    <row r="12" spans="1:18" ht="22" customHeight="1" x14ac:dyDescent="0.2">
      <c r="A12" s="81" t="s">
        <v>144</v>
      </c>
      <c r="B12" s="82">
        <v>57411000000</v>
      </c>
      <c r="C12" s="82">
        <v>94680000000</v>
      </c>
      <c r="D12" s="82">
        <v>99803000000</v>
      </c>
      <c r="E12" s="82">
        <v>96995000000</v>
      </c>
      <c r="F12" s="90">
        <v>101200000000</v>
      </c>
      <c r="G12" s="82">
        <v>107200000000</v>
      </c>
      <c r="H12" s="82">
        <v>115600000000</v>
      </c>
      <c r="I12" s="82">
        <v>129000000000</v>
      </c>
      <c r="J12" s="83">
        <v>141400000000</v>
      </c>
      <c r="K12" s="91" t="s">
        <v>241</v>
      </c>
      <c r="L12" s="72"/>
      <c r="M12" s="72"/>
      <c r="N12" s="56" t="s">
        <v>242</v>
      </c>
      <c r="O12" s="89">
        <f>O8*(1-O11)</f>
        <v>-1.3979582288883127E-2</v>
      </c>
      <c r="P12" s="44"/>
      <c r="Q12" s="44"/>
      <c r="R12" s="44"/>
    </row>
    <row r="13" spans="1:18" ht="22" customHeight="1" x14ac:dyDescent="0.2">
      <c r="A13" s="85"/>
      <c r="B13" s="86"/>
      <c r="C13" s="86">
        <f t="shared" ref="C13:J13" si="1">(C12/B12)-1</f>
        <v>0.64916131055024295</v>
      </c>
      <c r="D13" s="86">
        <f t="shared" si="1"/>
        <v>5.410857625686516E-2</v>
      </c>
      <c r="E13" s="86">
        <f t="shared" si="1"/>
        <v>-2.8135426790777851E-2</v>
      </c>
      <c r="F13" s="87">
        <f t="shared" si="1"/>
        <v>4.3352750141759877E-2</v>
      </c>
      <c r="G13" s="86">
        <f t="shared" si="1"/>
        <v>5.9288537549407216E-2</v>
      </c>
      <c r="H13" s="86">
        <f t="shared" si="1"/>
        <v>7.835820895522394E-2</v>
      </c>
      <c r="I13" s="86">
        <f t="shared" si="1"/>
        <v>0.11591695501730115</v>
      </c>
      <c r="J13" s="88">
        <f t="shared" si="1"/>
        <v>9.612403100775202E-2</v>
      </c>
      <c r="K13" s="88">
        <f>AVERAGE(F13:J13)</f>
        <v>7.8608096534288838E-2</v>
      </c>
      <c r="L13" s="72"/>
      <c r="M13" s="72"/>
      <c r="N13" s="118" t="s">
        <v>243</v>
      </c>
      <c r="O13" s="119"/>
      <c r="P13" s="44"/>
      <c r="Q13" s="44"/>
      <c r="R13" s="44"/>
    </row>
    <row r="14" spans="1:18" ht="22" customHeight="1" x14ac:dyDescent="0.2">
      <c r="A14" s="92" t="s">
        <v>244</v>
      </c>
      <c r="B14" s="93">
        <f>B12/B10</f>
        <v>0.20913611278072236</v>
      </c>
      <c r="C14" s="93">
        <f t="shared" ref="C14:J14" si="2">C12/C10</f>
        <v>0.25881793355694238</v>
      </c>
      <c r="D14" s="93">
        <f t="shared" si="2"/>
        <v>0.25309640705199732</v>
      </c>
      <c r="E14" s="93">
        <f t="shared" si="2"/>
        <v>0.25306234264320282</v>
      </c>
      <c r="F14" s="94">
        <f t="shared" si="2"/>
        <v>0.253</v>
      </c>
      <c r="G14" s="93">
        <f t="shared" si="2"/>
        <v>0.25378787878787878</v>
      </c>
      <c r="H14" s="93">
        <f t="shared" si="2"/>
        <v>0.26000899685110213</v>
      </c>
      <c r="I14" s="93">
        <f t="shared" si="2"/>
        <v>0.25940076412628194</v>
      </c>
      <c r="J14" s="95">
        <f t="shared" si="2"/>
        <v>0.26233766233766231</v>
      </c>
      <c r="K14" s="95"/>
      <c r="L14" s="72"/>
      <c r="M14" s="72"/>
      <c r="N14" s="56" t="s">
        <v>245</v>
      </c>
      <c r="O14" s="89">
        <f>'[1]US Treasury Bonds'!$C$8</f>
        <v>4.1210000000000004E-2</v>
      </c>
      <c r="P14" s="44"/>
      <c r="Q14" s="44"/>
      <c r="R14" s="44"/>
    </row>
    <row r="15" spans="1:18" ht="22" customHeight="1" x14ac:dyDescent="0.2">
      <c r="A15" s="81" t="s">
        <v>187</v>
      </c>
      <c r="B15" s="82">
        <v>75823478827</v>
      </c>
      <c r="C15" s="82">
        <v>95246155201</v>
      </c>
      <c r="D15" s="82">
        <v>113899047228</v>
      </c>
      <c r="E15" s="82">
        <v>96229905122</v>
      </c>
      <c r="F15" s="90">
        <v>105500000000</v>
      </c>
      <c r="G15" s="82">
        <v>112700000000</v>
      </c>
      <c r="H15" s="82">
        <v>122800000000</v>
      </c>
      <c r="I15" s="82">
        <v>135700000000</v>
      </c>
      <c r="J15" s="83">
        <v>147700000000</v>
      </c>
      <c r="K15" s="91" t="s">
        <v>246</v>
      </c>
      <c r="L15" s="72"/>
      <c r="M15" s="72"/>
      <c r="N15" s="56" t="s">
        <v>247</v>
      </c>
      <c r="O15" s="96">
        <f>1.33</f>
        <v>1.33</v>
      </c>
      <c r="P15" s="44"/>
      <c r="Q15" s="44"/>
      <c r="R15" s="44"/>
    </row>
    <row r="16" spans="1:18" ht="22" customHeight="1" x14ac:dyDescent="0.2">
      <c r="A16" s="97"/>
      <c r="B16" s="86"/>
      <c r="C16" s="86">
        <f t="shared" ref="C16:J16" si="3">(C15/B15)-1</f>
        <v>0.25615649234869675</v>
      </c>
      <c r="D16" s="86">
        <f t="shared" si="3"/>
        <v>0.19583879252276803</v>
      </c>
      <c r="E16" s="86">
        <f t="shared" si="3"/>
        <v>-0.15512984995063561</v>
      </c>
      <c r="F16" s="87">
        <f t="shared" si="3"/>
        <v>9.6332786219080146E-2</v>
      </c>
      <c r="G16" s="86">
        <f t="shared" si="3"/>
        <v>6.824644549763037E-2</v>
      </c>
      <c r="H16" s="86">
        <f t="shared" si="3"/>
        <v>8.9618456078083497E-2</v>
      </c>
      <c r="I16" s="86">
        <f t="shared" si="3"/>
        <v>0.10504885993485336</v>
      </c>
      <c r="J16" s="88">
        <f t="shared" si="3"/>
        <v>8.8430361090641174E-2</v>
      </c>
      <c r="K16" s="88">
        <f>AVERAGE(F16:J16)</f>
        <v>8.9535381764057703E-2</v>
      </c>
      <c r="L16" s="72"/>
      <c r="M16" s="72"/>
      <c r="N16" s="56" t="s">
        <v>248</v>
      </c>
      <c r="O16" s="89">
        <v>8.4000000000000005E-2</v>
      </c>
      <c r="P16" s="44"/>
      <c r="Q16" s="44"/>
      <c r="R16" s="44"/>
    </row>
    <row r="17" spans="1:18" ht="22" customHeight="1" x14ac:dyDescent="0.2">
      <c r="A17" s="92" t="s">
        <v>202</v>
      </c>
      <c r="B17" s="93">
        <f>B15/B10</f>
        <v>0.27620887320182869</v>
      </c>
      <c r="C17" s="93">
        <f t="shared" ref="C17:J17" si="4">C15/C10</f>
        <v>0.26036557951380063</v>
      </c>
      <c r="D17" s="93">
        <f t="shared" si="4"/>
        <v>0.28884341773346045</v>
      </c>
      <c r="E17" s="95">
        <f t="shared" si="4"/>
        <v>0.25106619127281266</v>
      </c>
      <c r="F17" s="93">
        <f t="shared" si="4"/>
        <v>0.26374999999999998</v>
      </c>
      <c r="G17" s="93">
        <f t="shared" si="4"/>
        <v>0.2668087121212121</v>
      </c>
      <c r="H17" s="93">
        <f t="shared" si="4"/>
        <v>0.27620332883490778</v>
      </c>
      <c r="I17" s="93">
        <f t="shared" si="4"/>
        <v>0.27287351699175549</v>
      </c>
      <c r="J17" s="95">
        <f t="shared" si="4"/>
        <v>0.27402597402597401</v>
      </c>
      <c r="K17" s="95"/>
      <c r="L17" s="72"/>
      <c r="M17" s="72"/>
      <c r="N17" s="98" t="s">
        <v>243</v>
      </c>
      <c r="O17" s="99">
        <f>(O14)+((O15)*(O16-O14))</f>
        <v>9.8120700000000005E-2</v>
      </c>
      <c r="P17" s="44"/>
      <c r="Q17" s="44"/>
      <c r="R17" s="44"/>
    </row>
    <row r="18" spans="1:18" ht="22" customHeight="1" x14ac:dyDescent="0.2">
      <c r="A18" s="100" t="s">
        <v>198</v>
      </c>
      <c r="B18" s="101">
        <v>0.2796568696385881</v>
      </c>
      <c r="C18" s="101">
        <v>0.43507898982476878</v>
      </c>
      <c r="D18" s="101">
        <v>0.52464112310458533</v>
      </c>
      <c r="E18" s="101">
        <v>0.49485522472493854</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111088000000</v>
      </c>
      <c r="P19" s="44"/>
      <c r="Q19" s="44"/>
      <c r="R19" s="44"/>
    </row>
    <row r="20" spans="1:18" ht="22" customHeight="1" x14ac:dyDescent="0.2">
      <c r="B20" s="106"/>
      <c r="C20" s="106"/>
      <c r="D20" s="106"/>
      <c r="E20" s="106"/>
      <c r="F20" s="72"/>
      <c r="G20" s="72"/>
      <c r="H20" s="72"/>
      <c r="I20" s="72"/>
      <c r="J20" s="72"/>
      <c r="K20" s="72"/>
      <c r="L20" s="72"/>
      <c r="M20" s="72"/>
      <c r="N20" s="56" t="s">
        <v>203</v>
      </c>
      <c r="O20" s="105">
        <f>A3</f>
        <v>3043828702500</v>
      </c>
      <c r="P20" s="44"/>
      <c r="Q20" s="44"/>
      <c r="R20" s="44"/>
    </row>
    <row r="21" spans="1:18" ht="22" customHeight="1" x14ac:dyDescent="0.2">
      <c r="A21" s="120" t="str" cm="1">
        <f t="array" ref="A21">_FV(A1,"Industry")</f>
        <v>Computers, Phones &amp; Household Electronics</v>
      </c>
      <c r="B21" s="120"/>
      <c r="C21" s="120"/>
      <c r="D21" s="121" cm="1">
        <f t="array" ref="D21">_FV(A1,"Year incorporated",TRUE)</f>
        <v>1977</v>
      </c>
      <c r="E21" s="121"/>
      <c r="F21" s="72"/>
      <c r="G21" s="72"/>
      <c r="H21" s="72"/>
      <c r="I21" s="72"/>
      <c r="J21" s="72"/>
      <c r="K21" s="72"/>
      <c r="M21" s="72"/>
      <c r="N21" s="56" t="s">
        <v>251</v>
      </c>
      <c r="O21" s="105">
        <f>O19+O20</f>
        <v>3154916702500</v>
      </c>
      <c r="P21" s="44"/>
      <c r="Q21" s="44"/>
      <c r="R21" s="44"/>
    </row>
    <row r="22" spans="1:18" ht="22" customHeight="1" x14ac:dyDescent="0.2">
      <c r="A22" s="109" t="str" cm="1">
        <f t="array" ref="A22">_FV(A1,"Description")</f>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c>
      <c r="B22" s="109"/>
      <c r="C22" s="109"/>
      <c r="D22" s="109"/>
      <c r="E22" s="109"/>
      <c r="F22" s="72"/>
      <c r="G22" s="72"/>
      <c r="H22" s="72"/>
      <c r="I22" s="72"/>
      <c r="J22" s="72"/>
      <c r="K22" s="72"/>
      <c r="L22" s="72"/>
      <c r="M22" s="72"/>
      <c r="N22" s="73" t="s">
        <v>252</v>
      </c>
      <c r="O22" s="107">
        <f>(O19/O21)</f>
        <v>3.5211072264434845E-2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0.96478892773556513</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9.4173528859462591E-2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AAPL/explorer/revenue_proj" xr:uid="{1467F59F-5015-FF42-9203-FA5F5F6E9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2023-12-09T08:02:35Z</dcterms:modified>
</cp:coreProperties>
</file>