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5CB5CF7F-7737-764C-92EF-720266A34FA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K13" i="2"/>
  <c r="G3" i="2"/>
  <c r="O10" i="2"/>
  <c r="O9" i="2"/>
  <c r="O7" i="2"/>
  <c r="G7" i="2"/>
  <c r="E7" i="2"/>
  <c r="O6" i="2"/>
  <c r="O19" i="2" s="1"/>
  <c r="G6" i="2"/>
  <c r="E6" i="2"/>
  <c r="O5" i="2"/>
  <c r="G5" i="2"/>
  <c r="C4" i="2"/>
  <c r="A4" i="2"/>
  <c r="C3" i="2"/>
  <c r="O8"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P18" i="1"/>
  <c r="P3" i="1"/>
  <c r="P35" i="1"/>
  <c r="P189" i="1"/>
  <c r="R190" i="1"/>
  <c r="Q190" i="1"/>
  <c r="P190" i="1"/>
  <c r="O190" i="1"/>
  <c r="N190" i="1"/>
  <c r="M190" i="1"/>
  <c r="L190" i="1"/>
  <c r="K190" i="1"/>
  <c r="J190" i="1"/>
  <c r="I190" i="1"/>
  <c r="H190" i="1"/>
  <c r="G190" i="1"/>
  <c r="F190" i="1"/>
  <c r="E190" i="1"/>
  <c r="D190" i="1"/>
  <c r="C190" i="1"/>
  <c r="B190" i="1"/>
  <c r="R189" i="1"/>
  <c r="Q189" i="1"/>
  <c r="N189" i="1"/>
  <c r="M189" i="1"/>
  <c r="L189" i="1"/>
  <c r="K189" i="1"/>
  <c r="J189" i="1"/>
  <c r="I189" i="1"/>
  <c r="H189" i="1"/>
  <c r="G189" i="1"/>
  <c r="F189" i="1"/>
  <c r="E189" i="1"/>
  <c r="D189" i="1"/>
  <c r="C189" i="1"/>
  <c r="R143" i="1"/>
  <c r="Q143" i="1"/>
  <c r="P143" i="1"/>
  <c r="O143" i="1"/>
  <c r="N143" i="1"/>
  <c r="M143" i="1"/>
  <c r="L143" i="1"/>
  <c r="K143" i="1"/>
  <c r="J143" i="1"/>
  <c r="I143" i="1"/>
  <c r="H143" i="1"/>
  <c r="G143" i="1"/>
  <c r="F143" i="1"/>
  <c r="E143" i="1"/>
  <c r="D143" i="1"/>
  <c r="C143" i="1"/>
  <c r="B143" i="1"/>
  <c r="R129" i="1"/>
  <c r="Q129" i="1"/>
  <c r="P129" i="1"/>
  <c r="O129" i="1"/>
  <c r="N129" i="1"/>
  <c r="M129" i="1"/>
  <c r="L129" i="1"/>
  <c r="K129" i="1"/>
  <c r="J129" i="1"/>
  <c r="I129" i="1"/>
  <c r="H129" i="1"/>
  <c r="G129" i="1"/>
  <c r="F129" i="1"/>
  <c r="E129" i="1"/>
  <c r="D129" i="1"/>
  <c r="C129" i="1"/>
  <c r="R36" i="1"/>
  <c r="Q36" i="1"/>
  <c r="P36" i="1"/>
  <c r="O36" i="1"/>
  <c r="N36" i="1"/>
  <c r="M36" i="1"/>
  <c r="L36" i="1"/>
  <c r="K36" i="1"/>
  <c r="J36" i="1"/>
  <c r="I36" i="1"/>
  <c r="H36" i="1"/>
  <c r="G36" i="1"/>
  <c r="F36" i="1"/>
  <c r="E36" i="1"/>
  <c r="D36" i="1"/>
  <c r="C36" i="1"/>
  <c r="B36" i="1"/>
  <c r="R35" i="1"/>
  <c r="Q35" i="1"/>
  <c r="N35" i="1"/>
  <c r="M35" i="1"/>
  <c r="L35" i="1"/>
  <c r="K35" i="1"/>
  <c r="J35" i="1"/>
  <c r="I35" i="1"/>
  <c r="H35" i="1"/>
  <c r="G35" i="1"/>
  <c r="F35" i="1"/>
  <c r="E35" i="1"/>
  <c r="D35" i="1"/>
  <c r="C35" i="1"/>
  <c r="R18" i="1"/>
  <c r="Q18" i="1"/>
  <c r="N18" i="1"/>
  <c r="M18" i="1"/>
  <c r="L18" i="1"/>
  <c r="K18" i="1"/>
  <c r="J18" i="1"/>
  <c r="I18" i="1"/>
  <c r="H18" i="1"/>
  <c r="G18" i="1"/>
  <c r="F18" i="1"/>
  <c r="E18" i="1"/>
  <c r="D18" i="1"/>
  <c r="C18" i="1"/>
  <c r="R14" i="1"/>
  <c r="Q14" i="1"/>
  <c r="P14" i="1"/>
  <c r="O14" i="1"/>
  <c r="N14" i="1"/>
  <c r="M14" i="1"/>
  <c r="L14" i="1"/>
  <c r="K14" i="1"/>
  <c r="R12" i="1"/>
  <c r="Q12" i="1"/>
  <c r="P12" i="1"/>
  <c r="O12" i="1"/>
  <c r="N12" i="1"/>
  <c r="M12" i="1"/>
  <c r="L12" i="1"/>
  <c r="K12" i="1"/>
  <c r="J12" i="1"/>
  <c r="I12" i="1"/>
  <c r="H12" i="1"/>
  <c r="G12" i="1"/>
  <c r="F12" i="1"/>
  <c r="E12" i="1"/>
  <c r="D12" i="1"/>
  <c r="C12" i="1"/>
  <c r="B12" i="1"/>
  <c r="R3" i="1"/>
  <c r="Q3" i="1"/>
  <c r="N3" i="1"/>
  <c r="M3" i="1"/>
  <c r="L3" i="1"/>
  <c r="K3" i="1"/>
  <c r="J3" i="1"/>
  <c r="I3" i="1"/>
  <c r="H3" i="1"/>
  <c r="G3" i="1"/>
  <c r="F3" i="1"/>
  <c r="E3" i="1"/>
  <c r="D3" i="1"/>
  <c r="C3" i="1"/>
  <c r="K11" i="2" l="1"/>
  <c r="E4" i="2"/>
  <c r="G4" i="2"/>
  <c r="O12"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<sst xmlns="http://schemas.openxmlformats.org/spreadsheetml/2006/main" count="1360" uniqueCount="252">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</sst>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4" xfId="1" applyFont="1" applyFill="1" applyBorder="1" applyAlignment="1">
      <alignment horizontal="right" vertical="center" indent="1"/>
    </xf>
    <xf numFmtId="9" fontId="17" fillId="10" borderId="25"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6" xfId="0" applyFont="1" applyFill="1" applyBorder="1"/>
    <xf numFmtId="0" fontId="1" fillId="11" borderId="26"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7" xfId="0" applyFont="1" applyFill="1" applyBorder="1" applyAlignment="1">
      <alignment horizontal="right" vertical="center"/>
    </xf>
    <xf numFmtId="0" fontId="13" fillId="9" borderId="28" xfId="0" applyFont="1" applyFill="1" applyBorder="1" applyAlignment="1">
      <alignment horizontal="right" vertical="center" indent="1"/>
    </xf>
    <xf numFmtId="0" fontId="13" fillId="9" borderId="29"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0" fontId="1" fillId="11" borderId="30" xfId="0" applyFont="1" applyFill="1" applyBorder="1" applyAlignment="1">
      <alignment vertical="center"/>
    </xf>
    <xf numFmtId="9" fontId="13" fillId="10" borderId="12" xfId="1" applyFont="1" applyFill="1" applyBorder="1" applyAlignment="1">
      <alignment horizontal="left" vertical="center" indent="2"/>
    </xf>
    <xf numFmtId="164" fontId="4" fillId="10" borderId="31"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2"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3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3"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4"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3"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3"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224.23</v>
    <v>107.57</v>
    <v>1.0956999999999999</v>
    <v>8.74</v>
    <v>4.0595999999999993E-2</v>
    <v>0.12</v>
    <v>5.3560000000000001E-4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224.23</v>
    <v>Communications &amp; Networking</v>
    <v>Stock</v>
    <v>45269.039008217187</v>
    <v>0</v>
    <v>216.43</v>
    <v>69695755403</v>
    <v>ARISTA NETWORKS, INC.</v>
    <v>ARISTA NETWORKS, INC.</v>
    <v>216.43</v>
    <v>35.837299999999999</v>
    <v>215.29</v>
    <v>224.03</v>
    <v>224.15</v>
    <v>311100100</v>
    <v>ANET</v>
    <v>ARISTA NETWORKS, INC. (XNYS:ANET)</v>
    <v>2211735</v>
    <v>1818299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NE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NE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topLeftCell="A25" workbookViewId="0">
      <pane xSplit="1" topLeftCell="E1" activePane="topRight" state="frozen"/>
      <selection pane="topRight" activeCell="J33" sqref="J33:M33"/>
    </sheetView>
  </sheetViews>
  <sheetFormatPr baseColWidth="10" defaultRowHeight="15" x14ac:dyDescent="0.2"/>
  <cols>
    <col min="1" max="1" width="40.83203125" customWidth="1"/>
    <col min="2" max="19" width="15.83203125" customWidth="1"/>
  </cols>
  <sheetData>
    <row r="1" spans="1:18"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31" t="s">
        <v>17</v>
      </c>
      <c r="B2" s="27">
        <v>139848000</v>
      </c>
      <c r="C2" s="27">
        <v>193408000</v>
      </c>
      <c r="D2" s="27">
        <v>361224000</v>
      </c>
      <c r="E2" s="27">
        <v>584106000</v>
      </c>
      <c r="F2" s="27">
        <v>837591000</v>
      </c>
      <c r="G2" s="27">
        <v>1129167000</v>
      </c>
      <c r="H2" s="27">
        <v>1646186000</v>
      </c>
      <c r="I2" s="27">
        <v>2151369000</v>
      </c>
      <c r="J2" s="27">
        <v>2410706000</v>
      </c>
      <c r="K2" s="27">
        <v>2317512000</v>
      </c>
      <c r="L2" s="27">
        <v>2948037000</v>
      </c>
      <c r="M2" s="27">
        <v>4381310000</v>
      </c>
      <c r="N2" s="28">
        <v>5595283000</v>
      </c>
      <c r="O2" s="27">
        <v>1275552000</v>
      </c>
      <c r="P2" s="27">
        <v>1351351000</v>
      </c>
      <c r="Q2" s="27">
        <v>1458924000</v>
      </c>
      <c r="R2" s="27">
        <v>1509456000</v>
      </c>
    </row>
    <row r="3" spans="1:18" ht="16" x14ac:dyDescent="0.2">
      <c r="A3" s="9" t="s">
        <v>190</v>
      </c>
      <c r="B3" s="10"/>
      <c r="C3" s="11">
        <f t="shared" ref="C3:P3" si="0">(C2/B2)-1</f>
        <v>0.38298724329271772</v>
      </c>
      <c r="D3" s="11">
        <f t="shared" si="0"/>
        <v>0.8676786896095301</v>
      </c>
      <c r="E3" s="11">
        <f t="shared" si="0"/>
        <v>0.61701880273735954</v>
      </c>
      <c r="F3" s="11">
        <f t="shared" si="0"/>
        <v>0.43397088884551782</v>
      </c>
      <c r="G3" s="11">
        <f t="shared" si="0"/>
        <v>0.3481126229866367</v>
      </c>
      <c r="H3" s="11">
        <f t="shared" si="0"/>
        <v>0.4578764699995661</v>
      </c>
      <c r="I3" s="11">
        <f t="shared" si="0"/>
        <v>0.30688087494365757</v>
      </c>
      <c r="J3" s="11">
        <f t="shared" si="0"/>
        <v>0.12054510407094265</v>
      </c>
      <c r="K3" s="11">
        <f t="shared" si="0"/>
        <v>-3.8658384722151884E-2</v>
      </c>
      <c r="L3" s="11">
        <f t="shared" si="0"/>
        <v>0.27206978863539866</v>
      </c>
      <c r="M3" s="11">
        <f t="shared" si="0"/>
        <v>0.48617876912671032</v>
      </c>
      <c r="N3" s="11">
        <f t="shared" si="0"/>
        <v>0.27707991445480928</v>
      </c>
      <c r="O3" s="11"/>
      <c r="P3" s="11">
        <f t="shared" si="0"/>
        <v>5.9424468779007089E-2</v>
      </c>
      <c r="Q3" s="11">
        <f t="shared" ref="Q3:R3" si="1">(Q2/P2)-1</f>
        <v>7.9604040697050626E-2</v>
      </c>
      <c r="R3" s="11">
        <f t="shared" si="1"/>
        <v>3.4636485519464966E-2</v>
      </c>
    </row>
    <row r="4" spans="1:18" ht="16" x14ac:dyDescent="0.2">
      <c r="A4" s="2" t="s">
        <v>18</v>
      </c>
      <c r="B4" s="3">
        <v>139848000</v>
      </c>
      <c r="C4" s="3">
        <v>193408000</v>
      </c>
      <c r="D4" s="3">
        <v>361224000</v>
      </c>
      <c r="E4" s="3">
        <v>584106000</v>
      </c>
      <c r="F4" s="3">
        <v>837591000</v>
      </c>
      <c r="G4" s="3">
        <v>1129167000</v>
      </c>
      <c r="H4" s="3">
        <v>1646186000</v>
      </c>
      <c r="I4" s="3">
        <v>2151369000</v>
      </c>
      <c r="J4" s="3">
        <v>2410706000</v>
      </c>
      <c r="K4" s="3">
        <v>2317512000</v>
      </c>
      <c r="L4" s="3">
        <v>2948037000</v>
      </c>
      <c r="M4" s="3">
        <v>4381310000</v>
      </c>
      <c r="N4" s="4">
        <v>5595283000</v>
      </c>
      <c r="O4" s="3">
        <v>1275552000</v>
      </c>
      <c r="P4" s="3">
        <v>1351351000</v>
      </c>
      <c r="Q4" s="3">
        <v>1458924000</v>
      </c>
      <c r="R4" s="3">
        <v>1509456000</v>
      </c>
    </row>
    <row r="5" spans="1:18" ht="16" x14ac:dyDescent="0.2">
      <c r="A5" s="2" t="s">
        <v>19</v>
      </c>
      <c r="B5" s="3">
        <v>43366000</v>
      </c>
      <c r="C5" s="3">
        <v>61252000</v>
      </c>
      <c r="D5" s="3">
        <v>122686000</v>
      </c>
      <c r="E5" s="3">
        <v>192015000</v>
      </c>
      <c r="F5" s="3">
        <v>294031000</v>
      </c>
      <c r="G5" s="3">
        <v>406051000</v>
      </c>
      <c r="H5" s="3">
        <v>584417000</v>
      </c>
      <c r="I5" s="3">
        <v>777992000</v>
      </c>
      <c r="J5" s="3">
        <v>866368000</v>
      </c>
      <c r="K5" s="3">
        <v>835626000</v>
      </c>
      <c r="L5" s="3">
        <v>1067258000</v>
      </c>
      <c r="M5" s="3">
        <v>1705614000</v>
      </c>
      <c r="N5" s="4">
        <v>2195622000</v>
      </c>
      <c r="O5" s="3">
        <v>506946000</v>
      </c>
      <c r="P5" s="3">
        <v>546844000</v>
      </c>
      <c r="Q5" s="3">
        <v>574795000</v>
      </c>
      <c r="R5" s="3">
        <v>567037000</v>
      </c>
    </row>
    <row r="6" spans="1:18" ht="16" x14ac:dyDescent="0.2">
      <c r="A6" s="2" t="s">
        <v>20</v>
      </c>
      <c r="B6" s="3">
        <v>43366000</v>
      </c>
      <c r="C6" s="3">
        <v>61252000</v>
      </c>
      <c r="D6" s="3">
        <v>122686000</v>
      </c>
      <c r="E6" s="3">
        <v>192015000</v>
      </c>
      <c r="F6" s="3">
        <v>294031000</v>
      </c>
      <c r="G6" s="3">
        <v>406051000</v>
      </c>
      <c r="H6" s="3">
        <v>584417000</v>
      </c>
      <c r="I6" s="3">
        <v>777992000</v>
      </c>
      <c r="J6" s="3">
        <v>866368000</v>
      </c>
      <c r="K6" s="3">
        <v>835626000</v>
      </c>
      <c r="L6" s="3">
        <v>1067258000</v>
      </c>
      <c r="M6" s="3">
        <v>1705614000</v>
      </c>
      <c r="N6" s="4">
        <v>2195622000</v>
      </c>
      <c r="O6" s="3">
        <v>506946000</v>
      </c>
      <c r="P6" s="3">
        <v>546844000</v>
      </c>
      <c r="Q6" s="3">
        <v>574795000</v>
      </c>
      <c r="R6" s="3">
        <v>567037000</v>
      </c>
    </row>
    <row r="7" spans="1:18" ht="16" x14ac:dyDescent="0.2">
      <c r="A7" s="31" t="s">
        <v>21</v>
      </c>
      <c r="B7" s="27">
        <v>96482000</v>
      </c>
      <c r="C7" s="27">
        <v>132156000</v>
      </c>
      <c r="D7" s="27">
        <v>238538000</v>
      </c>
      <c r="E7" s="27">
        <v>392091000</v>
      </c>
      <c r="F7" s="27">
        <v>543560000</v>
      </c>
      <c r="G7" s="27">
        <v>723116000</v>
      </c>
      <c r="H7" s="27">
        <v>1061769000</v>
      </c>
      <c r="I7" s="27">
        <v>1373377000</v>
      </c>
      <c r="J7" s="27">
        <v>1544338000</v>
      </c>
      <c r="K7" s="27">
        <v>1481886000</v>
      </c>
      <c r="L7" s="27">
        <v>1880779000</v>
      </c>
      <c r="M7" s="27">
        <v>2675696000</v>
      </c>
      <c r="N7" s="28">
        <v>3399661000</v>
      </c>
      <c r="O7" s="27">
        <v>768606000</v>
      </c>
      <c r="P7" s="27">
        <v>804507000</v>
      </c>
      <c r="Q7" s="27">
        <v>884129000</v>
      </c>
      <c r="R7" s="27">
        <v>942419000</v>
      </c>
    </row>
    <row r="8" spans="1:18" ht="16" x14ac:dyDescent="0.2">
      <c r="A8" s="26" t="s">
        <v>57</v>
      </c>
      <c r="B8" s="29">
        <v>68.989999999999995</v>
      </c>
      <c r="C8" s="29">
        <v>68.33</v>
      </c>
      <c r="D8" s="29">
        <v>66.040000000000006</v>
      </c>
      <c r="E8" s="29">
        <v>67.13</v>
      </c>
      <c r="F8" s="29">
        <v>64.900000000000006</v>
      </c>
      <c r="G8" s="29">
        <v>64.040000000000006</v>
      </c>
      <c r="H8" s="29">
        <v>64.5</v>
      </c>
      <c r="I8" s="29">
        <v>63.84</v>
      </c>
      <c r="J8" s="29">
        <v>64.06</v>
      </c>
      <c r="K8" s="29">
        <v>63.94</v>
      </c>
      <c r="L8" s="29">
        <v>63.8</v>
      </c>
      <c r="M8" s="29">
        <v>61.07</v>
      </c>
      <c r="N8" s="30">
        <v>60.76</v>
      </c>
      <c r="O8" s="29">
        <v>60.26</v>
      </c>
      <c r="P8" s="29">
        <v>59.53</v>
      </c>
      <c r="Q8" s="29">
        <v>60.6</v>
      </c>
      <c r="R8" s="29">
        <v>62.43</v>
      </c>
    </row>
    <row r="9" spans="1:18" ht="16" x14ac:dyDescent="0.2">
      <c r="A9" s="2" t="s">
        <v>22</v>
      </c>
      <c r="B9" s="3" t="s">
        <v>23</v>
      </c>
      <c r="C9" s="3" t="s">
        <v>23</v>
      </c>
      <c r="D9" s="3" t="s">
        <v>23</v>
      </c>
      <c r="E9" s="3" t="s">
        <v>23</v>
      </c>
      <c r="F9" s="3" t="s">
        <v>23</v>
      </c>
      <c r="G9" s="3" t="s">
        <v>23</v>
      </c>
      <c r="H9" s="3" t="s">
        <v>23</v>
      </c>
      <c r="I9" s="3" t="s">
        <v>23</v>
      </c>
      <c r="J9" s="3" t="s">
        <v>23</v>
      </c>
      <c r="K9" s="3" t="s">
        <v>23</v>
      </c>
      <c r="L9" s="3" t="s">
        <v>23</v>
      </c>
      <c r="M9" s="3" t="s">
        <v>23</v>
      </c>
      <c r="N9" s="4" t="s">
        <v>23</v>
      </c>
      <c r="O9" s="3" t="s">
        <v>23</v>
      </c>
      <c r="P9" s="3" t="s">
        <v>23</v>
      </c>
      <c r="Q9" s="3" t="s">
        <v>23</v>
      </c>
      <c r="R9" s="3" t="s">
        <v>23</v>
      </c>
    </row>
    <row r="10" spans="1:18" ht="16" x14ac:dyDescent="0.2">
      <c r="A10" s="2" t="s">
        <v>24</v>
      </c>
      <c r="B10" s="3">
        <v>52082000</v>
      </c>
      <c r="C10" s="3">
        <v>92259000</v>
      </c>
      <c r="D10" s="3">
        <v>172390000</v>
      </c>
      <c r="E10" s="3">
        <v>266578000</v>
      </c>
      <c r="F10" s="3">
        <v>394252000</v>
      </c>
      <c r="G10" s="3">
        <v>479707000</v>
      </c>
      <c r="H10" s="3">
        <v>591497000</v>
      </c>
      <c r="I10" s="3">
        <v>695030000</v>
      </c>
      <c r="J10" s="3">
        <v>738564000</v>
      </c>
      <c r="K10" s="3">
        <v>782202000</v>
      </c>
      <c r="L10" s="3">
        <v>956040000</v>
      </c>
      <c r="M10" s="3">
        <v>1148590000</v>
      </c>
      <c r="N10" s="4">
        <v>1313407000</v>
      </c>
      <c r="O10" s="3">
        <v>299687000</v>
      </c>
      <c r="P10" s="3">
        <v>319929000</v>
      </c>
      <c r="Q10" s="3">
        <v>354067000</v>
      </c>
      <c r="R10" s="3">
        <v>339724000</v>
      </c>
    </row>
    <row r="11" spans="1:18" ht="16" x14ac:dyDescent="0.2">
      <c r="A11" s="26" t="s">
        <v>25</v>
      </c>
      <c r="B11" s="27">
        <v>25674000</v>
      </c>
      <c r="C11" s="27">
        <v>37104000</v>
      </c>
      <c r="D11" s="27">
        <v>73803000</v>
      </c>
      <c r="E11" s="27">
        <v>117669000</v>
      </c>
      <c r="F11" s="27">
        <v>184804000</v>
      </c>
      <c r="G11" s="27">
        <v>206126000</v>
      </c>
      <c r="H11" s="27">
        <v>241903000</v>
      </c>
      <c r="I11" s="27">
        <v>252562000</v>
      </c>
      <c r="J11" s="27">
        <v>275805000</v>
      </c>
      <c r="K11" s="27">
        <v>295608000</v>
      </c>
      <c r="L11" s="27">
        <v>369288000</v>
      </c>
      <c r="M11" s="27">
        <v>420196000</v>
      </c>
      <c r="N11" s="28">
        <v>479547000</v>
      </c>
      <c r="O11" s="27">
        <v>109264000</v>
      </c>
      <c r="P11" s="27">
        <v>118521000</v>
      </c>
      <c r="Q11" s="27">
        <v>124391000</v>
      </c>
      <c r="R11" s="27">
        <v>127371000</v>
      </c>
    </row>
    <row r="12" spans="1:18" ht="16" x14ac:dyDescent="0.2">
      <c r="A12" s="12" t="s">
        <v>191</v>
      </c>
      <c r="B12" s="11">
        <f t="shared" ref="B12:R12" si="2">B11/B2</f>
        <v>0.18358503518105371</v>
      </c>
      <c r="C12" s="11">
        <f t="shared" si="2"/>
        <v>0.19184315023163467</v>
      </c>
      <c r="D12" s="11">
        <f t="shared" si="2"/>
        <v>0.20431366686598898</v>
      </c>
      <c r="E12" s="11">
        <f t="shared" si="2"/>
        <v>0.20145144888085381</v>
      </c>
      <c r="F12" s="11">
        <f t="shared" si="2"/>
        <v>0.22063751878900323</v>
      </c>
      <c r="G12" s="11">
        <f t="shared" si="2"/>
        <v>0.18254695718171005</v>
      </c>
      <c r="H12" s="11">
        <f t="shared" si="2"/>
        <v>0.14694755027682169</v>
      </c>
      <c r="I12" s="11">
        <f t="shared" si="2"/>
        <v>0.11739594648802693</v>
      </c>
      <c r="J12" s="11">
        <f t="shared" si="2"/>
        <v>0.11440839322588486</v>
      </c>
      <c r="K12" s="11">
        <f t="shared" si="2"/>
        <v>0.12755403208268176</v>
      </c>
      <c r="L12" s="11">
        <f t="shared" si="2"/>
        <v>0.12526572766895394</v>
      </c>
      <c r="M12" s="11">
        <f t="shared" si="2"/>
        <v>9.5906475460535781E-2</v>
      </c>
      <c r="N12" s="11">
        <f t="shared" si="2"/>
        <v>8.5705584507521776E-2</v>
      </c>
      <c r="O12" s="11">
        <f t="shared" si="2"/>
        <v>8.5660169087579341E-2</v>
      </c>
      <c r="P12" s="11">
        <f t="shared" si="2"/>
        <v>8.7705562803446324E-2</v>
      </c>
      <c r="Q12" s="11">
        <f t="shared" si="2"/>
        <v>8.5262152106621039E-2</v>
      </c>
      <c r="R12" s="11">
        <f t="shared" si="2"/>
        <v>8.438205552198938E-2</v>
      </c>
    </row>
    <row r="13" spans="1:18" ht="16" x14ac:dyDescent="0.2">
      <c r="A13" s="26" t="s">
        <v>26</v>
      </c>
      <c r="B13" s="27">
        <v>26408000</v>
      </c>
      <c r="C13" s="27">
        <v>55155000</v>
      </c>
      <c r="D13" s="27">
        <v>98587000</v>
      </c>
      <c r="E13" s="27">
        <v>148909000</v>
      </c>
      <c r="F13" s="27">
        <v>209448000</v>
      </c>
      <c r="G13" s="27">
        <v>273581000</v>
      </c>
      <c r="H13" s="27">
        <v>349594000</v>
      </c>
      <c r="I13" s="27">
        <v>442468000</v>
      </c>
      <c r="J13" s="27">
        <v>462759000</v>
      </c>
      <c r="K13" s="27">
        <v>486594000</v>
      </c>
      <c r="L13" s="27">
        <v>586752000</v>
      </c>
      <c r="M13" s="27">
        <v>728394000</v>
      </c>
      <c r="N13" s="28">
        <v>833860000</v>
      </c>
      <c r="O13" s="27">
        <v>190423000</v>
      </c>
      <c r="P13" s="27">
        <v>201408000</v>
      </c>
      <c r="Q13" s="27">
        <v>229676000</v>
      </c>
      <c r="R13" s="27">
        <v>212353000</v>
      </c>
    </row>
    <row r="14" spans="1:18" ht="16" x14ac:dyDescent="0.2">
      <c r="A14" s="13" t="s">
        <v>192</v>
      </c>
      <c r="B14" s="14">
        <v>0</v>
      </c>
      <c r="C14" s="14">
        <v>0</v>
      </c>
      <c r="D14" s="14">
        <v>0</v>
      </c>
      <c r="E14" s="14">
        <v>0</v>
      </c>
      <c r="F14" s="14">
        <v>0</v>
      </c>
      <c r="G14" s="14">
        <v>0</v>
      </c>
      <c r="H14" s="14">
        <v>0</v>
      </c>
      <c r="I14" s="14">
        <v>0</v>
      </c>
      <c r="J14" s="14">
        <v>0</v>
      </c>
      <c r="K14" s="14">
        <f t="shared" ref="K14:R14" si="3">K13/K2</f>
        <v>0.20996396135165643</v>
      </c>
      <c r="L14" s="14">
        <f t="shared" si="3"/>
        <v>0.19903142328267928</v>
      </c>
      <c r="M14" s="14">
        <f t="shared" si="3"/>
        <v>0.16625027674371365</v>
      </c>
      <c r="N14" s="14">
        <f t="shared" si="3"/>
        <v>0.14902910183452742</v>
      </c>
      <c r="O14" s="14">
        <f t="shared" si="3"/>
        <v>0.14928674017209803</v>
      </c>
      <c r="P14" s="14">
        <f t="shared" si="3"/>
        <v>0.14904195875090928</v>
      </c>
      <c r="Q14" s="14">
        <f t="shared" si="3"/>
        <v>0.15742835130548266</v>
      </c>
      <c r="R14" s="14">
        <f t="shared" si="3"/>
        <v>0.14068180854559523</v>
      </c>
    </row>
    <row r="15" spans="1:18" ht="16" x14ac:dyDescent="0.2">
      <c r="A15" s="2" t="s">
        <v>27</v>
      </c>
      <c r="B15" s="3" t="s">
        <v>23</v>
      </c>
      <c r="C15" s="3" t="s">
        <v>23</v>
      </c>
      <c r="D15" s="3" t="s">
        <v>23</v>
      </c>
      <c r="E15" s="3" t="s">
        <v>23</v>
      </c>
      <c r="F15" s="3" t="s">
        <v>23</v>
      </c>
      <c r="G15" s="3" t="s">
        <v>23</v>
      </c>
      <c r="H15" s="3" t="s">
        <v>23</v>
      </c>
      <c r="I15" s="3" t="s">
        <v>23</v>
      </c>
      <c r="J15" s="3" t="s">
        <v>23</v>
      </c>
      <c r="K15" s="3" t="s">
        <v>23</v>
      </c>
      <c r="L15" s="3" t="s">
        <v>23</v>
      </c>
      <c r="M15" s="3" t="s">
        <v>23</v>
      </c>
      <c r="N15" s="4" t="s">
        <v>23</v>
      </c>
      <c r="O15" s="3" t="s">
        <v>23</v>
      </c>
      <c r="P15" s="3" t="s">
        <v>23</v>
      </c>
      <c r="Q15" s="3" t="s">
        <v>23</v>
      </c>
      <c r="R15" s="3" t="s">
        <v>23</v>
      </c>
    </row>
    <row r="16" spans="1:18" ht="16" x14ac:dyDescent="0.2">
      <c r="A16" s="31" t="s">
        <v>28</v>
      </c>
      <c r="B16" s="27">
        <v>44400000</v>
      </c>
      <c r="C16" s="27">
        <v>39897000</v>
      </c>
      <c r="D16" s="27">
        <v>66148000</v>
      </c>
      <c r="E16" s="27">
        <v>125513000</v>
      </c>
      <c r="F16" s="27">
        <v>149308000</v>
      </c>
      <c r="G16" s="27">
        <v>243409000</v>
      </c>
      <c r="H16" s="27">
        <v>470272000</v>
      </c>
      <c r="I16" s="27">
        <v>678347000</v>
      </c>
      <c r="J16" s="27">
        <v>805774000</v>
      </c>
      <c r="K16" s="27">
        <v>699684000</v>
      </c>
      <c r="L16" s="27">
        <v>924739000</v>
      </c>
      <c r="M16" s="27">
        <v>1527106000</v>
      </c>
      <c r="N16" s="28">
        <v>2086254000</v>
      </c>
      <c r="O16" s="27">
        <v>468919000</v>
      </c>
      <c r="P16" s="27">
        <v>484578000</v>
      </c>
      <c r="Q16" s="27">
        <v>530062000</v>
      </c>
      <c r="R16" s="27">
        <v>602695000</v>
      </c>
    </row>
    <row r="17" spans="1:18" ht="16" x14ac:dyDescent="0.2">
      <c r="A17" s="26" t="s">
        <v>58</v>
      </c>
      <c r="B17" s="29">
        <v>31.75</v>
      </c>
      <c r="C17" s="29">
        <v>20.63</v>
      </c>
      <c r="D17" s="29">
        <v>18.309999999999999</v>
      </c>
      <c r="E17" s="29">
        <v>21.49</v>
      </c>
      <c r="F17" s="29">
        <v>17.829999999999998</v>
      </c>
      <c r="G17" s="29">
        <v>21.56</v>
      </c>
      <c r="H17" s="29">
        <v>28.57</v>
      </c>
      <c r="I17" s="29">
        <v>31.53</v>
      </c>
      <c r="J17" s="29">
        <v>33.42</v>
      </c>
      <c r="K17" s="29">
        <v>30.19</v>
      </c>
      <c r="L17" s="29">
        <v>31.37</v>
      </c>
      <c r="M17" s="29">
        <v>34.86</v>
      </c>
      <c r="N17" s="30">
        <v>37.29</v>
      </c>
      <c r="O17" s="29">
        <v>36.76</v>
      </c>
      <c r="P17" s="29">
        <v>35.86</v>
      </c>
      <c r="Q17" s="29">
        <v>36.33</v>
      </c>
      <c r="R17" s="29">
        <v>39.93</v>
      </c>
    </row>
    <row r="18" spans="1:18" ht="16" x14ac:dyDescent="0.2">
      <c r="A18" s="15" t="s">
        <v>193</v>
      </c>
      <c r="B18" s="10"/>
      <c r="C18" s="11">
        <f>(C16/B16)-1</f>
        <v>-0.10141891891891897</v>
      </c>
      <c r="D18" s="11">
        <f>(D16/C16)-1</f>
        <v>0.65796927087249668</v>
      </c>
      <c r="E18" s="11">
        <f>(E16/D16)-1</f>
        <v>0.89745721714942261</v>
      </c>
      <c r="F18" s="11">
        <f t="shared" ref="F18:P18" si="4">(F16/E16)-1</f>
        <v>0.18958195565399594</v>
      </c>
      <c r="G18" s="11">
        <f t="shared" si="4"/>
        <v>0.63024754199373101</v>
      </c>
      <c r="H18" s="11">
        <f t="shared" si="4"/>
        <v>0.93202387750658366</v>
      </c>
      <c r="I18" s="11">
        <f t="shared" si="4"/>
        <v>0.4424567059063691</v>
      </c>
      <c r="J18" s="11">
        <f t="shared" si="4"/>
        <v>0.18784928657457023</v>
      </c>
      <c r="K18" s="11">
        <f t="shared" si="4"/>
        <v>-0.13166222787034576</v>
      </c>
      <c r="L18" s="11">
        <f t="shared" si="4"/>
        <v>0.32165234591615643</v>
      </c>
      <c r="M18" s="11">
        <f t="shared" si="4"/>
        <v>0.65139136556368871</v>
      </c>
      <c r="N18" s="11">
        <f t="shared" si="4"/>
        <v>0.36614878076570978</v>
      </c>
      <c r="O18" s="11"/>
      <c r="P18" s="11">
        <f t="shared" si="4"/>
        <v>3.339382707887717E-2</v>
      </c>
      <c r="Q18" s="11">
        <f t="shared" ref="Q18:R18" si="5">(Q16/P16)-1</f>
        <v>9.38631138846584E-2</v>
      </c>
      <c r="R18" s="11">
        <f t="shared" si="5"/>
        <v>0.13702736660994375</v>
      </c>
    </row>
    <row r="19" spans="1:18" ht="16" x14ac:dyDescent="0.2">
      <c r="A19" s="2" t="s">
        <v>29</v>
      </c>
      <c r="B19" s="3">
        <v>6774000</v>
      </c>
      <c r="C19" s="3">
        <v>6922000</v>
      </c>
      <c r="D19" s="3">
        <v>7873000</v>
      </c>
      <c r="E19" s="3">
        <v>4005000</v>
      </c>
      <c r="F19" s="3">
        <v>3299000</v>
      </c>
      <c r="G19" s="3">
        <v>1184000</v>
      </c>
      <c r="H19" s="3">
        <v>-4488000</v>
      </c>
      <c r="I19" s="3">
        <v>389546000</v>
      </c>
      <c r="J19" s="3">
        <v>-56496000</v>
      </c>
      <c r="K19" s="3">
        <v>-39179000</v>
      </c>
      <c r="L19" s="3">
        <v>-6140000</v>
      </c>
      <c r="M19" s="3">
        <v>-54690000</v>
      </c>
      <c r="N19" s="4">
        <v>-127226000</v>
      </c>
      <c r="O19" s="3">
        <v>-16926000</v>
      </c>
      <c r="P19" s="3">
        <v>-12146000</v>
      </c>
      <c r="Q19" s="3">
        <v>-56339000</v>
      </c>
      <c r="R19" s="3">
        <v>-41815000</v>
      </c>
    </row>
    <row r="20" spans="1:18" ht="16" x14ac:dyDescent="0.2">
      <c r="A20" s="2" t="s">
        <v>30</v>
      </c>
      <c r="B20" s="3">
        <v>6417000</v>
      </c>
      <c r="C20" s="3">
        <v>7057000</v>
      </c>
      <c r="D20" s="3">
        <v>7119000</v>
      </c>
      <c r="E20" s="3">
        <v>6280000</v>
      </c>
      <c r="F20" s="3">
        <v>3152000</v>
      </c>
      <c r="G20" s="3">
        <v>141000</v>
      </c>
      <c r="H20" s="3">
        <v>-5313000</v>
      </c>
      <c r="I20" s="3">
        <v>-28965000</v>
      </c>
      <c r="J20" s="3">
        <v>-51144000</v>
      </c>
      <c r="K20" s="3">
        <v>-27139000</v>
      </c>
      <c r="L20" s="3">
        <v>-7215000</v>
      </c>
      <c r="M20" s="3">
        <v>-27556000</v>
      </c>
      <c r="N20" s="4">
        <v>-68488000</v>
      </c>
      <c r="O20" s="3">
        <v>-13773000</v>
      </c>
      <c r="P20" s="3">
        <v>-22509000</v>
      </c>
      <c r="Q20" s="3">
        <v>-32206000</v>
      </c>
      <c r="R20" s="3" t="s">
        <v>23</v>
      </c>
    </row>
    <row r="21" spans="1:18" ht="16" x14ac:dyDescent="0.2">
      <c r="A21" s="2" t="s">
        <v>31</v>
      </c>
      <c r="B21" s="3">
        <v>6417000</v>
      </c>
      <c r="C21" s="3">
        <v>7057000</v>
      </c>
      <c r="D21" s="3">
        <v>7119000</v>
      </c>
      <c r="E21" s="3">
        <v>6280000</v>
      </c>
      <c r="F21" s="3">
        <v>3152000</v>
      </c>
      <c r="G21" s="3">
        <v>3136000</v>
      </c>
      <c r="H21" s="3">
        <v>2780000</v>
      </c>
      <c r="I21" s="3">
        <v>2701000</v>
      </c>
      <c r="J21" s="3" t="s">
        <v>23</v>
      </c>
      <c r="K21" s="3" t="s">
        <v>23</v>
      </c>
      <c r="L21" s="3" t="s">
        <v>23</v>
      </c>
      <c r="M21" s="3" t="s">
        <v>23</v>
      </c>
      <c r="N21" s="4" t="s">
        <v>23</v>
      </c>
      <c r="O21" s="3" t="s">
        <v>23</v>
      </c>
      <c r="P21" s="3" t="s">
        <v>23</v>
      </c>
      <c r="Q21" s="3" t="s">
        <v>23</v>
      </c>
      <c r="R21" s="3" t="s">
        <v>23</v>
      </c>
    </row>
    <row r="22" spans="1:18" ht="16" x14ac:dyDescent="0.2">
      <c r="A22" s="2" t="s">
        <v>32</v>
      </c>
      <c r="B22" s="3" t="s">
        <v>23</v>
      </c>
      <c r="C22" s="3" t="s">
        <v>23</v>
      </c>
      <c r="D22" s="3" t="s">
        <v>23</v>
      </c>
      <c r="E22" s="3" t="s">
        <v>23</v>
      </c>
      <c r="F22" s="3" t="s">
        <v>23</v>
      </c>
      <c r="G22" s="3">
        <v>2995000</v>
      </c>
      <c r="H22" s="3">
        <v>8093000</v>
      </c>
      <c r="I22" s="3">
        <v>31666000</v>
      </c>
      <c r="J22" s="3">
        <v>51144000</v>
      </c>
      <c r="K22" s="3">
        <v>27139000</v>
      </c>
      <c r="L22" s="3">
        <v>7215000</v>
      </c>
      <c r="M22" s="3">
        <v>27556000</v>
      </c>
      <c r="N22" s="4">
        <v>68488000</v>
      </c>
      <c r="O22" s="3">
        <v>13773000</v>
      </c>
      <c r="P22" s="3">
        <v>22509000</v>
      </c>
      <c r="Q22" s="3">
        <v>32206000</v>
      </c>
      <c r="R22" s="3" t="s">
        <v>23</v>
      </c>
    </row>
    <row r="23" spans="1:18" ht="16" x14ac:dyDescent="0.2">
      <c r="A23" s="2" t="s">
        <v>33</v>
      </c>
      <c r="B23" s="3">
        <v>357000</v>
      </c>
      <c r="C23" s="3">
        <v>-135000</v>
      </c>
      <c r="D23" s="3">
        <v>754000</v>
      </c>
      <c r="E23" s="3">
        <v>-2275000</v>
      </c>
      <c r="F23" s="3">
        <v>147000</v>
      </c>
      <c r="G23" s="3">
        <v>1043000</v>
      </c>
      <c r="H23" s="3">
        <v>825000</v>
      </c>
      <c r="I23" s="3">
        <v>418511000</v>
      </c>
      <c r="J23" s="3">
        <v>-5352000</v>
      </c>
      <c r="K23" s="3">
        <v>-12040000</v>
      </c>
      <c r="L23" s="3">
        <v>1075000</v>
      </c>
      <c r="M23" s="3">
        <v>-27134000</v>
      </c>
      <c r="N23" s="4">
        <v>-58738000</v>
      </c>
      <c r="O23" s="3">
        <v>-3153000</v>
      </c>
      <c r="P23" s="3">
        <v>10363000</v>
      </c>
      <c r="Q23" s="3">
        <v>-24133000</v>
      </c>
      <c r="R23" s="3">
        <v>-41815000</v>
      </c>
    </row>
    <row r="24" spans="1:18" ht="16" x14ac:dyDescent="0.2">
      <c r="A24" s="2" t="s">
        <v>34</v>
      </c>
      <c r="B24" s="3">
        <v>37626000</v>
      </c>
      <c r="C24" s="3">
        <v>32975000</v>
      </c>
      <c r="D24" s="3">
        <v>58275000</v>
      </c>
      <c r="E24" s="3">
        <v>121508000</v>
      </c>
      <c r="F24" s="3">
        <v>146009000</v>
      </c>
      <c r="G24" s="3">
        <v>242225000</v>
      </c>
      <c r="H24" s="3">
        <v>474760000</v>
      </c>
      <c r="I24" s="3">
        <v>288801000</v>
      </c>
      <c r="J24" s="3">
        <v>862270000</v>
      </c>
      <c r="K24" s="3">
        <v>738863000</v>
      </c>
      <c r="L24" s="3">
        <v>930879000</v>
      </c>
      <c r="M24" s="3">
        <v>1581796000</v>
      </c>
      <c r="N24" s="4">
        <v>2213480000</v>
      </c>
      <c r="O24" s="3">
        <v>485845000</v>
      </c>
      <c r="P24" s="3">
        <v>496724000</v>
      </c>
      <c r="Q24" s="3">
        <v>586401000</v>
      </c>
      <c r="R24" s="3">
        <v>644510000</v>
      </c>
    </row>
    <row r="25" spans="1:18" ht="16" x14ac:dyDescent="0.2">
      <c r="A25" s="2" t="s">
        <v>35</v>
      </c>
      <c r="B25" s="3">
        <v>3591000</v>
      </c>
      <c r="C25" s="3">
        <v>11626000</v>
      </c>
      <c r="D25" s="3">
        <v>15815000</v>
      </c>
      <c r="E25" s="3">
        <v>34658000</v>
      </c>
      <c r="F25" s="3">
        <v>24907000</v>
      </c>
      <c r="G25" s="3">
        <v>58036000</v>
      </c>
      <c r="H25" s="3">
        <v>51559000</v>
      </c>
      <c r="I25" s="3">
        <v>-39314000</v>
      </c>
      <c r="J25" s="3">
        <v>2403000</v>
      </c>
      <c r="K25" s="3">
        <v>104306000</v>
      </c>
      <c r="L25" s="3">
        <v>90025000</v>
      </c>
      <c r="M25" s="3">
        <v>229350000</v>
      </c>
      <c r="N25" s="4">
        <v>312706000</v>
      </c>
      <c r="O25" s="3">
        <v>58756000</v>
      </c>
      <c r="P25" s="3">
        <v>60251000</v>
      </c>
      <c r="Q25" s="3">
        <v>94516000</v>
      </c>
      <c r="R25" s="3">
        <v>99183000</v>
      </c>
    </row>
    <row r="26" spans="1:18"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4" t="s">
        <v>23</v>
      </c>
      <c r="O26" s="3" t="s">
        <v>23</v>
      </c>
      <c r="P26" s="3" t="s">
        <v>23</v>
      </c>
      <c r="Q26" s="3" t="s">
        <v>23</v>
      </c>
      <c r="R26" s="3" t="s">
        <v>23</v>
      </c>
    </row>
    <row r="27" spans="1:18" ht="16" x14ac:dyDescent="0.2">
      <c r="A27" s="2" t="s">
        <v>37</v>
      </c>
      <c r="B27" s="3">
        <v>34035000</v>
      </c>
      <c r="C27" s="3">
        <v>21349000</v>
      </c>
      <c r="D27" s="3">
        <v>42460000</v>
      </c>
      <c r="E27" s="3">
        <v>86850000</v>
      </c>
      <c r="F27" s="3">
        <v>121102000</v>
      </c>
      <c r="G27" s="3">
        <v>184189000</v>
      </c>
      <c r="H27" s="3">
        <v>423201000</v>
      </c>
      <c r="I27" s="3">
        <v>328115000</v>
      </c>
      <c r="J27" s="3">
        <v>859867000</v>
      </c>
      <c r="K27" s="3">
        <v>634557000</v>
      </c>
      <c r="L27" s="3">
        <v>840854000</v>
      </c>
      <c r="M27" s="3">
        <v>1352446000</v>
      </c>
      <c r="N27" s="4">
        <v>1900774000</v>
      </c>
      <c r="O27" s="3">
        <v>427089000</v>
      </c>
      <c r="P27" s="3">
        <v>436473000</v>
      </c>
      <c r="Q27" s="3">
        <v>491885000</v>
      </c>
      <c r="R27" s="3">
        <v>545327000</v>
      </c>
    </row>
    <row r="28" spans="1:18" ht="16" x14ac:dyDescent="0.2">
      <c r="A28" s="2" t="s">
        <v>38</v>
      </c>
      <c r="B28" s="3" t="s">
        <v>23</v>
      </c>
      <c r="C28" s="3" t="s">
        <v>23</v>
      </c>
      <c r="D28" s="3" t="s">
        <v>23</v>
      </c>
      <c r="E28" s="3" t="s">
        <v>23</v>
      </c>
      <c r="F28" s="3" t="s">
        <v>23</v>
      </c>
      <c r="G28" s="3" t="s">
        <v>23</v>
      </c>
      <c r="H28" s="3" t="s">
        <v>23</v>
      </c>
      <c r="I28" s="3" t="s">
        <v>23</v>
      </c>
      <c r="J28" s="3" t="s">
        <v>23</v>
      </c>
      <c r="K28" s="3" t="s">
        <v>23</v>
      </c>
      <c r="L28" s="3" t="s">
        <v>23</v>
      </c>
      <c r="M28" s="3" t="s">
        <v>23</v>
      </c>
      <c r="N28" s="4" t="s">
        <v>23</v>
      </c>
      <c r="O28" s="3" t="s">
        <v>23</v>
      </c>
      <c r="P28" s="3" t="s">
        <v>23</v>
      </c>
      <c r="Q28" s="3" t="s">
        <v>23</v>
      </c>
      <c r="R28" s="3" t="s">
        <v>23</v>
      </c>
    </row>
    <row r="29" spans="1:18"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4" t="s">
        <v>23</v>
      </c>
      <c r="O29" s="3" t="s">
        <v>23</v>
      </c>
      <c r="P29" s="3" t="s">
        <v>23</v>
      </c>
      <c r="Q29" s="3" t="s">
        <v>23</v>
      </c>
      <c r="R29" s="3" t="s">
        <v>23</v>
      </c>
    </row>
    <row r="30" spans="1:18" ht="16" x14ac:dyDescent="0.2">
      <c r="A30" s="2" t="s">
        <v>40</v>
      </c>
      <c r="B30" s="3" t="s">
        <v>23</v>
      </c>
      <c r="C30" s="3" t="s">
        <v>23</v>
      </c>
      <c r="D30" s="3" t="s">
        <v>23</v>
      </c>
      <c r="E30" s="3" t="s">
        <v>23</v>
      </c>
      <c r="F30" s="3" t="s">
        <v>23</v>
      </c>
      <c r="G30" s="3" t="s">
        <v>23</v>
      </c>
      <c r="H30" s="3" t="s">
        <v>23</v>
      </c>
      <c r="I30" s="3" t="s">
        <v>23</v>
      </c>
      <c r="J30" s="3" t="s">
        <v>23</v>
      </c>
      <c r="K30" s="3" t="s">
        <v>23</v>
      </c>
      <c r="L30" s="3" t="s">
        <v>23</v>
      </c>
      <c r="M30" s="3" t="s">
        <v>23</v>
      </c>
      <c r="N30" s="4" t="s">
        <v>23</v>
      </c>
      <c r="O30" s="3" t="s">
        <v>23</v>
      </c>
      <c r="P30" s="3" t="s">
        <v>23</v>
      </c>
      <c r="Q30" s="3" t="s">
        <v>23</v>
      </c>
      <c r="R30" s="3" t="s">
        <v>23</v>
      </c>
    </row>
    <row r="31" spans="1:18" ht="16" x14ac:dyDescent="0.2">
      <c r="A31" s="2" t="s">
        <v>41</v>
      </c>
      <c r="B31" s="3">
        <v>34035000</v>
      </c>
      <c r="C31" s="3">
        <v>21349000</v>
      </c>
      <c r="D31" s="3">
        <v>42460000</v>
      </c>
      <c r="E31" s="3">
        <v>86850000</v>
      </c>
      <c r="F31" s="3">
        <v>121102000</v>
      </c>
      <c r="G31" s="3">
        <v>184189000</v>
      </c>
      <c r="H31" s="3">
        <v>423201000</v>
      </c>
      <c r="I31" s="3">
        <v>328115000</v>
      </c>
      <c r="J31" s="3">
        <v>859867000</v>
      </c>
      <c r="K31" s="3">
        <v>634557000</v>
      </c>
      <c r="L31" s="3">
        <v>840854000</v>
      </c>
      <c r="M31" s="3">
        <v>1352446000</v>
      </c>
      <c r="N31" s="4">
        <v>1900774000</v>
      </c>
      <c r="O31" s="3">
        <v>427089000</v>
      </c>
      <c r="P31" s="3">
        <v>436473000</v>
      </c>
      <c r="Q31" s="3">
        <v>491885000</v>
      </c>
      <c r="R31" s="3">
        <v>545327000</v>
      </c>
    </row>
    <row r="32" spans="1:18" ht="16" x14ac:dyDescent="0.2">
      <c r="A32" s="2" t="s">
        <v>42</v>
      </c>
      <c r="B32" s="3" t="s">
        <v>23</v>
      </c>
      <c r="C32" s="3" t="s">
        <v>23</v>
      </c>
      <c r="D32" s="3" t="s">
        <v>23</v>
      </c>
      <c r="E32" s="3" t="s">
        <v>23</v>
      </c>
      <c r="F32" s="3" t="s">
        <v>23</v>
      </c>
      <c r="G32" s="3" t="s">
        <v>23</v>
      </c>
      <c r="H32" s="3" t="s">
        <v>23</v>
      </c>
      <c r="I32" s="3" t="s">
        <v>23</v>
      </c>
      <c r="J32" s="3" t="s">
        <v>23</v>
      </c>
      <c r="K32" s="3" t="s">
        <v>23</v>
      </c>
      <c r="L32" s="3" t="s">
        <v>23</v>
      </c>
      <c r="M32" s="3" t="s">
        <v>23</v>
      </c>
      <c r="N32" s="4" t="s">
        <v>23</v>
      </c>
      <c r="O32" s="3" t="s">
        <v>23</v>
      </c>
      <c r="P32" s="3" t="s">
        <v>23</v>
      </c>
      <c r="Q32" s="3" t="s">
        <v>23</v>
      </c>
      <c r="R32" s="3" t="s">
        <v>23</v>
      </c>
    </row>
    <row r="33" spans="1:18" ht="16" x14ac:dyDescent="0.2">
      <c r="A33" s="31" t="s">
        <v>43</v>
      </c>
      <c r="B33" s="27">
        <v>34035000</v>
      </c>
      <c r="C33" s="27">
        <v>21349000</v>
      </c>
      <c r="D33" s="27">
        <v>42460000</v>
      </c>
      <c r="E33" s="27">
        <v>86850000</v>
      </c>
      <c r="F33" s="27">
        <v>121102000</v>
      </c>
      <c r="G33" s="27">
        <v>184189000</v>
      </c>
      <c r="H33" s="27">
        <v>423201000</v>
      </c>
      <c r="I33" s="27">
        <v>328115000</v>
      </c>
      <c r="J33" s="27">
        <v>859867000</v>
      </c>
      <c r="K33" s="27">
        <v>634557000</v>
      </c>
      <c r="L33" s="27">
        <v>840854000</v>
      </c>
      <c r="M33" s="27">
        <v>1352446000</v>
      </c>
      <c r="N33" s="28">
        <v>1900774000</v>
      </c>
      <c r="O33" s="27">
        <v>427089000</v>
      </c>
      <c r="P33" s="27">
        <v>436473000</v>
      </c>
      <c r="Q33" s="27">
        <v>491885000</v>
      </c>
      <c r="R33" s="27">
        <v>545327000</v>
      </c>
    </row>
    <row r="34" spans="1:18" ht="16" x14ac:dyDescent="0.2">
      <c r="A34" s="26" t="s">
        <v>59</v>
      </c>
      <c r="B34" s="29">
        <v>24.34</v>
      </c>
      <c r="C34" s="29">
        <v>11.04</v>
      </c>
      <c r="D34" s="29">
        <v>11.75</v>
      </c>
      <c r="E34" s="29">
        <v>14.87</v>
      </c>
      <c r="F34" s="29">
        <v>14.46</v>
      </c>
      <c r="G34" s="29">
        <v>16.309999999999999</v>
      </c>
      <c r="H34" s="29">
        <v>25.71</v>
      </c>
      <c r="I34" s="29">
        <v>15.25</v>
      </c>
      <c r="J34" s="29">
        <v>35.67</v>
      </c>
      <c r="K34" s="29">
        <v>27.38</v>
      </c>
      <c r="L34" s="29">
        <v>28.52</v>
      </c>
      <c r="M34" s="29">
        <v>30.87</v>
      </c>
      <c r="N34" s="30">
        <v>33.97</v>
      </c>
      <c r="O34" s="29">
        <v>33.479999999999997</v>
      </c>
      <c r="P34" s="29">
        <v>32.299999999999997</v>
      </c>
      <c r="Q34" s="29">
        <v>33.72</v>
      </c>
      <c r="R34" s="29">
        <v>36.130000000000003</v>
      </c>
    </row>
    <row r="35" spans="1:18" ht="16" x14ac:dyDescent="0.2">
      <c r="A35" s="16" t="s">
        <v>194</v>
      </c>
      <c r="B35" s="17"/>
      <c r="C35" s="14">
        <f>(C33/B33)-1</f>
        <v>-0.37273395034523282</v>
      </c>
      <c r="D35" s="14">
        <f>(D33/C33)-1</f>
        <v>0.9888519368588693</v>
      </c>
      <c r="E35" s="14">
        <f>(E33/D33)-1</f>
        <v>1.0454545454545454</v>
      </c>
      <c r="F35" s="14">
        <f t="shared" ref="F35:P35" si="6">(F33/E33)-1</f>
        <v>0.39438111686816346</v>
      </c>
      <c r="G35" s="14">
        <f t="shared" si="6"/>
        <v>0.52094102492114081</v>
      </c>
      <c r="H35" s="14">
        <f t="shared" si="6"/>
        <v>1.2976453534141563</v>
      </c>
      <c r="I35" s="14">
        <f t="shared" si="6"/>
        <v>-0.22468283392525068</v>
      </c>
      <c r="J35" s="14">
        <f t="shared" si="6"/>
        <v>1.6206269143440561</v>
      </c>
      <c r="K35" s="14">
        <f t="shared" si="6"/>
        <v>-0.26202889516634553</v>
      </c>
      <c r="L35" s="14">
        <f t="shared" si="6"/>
        <v>0.32510397017131631</v>
      </c>
      <c r="M35" s="14">
        <f t="shared" si="6"/>
        <v>0.60841953537712845</v>
      </c>
      <c r="N35" s="14">
        <f t="shared" si="6"/>
        <v>0.40543430199800956</v>
      </c>
      <c r="O35" s="14"/>
      <c r="P35" s="14">
        <f t="shared" si="6"/>
        <v>2.197200115198461E-2</v>
      </c>
      <c r="Q35" s="14">
        <f t="shared" ref="Q35:R35" si="7">(Q33/P33)-1</f>
        <v>0.12695401548320295</v>
      </c>
      <c r="R35" s="14">
        <f t="shared" si="7"/>
        <v>0.10864734643260121</v>
      </c>
    </row>
    <row r="36" spans="1:18" ht="16" x14ac:dyDescent="0.2">
      <c r="A36" s="18" t="s">
        <v>195</v>
      </c>
      <c r="B36" s="19" t="e">
        <f t="shared" ref="B36:R36" si="8">(B16*(1-0.25))/(B126+B105+B96)</f>
        <v>#VALUE!</v>
      </c>
      <c r="C36" s="19" t="e">
        <f t="shared" si="8"/>
        <v>#VALUE!</v>
      </c>
      <c r="D36" s="19">
        <f t="shared" si="8"/>
        <v>0.22583611393090766</v>
      </c>
      <c r="E36" s="19">
        <f t="shared" si="8"/>
        <v>0.15707660038845839</v>
      </c>
      <c r="F36" s="19">
        <f t="shared" si="8"/>
        <v>0.13480350259661153</v>
      </c>
      <c r="G36" s="19">
        <f t="shared" si="8"/>
        <v>0.15910291237767046</v>
      </c>
      <c r="H36" s="19">
        <f t="shared" si="8"/>
        <v>0.20752335714500053</v>
      </c>
      <c r="I36" s="19">
        <f t="shared" si="8"/>
        <v>0.23350265281207258</v>
      </c>
      <c r="J36" s="19">
        <f t="shared" si="8"/>
        <v>0.20295156543220491</v>
      </c>
      <c r="K36" s="19">
        <f t="shared" si="8"/>
        <v>0.15467470041453857</v>
      </c>
      <c r="L36" s="19">
        <f t="shared" si="8"/>
        <v>0.17187916266328174</v>
      </c>
      <c r="M36" s="19">
        <f t="shared" si="8"/>
        <v>0.23232853609813331</v>
      </c>
      <c r="N36" s="19">
        <f t="shared" si="8"/>
        <v>0.23875285930677176</v>
      </c>
      <c r="O36" s="19">
        <f t="shared" si="8"/>
        <v>7.1339687499492876E-2</v>
      </c>
      <c r="P36" s="19">
        <f t="shared" si="8"/>
        <v>6.7496677942933972E-2</v>
      </c>
      <c r="Q36" s="19">
        <f t="shared" si="8"/>
        <v>6.7274901663213343E-2</v>
      </c>
      <c r="R36" s="19">
        <f t="shared" si="8"/>
        <v>6.8972979579617247E-2</v>
      </c>
    </row>
    <row r="37" spans="1:18" ht="16" x14ac:dyDescent="0.2">
      <c r="A37" s="2" t="s">
        <v>44</v>
      </c>
      <c r="B37" s="3" t="s">
        <v>23</v>
      </c>
      <c r="C37" s="3" t="s">
        <v>23</v>
      </c>
      <c r="D37" s="3" t="s">
        <v>23</v>
      </c>
      <c r="E37" s="3" t="s">
        <v>23</v>
      </c>
      <c r="F37" s="3" t="s">
        <v>23</v>
      </c>
      <c r="G37" s="3" t="s">
        <v>23</v>
      </c>
      <c r="H37" s="3" t="s">
        <v>23</v>
      </c>
      <c r="I37" s="3" t="s">
        <v>23</v>
      </c>
      <c r="J37" s="3" t="s">
        <v>23</v>
      </c>
      <c r="K37" s="3" t="s">
        <v>23</v>
      </c>
      <c r="L37" s="3" t="s">
        <v>23</v>
      </c>
      <c r="M37" s="3" t="s">
        <v>23</v>
      </c>
      <c r="N37" s="4" t="s">
        <v>23</v>
      </c>
      <c r="O37" s="3" t="s">
        <v>23</v>
      </c>
      <c r="P37" s="3" t="s">
        <v>23</v>
      </c>
      <c r="Q37" s="3" t="s">
        <v>23</v>
      </c>
      <c r="R37" s="3" t="s">
        <v>23</v>
      </c>
    </row>
    <row r="38" spans="1:18"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4" t="s">
        <v>23</v>
      </c>
      <c r="O38" s="3" t="s">
        <v>23</v>
      </c>
      <c r="P38" s="3" t="s">
        <v>23</v>
      </c>
      <c r="Q38" s="3" t="s">
        <v>23</v>
      </c>
      <c r="R38" s="3" t="s">
        <v>23</v>
      </c>
    </row>
    <row r="39" spans="1:18" ht="16" x14ac:dyDescent="0.2">
      <c r="A39" s="2" t="s">
        <v>46</v>
      </c>
      <c r="B39" s="3">
        <v>34035000</v>
      </c>
      <c r="C39" s="3">
        <v>21349000</v>
      </c>
      <c r="D39" s="3">
        <v>42460000</v>
      </c>
      <c r="E39" s="3">
        <v>86850000</v>
      </c>
      <c r="F39" s="3">
        <v>121102000</v>
      </c>
      <c r="G39" s="3">
        <v>184189000</v>
      </c>
      <c r="H39" s="3">
        <v>423201000</v>
      </c>
      <c r="I39" s="3">
        <v>328115000</v>
      </c>
      <c r="J39" s="3">
        <v>859867000</v>
      </c>
      <c r="K39" s="3">
        <v>634557000</v>
      </c>
      <c r="L39" s="3">
        <v>840854000</v>
      </c>
      <c r="M39" s="3">
        <v>1352446000</v>
      </c>
      <c r="N39" s="4">
        <v>1900774000</v>
      </c>
      <c r="O39" s="3">
        <v>427089000</v>
      </c>
      <c r="P39" s="3">
        <v>436473000</v>
      </c>
      <c r="Q39" s="3">
        <v>491885000</v>
      </c>
      <c r="R39" s="3">
        <v>545327000</v>
      </c>
    </row>
    <row r="40" spans="1:18" ht="16" x14ac:dyDescent="0.2">
      <c r="A40" s="2" t="s">
        <v>47</v>
      </c>
      <c r="B40" s="3">
        <v>205281000</v>
      </c>
      <c r="C40" s="3">
        <v>305248000</v>
      </c>
      <c r="D40" s="3">
        <v>305248000</v>
      </c>
      <c r="E40" s="3">
        <v>193708000</v>
      </c>
      <c r="F40" s="3">
        <v>263856000</v>
      </c>
      <c r="G40" s="3">
        <v>275084000</v>
      </c>
      <c r="H40" s="3">
        <v>289032000</v>
      </c>
      <c r="I40" s="3">
        <v>299000000</v>
      </c>
      <c r="J40" s="3">
        <v>305248000</v>
      </c>
      <c r="K40" s="3">
        <v>303936000</v>
      </c>
      <c r="L40" s="3">
        <v>306512000</v>
      </c>
      <c r="M40" s="3">
        <v>306473000</v>
      </c>
      <c r="N40" s="4">
        <v>230446250</v>
      </c>
      <c r="O40" s="3">
        <v>306164000</v>
      </c>
      <c r="P40" s="3">
        <v>306985000</v>
      </c>
      <c r="Q40" s="3">
        <v>308636000</v>
      </c>
      <c r="R40" s="3" t="s">
        <v>23</v>
      </c>
    </row>
    <row r="41" spans="1:18" ht="16" x14ac:dyDescent="0.2">
      <c r="A41" s="2" t="s">
        <v>48</v>
      </c>
      <c r="B41" s="5">
        <v>0.17</v>
      </c>
      <c r="C41" s="5">
        <v>7.0000000000000007E-2</v>
      </c>
      <c r="D41" s="5">
        <v>0.14000000000000001</v>
      </c>
      <c r="E41" s="5">
        <v>0.45</v>
      </c>
      <c r="F41" s="5">
        <v>0.46</v>
      </c>
      <c r="G41" s="5">
        <v>0.67</v>
      </c>
      <c r="H41" s="5">
        <v>1.46</v>
      </c>
      <c r="I41" s="5">
        <v>1.1000000000000001</v>
      </c>
      <c r="J41" s="5">
        <v>2.82</v>
      </c>
      <c r="K41" s="5">
        <v>2.09</v>
      </c>
      <c r="L41" s="5">
        <v>2.74</v>
      </c>
      <c r="M41" s="5">
        <v>4.41</v>
      </c>
      <c r="N41" s="6">
        <v>8.25</v>
      </c>
      <c r="O41" s="5">
        <v>1.39</v>
      </c>
      <c r="P41" s="5">
        <v>1.42</v>
      </c>
      <c r="Q41" s="5">
        <v>1.59</v>
      </c>
      <c r="R41" s="3" t="s">
        <v>23</v>
      </c>
    </row>
    <row r="42" spans="1:18" ht="16" x14ac:dyDescent="0.2">
      <c r="A42" s="2" t="s">
        <v>49</v>
      </c>
      <c r="B42" s="5">
        <v>0.17</v>
      </c>
      <c r="C42" s="5">
        <v>7.0000000000000007E-2</v>
      </c>
      <c r="D42" s="5">
        <v>0.14000000000000001</v>
      </c>
      <c r="E42" s="5">
        <v>0.45</v>
      </c>
      <c r="F42" s="5">
        <v>0.46</v>
      </c>
      <c r="G42" s="5">
        <v>0.67</v>
      </c>
      <c r="H42" s="5">
        <v>1.46</v>
      </c>
      <c r="I42" s="5">
        <v>1.1000000000000001</v>
      </c>
      <c r="J42" s="5">
        <v>2.82</v>
      </c>
      <c r="K42" s="5">
        <v>2.09</v>
      </c>
      <c r="L42" s="5">
        <v>2.74</v>
      </c>
      <c r="M42" s="5">
        <v>4.41</v>
      </c>
      <c r="N42" s="6">
        <v>8.25</v>
      </c>
      <c r="O42" s="5">
        <v>1.39</v>
      </c>
      <c r="P42" s="5">
        <v>1.42</v>
      </c>
      <c r="Q42" s="5">
        <v>1.59</v>
      </c>
      <c r="R42" s="3" t="s">
        <v>23</v>
      </c>
    </row>
    <row r="43" spans="1:18" ht="16" x14ac:dyDescent="0.2">
      <c r="A43" s="2" t="s">
        <v>50</v>
      </c>
      <c r="B43" s="3">
        <v>216205000</v>
      </c>
      <c r="C43" s="3">
        <v>323516000</v>
      </c>
      <c r="D43" s="3">
        <v>323516000</v>
      </c>
      <c r="E43" s="3">
        <v>218360000</v>
      </c>
      <c r="F43" s="3">
        <v>285644000</v>
      </c>
      <c r="G43" s="3">
        <v>292888000</v>
      </c>
      <c r="H43" s="3">
        <v>315908000</v>
      </c>
      <c r="I43" s="3">
        <v>323376000</v>
      </c>
      <c r="J43" s="3">
        <v>323516000</v>
      </c>
      <c r="K43" s="3">
        <v>317860000</v>
      </c>
      <c r="L43" s="3">
        <v>319238000</v>
      </c>
      <c r="M43" s="3">
        <v>316459000</v>
      </c>
      <c r="N43" s="4">
        <v>236916000</v>
      </c>
      <c r="O43" s="3">
        <v>315601000</v>
      </c>
      <c r="P43" s="3">
        <v>315578000</v>
      </c>
      <c r="Q43" s="3">
        <v>316485000</v>
      </c>
      <c r="R43" s="3" t="s">
        <v>23</v>
      </c>
    </row>
    <row r="44" spans="1:18" ht="16" x14ac:dyDescent="0.2">
      <c r="A44" s="2" t="s">
        <v>51</v>
      </c>
      <c r="B44" s="5">
        <v>0.16</v>
      </c>
      <c r="C44" s="5">
        <v>7.0000000000000007E-2</v>
      </c>
      <c r="D44" s="5">
        <v>0.13</v>
      </c>
      <c r="E44" s="5">
        <v>0.4</v>
      </c>
      <c r="F44" s="5">
        <v>0.42</v>
      </c>
      <c r="G44" s="5">
        <v>0.63</v>
      </c>
      <c r="H44" s="5">
        <v>1.34</v>
      </c>
      <c r="I44" s="5">
        <v>1.01</v>
      </c>
      <c r="J44" s="5">
        <v>2.66</v>
      </c>
      <c r="K44" s="3">
        <v>2</v>
      </c>
      <c r="L44" s="5">
        <v>2.63</v>
      </c>
      <c r="M44" s="5">
        <v>4.2699999999999996</v>
      </c>
      <c r="N44" s="6">
        <v>8.02</v>
      </c>
      <c r="O44" s="5">
        <v>1.35</v>
      </c>
      <c r="P44" s="5">
        <v>1.38</v>
      </c>
      <c r="Q44" s="5">
        <v>1.55</v>
      </c>
      <c r="R44" s="3" t="s">
        <v>23</v>
      </c>
    </row>
    <row r="45" spans="1:18" ht="16" x14ac:dyDescent="0.2">
      <c r="A45" s="2" t="s">
        <v>52</v>
      </c>
      <c r="B45" s="5">
        <v>0.16</v>
      </c>
      <c r="C45" s="5">
        <v>7.0000000000000007E-2</v>
      </c>
      <c r="D45" s="5">
        <v>0.13</v>
      </c>
      <c r="E45" s="5">
        <v>0.4</v>
      </c>
      <c r="F45" s="5">
        <v>0.42</v>
      </c>
      <c r="G45" s="5">
        <v>0.63</v>
      </c>
      <c r="H45" s="5">
        <v>1.34</v>
      </c>
      <c r="I45" s="5">
        <v>1.01</v>
      </c>
      <c r="J45" s="5">
        <v>2.66</v>
      </c>
      <c r="K45" s="3">
        <v>2</v>
      </c>
      <c r="L45" s="5">
        <v>2.63</v>
      </c>
      <c r="M45" s="5">
        <v>4.2699999999999996</v>
      </c>
      <c r="N45" s="6">
        <v>8.02</v>
      </c>
      <c r="O45" s="5">
        <v>1.35</v>
      </c>
      <c r="P45" s="5">
        <v>1.38</v>
      </c>
      <c r="Q45" s="5">
        <v>1.55</v>
      </c>
      <c r="R45" s="3" t="s">
        <v>23</v>
      </c>
    </row>
    <row r="46" spans="1:18" ht="16" x14ac:dyDescent="0.2">
      <c r="A46" s="2" t="s">
        <v>53</v>
      </c>
      <c r="B46" s="3">
        <v>45693000</v>
      </c>
      <c r="C46" s="3">
        <v>41676000</v>
      </c>
      <c r="D46" s="3">
        <v>71192000</v>
      </c>
      <c r="E46" s="3">
        <v>135534000</v>
      </c>
      <c r="F46" s="3">
        <v>162979000</v>
      </c>
      <c r="G46" s="3">
        <v>263158000</v>
      </c>
      <c r="H46" s="3">
        <v>490912000</v>
      </c>
      <c r="I46" s="3">
        <v>706018000</v>
      </c>
      <c r="J46" s="3">
        <v>838623000</v>
      </c>
      <c r="K46" s="3">
        <v>744274000</v>
      </c>
      <c r="L46" s="3">
        <v>975073000</v>
      </c>
      <c r="M46" s="3">
        <v>1589806000</v>
      </c>
      <c r="N46" s="4">
        <v>2160018000</v>
      </c>
      <c r="O46" s="3">
        <v>486450000</v>
      </c>
      <c r="P46" s="3">
        <v>505483000</v>
      </c>
      <c r="Q46" s="3">
        <v>548384000</v>
      </c>
      <c r="R46" s="3">
        <v>619701000</v>
      </c>
    </row>
    <row r="47" spans="1:18" ht="16" x14ac:dyDescent="0.2">
      <c r="A47" s="2" t="s">
        <v>54</v>
      </c>
      <c r="B47" s="5">
        <v>32.67</v>
      </c>
      <c r="C47" s="5">
        <v>21.55</v>
      </c>
      <c r="D47" s="5">
        <v>19.71</v>
      </c>
      <c r="E47" s="5">
        <v>23.2</v>
      </c>
      <c r="F47" s="5">
        <v>19.46</v>
      </c>
      <c r="G47" s="5">
        <v>23.31</v>
      </c>
      <c r="H47" s="5">
        <v>29.82</v>
      </c>
      <c r="I47" s="5">
        <v>32.82</v>
      </c>
      <c r="J47" s="5">
        <v>34.79</v>
      </c>
      <c r="K47" s="5">
        <v>32.119999999999997</v>
      </c>
      <c r="L47" s="5">
        <v>33.08</v>
      </c>
      <c r="M47" s="5">
        <v>36.29</v>
      </c>
      <c r="N47" s="6">
        <v>38.6</v>
      </c>
      <c r="O47" s="5">
        <v>36.29</v>
      </c>
      <c r="P47" s="5">
        <v>37.159999999999997</v>
      </c>
      <c r="Q47" s="5">
        <v>37.53</v>
      </c>
      <c r="R47" s="5">
        <v>38.6</v>
      </c>
    </row>
    <row r="48" spans="1:18" ht="16" x14ac:dyDescent="0.2">
      <c r="A48" s="2" t="s">
        <v>55</v>
      </c>
      <c r="B48" s="3">
        <v>44400000</v>
      </c>
      <c r="C48" s="3">
        <v>39897000</v>
      </c>
      <c r="D48" s="3">
        <v>66148000</v>
      </c>
      <c r="E48" s="3">
        <v>125513000</v>
      </c>
      <c r="F48" s="3">
        <v>149308000</v>
      </c>
      <c r="G48" s="3">
        <v>243409000</v>
      </c>
      <c r="H48" s="3">
        <v>470272000</v>
      </c>
      <c r="I48" s="3">
        <v>678347000</v>
      </c>
      <c r="J48" s="3">
        <v>805774000</v>
      </c>
      <c r="K48" s="3">
        <v>699684000</v>
      </c>
      <c r="L48" s="3">
        <v>924739000</v>
      </c>
      <c r="M48" s="3">
        <v>1527106000</v>
      </c>
      <c r="N48" s="4">
        <v>2086254000</v>
      </c>
      <c r="O48" s="3">
        <v>468919000</v>
      </c>
      <c r="P48" s="3">
        <v>484578000</v>
      </c>
      <c r="Q48" s="3">
        <v>530062000</v>
      </c>
      <c r="R48" s="3">
        <v>602695000</v>
      </c>
    </row>
    <row r="49" spans="1:18" ht="16" x14ac:dyDescent="0.2">
      <c r="A49" s="2" t="s">
        <v>56</v>
      </c>
      <c r="B49" s="3">
        <v>44400000</v>
      </c>
      <c r="C49" s="3">
        <v>39897000</v>
      </c>
      <c r="D49" s="3">
        <v>66148000</v>
      </c>
      <c r="E49" s="3">
        <v>125513000</v>
      </c>
      <c r="F49" s="3">
        <v>149308000</v>
      </c>
      <c r="G49" s="3">
        <v>243409000</v>
      </c>
      <c r="H49" s="3">
        <v>470272000</v>
      </c>
      <c r="I49" s="3">
        <v>678347000</v>
      </c>
      <c r="J49" s="3">
        <v>805774000</v>
      </c>
      <c r="K49" s="3">
        <v>699684000</v>
      </c>
      <c r="L49" s="3">
        <v>924739000</v>
      </c>
      <c r="M49" s="3">
        <v>1527106000</v>
      </c>
      <c r="N49" s="4">
        <v>2086254000</v>
      </c>
      <c r="O49" s="3">
        <v>468919000</v>
      </c>
      <c r="P49" s="3">
        <v>484578000</v>
      </c>
      <c r="Q49" s="3">
        <v>530062000</v>
      </c>
      <c r="R49" s="3">
        <v>602695000</v>
      </c>
    </row>
    <row r="50" spans="1:18" ht="16" x14ac:dyDescent="0.2">
      <c r="A50" s="2" t="s">
        <v>60</v>
      </c>
      <c r="B50" s="3" t="s">
        <v>23</v>
      </c>
      <c r="C50" s="3" t="s">
        <v>23</v>
      </c>
      <c r="D50" s="3" t="s">
        <v>23</v>
      </c>
      <c r="E50" s="3">
        <v>584106</v>
      </c>
      <c r="F50" s="3">
        <v>697993</v>
      </c>
      <c r="G50" s="3">
        <v>752778</v>
      </c>
      <c r="H50" s="3">
        <v>914548</v>
      </c>
      <c r="I50" s="3">
        <v>935378</v>
      </c>
      <c r="J50" s="3">
        <v>1048133</v>
      </c>
      <c r="K50" s="3">
        <v>886916</v>
      </c>
      <c r="L50" s="3">
        <v>984977</v>
      </c>
      <c r="M50" s="3">
        <v>1212987</v>
      </c>
      <c r="N50" s="4">
        <v>1549082</v>
      </c>
      <c r="O50" s="3">
        <v>353143</v>
      </c>
      <c r="P50" s="3">
        <v>374128</v>
      </c>
      <c r="Q50" s="3">
        <v>403910</v>
      </c>
      <c r="R50" s="3">
        <v>417900</v>
      </c>
    </row>
    <row r="51" spans="1:18" ht="16" x14ac:dyDescent="0.2">
      <c r="A51" s="2" t="s">
        <v>61</v>
      </c>
      <c r="B51" s="3" t="s">
        <v>23</v>
      </c>
      <c r="C51" s="3" t="s">
        <v>23</v>
      </c>
      <c r="D51" s="3" t="s">
        <v>23</v>
      </c>
      <c r="E51" s="3" t="s">
        <v>23</v>
      </c>
      <c r="F51" s="3" t="s">
        <v>23</v>
      </c>
      <c r="G51" s="3" t="s">
        <v>23</v>
      </c>
      <c r="H51" s="3" t="s">
        <v>23</v>
      </c>
      <c r="I51" s="3" t="s">
        <v>23</v>
      </c>
      <c r="J51" s="3" t="s">
        <v>23</v>
      </c>
      <c r="K51" s="3" t="s">
        <v>23</v>
      </c>
      <c r="L51" s="3" t="s">
        <v>23</v>
      </c>
      <c r="M51" s="3" t="s">
        <v>23</v>
      </c>
      <c r="N51" s="4" t="s">
        <v>23</v>
      </c>
      <c r="O51" s="3" t="s">
        <v>23</v>
      </c>
      <c r="P51" s="3" t="s">
        <v>23</v>
      </c>
      <c r="Q51" s="3" t="s">
        <v>23</v>
      </c>
      <c r="R51" s="3" t="s">
        <v>23</v>
      </c>
    </row>
    <row r="52" spans="1:18" ht="16" x14ac:dyDescent="0.2">
      <c r="A52" s="2" t="s">
        <v>62</v>
      </c>
      <c r="B52" s="3">
        <v>1293000</v>
      </c>
      <c r="C52" s="3">
        <v>1779000</v>
      </c>
      <c r="D52" s="3">
        <v>5044000</v>
      </c>
      <c r="E52" s="3">
        <v>10021000</v>
      </c>
      <c r="F52" s="3">
        <v>13671000</v>
      </c>
      <c r="G52" s="3">
        <v>19749000</v>
      </c>
      <c r="H52" s="3">
        <v>20640000</v>
      </c>
      <c r="I52" s="3">
        <v>27671000</v>
      </c>
      <c r="J52" s="3">
        <v>32849000</v>
      </c>
      <c r="K52" s="3">
        <v>44590000</v>
      </c>
      <c r="L52" s="3">
        <v>50334000</v>
      </c>
      <c r="M52" s="3">
        <v>62700000</v>
      </c>
      <c r="N52" s="4">
        <v>73764000</v>
      </c>
      <c r="O52" s="3">
        <v>17531000</v>
      </c>
      <c r="P52" s="3">
        <v>20905000</v>
      </c>
      <c r="Q52" s="3">
        <v>18322000</v>
      </c>
      <c r="R52" s="3">
        <v>17006000</v>
      </c>
    </row>
    <row r="54" spans="1:18"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row>
    <row r="55" spans="1:18" ht="16" x14ac:dyDescent="0.2">
      <c r="A55" s="2" t="s">
        <v>63</v>
      </c>
      <c r="B55" s="3" t="s">
        <v>23</v>
      </c>
      <c r="C55" s="3">
        <v>177172000</v>
      </c>
      <c r="D55" s="3">
        <v>285523000</v>
      </c>
      <c r="E55" s="3">
        <v>679479000</v>
      </c>
      <c r="F55" s="3">
        <v>974328000</v>
      </c>
      <c r="G55" s="3">
        <v>1526126000</v>
      </c>
      <c r="H55" s="3">
        <v>2266429000</v>
      </c>
      <c r="I55" s="3">
        <v>2714802000</v>
      </c>
      <c r="J55" s="3">
        <v>3471636000</v>
      </c>
      <c r="K55" s="3">
        <v>3836998000</v>
      </c>
      <c r="L55" s="3">
        <v>4812676000</v>
      </c>
      <c r="M55" s="3">
        <v>5550748000</v>
      </c>
      <c r="N55" s="4">
        <v>7654998000</v>
      </c>
      <c r="O55" s="3">
        <v>5550748000</v>
      </c>
      <c r="P55" s="3">
        <v>6270533000</v>
      </c>
      <c r="Q55" s="3">
        <v>6851557000</v>
      </c>
      <c r="R55" s="3">
        <v>7654998000</v>
      </c>
    </row>
    <row r="56" spans="1:18" ht="16" x14ac:dyDescent="0.2">
      <c r="A56" s="2" t="s">
        <v>64</v>
      </c>
      <c r="B56" s="3" t="s">
        <v>23</v>
      </c>
      <c r="C56" s="3">
        <v>88655000</v>
      </c>
      <c r="D56" s="3">
        <v>117664000</v>
      </c>
      <c r="E56" s="3">
        <v>449457000</v>
      </c>
      <c r="F56" s="3">
        <v>687326000</v>
      </c>
      <c r="G56" s="3">
        <v>867833000</v>
      </c>
      <c r="H56" s="3">
        <v>1535555000</v>
      </c>
      <c r="I56" s="3">
        <v>1956147000</v>
      </c>
      <c r="J56" s="3">
        <v>2724368000</v>
      </c>
      <c r="K56" s="3">
        <v>2872868000</v>
      </c>
      <c r="L56" s="3">
        <v>3408315000</v>
      </c>
      <c r="M56" s="3">
        <v>3023729000</v>
      </c>
      <c r="N56" s="4">
        <v>4455603000</v>
      </c>
      <c r="O56" s="3">
        <v>3023729000</v>
      </c>
      <c r="P56" s="3">
        <v>3331130000</v>
      </c>
      <c r="Q56" s="3">
        <v>3741126000</v>
      </c>
      <c r="R56" s="3">
        <v>4455603000</v>
      </c>
    </row>
    <row r="57" spans="1:18" ht="16" x14ac:dyDescent="0.2">
      <c r="A57" s="2" t="s">
        <v>65</v>
      </c>
      <c r="B57" s="3" t="s">
        <v>23</v>
      </c>
      <c r="C57" s="3">
        <v>88655000</v>
      </c>
      <c r="D57" s="3">
        <v>113664000</v>
      </c>
      <c r="E57" s="3">
        <v>240031000</v>
      </c>
      <c r="F57" s="3">
        <v>687326000</v>
      </c>
      <c r="G57" s="3">
        <v>567923000</v>
      </c>
      <c r="H57" s="3">
        <v>859192000</v>
      </c>
      <c r="I57" s="3">
        <v>649950000</v>
      </c>
      <c r="J57" s="3">
        <v>1111286000</v>
      </c>
      <c r="K57" s="3">
        <v>893219000</v>
      </c>
      <c r="L57" s="3">
        <v>620813000</v>
      </c>
      <c r="M57" s="3">
        <v>671707000</v>
      </c>
      <c r="N57" s="4">
        <v>1748818000</v>
      </c>
      <c r="O57" s="3">
        <v>671707000</v>
      </c>
      <c r="P57" s="3">
        <v>956341000</v>
      </c>
      <c r="Q57" s="3">
        <v>1261836000</v>
      </c>
      <c r="R57" s="3">
        <v>1748818000</v>
      </c>
    </row>
    <row r="58" spans="1:18" ht="16" x14ac:dyDescent="0.2">
      <c r="A58" s="2" t="s">
        <v>66</v>
      </c>
      <c r="B58" s="3" t="s">
        <v>23</v>
      </c>
      <c r="C58" s="3" t="s">
        <v>23</v>
      </c>
      <c r="D58" s="3">
        <v>4000000</v>
      </c>
      <c r="E58" s="3">
        <v>209426000</v>
      </c>
      <c r="F58" s="3" t="s">
        <v>23</v>
      </c>
      <c r="G58" s="3">
        <v>299910000</v>
      </c>
      <c r="H58" s="3">
        <v>676363000</v>
      </c>
      <c r="I58" s="3">
        <v>1306197000</v>
      </c>
      <c r="J58" s="3">
        <v>1613082000</v>
      </c>
      <c r="K58" s="3">
        <v>1979649000</v>
      </c>
      <c r="L58" s="3">
        <v>2787502000</v>
      </c>
      <c r="M58" s="3">
        <v>2352022000</v>
      </c>
      <c r="N58" s="4">
        <v>2706785000</v>
      </c>
      <c r="O58" s="3">
        <v>2352022000</v>
      </c>
      <c r="P58" s="3">
        <v>2374789000</v>
      </c>
      <c r="Q58" s="3">
        <v>2479290000</v>
      </c>
      <c r="R58" s="3">
        <v>2706785000</v>
      </c>
    </row>
    <row r="59" spans="1:18" ht="16" x14ac:dyDescent="0.2">
      <c r="A59" s="2" t="s">
        <v>67</v>
      </c>
      <c r="B59" s="3" t="s">
        <v>23</v>
      </c>
      <c r="C59" s="3">
        <v>50902000</v>
      </c>
      <c r="D59" s="3">
        <v>81999000</v>
      </c>
      <c r="E59" s="3">
        <v>96982000</v>
      </c>
      <c r="F59" s="3">
        <v>144263000</v>
      </c>
      <c r="G59" s="3">
        <v>253119000</v>
      </c>
      <c r="H59" s="3">
        <v>247346000</v>
      </c>
      <c r="I59" s="3">
        <v>331777000</v>
      </c>
      <c r="J59" s="3">
        <v>391987000</v>
      </c>
      <c r="K59" s="3">
        <v>389540000</v>
      </c>
      <c r="L59" s="3">
        <v>516509000</v>
      </c>
      <c r="M59" s="3">
        <v>923096000</v>
      </c>
      <c r="N59" s="4">
        <v>833374000</v>
      </c>
      <c r="O59" s="3">
        <v>923096000</v>
      </c>
      <c r="P59" s="3">
        <v>862875000</v>
      </c>
      <c r="Q59" s="3">
        <v>779726000</v>
      </c>
      <c r="R59" s="3">
        <v>833374000</v>
      </c>
    </row>
    <row r="60" spans="1:18" ht="16" x14ac:dyDescent="0.2">
      <c r="A60" s="2" t="s">
        <v>68</v>
      </c>
      <c r="B60" s="3" t="s">
        <v>23</v>
      </c>
      <c r="C60" s="3">
        <v>49902000</v>
      </c>
      <c r="D60" s="3">
        <v>77999000</v>
      </c>
      <c r="E60" s="3">
        <v>96982000</v>
      </c>
      <c r="F60" s="3">
        <v>144263000</v>
      </c>
      <c r="G60" s="3">
        <v>253119000</v>
      </c>
      <c r="H60" s="3">
        <v>247346000</v>
      </c>
      <c r="I60" s="3">
        <v>331777000</v>
      </c>
      <c r="J60" s="3">
        <v>391987000</v>
      </c>
      <c r="K60" s="3">
        <v>389540000</v>
      </c>
      <c r="L60" s="3">
        <v>516509000</v>
      </c>
      <c r="M60" s="3">
        <v>923096000</v>
      </c>
      <c r="N60" s="4">
        <v>833374000</v>
      </c>
      <c r="O60" s="3">
        <v>923096000</v>
      </c>
      <c r="P60" s="3">
        <v>862875000</v>
      </c>
      <c r="Q60" s="3">
        <v>779726000</v>
      </c>
      <c r="R60" s="3">
        <v>833374000</v>
      </c>
    </row>
    <row r="61" spans="1:18" ht="16" x14ac:dyDescent="0.2">
      <c r="A61" s="2" t="s">
        <v>69</v>
      </c>
      <c r="B61" s="3" t="s">
        <v>23</v>
      </c>
      <c r="C61" s="3">
        <v>1000000</v>
      </c>
      <c r="D61" s="3">
        <v>4000000</v>
      </c>
      <c r="E61" s="3" t="s">
        <v>23</v>
      </c>
      <c r="F61" s="3" t="s">
        <v>23</v>
      </c>
      <c r="G61" s="3" t="s">
        <v>23</v>
      </c>
      <c r="H61" s="3" t="s">
        <v>23</v>
      </c>
      <c r="I61" s="3" t="s">
        <v>23</v>
      </c>
      <c r="J61" s="3" t="s">
        <v>23</v>
      </c>
      <c r="K61" s="3" t="s">
        <v>23</v>
      </c>
      <c r="L61" s="3" t="s">
        <v>23</v>
      </c>
      <c r="M61" s="3" t="s">
        <v>23</v>
      </c>
      <c r="N61" s="4" t="s">
        <v>23</v>
      </c>
      <c r="O61" s="3" t="s">
        <v>23</v>
      </c>
      <c r="P61" s="3" t="s">
        <v>23</v>
      </c>
      <c r="Q61" s="3" t="s">
        <v>23</v>
      </c>
      <c r="R61" s="3" t="s">
        <v>23</v>
      </c>
    </row>
    <row r="62" spans="1:18"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4" t="s">
        <v>23</v>
      </c>
      <c r="O62" s="3" t="s">
        <v>23</v>
      </c>
      <c r="P62" s="3" t="s">
        <v>23</v>
      </c>
      <c r="Q62" s="3" t="s">
        <v>23</v>
      </c>
      <c r="R62" s="3" t="s">
        <v>23</v>
      </c>
    </row>
    <row r="63" spans="1:18" ht="16" x14ac:dyDescent="0.2">
      <c r="A63" s="2" t="s">
        <v>71</v>
      </c>
      <c r="B63" s="3" t="s">
        <v>23</v>
      </c>
      <c r="C63" s="3" t="s">
        <v>23</v>
      </c>
      <c r="D63" s="3" t="s">
        <v>23</v>
      </c>
      <c r="E63" s="3" t="s">
        <v>23</v>
      </c>
      <c r="F63" s="3" t="s">
        <v>23</v>
      </c>
      <c r="G63" s="3" t="s">
        <v>23</v>
      </c>
      <c r="H63" s="3" t="s">
        <v>23</v>
      </c>
      <c r="I63" s="3" t="s">
        <v>23</v>
      </c>
      <c r="J63" s="3" t="s">
        <v>23</v>
      </c>
      <c r="K63" s="3" t="s">
        <v>23</v>
      </c>
      <c r="L63" s="3" t="s">
        <v>23</v>
      </c>
      <c r="M63" s="3" t="s">
        <v>23</v>
      </c>
      <c r="N63" s="4" t="s">
        <v>23</v>
      </c>
      <c r="O63" s="3" t="s">
        <v>23</v>
      </c>
      <c r="P63" s="3" t="s">
        <v>23</v>
      </c>
      <c r="Q63" s="3" t="s">
        <v>23</v>
      </c>
      <c r="R63" s="3" t="s">
        <v>23</v>
      </c>
    </row>
    <row r="64" spans="1:18" ht="16" x14ac:dyDescent="0.2">
      <c r="A64" s="2" t="s">
        <v>72</v>
      </c>
      <c r="B64" s="3" t="s">
        <v>23</v>
      </c>
      <c r="C64" s="3">
        <v>24181000</v>
      </c>
      <c r="D64" s="3">
        <v>73360000</v>
      </c>
      <c r="E64" s="3">
        <v>80519000</v>
      </c>
      <c r="F64" s="3">
        <v>92129000</v>
      </c>
      <c r="G64" s="3">
        <v>236490000</v>
      </c>
      <c r="H64" s="3">
        <v>306198000</v>
      </c>
      <c r="I64" s="3">
        <v>264557000</v>
      </c>
      <c r="J64" s="3">
        <v>243825000</v>
      </c>
      <c r="K64" s="3">
        <v>479668000</v>
      </c>
      <c r="L64" s="3">
        <v>650117000</v>
      </c>
      <c r="M64" s="3">
        <v>1289706000</v>
      </c>
      <c r="N64" s="4">
        <v>1893538000</v>
      </c>
      <c r="O64" s="3">
        <v>1289706000</v>
      </c>
      <c r="P64" s="3">
        <v>1682703000</v>
      </c>
      <c r="Q64" s="3">
        <v>1864334000</v>
      </c>
      <c r="R64" s="3">
        <v>1893538000</v>
      </c>
    </row>
    <row r="65" spans="1:18" ht="16" x14ac:dyDescent="0.2">
      <c r="A65" s="2" t="s">
        <v>73</v>
      </c>
      <c r="B65" s="3" t="s">
        <v>23</v>
      </c>
      <c r="C65" s="3">
        <v>6501000</v>
      </c>
      <c r="D65" s="3">
        <v>18286000</v>
      </c>
      <c r="E65" s="3">
        <v>17094000</v>
      </c>
      <c r="F65" s="3">
        <v>29831000</v>
      </c>
      <c r="G65" s="3">
        <v>99190000</v>
      </c>
      <c r="H65" s="3">
        <v>69673000</v>
      </c>
      <c r="I65" s="3">
        <v>76795000</v>
      </c>
      <c r="J65" s="3">
        <v>96712000</v>
      </c>
      <c r="K65" s="3">
        <v>219218000</v>
      </c>
      <c r="L65" s="3">
        <v>316737000</v>
      </c>
      <c r="M65" s="3">
        <v>759519000</v>
      </c>
      <c r="N65" s="4" t="s">
        <v>23</v>
      </c>
      <c r="O65" s="3">
        <v>759519000</v>
      </c>
      <c r="P65" s="3">
        <v>1060261000</v>
      </c>
      <c r="Q65" s="3">
        <v>1050253000</v>
      </c>
      <c r="R65" s="3" t="s">
        <v>23</v>
      </c>
    </row>
    <row r="66" spans="1:18"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4" t="s">
        <v>23</v>
      </c>
      <c r="O66" s="3" t="s">
        <v>23</v>
      </c>
      <c r="P66" s="3" t="s">
        <v>23</v>
      </c>
      <c r="Q66" s="3" t="s">
        <v>23</v>
      </c>
      <c r="R66" s="3" t="s">
        <v>23</v>
      </c>
    </row>
    <row r="67" spans="1:18" ht="16" x14ac:dyDescent="0.2">
      <c r="A67" s="2" t="s">
        <v>75</v>
      </c>
      <c r="B67" s="3" t="s">
        <v>23</v>
      </c>
      <c r="C67" s="3">
        <v>17680000</v>
      </c>
      <c r="D67" s="3">
        <v>55074000</v>
      </c>
      <c r="E67" s="3">
        <v>63425000</v>
      </c>
      <c r="F67" s="3">
        <v>62298000</v>
      </c>
      <c r="G67" s="3">
        <v>137300000</v>
      </c>
      <c r="H67" s="3">
        <v>236525000</v>
      </c>
      <c r="I67" s="3">
        <v>187762000</v>
      </c>
      <c r="J67" s="3">
        <v>147113000</v>
      </c>
      <c r="K67" s="3">
        <v>260450000</v>
      </c>
      <c r="L67" s="3">
        <v>333380000</v>
      </c>
      <c r="M67" s="3">
        <v>530187000</v>
      </c>
      <c r="N67" s="4" t="s">
        <v>23</v>
      </c>
      <c r="O67" s="3">
        <v>530187000</v>
      </c>
      <c r="P67" s="3">
        <v>622442000</v>
      </c>
      <c r="Q67" s="3">
        <v>814081000</v>
      </c>
      <c r="R67" s="3" t="s">
        <v>23</v>
      </c>
    </row>
    <row r="68" spans="1:18"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4" t="s">
        <v>23</v>
      </c>
      <c r="O68" s="3" t="s">
        <v>23</v>
      </c>
      <c r="P68" s="3" t="s">
        <v>23</v>
      </c>
      <c r="Q68" s="3" t="s">
        <v>23</v>
      </c>
      <c r="R68" s="3" t="s">
        <v>23</v>
      </c>
    </row>
    <row r="69" spans="1:18" ht="16" x14ac:dyDescent="0.2">
      <c r="A69" s="2" t="s">
        <v>77</v>
      </c>
      <c r="B69" s="3" t="s">
        <v>23</v>
      </c>
      <c r="C69" s="3" t="s">
        <v>23</v>
      </c>
      <c r="D69" s="3" t="s">
        <v>23</v>
      </c>
      <c r="E69" s="3" t="s">
        <v>23</v>
      </c>
      <c r="F69" s="3" t="s">
        <v>23</v>
      </c>
      <c r="G69" s="3" t="s">
        <v>23</v>
      </c>
      <c r="H69" s="3" t="s">
        <v>23</v>
      </c>
      <c r="I69" s="3" t="s">
        <v>23</v>
      </c>
      <c r="J69" s="3" t="s">
        <v>23</v>
      </c>
      <c r="K69" s="3" t="s">
        <v>23</v>
      </c>
      <c r="L69" s="3" t="s">
        <v>23</v>
      </c>
      <c r="M69" s="3" t="s">
        <v>23</v>
      </c>
      <c r="N69" s="4">
        <v>1893538000</v>
      </c>
      <c r="O69" s="3" t="s">
        <v>23</v>
      </c>
      <c r="P69" s="3" t="s">
        <v>23</v>
      </c>
      <c r="Q69" s="3" t="s">
        <v>23</v>
      </c>
      <c r="R69" s="3">
        <v>1893538000</v>
      </c>
    </row>
    <row r="70" spans="1:18" ht="16" x14ac:dyDescent="0.2">
      <c r="A70" s="2" t="s">
        <v>78</v>
      </c>
      <c r="B70" s="3" t="s">
        <v>23</v>
      </c>
      <c r="C70" s="3">
        <v>13434000</v>
      </c>
      <c r="D70" s="3">
        <v>12500000</v>
      </c>
      <c r="E70" s="3">
        <v>52521000</v>
      </c>
      <c r="F70" s="3">
        <v>50610000</v>
      </c>
      <c r="G70" s="3">
        <v>168684000</v>
      </c>
      <c r="H70" s="3">
        <v>177330000</v>
      </c>
      <c r="I70" s="3">
        <v>162321000</v>
      </c>
      <c r="J70" s="3">
        <v>111456000</v>
      </c>
      <c r="K70" s="3">
        <v>94922000</v>
      </c>
      <c r="L70" s="3">
        <v>237735000</v>
      </c>
      <c r="M70" s="3">
        <v>314217000</v>
      </c>
      <c r="N70" s="4">
        <v>472483000</v>
      </c>
      <c r="O70" s="3">
        <v>314217000</v>
      </c>
      <c r="P70" s="3">
        <v>393825000</v>
      </c>
      <c r="Q70" s="3">
        <v>466371000</v>
      </c>
      <c r="R70" s="3">
        <v>472483000</v>
      </c>
    </row>
    <row r="71" spans="1:18"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4" t="s">
        <v>23</v>
      </c>
      <c r="O71" s="3" t="s">
        <v>23</v>
      </c>
      <c r="P71" s="3" t="s">
        <v>23</v>
      </c>
      <c r="Q71" s="3" t="s">
        <v>23</v>
      </c>
      <c r="R71" s="3" t="s">
        <v>23</v>
      </c>
    </row>
    <row r="72" spans="1:18"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4" t="s">
        <v>23</v>
      </c>
      <c r="O72" s="3" t="s">
        <v>23</v>
      </c>
      <c r="P72" s="3" t="s">
        <v>23</v>
      </c>
      <c r="Q72" s="3" t="s">
        <v>23</v>
      </c>
      <c r="R72" s="3" t="s">
        <v>23</v>
      </c>
    </row>
    <row r="73" spans="1:18"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4" t="s">
        <v>23</v>
      </c>
      <c r="O73" s="3" t="s">
        <v>23</v>
      </c>
      <c r="P73" s="3" t="s">
        <v>23</v>
      </c>
      <c r="Q73" s="3" t="s">
        <v>23</v>
      </c>
      <c r="R73" s="3" t="s">
        <v>23</v>
      </c>
    </row>
    <row r="74" spans="1:18"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4" t="s">
        <v>23</v>
      </c>
      <c r="O74" s="3" t="s">
        <v>23</v>
      </c>
      <c r="P74" s="3" t="s">
        <v>23</v>
      </c>
      <c r="Q74" s="3" t="s">
        <v>23</v>
      </c>
      <c r="R74" s="3" t="s">
        <v>23</v>
      </c>
    </row>
    <row r="75" spans="1:18"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4" t="s">
        <v>23</v>
      </c>
      <c r="O75" s="3" t="s">
        <v>23</v>
      </c>
      <c r="P75" s="3" t="s">
        <v>23</v>
      </c>
      <c r="Q75" s="3" t="s">
        <v>23</v>
      </c>
      <c r="R75" s="3" t="s">
        <v>23</v>
      </c>
    </row>
    <row r="76" spans="1:18" ht="16" x14ac:dyDescent="0.2">
      <c r="A76" s="2" t="s">
        <v>84</v>
      </c>
      <c r="B76" s="3" t="s">
        <v>23</v>
      </c>
      <c r="C76" s="3">
        <v>42996000</v>
      </c>
      <c r="D76" s="3">
        <v>78997000</v>
      </c>
      <c r="E76" s="3">
        <v>131544000</v>
      </c>
      <c r="F76" s="3">
        <v>185562000</v>
      </c>
      <c r="G76" s="3">
        <v>202881000</v>
      </c>
      <c r="H76" s="3">
        <v>194431000</v>
      </c>
      <c r="I76" s="3">
        <v>367181000</v>
      </c>
      <c r="J76" s="3">
        <v>713654000</v>
      </c>
      <c r="K76" s="3">
        <v>901921000</v>
      </c>
      <c r="L76" s="3">
        <v>921753000</v>
      </c>
      <c r="M76" s="3">
        <v>1224662000</v>
      </c>
      <c r="N76" s="4">
        <v>1414037000</v>
      </c>
      <c r="O76" s="3">
        <v>1224662000</v>
      </c>
      <c r="P76" s="3">
        <v>1272533000</v>
      </c>
      <c r="Q76" s="3">
        <v>1334484000</v>
      </c>
      <c r="R76" s="3">
        <v>1414037000</v>
      </c>
    </row>
    <row r="77" spans="1:18" ht="16" x14ac:dyDescent="0.2">
      <c r="A77" s="2" t="s">
        <v>85</v>
      </c>
      <c r="B77" s="3" t="s">
        <v>23</v>
      </c>
      <c r="C77" s="3">
        <v>30546000</v>
      </c>
      <c r="D77" s="3">
        <v>67204000</v>
      </c>
      <c r="E77" s="3">
        <v>71558000</v>
      </c>
      <c r="F77" s="3">
        <v>79706000</v>
      </c>
      <c r="G77" s="3">
        <v>76961000</v>
      </c>
      <c r="H77" s="3">
        <v>74279000</v>
      </c>
      <c r="I77" s="3">
        <v>75355000</v>
      </c>
      <c r="J77" s="3">
        <v>29667000</v>
      </c>
      <c r="K77" s="3">
        <v>-5662000</v>
      </c>
      <c r="L77" s="3">
        <v>10793000</v>
      </c>
      <c r="M77" s="3">
        <v>-8448000</v>
      </c>
      <c r="N77" s="4">
        <v>161480000</v>
      </c>
      <c r="O77" s="3">
        <v>-8448000</v>
      </c>
      <c r="P77" s="3">
        <v>-3210000</v>
      </c>
      <c r="Q77" s="3">
        <v>-9600000</v>
      </c>
      <c r="R77" s="3">
        <v>161480000</v>
      </c>
    </row>
    <row r="78" spans="1:18" ht="16" x14ac:dyDescent="0.2">
      <c r="A78" s="2" t="s">
        <v>86</v>
      </c>
      <c r="B78" s="3" t="s">
        <v>23</v>
      </c>
      <c r="C78" s="3">
        <v>35428000</v>
      </c>
      <c r="D78" s="3">
        <v>74390000</v>
      </c>
      <c r="E78" s="3">
        <v>88516000</v>
      </c>
      <c r="F78" s="3">
        <v>110045000</v>
      </c>
      <c r="G78" s="3">
        <v>126093000</v>
      </c>
      <c r="H78" s="3">
        <v>143299000</v>
      </c>
      <c r="I78" s="3">
        <v>165367000</v>
      </c>
      <c r="J78" s="3">
        <v>127043000</v>
      </c>
      <c r="K78" s="3">
        <v>109519000</v>
      </c>
      <c r="L78" s="3">
        <v>143816000</v>
      </c>
      <c r="M78" s="3">
        <v>148399000</v>
      </c>
      <c r="N78" s="4">
        <v>161480000</v>
      </c>
      <c r="O78" s="3">
        <v>148399000</v>
      </c>
      <c r="P78" s="3">
        <v>161160000</v>
      </c>
      <c r="Q78" s="3">
        <v>163038000</v>
      </c>
      <c r="R78" s="3">
        <v>161480000</v>
      </c>
    </row>
    <row r="79" spans="1:18" ht="16" x14ac:dyDescent="0.2">
      <c r="A79" s="2" t="s">
        <v>87</v>
      </c>
      <c r="B79" s="3" t="s">
        <v>23</v>
      </c>
      <c r="C79" s="3">
        <v>4882000</v>
      </c>
      <c r="D79" s="3">
        <v>7186000</v>
      </c>
      <c r="E79" s="3">
        <v>16958000</v>
      </c>
      <c r="F79" s="3">
        <v>30339000</v>
      </c>
      <c r="G79" s="3">
        <v>49132000</v>
      </c>
      <c r="H79" s="3">
        <v>69020000</v>
      </c>
      <c r="I79" s="3">
        <v>90012000</v>
      </c>
      <c r="J79" s="3">
        <v>97376000</v>
      </c>
      <c r="K79" s="3">
        <v>115181000</v>
      </c>
      <c r="L79" s="3">
        <v>133023000</v>
      </c>
      <c r="M79" s="3">
        <v>156847000</v>
      </c>
      <c r="N79" s="4" t="s">
        <v>23</v>
      </c>
      <c r="O79" s="3">
        <v>156847000</v>
      </c>
      <c r="P79" s="3">
        <v>164370000</v>
      </c>
      <c r="Q79" s="3">
        <v>172638000</v>
      </c>
      <c r="R79" s="3" t="s">
        <v>23</v>
      </c>
    </row>
    <row r="80" spans="1:18" ht="16" x14ac:dyDescent="0.2">
      <c r="A80" s="2" t="s">
        <v>88</v>
      </c>
      <c r="B80" s="3" t="s">
        <v>23</v>
      </c>
      <c r="C80" s="3" t="s">
        <v>23</v>
      </c>
      <c r="D80" s="3" t="s">
        <v>23</v>
      </c>
      <c r="E80" s="3">
        <v>36636000</v>
      </c>
      <c r="F80" s="3">
        <v>36636000</v>
      </c>
      <c r="G80" s="3">
        <v>36136000</v>
      </c>
      <c r="H80" s="3">
        <v>36136000</v>
      </c>
      <c r="I80" s="3">
        <v>30336000</v>
      </c>
      <c r="J80" s="3">
        <v>4150000</v>
      </c>
      <c r="K80" s="3">
        <v>8314000</v>
      </c>
      <c r="L80" s="3">
        <v>20247000</v>
      </c>
      <c r="M80" s="3">
        <v>39468000</v>
      </c>
      <c r="N80" s="4">
        <v>62288000</v>
      </c>
      <c r="O80" s="3">
        <v>39468000</v>
      </c>
      <c r="P80" s="3">
        <v>39401000</v>
      </c>
      <c r="Q80" s="3">
        <v>61788000</v>
      </c>
      <c r="R80" s="3">
        <v>62288000</v>
      </c>
    </row>
    <row r="81" spans="1:18" ht="16" x14ac:dyDescent="0.2">
      <c r="A81" s="2" t="s">
        <v>89</v>
      </c>
      <c r="B81" s="3" t="s">
        <v>23</v>
      </c>
      <c r="C81" s="3" t="s">
        <v>23</v>
      </c>
      <c r="D81" s="3" t="s">
        <v>23</v>
      </c>
      <c r="E81" s="3">
        <v>36636000</v>
      </c>
      <c r="F81" s="3">
        <v>36636000</v>
      </c>
      <c r="G81" s="3">
        <v>36136000</v>
      </c>
      <c r="H81" s="3">
        <v>36136000</v>
      </c>
      <c r="I81" s="3">
        <v>30336000</v>
      </c>
      <c r="J81" s="3">
        <v>4150000</v>
      </c>
      <c r="K81" s="3">
        <v>8314000</v>
      </c>
      <c r="L81" s="3">
        <v>20247000</v>
      </c>
      <c r="M81" s="3">
        <v>39468000</v>
      </c>
      <c r="N81" s="4">
        <v>62288000</v>
      </c>
      <c r="O81" s="3">
        <v>39468000</v>
      </c>
      <c r="P81" s="3">
        <v>39401000</v>
      </c>
      <c r="Q81" s="3">
        <v>61788000</v>
      </c>
      <c r="R81" s="3">
        <v>62288000</v>
      </c>
    </row>
    <row r="82" spans="1:18"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4" t="s">
        <v>23</v>
      </c>
      <c r="O82" s="3" t="s">
        <v>23</v>
      </c>
      <c r="P82" s="3" t="s">
        <v>23</v>
      </c>
      <c r="Q82" s="3" t="s">
        <v>23</v>
      </c>
      <c r="R82" s="3" t="s">
        <v>23</v>
      </c>
    </row>
    <row r="83" spans="1:18" ht="16" x14ac:dyDescent="0.2">
      <c r="A83" s="2" t="s">
        <v>91</v>
      </c>
      <c r="B83" s="3" t="s">
        <v>23</v>
      </c>
      <c r="C83" s="3">
        <v>12450000</v>
      </c>
      <c r="D83" s="3">
        <v>11793000</v>
      </c>
      <c r="E83" s="3">
        <v>23350000</v>
      </c>
      <c r="F83" s="3">
        <v>69220000</v>
      </c>
      <c r="G83" s="3">
        <v>89784000</v>
      </c>
      <c r="H83" s="3">
        <v>84016000</v>
      </c>
      <c r="I83" s="3">
        <v>261490000</v>
      </c>
      <c r="J83" s="3">
        <v>679837000</v>
      </c>
      <c r="K83" s="3">
        <v>899269000</v>
      </c>
      <c r="L83" s="3">
        <v>890713000</v>
      </c>
      <c r="M83" s="3">
        <v>1193642000</v>
      </c>
      <c r="N83" s="4">
        <v>1190269000</v>
      </c>
      <c r="O83" s="3">
        <v>1193642000</v>
      </c>
      <c r="P83" s="3">
        <v>1236342000</v>
      </c>
      <c r="Q83" s="3">
        <v>1282296000</v>
      </c>
      <c r="R83" s="3">
        <v>1190269000</v>
      </c>
    </row>
    <row r="84" spans="1:18" ht="16" x14ac:dyDescent="0.2">
      <c r="A84" s="2" t="s">
        <v>92</v>
      </c>
      <c r="B84" s="3" t="s">
        <v>23</v>
      </c>
      <c r="C84" s="3" t="s">
        <v>23</v>
      </c>
      <c r="D84" s="3" t="s">
        <v>23</v>
      </c>
      <c r="E84" s="3" t="s">
        <v>23</v>
      </c>
      <c r="F84" s="3" t="s">
        <v>23</v>
      </c>
      <c r="G84" s="3" t="s">
        <v>23</v>
      </c>
      <c r="H84" s="3" t="s">
        <v>23</v>
      </c>
      <c r="I84" s="3">
        <v>112294000</v>
      </c>
      <c r="J84" s="3">
        <v>100090000</v>
      </c>
      <c r="K84" s="3">
        <v>312486000</v>
      </c>
      <c r="L84" s="3">
        <v>281952000</v>
      </c>
      <c r="M84" s="3">
        <v>388129000</v>
      </c>
      <c r="N84" s="4">
        <v>363989000</v>
      </c>
      <c r="O84" s="3">
        <v>388129000</v>
      </c>
      <c r="P84" s="3">
        <v>378814000</v>
      </c>
      <c r="Q84" s="3">
        <v>372106000</v>
      </c>
      <c r="R84" s="3">
        <v>363989000</v>
      </c>
    </row>
    <row r="85" spans="1:18" ht="16" x14ac:dyDescent="0.2">
      <c r="A85" s="2" t="s">
        <v>93</v>
      </c>
      <c r="B85" s="3" t="s">
        <v>23</v>
      </c>
      <c r="C85" s="3" t="s">
        <v>23</v>
      </c>
      <c r="D85" s="3" t="s">
        <v>23</v>
      </c>
      <c r="E85" s="3" t="s">
        <v>23</v>
      </c>
      <c r="F85" s="3" t="s">
        <v>23</v>
      </c>
      <c r="G85" s="3" t="s">
        <v>23</v>
      </c>
      <c r="H85" s="3" t="s">
        <v>23</v>
      </c>
      <c r="I85" s="3">
        <v>53684000</v>
      </c>
      <c r="J85" s="3">
        <v>54855000</v>
      </c>
      <c r="K85" s="3">
        <v>189696000</v>
      </c>
      <c r="L85" s="3">
        <v>188397000</v>
      </c>
      <c r="M85" s="3">
        <v>265924000</v>
      </c>
      <c r="N85" s="4">
        <v>268531000</v>
      </c>
      <c r="O85" s="3">
        <v>265924000</v>
      </c>
      <c r="P85" s="3">
        <v>265924000</v>
      </c>
      <c r="Q85" s="3">
        <v>268531000</v>
      </c>
      <c r="R85" s="3">
        <v>268531000</v>
      </c>
    </row>
    <row r="86" spans="1:18" ht="16" x14ac:dyDescent="0.2">
      <c r="A86" s="2" t="s">
        <v>94</v>
      </c>
      <c r="B86" s="3" t="s">
        <v>23</v>
      </c>
      <c r="C86" s="3" t="s">
        <v>23</v>
      </c>
      <c r="D86" s="3" t="s">
        <v>23</v>
      </c>
      <c r="E86" s="3" t="s">
        <v>23</v>
      </c>
      <c r="F86" s="3" t="s">
        <v>23</v>
      </c>
      <c r="G86" s="3" t="s">
        <v>23</v>
      </c>
      <c r="H86" s="3" t="s">
        <v>23</v>
      </c>
      <c r="I86" s="3">
        <v>58610000</v>
      </c>
      <c r="J86" s="3">
        <v>45235000</v>
      </c>
      <c r="K86" s="3">
        <v>122790000</v>
      </c>
      <c r="L86" s="3">
        <v>93555000</v>
      </c>
      <c r="M86" s="3">
        <v>122205000</v>
      </c>
      <c r="N86" s="4">
        <v>95458000</v>
      </c>
      <c r="O86" s="3">
        <v>122205000</v>
      </c>
      <c r="P86" s="3">
        <v>112890000</v>
      </c>
      <c r="Q86" s="3">
        <v>103575000</v>
      </c>
      <c r="R86" s="3">
        <v>95458000</v>
      </c>
    </row>
    <row r="87" spans="1:18"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4" t="s">
        <v>23</v>
      </c>
      <c r="O87" s="3" t="s">
        <v>23</v>
      </c>
      <c r="P87" s="3" t="s">
        <v>23</v>
      </c>
      <c r="Q87" s="3" t="s">
        <v>23</v>
      </c>
      <c r="R87" s="3" t="s">
        <v>23</v>
      </c>
    </row>
    <row r="88" spans="1:18"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4" t="s">
        <v>23</v>
      </c>
      <c r="O88" s="3" t="s">
        <v>23</v>
      </c>
      <c r="P88" s="3" t="s">
        <v>23</v>
      </c>
      <c r="Q88" s="3" t="s">
        <v>23</v>
      </c>
      <c r="R88" s="3" t="s">
        <v>23</v>
      </c>
    </row>
    <row r="89" spans="1:18" ht="16" x14ac:dyDescent="0.2">
      <c r="A89" s="2" t="s">
        <v>97</v>
      </c>
      <c r="B89" s="3" t="s">
        <v>23</v>
      </c>
      <c r="C89" s="3">
        <v>12450000</v>
      </c>
      <c r="D89" s="3">
        <v>11793000</v>
      </c>
      <c r="E89" s="3">
        <v>23350000</v>
      </c>
      <c r="F89" s="3">
        <v>69220000</v>
      </c>
      <c r="G89" s="3">
        <v>89784000</v>
      </c>
      <c r="H89" s="3">
        <v>84016000</v>
      </c>
      <c r="I89" s="3">
        <v>149196000</v>
      </c>
      <c r="J89" s="3">
        <v>579747000</v>
      </c>
      <c r="K89" s="3">
        <v>586783000</v>
      </c>
      <c r="L89" s="3">
        <v>608761000</v>
      </c>
      <c r="M89" s="3">
        <v>805513000</v>
      </c>
      <c r="N89" s="4">
        <v>826280000</v>
      </c>
      <c r="O89" s="3">
        <v>805513000</v>
      </c>
      <c r="P89" s="3">
        <v>857528000</v>
      </c>
      <c r="Q89" s="3">
        <v>910190000</v>
      </c>
      <c r="R89" s="3">
        <v>826280000</v>
      </c>
    </row>
    <row r="90" spans="1:18" ht="16" x14ac:dyDescent="0.2">
      <c r="A90" s="2" t="s">
        <v>98</v>
      </c>
      <c r="B90" s="3" t="s">
        <v>23</v>
      </c>
      <c r="C90" s="3">
        <v>220168000</v>
      </c>
      <c r="D90" s="3">
        <v>364520000</v>
      </c>
      <c r="E90" s="3">
        <v>811023000</v>
      </c>
      <c r="F90" s="3">
        <v>1159890000</v>
      </c>
      <c r="G90" s="3">
        <v>1729007000</v>
      </c>
      <c r="H90" s="3">
        <v>2460860000</v>
      </c>
      <c r="I90" s="3">
        <v>3081983000</v>
      </c>
      <c r="J90" s="3">
        <v>4185290000</v>
      </c>
      <c r="K90" s="3">
        <v>4738919000</v>
      </c>
      <c r="L90" s="3">
        <v>5734429000</v>
      </c>
      <c r="M90" s="3">
        <v>6775410000</v>
      </c>
      <c r="N90" s="4">
        <v>9069035000</v>
      </c>
      <c r="O90" s="3">
        <v>6775410000</v>
      </c>
      <c r="P90" s="3">
        <v>7543066000</v>
      </c>
      <c r="Q90" s="3">
        <v>8186041000</v>
      </c>
      <c r="R90" s="3">
        <v>9069035000</v>
      </c>
    </row>
    <row r="91" spans="1:18" ht="16" x14ac:dyDescent="0.2">
      <c r="A91" s="2" t="s">
        <v>99</v>
      </c>
      <c r="B91" s="3" t="s">
        <v>23</v>
      </c>
      <c r="C91" s="3">
        <v>23157000</v>
      </c>
      <c r="D91" s="3">
        <v>59101000</v>
      </c>
      <c r="E91" s="3">
        <v>72797000</v>
      </c>
      <c r="F91" s="3">
        <v>104937000</v>
      </c>
      <c r="G91" s="3">
        <v>170408000</v>
      </c>
      <c r="H91" s="3">
        <v>186027000</v>
      </c>
      <c r="I91" s="3">
        <v>217011000</v>
      </c>
      <c r="J91" s="3">
        <v>232354000</v>
      </c>
      <c r="K91" s="3">
        <v>277592000</v>
      </c>
      <c r="L91" s="3">
        <v>429279000</v>
      </c>
      <c r="M91" s="3">
        <v>525059000</v>
      </c>
      <c r="N91" s="4">
        <v>679043000</v>
      </c>
      <c r="O91" s="3">
        <v>525059000</v>
      </c>
      <c r="P91" s="3">
        <v>681935000</v>
      </c>
      <c r="Q91" s="3">
        <v>714956000</v>
      </c>
      <c r="R91" s="3">
        <v>679043000</v>
      </c>
    </row>
    <row r="92" spans="1:18" ht="16" x14ac:dyDescent="0.2">
      <c r="A92" s="2" t="s">
        <v>100</v>
      </c>
      <c r="B92" s="3" t="s">
        <v>23</v>
      </c>
      <c r="C92" s="3">
        <v>11016000</v>
      </c>
      <c r="D92" s="3">
        <v>14741000</v>
      </c>
      <c r="E92" s="3">
        <v>32428000</v>
      </c>
      <c r="F92" s="3">
        <v>43966000</v>
      </c>
      <c r="G92" s="3">
        <v>79457000</v>
      </c>
      <c r="H92" s="3">
        <v>52200000</v>
      </c>
      <c r="I92" s="3">
        <v>93757000</v>
      </c>
      <c r="J92" s="3">
        <v>92105000</v>
      </c>
      <c r="K92" s="3">
        <v>134235000</v>
      </c>
      <c r="L92" s="3">
        <v>202636000</v>
      </c>
      <c r="M92" s="3">
        <v>232572000</v>
      </c>
      <c r="N92" s="4">
        <v>268972000</v>
      </c>
      <c r="O92" s="3">
        <v>232572000</v>
      </c>
      <c r="P92" s="3">
        <v>330171000</v>
      </c>
      <c r="Q92" s="3">
        <v>351920000</v>
      </c>
      <c r="R92" s="3">
        <v>268972000</v>
      </c>
    </row>
    <row r="93" spans="1:18" ht="16" x14ac:dyDescent="0.2">
      <c r="A93" s="2" t="s">
        <v>101</v>
      </c>
      <c r="B93" s="3" t="s">
        <v>23</v>
      </c>
      <c r="C93" s="3" t="s">
        <v>23</v>
      </c>
      <c r="D93" s="3">
        <v>2286000</v>
      </c>
      <c r="E93" s="3">
        <v>4678000</v>
      </c>
      <c r="F93" s="3">
        <v>4694000</v>
      </c>
      <c r="G93" s="3">
        <v>1098000</v>
      </c>
      <c r="H93" s="3">
        <v>794000</v>
      </c>
      <c r="I93" s="3">
        <v>839000</v>
      </c>
      <c r="J93" s="3">
        <v>1716000</v>
      </c>
      <c r="K93" s="3">
        <v>1870000</v>
      </c>
      <c r="L93" s="3" t="s">
        <v>23</v>
      </c>
      <c r="M93" s="3" t="s">
        <v>23</v>
      </c>
      <c r="N93" s="4" t="s">
        <v>23</v>
      </c>
      <c r="O93" s="3" t="s">
        <v>23</v>
      </c>
      <c r="P93" s="3" t="s">
        <v>23</v>
      </c>
      <c r="Q93" s="3" t="s">
        <v>23</v>
      </c>
      <c r="R93" s="3" t="s">
        <v>23</v>
      </c>
    </row>
    <row r="94" spans="1:18"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4" t="s">
        <v>23</v>
      </c>
      <c r="O94" s="3" t="s">
        <v>23</v>
      </c>
      <c r="P94" s="3" t="s">
        <v>23</v>
      </c>
      <c r="Q94" s="3" t="s">
        <v>23</v>
      </c>
      <c r="R94" s="3" t="s">
        <v>23</v>
      </c>
    </row>
    <row r="95" spans="1:18" ht="16" x14ac:dyDescent="0.2">
      <c r="A95" s="2" t="s">
        <v>103</v>
      </c>
      <c r="B95" s="3" t="s">
        <v>23</v>
      </c>
      <c r="C95" s="3">
        <v>12141000</v>
      </c>
      <c r="D95" s="3">
        <v>42074000</v>
      </c>
      <c r="E95" s="3">
        <v>35691000</v>
      </c>
      <c r="F95" s="3">
        <v>56277000</v>
      </c>
      <c r="G95" s="3">
        <v>89853000</v>
      </c>
      <c r="H95" s="3">
        <v>133033000</v>
      </c>
      <c r="I95" s="3">
        <v>122415000</v>
      </c>
      <c r="J95" s="3">
        <v>138533000</v>
      </c>
      <c r="K95" s="3">
        <v>141487000</v>
      </c>
      <c r="L95" s="3">
        <v>226643000</v>
      </c>
      <c r="M95" s="3">
        <v>292487000</v>
      </c>
      <c r="N95" s="4">
        <v>410071000</v>
      </c>
      <c r="O95" s="3">
        <v>292487000</v>
      </c>
      <c r="P95" s="3">
        <v>351764000</v>
      </c>
      <c r="Q95" s="3">
        <v>363036000</v>
      </c>
      <c r="R95" s="3">
        <v>410071000</v>
      </c>
    </row>
    <row r="96" spans="1:18" ht="16" x14ac:dyDescent="0.2">
      <c r="A96" s="2" t="s">
        <v>104</v>
      </c>
      <c r="B96" s="3" t="s">
        <v>23</v>
      </c>
      <c r="C96" s="3" t="s">
        <v>23</v>
      </c>
      <c r="D96" s="3">
        <v>98793000</v>
      </c>
      <c r="E96" s="3">
        <v>1087000</v>
      </c>
      <c r="F96" s="3">
        <v>1336000</v>
      </c>
      <c r="G96" s="3">
        <v>0</v>
      </c>
      <c r="H96" s="3">
        <v>0</v>
      </c>
      <c r="I96" s="3">
        <v>0</v>
      </c>
      <c r="J96" s="3">
        <v>0</v>
      </c>
      <c r="K96" s="3">
        <v>0</v>
      </c>
      <c r="L96" s="3">
        <v>0</v>
      </c>
      <c r="M96" s="3">
        <v>0</v>
      </c>
      <c r="N96" s="4">
        <v>0</v>
      </c>
      <c r="O96" s="3">
        <v>0</v>
      </c>
      <c r="P96" s="3">
        <v>0</v>
      </c>
      <c r="Q96" s="3">
        <v>0</v>
      </c>
      <c r="R96" s="3">
        <v>0</v>
      </c>
    </row>
    <row r="97" spans="1:18" ht="16" x14ac:dyDescent="0.2">
      <c r="A97" s="2" t="s">
        <v>105</v>
      </c>
      <c r="B97" s="3" t="s">
        <v>23</v>
      </c>
      <c r="C97" s="3" t="s">
        <v>23</v>
      </c>
      <c r="D97" s="3">
        <v>98793000</v>
      </c>
      <c r="E97" s="3" t="s">
        <v>23</v>
      </c>
      <c r="F97" s="3" t="s">
        <v>23</v>
      </c>
      <c r="G97" s="3" t="s">
        <v>23</v>
      </c>
      <c r="H97" s="3" t="s">
        <v>23</v>
      </c>
      <c r="I97" s="3" t="s">
        <v>23</v>
      </c>
      <c r="J97" s="3" t="s">
        <v>23</v>
      </c>
      <c r="K97" s="3" t="s">
        <v>23</v>
      </c>
      <c r="L97" s="3" t="s">
        <v>23</v>
      </c>
      <c r="M97" s="3" t="s">
        <v>23</v>
      </c>
      <c r="N97" s="4" t="s">
        <v>23</v>
      </c>
      <c r="O97" s="3" t="s">
        <v>23</v>
      </c>
      <c r="P97" s="3" t="s">
        <v>23</v>
      </c>
      <c r="Q97" s="3" t="s">
        <v>23</v>
      </c>
      <c r="R97" s="3" t="s">
        <v>23</v>
      </c>
    </row>
    <row r="98" spans="1:18" ht="16" x14ac:dyDescent="0.2">
      <c r="A98" s="2" t="s">
        <v>106</v>
      </c>
      <c r="B98" s="3" t="s">
        <v>23</v>
      </c>
      <c r="C98" s="3" t="s">
        <v>23</v>
      </c>
      <c r="D98" s="3">
        <v>818000</v>
      </c>
      <c r="E98" s="3">
        <v>1087000</v>
      </c>
      <c r="F98" s="3">
        <v>1336000</v>
      </c>
      <c r="G98" s="3" t="s">
        <v>23</v>
      </c>
      <c r="H98" s="3" t="s">
        <v>23</v>
      </c>
      <c r="I98" s="3" t="s">
        <v>23</v>
      </c>
      <c r="J98" s="3" t="s">
        <v>23</v>
      </c>
      <c r="K98" s="3" t="s">
        <v>23</v>
      </c>
      <c r="L98" s="3" t="s">
        <v>23</v>
      </c>
      <c r="M98" s="3" t="s">
        <v>23</v>
      </c>
      <c r="N98" s="4" t="s">
        <v>23</v>
      </c>
      <c r="O98" s="3" t="s">
        <v>23</v>
      </c>
      <c r="P98" s="3" t="s">
        <v>23</v>
      </c>
      <c r="Q98" s="3" t="s">
        <v>23</v>
      </c>
      <c r="R98" s="3" t="s">
        <v>23</v>
      </c>
    </row>
    <row r="99" spans="1:18" ht="16" x14ac:dyDescent="0.2">
      <c r="A99" s="2" t="s">
        <v>107</v>
      </c>
      <c r="B99" s="3" t="s">
        <v>23</v>
      </c>
      <c r="C99" s="3">
        <v>23207000</v>
      </c>
      <c r="D99" s="3">
        <v>51450000</v>
      </c>
      <c r="E99" s="3">
        <v>70489000</v>
      </c>
      <c r="F99" s="3">
        <v>128738000</v>
      </c>
      <c r="G99" s="3">
        <v>289145000</v>
      </c>
      <c r="H99" s="3">
        <v>343878000</v>
      </c>
      <c r="I99" s="3">
        <v>389493000</v>
      </c>
      <c r="J99" s="3">
        <v>364720000</v>
      </c>
      <c r="K99" s="3">
        <v>490651000</v>
      </c>
      <c r="L99" s="3">
        <v>680550000</v>
      </c>
      <c r="M99" s="3">
        <v>768472000</v>
      </c>
      <c r="N99" s="4">
        <v>1167682000</v>
      </c>
      <c r="O99" s="3">
        <v>768472000</v>
      </c>
      <c r="P99" s="3">
        <v>902974000</v>
      </c>
      <c r="Q99" s="3">
        <v>940836000</v>
      </c>
      <c r="R99" s="3">
        <v>1167682000</v>
      </c>
    </row>
    <row r="100" spans="1:18" ht="16" x14ac:dyDescent="0.2">
      <c r="A100" s="2" t="s">
        <v>108</v>
      </c>
      <c r="B100" s="3" t="s">
        <v>23</v>
      </c>
      <c r="C100" s="3">
        <v>17602000</v>
      </c>
      <c r="D100" s="3">
        <v>41306000</v>
      </c>
      <c r="E100" s="3">
        <v>60327000</v>
      </c>
      <c r="F100" s="3">
        <v>122049000</v>
      </c>
      <c r="G100" s="3">
        <v>273350000</v>
      </c>
      <c r="H100" s="3">
        <v>327706000</v>
      </c>
      <c r="I100" s="3">
        <v>358586000</v>
      </c>
      <c r="J100" s="3">
        <v>312668000</v>
      </c>
      <c r="K100" s="3">
        <v>396259000</v>
      </c>
      <c r="L100" s="3">
        <v>593578000</v>
      </c>
      <c r="M100" s="3">
        <v>637432000</v>
      </c>
      <c r="N100" s="4">
        <v>698675000</v>
      </c>
      <c r="O100" s="3">
        <v>637432000</v>
      </c>
      <c r="P100" s="3">
        <v>671700000</v>
      </c>
      <c r="Q100" s="3">
        <v>624207000</v>
      </c>
      <c r="R100" s="3">
        <v>698675000</v>
      </c>
    </row>
    <row r="101" spans="1:18"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4" t="s">
        <v>23</v>
      </c>
      <c r="O101" s="3" t="s">
        <v>23</v>
      </c>
      <c r="P101" s="3" t="s">
        <v>23</v>
      </c>
      <c r="Q101" s="3" t="s">
        <v>23</v>
      </c>
      <c r="R101" s="3" t="s">
        <v>23</v>
      </c>
    </row>
    <row r="102" spans="1:18"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4" t="s">
        <v>23</v>
      </c>
      <c r="O102" s="3" t="s">
        <v>23</v>
      </c>
      <c r="P102" s="3" t="s">
        <v>23</v>
      </c>
      <c r="Q102" s="3" t="s">
        <v>23</v>
      </c>
      <c r="R102" s="3" t="s">
        <v>23</v>
      </c>
    </row>
    <row r="103" spans="1:18" ht="16" x14ac:dyDescent="0.2">
      <c r="A103" s="2" t="s">
        <v>111</v>
      </c>
      <c r="B103" s="3" t="s">
        <v>23</v>
      </c>
      <c r="C103" s="3">
        <v>5605000</v>
      </c>
      <c r="D103" s="3">
        <v>10144000</v>
      </c>
      <c r="E103" s="3">
        <v>10162000</v>
      </c>
      <c r="F103" s="3">
        <v>6689000</v>
      </c>
      <c r="G103" s="3">
        <v>15795000</v>
      </c>
      <c r="H103" s="3">
        <v>16172000</v>
      </c>
      <c r="I103" s="3">
        <v>30907000</v>
      </c>
      <c r="J103" s="3">
        <v>52052000</v>
      </c>
      <c r="K103" s="3">
        <v>94392000</v>
      </c>
      <c r="L103" s="3">
        <v>86972000</v>
      </c>
      <c r="M103" s="3">
        <v>131040000</v>
      </c>
      <c r="N103" s="4">
        <v>469007000</v>
      </c>
      <c r="O103" s="3">
        <v>131040000</v>
      </c>
      <c r="P103" s="3">
        <v>231274000</v>
      </c>
      <c r="Q103" s="3">
        <v>316629000</v>
      </c>
      <c r="R103" s="3">
        <v>469007000</v>
      </c>
    </row>
    <row r="104" spans="1:18" ht="16" x14ac:dyDescent="0.2">
      <c r="A104" s="2" t="s">
        <v>112</v>
      </c>
      <c r="B104" s="3" t="s">
        <v>23</v>
      </c>
      <c r="C104" s="3">
        <v>46364000</v>
      </c>
      <c r="D104" s="3">
        <v>209344000</v>
      </c>
      <c r="E104" s="3">
        <v>144373000</v>
      </c>
      <c r="F104" s="3">
        <v>235011000</v>
      </c>
      <c r="G104" s="3">
        <v>459553000</v>
      </c>
      <c r="H104" s="3">
        <v>529905000</v>
      </c>
      <c r="I104" s="3">
        <v>606504000</v>
      </c>
      <c r="J104" s="3">
        <v>597074000</v>
      </c>
      <c r="K104" s="3">
        <v>768243000</v>
      </c>
      <c r="L104" s="3">
        <v>1109829000</v>
      </c>
      <c r="M104" s="3">
        <v>1293531000</v>
      </c>
      <c r="N104" s="4">
        <v>1846725000</v>
      </c>
      <c r="O104" s="3">
        <v>1293531000</v>
      </c>
      <c r="P104" s="3">
        <v>1584909000</v>
      </c>
      <c r="Q104" s="3">
        <v>1655792000</v>
      </c>
      <c r="R104" s="3">
        <v>1846725000</v>
      </c>
    </row>
    <row r="105" spans="1:18" ht="16" x14ac:dyDescent="0.2">
      <c r="A105" s="2" t="s">
        <v>113</v>
      </c>
      <c r="B105" s="3" t="s">
        <v>23</v>
      </c>
      <c r="C105" s="3">
        <v>122926000</v>
      </c>
      <c r="D105" s="3">
        <v>43152000</v>
      </c>
      <c r="E105" s="3">
        <v>42547000</v>
      </c>
      <c r="F105" s="3">
        <v>41210000</v>
      </c>
      <c r="G105" s="3">
        <v>39593000</v>
      </c>
      <c r="H105" s="3">
        <v>37673000</v>
      </c>
      <c r="I105" s="3">
        <v>35431000</v>
      </c>
      <c r="J105" s="3">
        <v>83022000</v>
      </c>
      <c r="K105" s="3">
        <v>72397000</v>
      </c>
      <c r="L105" s="3">
        <v>56527000</v>
      </c>
      <c r="M105" s="3">
        <v>43964000</v>
      </c>
      <c r="N105" s="4">
        <v>48044000</v>
      </c>
      <c r="O105" s="3">
        <v>43964000</v>
      </c>
      <c r="P105" s="3">
        <v>55291000</v>
      </c>
      <c r="Q105" s="3">
        <v>51702000</v>
      </c>
      <c r="R105" s="3">
        <v>48044000</v>
      </c>
    </row>
    <row r="106" spans="1:18" ht="16" x14ac:dyDescent="0.2">
      <c r="A106" s="2" t="s">
        <v>114</v>
      </c>
      <c r="B106" s="3" t="s">
        <v>23</v>
      </c>
      <c r="C106" s="3">
        <v>97673000</v>
      </c>
      <c r="D106" s="3" t="s">
        <v>23</v>
      </c>
      <c r="E106" s="3" t="s">
        <v>23</v>
      </c>
      <c r="F106" s="3" t="s">
        <v>23</v>
      </c>
      <c r="G106" s="3" t="s">
        <v>23</v>
      </c>
      <c r="H106" s="3" t="s">
        <v>23</v>
      </c>
      <c r="I106" s="3" t="s">
        <v>23</v>
      </c>
      <c r="J106" s="3" t="s">
        <v>23</v>
      </c>
      <c r="K106" s="3" t="s">
        <v>23</v>
      </c>
      <c r="L106" s="3" t="s">
        <v>23</v>
      </c>
      <c r="M106" s="3" t="s">
        <v>23</v>
      </c>
      <c r="N106" s="4" t="s">
        <v>23</v>
      </c>
      <c r="O106" s="3" t="s">
        <v>23</v>
      </c>
      <c r="P106" s="3" t="s">
        <v>23</v>
      </c>
      <c r="Q106" s="3" t="s">
        <v>23</v>
      </c>
      <c r="R106" s="3" t="s">
        <v>23</v>
      </c>
    </row>
    <row r="107" spans="1:18" ht="16" x14ac:dyDescent="0.2">
      <c r="A107" s="2" t="s">
        <v>115</v>
      </c>
      <c r="B107" s="3" t="s">
        <v>23</v>
      </c>
      <c r="C107" s="3">
        <v>25253000</v>
      </c>
      <c r="D107" s="3">
        <v>43152000</v>
      </c>
      <c r="E107" s="3">
        <v>42547000</v>
      </c>
      <c r="F107" s="3">
        <v>41210000</v>
      </c>
      <c r="G107" s="3">
        <v>39593000</v>
      </c>
      <c r="H107" s="3">
        <v>37673000</v>
      </c>
      <c r="I107" s="3">
        <v>35431000</v>
      </c>
      <c r="J107" s="3">
        <v>83022000</v>
      </c>
      <c r="K107" s="3">
        <v>72397000</v>
      </c>
      <c r="L107" s="3">
        <v>56527000</v>
      </c>
      <c r="M107" s="3">
        <v>43964000</v>
      </c>
      <c r="N107" s="4">
        <v>48044000</v>
      </c>
      <c r="O107" s="3">
        <v>43964000</v>
      </c>
      <c r="P107" s="3">
        <v>55291000</v>
      </c>
      <c r="Q107" s="3">
        <v>51702000</v>
      </c>
      <c r="R107" s="3">
        <v>48044000</v>
      </c>
    </row>
    <row r="108" spans="1:18" ht="16" x14ac:dyDescent="0.2">
      <c r="A108" s="2" t="s">
        <v>116</v>
      </c>
      <c r="B108" s="3" t="s">
        <v>23</v>
      </c>
      <c r="C108" s="3">
        <v>31968000</v>
      </c>
      <c r="D108" s="3">
        <v>34292000</v>
      </c>
      <c r="E108" s="3">
        <v>68445000</v>
      </c>
      <c r="F108" s="3">
        <v>95517000</v>
      </c>
      <c r="G108" s="3">
        <v>122041000</v>
      </c>
      <c r="H108" s="3">
        <v>231368000</v>
      </c>
      <c r="I108" s="3">
        <v>296659000</v>
      </c>
      <c r="J108" s="3">
        <v>610508000</v>
      </c>
      <c r="K108" s="3">
        <v>577988000</v>
      </c>
      <c r="L108" s="3">
        <v>589473000</v>
      </c>
      <c r="M108" s="3">
        <v>552095000</v>
      </c>
      <c r="N108" s="4">
        <v>668711000</v>
      </c>
      <c r="O108" s="3">
        <v>552095000</v>
      </c>
      <c r="P108" s="3">
        <v>573692000</v>
      </c>
      <c r="Q108" s="3">
        <v>620965000</v>
      </c>
      <c r="R108" s="3">
        <v>668711000</v>
      </c>
    </row>
    <row r="109" spans="1:18" ht="16" x14ac:dyDescent="0.2">
      <c r="A109" s="2" t="s">
        <v>117</v>
      </c>
      <c r="B109" s="3" t="s">
        <v>23</v>
      </c>
      <c r="C109" s="3" t="s">
        <v>23</v>
      </c>
      <c r="D109" s="3">
        <v>17598000</v>
      </c>
      <c r="E109" s="3">
        <v>46141000</v>
      </c>
      <c r="F109" s="3">
        <v>74759000</v>
      </c>
      <c r="G109" s="3">
        <v>99585000</v>
      </c>
      <c r="H109" s="3">
        <v>187556000</v>
      </c>
      <c r="I109" s="3">
        <v>228641000</v>
      </c>
      <c r="J109" s="3">
        <v>517330000</v>
      </c>
      <c r="K109" s="3">
        <v>482504000</v>
      </c>
      <c r="L109" s="3">
        <v>464808000</v>
      </c>
      <c r="M109" s="3">
        <v>403856000</v>
      </c>
      <c r="N109" s="4">
        <v>496076000</v>
      </c>
      <c r="O109" s="3">
        <v>403856000</v>
      </c>
      <c r="P109" s="3">
        <v>420574000</v>
      </c>
      <c r="Q109" s="3">
        <v>460697000</v>
      </c>
      <c r="R109" s="3">
        <v>496076000</v>
      </c>
    </row>
    <row r="110" spans="1:18"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4" t="s">
        <v>23</v>
      </c>
      <c r="O110" s="3" t="s">
        <v>23</v>
      </c>
      <c r="P110" s="3" t="s">
        <v>23</v>
      </c>
      <c r="Q110" s="3" t="s">
        <v>23</v>
      </c>
      <c r="R110" s="3" t="s">
        <v>23</v>
      </c>
    </row>
    <row r="111" spans="1:18"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4" t="s">
        <v>23</v>
      </c>
      <c r="O111" s="3" t="s">
        <v>23</v>
      </c>
      <c r="P111" s="3" t="s">
        <v>23</v>
      </c>
      <c r="Q111" s="3" t="s">
        <v>23</v>
      </c>
      <c r="R111" s="3" t="s">
        <v>23</v>
      </c>
    </row>
    <row r="112" spans="1:18"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4" t="s">
        <v>23</v>
      </c>
      <c r="O112" s="3" t="s">
        <v>23</v>
      </c>
      <c r="P112" s="3" t="s">
        <v>23</v>
      </c>
      <c r="Q112" s="3" t="s">
        <v>23</v>
      </c>
      <c r="R112" s="3" t="s">
        <v>23</v>
      </c>
    </row>
    <row r="113" spans="1:18"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4" t="s">
        <v>23</v>
      </c>
      <c r="O113" s="3" t="s">
        <v>23</v>
      </c>
      <c r="P113" s="3" t="s">
        <v>23</v>
      </c>
      <c r="Q113" s="3" t="s">
        <v>23</v>
      </c>
      <c r="R113" s="3" t="s">
        <v>23</v>
      </c>
    </row>
    <row r="114" spans="1:18" ht="16" x14ac:dyDescent="0.2">
      <c r="A114" s="2" t="s">
        <v>119</v>
      </c>
      <c r="B114" s="3" t="s">
        <v>23</v>
      </c>
      <c r="C114" s="3">
        <v>31968000</v>
      </c>
      <c r="D114" s="3">
        <v>16694000</v>
      </c>
      <c r="E114" s="3">
        <v>22304000</v>
      </c>
      <c r="F114" s="3">
        <v>20758000</v>
      </c>
      <c r="G114" s="3">
        <v>22456000</v>
      </c>
      <c r="H114" s="3">
        <v>43812000</v>
      </c>
      <c r="I114" s="3">
        <v>68018000</v>
      </c>
      <c r="J114" s="3">
        <v>93178000</v>
      </c>
      <c r="K114" s="3">
        <v>95484000</v>
      </c>
      <c r="L114" s="3">
        <v>124665000</v>
      </c>
      <c r="M114" s="3">
        <v>148239000</v>
      </c>
      <c r="N114" s="4">
        <v>172635000</v>
      </c>
      <c r="O114" s="3">
        <v>148239000</v>
      </c>
      <c r="P114" s="3">
        <v>153118000</v>
      </c>
      <c r="Q114" s="3">
        <v>160268000</v>
      </c>
      <c r="R114" s="3">
        <v>172635000</v>
      </c>
    </row>
    <row r="115" spans="1:18" ht="16" x14ac:dyDescent="0.2">
      <c r="A115" s="2" t="s">
        <v>120</v>
      </c>
      <c r="B115" s="3" t="s">
        <v>23</v>
      </c>
      <c r="C115" s="3">
        <v>154894000</v>
      </c>
      <c r="D115" s="3">
        <v>77444000</v>
      </c>
      <c r="E115" s="3">
        <v>110992000</v>
      </c>
      <c r="F115" s="3">
        <v>136727000</v>
      </c>
      <c r="G115" s="3">
        <v>161634000</v>
      </c>
      <c r="H115" s="3">
        <v>269041000</v>
      </c>
      <c r="I115" s="3">
        <v>332090000</v>
      </c>
      <c r="J115" s="3">
        <v>693530000</v>
      </c>
      <c r="K115" s="3">
        <v>650385000</v>
      </c>
      <c r="L115" s="3">
        <v>646000000</v>
      </c>
      <c r="M115" s="3">
        <v>596059000</v>
      </c>
      <c r="N115" s="4">
        <v>716755000</v>
      </c>
      <c r="O115" s="3">
        <v>596059000</v>
      </c>
      <c r="P115" s="3">
        <v>628983000</v>
      </c>
      <c r="Q115" s="3">
        <v>672667000</v>
      </c>
      <c r="R115" s="3">
        <v>716755000</v>
      </c>
    </row>
    <row r="116" spans="1:18" ht="16" x14ac:dyDescent="0.2">
      <c r="A116" s="2" t="s">
        <v>121</v>
      </c>
      <c r="B116" s="3" t="s">
        <v>23</v>
      </c>
      <c r="C116" s="3">
        <v>201258000</v>
      </c>
      <c r="D116" s="3">
        <v>286788000</v>
      </c>
      <c r="E116" s="3">
        <v>255365000</v>
      </c>
      <c r="F116" s="3">
        <v>371738000</v>
      </c>
      <c r="G116" s="3">
        <v>621187000</v>
      </c>
      <c r="H116" s="3">
        <v>798946000</v>
      </c>
      <c r="I116" s="3">
        <v>938594000</v>
      </c>
      <c r="J116" s="3">
        <v>1290604000</v>
      </c>
      <c r="K116" s="3">
        <v>1418628000</v>
      </c>
      <c r="L116" s="3">
        <v>1755829000</v>
      </c>
      <c r="M116" s="3">
        <v>1889590000</v>
      </c>
      <c r="N116" s="4">
        <v>2563480000</v>
      </c>
      <c r="O116" s="3">
        <v>1889590000</v>
      </c>
      <c r="P116" s="3">
        <v>2213892000</v>
      </c>
      <c r="Q116" s="3">
        <v>2328459000</v>
      </c>
      <c r="R116" s="3">
        <v>2563480000</v>
      </c>
    </row>
    <row r="117" spans="1:18" ht="16" x14ac:dyDescent="0.2">
      <c r="A117" s="2" t="s">
        <v>122</v>
      </c>
      <c r="B117" s="3" t="s">
        <v>23</v>
      </c>
      <c r="C117" s="3">
        <v>5992000</v>
      </c>
      <c r="D117" s="3">
        <v>5992000</v>
      </c>
      <c r="E117" s="3" t="s">
        <v>23</v>
      </c>
      <c r="F117" s="3" t="s">
        <v>23</v>
      </c>
      <c r="G117" s="3" t="s">
        <v>23</v>
      </c>
      <c r="H117" s="3" t="s">
        <v>23</v>
      </c>
      <c r="I117" s="3" t="s">
        <v>23</v>
      </c>
      <c r="J117" s="3" t="s">
        <v>23</v>
      </c>
      <c r="K117" s="3" t="s">
        <v>23</v>
      </c>
      <c r="L117" s="3" t="s">
        <v>23</v>
      </c>
      <c r="M117" s="3" t="s">
        <v>23</v>
      </c>
      <c r="N117" s="4" t="s">
        <v>23</v>
      </c>
      <c r="O117" s="3" t="s">
        <v>23</v>
      </c>
      <c r="P117" s="3" t="s">
        <v>23</v>
      </c>
      <c r="Q117" s="3" t="s">
        <v>23</v>
      </c>
      <c r="R117" s="3" t="s">
        <v>23</v>
      </c>
    </row>
    <row r="118" spans="1:18" ht="16" x14ac:dyDescent="0.2">
      <c r="A118" s="2" t="s">
        <v>123</v>
      </c>
      <c r="B118" s="3" t="s">
        <v>23</v>
      </c>
      <c r="C118" s="3">
        <v>12376000</v>
      </c>
      <c r="D118" s="3">
        <v>28740000</v>
      </c>
      <c r="E118" s="3">
        <v>426178000</v>
      </c>
      <c r="F118" s="3">
        <v>537911000</v>
      </c>
      <c r="G118" s="3">
        <v>674190000</v>
      </c>
      <c r="H118" s="3">
        <v>804738000</v>
      </c>
      <c r="I118" s="3">
        <v>956580000</v>
      </c>
      <c r="J118" s="3">
        <v>1106313000</v>
      </c>
      <c r="K118" s="3">
        <v>1292439000</v>
      </c>
      <c r="L118" s="3">
        <v>1530077000</v>
      </c>
      <c r="M118" s="3">
        <v>1780745000</v>
      </c>
      <c r="N118" s="4">
        <v>2028332000</v>
      </c>
      <c r="O118" s="3">
        <v>1780745000</v>
      </c>
      <c r="P118" s="3">
        <v>1857498000</v>
      </c>
      <c r="Q118" s="3">
        <v>1927728000</v>
      </c>
      <c r="R118" s="3">
        <v>2028332000</v>
      </c>
    </row>
    <row r="119" spans="1:18" ht="16" x14ac:dyDescent="0.2">
      <c r="A119" s="2" t="s">
        <v>124</v>
      </c>
      <c r="B119" s="3" t="s">
        <v>23</v>
      </c>
      <c r="C119" s="3">
        <v>3000</v>
      </c>
      <c r="D119" s="3">
        <v>3000</v>
      </c>
      <c r="E119" s="3">
        <v>7000</v>
      </c>
      <c r="F119" s="3">
        <v>7000</v>
      </c>
      <c r="G119" s="3">
        <v>7000</v>
      </c>
      <c r="H119" s="3">
        <v>7000</v>
      </c>
      <c r="I119" s="3">
        <v>8000</v>
      </c>
      <c r="J119" s="3">
        <v>8000</v>
      </c>
      <c r="K119" s="3">
        <v>8000</v>
      </c>
      <c r="L119" s="3">
        <v>31000</v>
      </c>
      <c r="M119" s="3">
        <v>31000</v>
      </c>
      <c r="N119" s="4">
        <v>31000</v>
      </c>
      <c r="O119" s="3">
        <v>31000</v>
      </c>
      <c r="P119" s="3">
        <v>31000</v>
      </c>
      <c r="Q119" s="3">
        <v>31000</v>
      </c>
      <c r="R119" s="3">
        <v>31000</v>
      </c>
    </row>
    <row r="120" spans="1:18" ht="16" x14ac:dyDescent="0.2">
      <c r="A120" s="2" t="s">
        <v>125</v>
      </c>
      <c r="B120" s="3" t="s">
        <v>23</v>
      </c>
      <c r="C120" s="3">
        <v>12373000</v>
      </c>
      <c r="D120" s="3">
        <v>28737000</v>
      </c>
      <c r="E120" s="3">
        <v>426171000</v>
      </c>
      <c r="F120" s="3">
        <v>537904000</v>
      </c>
      <c r="G120" s="3">
        <v>674183000</v>
      </c>
      <c r="H120" s="3">
        <v>804731000</v>
      </c>
      <c r="I120" s="3">
        <v>956572000</v>
      </c>
      <c r="J120" s="3">
        <v>1106305000</v>
      </c>
      <c r="K120" s="3">
        <v>1292431000</v>
      </c>
      <c r="L120" s="3">
        <v>1530046000</v>
      </c>
      <c r="M120" s="3">
        <v>1780714000</v>
      </c>
      <c r="N120" s="4">
        <v>2028301000</v>
      </c>
      <c r="O120" s="3">
        <v>1780714000</v>
      </c>
      <c r="P120" s="3">
        <v>1857467000</v>
      </c>
      <c r="Q120" s="3">
        <v>1927697000</v>
      </c>
      <c r="R120" s="3">
        <v>2028301000</v>
      </c>
    </row>
    <row r="121" spans="1:18" ht="16" x14ac:dyDescent="0.2">
      <c r="A121" s="2" t="s">
        <v>126</v>
      </c>
      <c r="B121" s="3" t="s">
        <v>23</v>
      </c>
      <c r="C121" s="3" t="s">
        <v>23</v>
      </c>
      <c r="D121" s="3" t="s">
        <v>23</v>
      </c>
      <c r="E121" s="3" t="s">
        <v>23</v>
      </c>
      <c r="F121" s="3" t="s">
        <v>23</v>
      </c>
      <c r="G121" s="3" t="s">
        <v>23</v>
      </c>
      <c r="H121" s="3" t="s">
        <v>23</v>
      </c>
      <c r="I121" s="3" t="s">
        <v>23</v>
      </c>
      <c r="J121" s="3" t="s">
        <v>23</v>
      </c>
      <c r="K121" s="3" t="s">
        <v>23</v>
      </c>
      <c r="L121" s="3" t="s">
        <v>23</v>
      </c>
      <c r="M121" s="3" t="s">
        <v>23</v>
      </c>
      <c r="N121" s="4" t="s">
        <v>23</v>
      </c>
      <c r="O121" s="3" t="s">
        <v>23</v>
      </c>
      <c r="P121" s="3" t="s">
        <v>23</v>
      </c>
      <c r="Q121" s="3" t="s">
        <v>23</v>
      </c>
      <c r="R121" s="3" t="s">
        <v>23</v>
      </c>
    </row>
    <row r="122" spans="1:18" ht="16" x14ac:dyDescent="0.2">
      <c r="A122" s="2" t="s">
        <v>127</v>
      </c>
      <c r="B122" s="3" t="s">
        <v>23</v>
      </c>
      <c r="C122" s="3">
        <v>504000</v>
      </c>
      <c r="D122" s="3">
        <v>42964000</v>
      </c>
      <c r="E122" s="3">
        <v>129814000</v>
      </c>
      <c r="F122" s="3">
        <v>250915000</v>
      </c>
      <c r="G122" s="3">
        <v>435105000</v>
      </c>
      <c r="H122" s="3">
        <v>859114000</v>
      </c>
      <c r="I122" s="3">
        <v>1190803000</v>
      </c>
      <c r="J122" s="3">
        <v>1788230000</v>
      </c>
      <c r="K122" s="3">
        <v>2027614000</v>
      </c>
      <c r="L122" s="3">
        <v>2456823000</v>
      </c>
      <c r="M122" s="3">
        <v>3138983000</v>
      </c>
      <c r="N122" s="4">
        <v>4500389000</v>
      </c>
      <c r="O122" s="3">
        <v>3138983000</v>
      </c>
      <c r="P122" s="3">
        <v>3493181000</v>
      </c>
      <c r="Q122" s="3">
        <v>3955062000</v>
      </c>
      <c r="R122" s="3">
        <v>4500389000</v>
      </c>
    </row>
    <row r="123" spans="1:18" ht="16" x14ac:dyDescent="0.2">
      <c r="A123" s="2" t="s">
        <v>128</v>
      </c>
      <c r="B123" s="3" t="s">
        <v>23</v>
      </c>
      <c r="C123" s="3">
        <v>38000</v>
      </c>
      <c r="D123" s="3">
        <v>36000</v>
      </c>
      <c r="E123" s="3">
        <v>-334000</v>
      </c>
      <c r="F123" s="3">
        <v>-674000</v>
      </c>
      <c r="G123" s="3">
        <v>-1475000</v>
      </c>
      <c r="H123" s="3">
        <v>-1938000</v>
      </c>
      <c r="I123" s="3">
        <v>-3994000</v>
      </c>
      <c r="J123" s="3">
        <v>143000</v>
      </c>
      <c r="K123" s="3">
        <v>238000</v>
      </c>
      <c r="L123" s="3">
        <v>-8300000</v>
      </c>
      <c r="M123" s="3">
        <v>-33908000</v>
      </c>
      <c r="N123" s="4">
        <v>-23166000</v>
      </c>
      <c r="O123" s="3">
        <v>-33908000</v>
      </c>
      <c r="P123" s="3">
        <v>-21505000</v>
      </c>
      <c r="Q123" s="3">
        <v>-25208000</v>
      </c>
      <c r="R123" s="3">
        <v>-23166000</v>
      </c>
    </row>
    <row r="124" spans="1:18" ht="16" x14ac:dyDescent="0.2">
      <c r="A124" s="2" t="s">
        <v>129</v>
      </c>
      <c r="B124" s="3" t="s">
        <v>23</v>
      </c>
      <c r="C124" s="3">
        <v>18910000</v>
      </c>
      <c r="D124" s="3">
        <v>77732000</v>
      </c>
      <c r="E124" s="3">
        <v>555658000</v>
      </c>
      <c r="F124" s="3">
        <v>788152000</v>
      </c>
      <c r="G124" s="3">
        <v>1107820000</v>
      </c>
      <c r="H124" s="3">
        <v>1661914000</v>
      </c>
      <c r="I124" s="3">
        <v>2143389000</v>
      </c>
      <c r="J124" s="3">
        <v>2894686000</v>
      </c>
      <c r="K124" s="3">
        <v>3320291000</v>
      </c>
      <c r="L124" s="3">
        <v>3978600000</v>
      </c>
      <c r="M124" s="3">
        <v>4885820000</v>
      </c>
      <c r="N124" s="4">
        <v>6505555000</v>
      </c>
      <c r="O124" s="3">
        <v>4885820000</v>
      </c>
      <c r="P124" s="3">
        <v>5329174000</v>
      </c>
      <c r="Q124" s="3">
        <v>5857582000</v>
      </c>
      <c r="R124" s="3">
        <v>6505555000</v>
      </c>
    </row>
    <row r="125" spans="1:18" ht="16" x14ac:dyDescent="0.2">
      <c r="A125" s="2" t="s">
        <v>130</v>
      </c>
      <c r="B125" s="3" t="s">
        <v>23</v>
      </c>
      <c r="C125" s="3" t="s">
        <v>23</v>
      </c>
      <c r="D125" s="3" t="s">
        <v>23</v>
      </c>
      <c r="E125" s="3" t="s">
        <v>23</v>
      </c>
      <c r="F125" s="3" t="s">
        <v>23</v>
      </c>
      <c r="G125" s="3" t="s">
        <v>23</v>
      </c>
      <c r="H125" s="3" t="s">
        <v>23</v>
      </c>
      <c r="I125" s="3" t="s">
        <v>23</v>
      </c>
      <c r="J125" s="3" t="s">
        <v>23</v>
      </c>
      <c r="K125" s="3" t="s">
        <v>23</v>
      </c>
      <c r="L125" s="3" t="s">
        <v>23</v>
      </c>
      <c r="M125" s="3" t="s">
        <v>23</v>
      </c>
      <c r="N125" s="4" t="s">
        <v>23</v>
      </c>
      <c r="O125" s="3" t="s">
        <v>23</v>
      </c>
      <c r="P125" s="3" t="s">
        <v>23</v>
      </c>
      <c r="Q125" s="3" t="s">
        <v>23</v>
      </c>
      <c r="R125" s="3" t="s">
        <v>23</v>
      </c>
    </row>
    <row r="126" spans="1:18" ht="16" x14ac:dyDescent="0.2">
      <c r="A126" s="2" t="s">
        <v>131</v>
      </c>
      <c r="B126" s="3" t="s">
        <v>23</v>
      </c>
      <c r="C126" s="3">
        <v>18910000</v>
      </c>
      <c r="D126" s="3">
        <v>77732000</v>
      </c>
      <c r="E126" s="3">
        <v>555658000</v>
      </c>
      <c r="F126" s="3">
        <v>788152000</v>
      </c>
      <c r="G126" s="3">
        <v>1107820000</v>
      </c>
      <c r="H126" s="3">
        <v>1661914000</v>
      </c>
      <c r="I126" s="3">
        <v>2143389000</v>
      </c>
      <c r="J126" s="3">
        <v>2894686000</v>
      </c>
      <c r="K126" s="3">
        <v>3320291000</v>
      </c>
      <c r="L126" s="3">
        <v>3978600000</v>
      </c>
      <c r="M126" s="3">
        <v>4885820000</v>
      </c>
      <c r="N126" s="4">
        <v>6505555000</v>
      </c>
      <c r="O126" s="3">
        <v>4885820000</v>
      </c>
      <c r="P126" s="3">
        <v>5329174000</v>
      </c>
      <c r="Q126" s="3">
        <v>5857582000</v>
      </c>
      <c r="R126" s="3">
        <v>6505555000</v>
      </c>
    </row>
    <row r="127" spans="1:18" ht="16" x14ac:dyDescent="0.2">
      <c r="A127" s="2" t="s">
        <v>132</v>
      </c>
      <c r="B127" s="3" t="s">
        <v>23</v>
      </c>
      <c r="C127" s="3">
        <v>220168000</v>
      </c>
      <c r="D127" s="3">
        <v>364520000</v>
      </c>
      <c r="E127" s="3">
        <v>811023000</v>
      </c>
      <c r="F127" s="3">
        <v>1159890000</v>
      </c>
      <c r="G127" s="3">
        <v>1729007000</v>
      </c>
      <c r="H127" s="3">
        <v>2460860000</v>
      </c>
      <c r="I127" s="3">
        <v>3081983000</v>
      </c>
      <c r="J127" s="3">
        <v>4185290000</v>
      </c>
      <c r="K127" s="3">
        <v>4738919000</v>
      </c>
      <c r="L127" s="3">
        <v>5734429000</v>
      </c>
      <c r="M127" s="3">
        <v>6775410000</v>
      </c>
      <c r="N127" s="4">
        <v>9069035000</v>
      </c>
      <c r="O127" s="3">
        <v>6775410000</v>
      </c>
      <c r="P127" s="3">
        <v>7543066000</v>
      </c>
      <c r="Q127" s="3">
        <v>8186041000</v>
      </c>
      <c r="R127" s="3">
        <v>9069035000</v>
      </c>
    </row>
    <row r="128" spans="1:18" ht="16" x14ac:dyDescent="0.2">
      <c r="A128" s="34" t="s">
        <v>133</v>
      </c>
      <c r="B128" s="32">
        <v>216205000</v>
      </c>
      <c r="C128" s="32">
        <v>323516000</v>
      </c>
      <c r="D128" s="32">
        <v>254330000</v>
      </c>
      <c r="E128" s="32">
        <v>262112000</v>
      </c>
      <c r="F128" s="32">
        <v>272528000</v>
      </c>
      <c r="G128" s="32">
        <v>283244000</v>
      </c>
      <c r="H128" s="32">
        <v>294824000</v>
      </c>
      <c r="I128" s="32">
        <v>302672000</v>
      </c>
      <c r="J128" s="32">
        <v>305556000</v>
      </c>
      <c r="K128" s="32">
        <v>304696000</v>
      </c>
      <c r="L128" s="32">
        <v>307681000</v>
      </c>
      <c r="M128" s="32">
        <v>306890000</v>
      </c>
      <c r="N128" s="32">
        <v>306890000</v>
      </c>
      <c r="O128" s="32">
        <v>306890000</v>
      </c>
      <c r="P128" s="32">
        <v>308098000</v>
      </c>
      <c r="Q128" s="32">
        <v>309355000</v>
      </c>
      <c r="R128" s="32">
        <v>309355000</v>
      </c>
    </row>
    <row r="129" spans="1:18" ht="16" x14ac:dyDescent="0.2">
      <c r="A129" s="15" t="s">
        <v>196</v>
      </c>
      <c r="B129" s="10"/>
      <c r="C129" s="20">
        <f>(C128/B128)-1</f>
        <v>0.49633912259198443</v>
      </c>
      <c r="D129" s="20">
        <f>(D128/C128)-1</f>
        <v>-0.21385650168770631</v>
      </c>
      <c r="E129" s="20">
        <f>(E128/D128)-1</f>
        <v>3.0598041914048579E-2</v>
      </c>
      <c r="F129" s="20">
        <f t="shared" ref="F129:R129" si="9">(F128/E128)-1</f>
        <v>3.9738737638872035E-2</v>
      </c>
      <c r="G129" s="20">
        <f t="shared" si="9"/>
        <v>3.9320730346973587E-2</v>
      </c>
      <c r="H129" s="20">
        <f t="shared" si="9"/>
        <v>4.0883478555591601E-2</v>
      </c>
      <c r="I129" s="20">
        <f t="shared" si="9"/>
        <v>2.6619271158385915E-2</v>
      </c>
      <c r="J129" s="20">
        <f t="shared" si="9"/>
        <v>9.5284664587407253E-3</v>
      </c>
      <c r="K129" s="20">
        <f t="shared" si="9"/>
        <v>-2.8145413606671665E-3</v>
      </c>
      <c r="L129" s="20">
        <f t="shared" si="9"/>
        <v>9.796649775513977E-3</v>
      </c>
      <c r="M129" s="20">
        <f t="shared" si="9"/>
        <v>-2.5708444785346174E-3</v>
      </c>
      <c r="N129" s="20">
        <f t="shared" si="9"/>
        <v>0</v>
      </c>
      <c r="O129" s="20">
        <f t="shared" si="9"/>
        <v>0</v>
      </c>
      <c r="P129" s="20">
        <f t="shared" si="9"/>
        <v>3.9362638078790368E-3</v>
      </c>
      <c r="Q129" s="20">
        <f t="shared" si="9"/>
        <v>4.0798706904945359E-3</v>
      </c>
      <c r="R129" s="20">
        <f t="shared" si="9"/>
        <v>0</v>
      </c>
    </row>
    <row r="130" spans="1:18" ht="16" x14ac:dyDescent="0.2">
      <c r="A130" s="2" t="s">
        <v>134</v>
      </c>
      <c r="B130" s="3" t="s">
        <v>23</v>
      </c>
      <c r="C130" s="3">
        <v>25253000</v>
      </c>
      <c r="D130" s="3">
        <v>43970000</v>
      </c>
      <c r="E130" s="3">
        <v>43634000</v>
      </c>
      <c r="F130" s="3">
        <v>42546000</v>
      </c>
      <c r="G130" s="3">
        <v>39593000</v>
      </c>
      <c r="H130" s="3">
        <v>37673000</v>
      </c>
      <c r="I130" s="3">
        <v>35431000</v>
      </c>
      <c r="J130" s="3">
        <v>83022000</v>
      </c>
      <c r="K130" s="3">
        <v>72397000</v>
      </c>
      <c r="L130" s="3">
        <v>56527000</v>
      </c>
      <c r="M130" s="3">
        <v>43964000</v>
      </c>
      <c r="N130" s="4">
        <v>48044000</v>
      </c>
      <c r="O130" s="3">
        <v>43964000</v>
      </c>
      <c r="P130" s="3">
        <v>55291000</v>
      </c>
      <c r="Q130" s="3">
        <v>51702000</v>
      </c>
      <c r="R130" s="3">
        <v>48044000</v>
      </c>
    </row>
    <row r="131" spans="1:18" ht="16" x14ac:dyDescent="0.2">
      <c r="A131" s="2" t="s">
        <v>135</v>
      </c>
      <c r="B131" s="3" t="s">
        <v>23</v>
      </c>
      <c r="C131" s="3">
        <v>9018000</v>
      </c>
      <c r="D131" s="3">
        <v>-14871000</v>
      </c>
      <c r="E131" s="3">
        <v>-240031000</v>
      </c>
      <c r="F131" s="3">
        <v>-687326000</v>
      </c>
      <c r="G131" s="3">
        <v>-567923000</v>
      </c>
      <c r="H131" s="3">
        <v>-859192000</v>
      </c>
      <c r="I131" s="3">
        <v>-649950000</v>
      </c>
      <c r="J131" s="3">
        <v>-1111286000</v>
      </c>
      <c r="K131" s="3">
        <v>-893219000</v>
      </c>
      <c r="L131" s="3">
        <v>-620813000</v>
      </c>
      <c r="M131" s="3">
        <v>-671707000</v>
      </c>
      <c r="N131" s="4">
        <v>-1748818000</v>
      </c>
      <c r="O131" s="3">
        <v>-671707000</v>
      </c>
      <c r="P131" s="3">
        <v>-956341000</v>
      </c>
      <c r="Q131" s="3">
        <v>-1261836000</v>
      </c>
      <c r="R131" s="3">
        <v>-1748818000</v>
      </c>
    </row>
    <row r="132" spans="1:18" ht="16" x14ac:dyDescent="0.2">
      <c r="A132" s="2" t="s">
        <v>136</v>
      </c>
      <c r="B132" s="3" t="s">
        <v>23</v>
      </c>
      <c r="C132" s="5">
        <v>47.69</v>
      </c>
      <c r="D132" s="5">
        <v>-19.13</v>
      </c>
      <c r="E132" s="5">
        <v>-43.2</v>
      </c>
      <c r="F132" s="5">
        <v>-87.21</v>
      </c>
      <c r="G132" s="5">
        <v>-51.26</v>
      </c>
      <c r="H132" s="5">
        <v>-51.7</v>
      </c>
      <c r="I132" s="5">
        <v>-30.32</v>
      </c>
      <c r="J132" s="5">
        <v>-38.39</v>
      </c>
      <c r="K132" s="5">
        <v>-26.9</v>
      </c>
      <c r="L132" s="5">
        <v>-15.6</v>
      </c>
      <c r="M132" s="5">
        <v>-13.75</v>
      </c>
      <c r="N132" s="6">
        <v>-26.88</v>
      </c>
      <c r="O132" s="5">
        <v>-13.75</v>
      </c>
      <c r="P132" s="5">
        <v>-17.95</v>
      </c>
      <c r="Q132" s="5">
        <v>-21.54</v>
      </c>
      <c r="R132" s="5">
        <v>-26.88</v>
      </c>
    </row>
    <row r="133" spans="1:18" ht="16" x14ac:dyDescent="0.2">
      <c r="A133" s="2" t="s">
        <v>137</v>
      </c>
      <c r="B133" s="3" t="s">
        <v>23</v>
      </c>
      <c r="C133" s="5">
        <v>5.87</v>
      </c>
      <c r="D133" s="5">
        <v>19.68</v>
      </c>
      <c r="E133" s="5">
        <v>68.510000000000005</v>
      </c>
      <c r="F133" s="5">
        <v>67.95</v>
      </c>
      <c r="G133" s="5">
        <v>64.069999999999993</v>
      </c>
      <c r="H133" s="5">
        <v>67.53</v>
      </c>
      <c r="I133" s="5">
        <v>68.39</v>
      </c>
      <c r="J133" s="5">
        <v>68.41</v>
      </c>
      <c r="K133" s="5">
        <v>67.95</v>
      </c>
      <c r="L133" s="5">
        <v>67.8</v>
      </c>
      <c r="M133" s="5">
        <v>70.42</v>
      </c>
      <c r="N133" s="6">
        <v>70.55</v>
      </c>
      <c r="O133" s="5">
        <v>70.42</v>
      </c>
      <c r="P133" s="5">
        <v>69.099999999999994</v>
      </c>
      <c r="Q133" s="5">
        <v>70.2</v>
      </c>
      <c r="R133" s="5">
        <v>70.55</v>
      </c>
    </row>
    <row r="134" spans="1:18" ht="16" x14ac:dyDescent="0.2">
      <c r="A134" s="2" t="s">
        <v>138</v>
      </c>
      <c r="B134" s="3" t="s">
        <v>23</v>
      </c>
      <c r="C134" s="5">
        <v>3.82</v>
      </c>
      <c r="D134" s="5">
        <v>1.36</v>
      </c>
      <c r="E134" s="5">
        <v>4.71</v>
      </c>
      <c r="F134" s="5">
        <v>4.1500000000000004</v>
      </c>
      <c r="G134" s="5">
        <v>3.32</v>
      </c>
      <c r="H134" s="5">
        <v>4.28</v>
      </c>
      <c r="I134" s="5">
        <v>4.4800000000000004</v>
      </c>
      <c r="J134" s="5">
        <v>5.81</v>
      </c>
      <c r="K134" s="5">
        <v>4.99</v>
      </c>
      <c r="L134" s="5">
        <v>4.34</v>
      </c>
      <c r="M134" s="5">
        <v>4.29</v>
      </c>
      <c r="N134" s="6">
        <v>4.1500000000000004</v>
      </c>
      <c r="O134" s="5">
        <v>4.29</v>
      </c>
      <c r="P134" s="5">
        <v>3.96</v>
      </c>
      <c r="Q134" s="5">
        <v>4.1399999999999997</v>
      </c>
      <c r="R134" s="5">
        <v>4.1500000000000004</v>
      </c>
    </row>
    <row r="135" spans="1:18" ht="16" x14ac:dyDescent="0.2">
      <c r="A135" s="2" t="s">
        <v>139</v>
      </c>
      <c r="B135" s="3" t="s">
        <v>23</v>
      </c>
      <c r="C135" s="5">
        <v>95.6</v>
      </c>
      <c r="D135" s="5">
        <v>182.36</v>
      </c>
      <c r="E135" s="5">
        <v>157.71</v>
      </c>
      <c r="F135" s="5">
        <v>114.11</v>
      </c>
      <c r="G135" s="3">
        <v>171</v>
      </c>
      <c r="H135" s="5">
        <v>188.22</v>
      </c>
      <c r="I135" s="5">
        <v>146.84</v>
      </c>
      <c r="J135" s="5">
        <v>121.77</v>
      </c>
      <c r="K135" s="3">
        <v>181</v>
      </c>
      <c r="L135" s="5">
        <v>199.61</v>
      </c>
      <c r="M135" s="5">
        <v>233.66</v>
      </c>
      <c r="N135" s="6">
        <v>263.87</v>
      </c>
      <c r="O135" s="5">
        <v>233.66</v>
      </c>
      <c r="P135" s="5">
        <v>248.21</v>
      </c>
      <c r="Q135" s="5">
        <v>247.17</v>
      </c>
      <c r="R135" s="5">
        <v>263.87</v>
      </c>
    </row>
    <row r="136" spans="1:18" ht="16" x14ac:dyDescent="0.2">
      <c r="A136" s="2" t="s">
        <v>140</v>
      </c>
      <c r="B136" s="3" t="s">
        <v>23</v>
      </c>
      <c r="C136" s="3" t="s">
        <v>23</v>
      </c>
      <c r="D136" s="3" t="s">
        <v>23</v>
      </c>
      <c r="E136" s="3">
        <v>1000</v>
      </c>
      <c r="F136" s="3">
        <v>1200</v>
      </c>
      <c r="G136" s="3">
        <v>1500</v>
      </c>
      <c r="H136" s="3">
        <v>1800</v>
      </c>
      <c r="I136" s="3">
        <v>2300</v>
      </c>
      <c r="J136" s="3">
        <v>2300</v>
      </c>
      <c r="K136" s="3">
        <v>2613</v>
      </c>
      <c r="L136" s="3">
        <v>2993</v>
      </c>
      <c r="M136" s="3">
        <v>3612</v>
      </c>
      <c r="N136" s="4">
        <v>3612</v>
      </c>
      <c r="O136" s="3">
        <v>3612</v>
      </c>
      <c r="P136" s="3">
        <v>3612</v>
      </c>
      <c r="Q136" s="3">
        <v>3612</v>
      </c>
      <c r="R136" s="3">
        <v>3612</v>
      </c>
    </row>
    <row r="138" spans="1:18"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row>
    <row r="139" spans="1:18" ht="16" x14ac:dyDescent="0.2">
      <c r="A139" s="2" t="s">
        <v>141</v>
      </c>
      <c r="B139" s="3">
        <v>34035000</v>
      </c>
      <c r="C139" s="3">
        <v>21349000</v>
      </c>
      <c r="D139" s="3">
        <v>42460000</v>
      </c>
      <c r="E139" s="3">
        <v>86850000</v>
      </c>
      <c r="F139" s="3">
        <v>121102000</v>
      </c>
      <c r="G139" s="3">
        <v>184189000</v>
      </c>
      <c r="H139" s="3">
        <v>423201000</v>
      </c>
      <c r="I139" s="3">
        <v>328115000</v>
      </c>
      <c r="J139" s="3">
        <v>859867000</v>
      </c>
      <c r="K139" s="3">
        <v>634557000</v>
      </c>
      <c r="L139" s="3">
        <v>840854000</v>
      </c>
      <c r="M139" s="3">
        <v>1352446000</v>
      </c>
      <c r="N139" s="4">
        <v>1900774000</v>
      </c>
      <c r="O139" s="3">
        <v>427089000</v>
      </c>
      <c r="P139" s="3">
        <v>436473000</v>
      </c>
      <c r="Q139" s="3">
        <v>491885000</v>
      </c>
      <c r="R139" s="3">
        <v>545327000</v>
      </c>
    </row>
    <row r="140" spans="1:18" ht="16" x14ac:dyDescent="0.2">
      <c r="A140" s="2" t="s">
        <v>142</v>
      </c>
      <c r="B140" s="3">
        <v>1293000</v>
      </c>
      <c r="C140" s="3">
        <v>1779000</v>
      </c>
      <c r="D140" s="3">
        <v>5044000</v>
      </c>
      <c r="E140" s="3">
        <v>10021000</v>
      </c>
      <c r="F140" s="3">
        <v>13671000</v>
      </c>
      <c r="G140" s="3">
        <v>19749000</v>
      </c>
      <c r="H140" s="3">
        <v>20640000</v>
      </c>
      <c r="I140" s="3">
        <v>27671000</v>
      </c>
      <c r="J140" s="3">
        <v>32849000</v>
      </c>
      <c r="K140" s="3">
        <v>44590000</v>
      </c>
      <c r="L140" s="3">
        <v>50334000</v>
      </c>
      <c r="M140" s="3">
        <v>62700000</v>
      </c>
      <c r="N140" s="4">
        <v>73764000</v>
      </c>
      <c r="O140" s="3">
        <v>17531000</v>
      </c>
      <c r="P140" s="3">
        <v>20905000</v>
      </c>
      <c r="Q140" s="3">
        <v>18322000</v>
      </c>
      <c r="R140" s="3">
        <v>17006000</v>
      </c>
    </row>
    <row r="141" spans="1:18" ht="16" x14ac:dyDescent="0.2">
      <c r="A141" s="2" t="s">
        <v>143</v>
      </c>
      <c r="B141" s="3">
        <v>-254000</v>
      </c>
      <c r="C141" s="3">
        <v>2252000</v>
      </c>
      <c r="D141" s="3">
        <v>1755000</v>
      </c>
      <c r="E141" s="3">
        <v>1824000</v>
      </c>
      <c r="F141" s="3">
        <v>-14886000</v>
      </c>
      <c r="G141" s="3">
        <v>-4050000</v>
      </c>
      <c r="H141" s="3">
        <v>85305000</v>
      </c>
      <c r="I141" s="3">
        <v>43746000</v>
      </c>
      <c r="J141" s="3">
        <v>29520000</v>
      </c>
      <c r="K141" s="3">
        <v>141653000</v>
      </c>
      <c r="L141" s="3">
        <v>131544000</v>
      </c>
      <c r="M141" s="3">
        <v>-9512000</v>
      </c>
      <c r="N141" s="4">
        <v>-60584000</v>
      </c>
      <c r="O141" s="3">
        <v>-31020000</v>
      </c>
      <c r="P141" s="3">
        <v>-2288000</v>
      </c>
      <c r="Q141" s="3">
        <v>-20007000</v>
      </c>
      <c r="R141" s="3">
        <v>-7269000</v>
      </c>
    </row>
    <row r="142" spans="1:18" ht="16" x14ac:dyDescent="0.2">
      <c r="A142" s="34" t="s">
        <v>144</v>
      </c>
      <c r="B142" s="32">
        <v>1974000</v>
      </c>
      <c r="C142" s="32">
        <v>4703000</v>
      </c>
      <c r="D142" s="32">
        <v>10159000</v>
      </c>
      <c r="E142" s="32">
        <v>27619000</v>
      </c>
      <c r="F142" s="32">
        <v>45303000</v>
      </c>
      <c r="G142" s="32">
        <v>59032000</v>
      </c>
      <c r="H142" s="32">
        <v>75427000</v>
      </c>
      <c r="I142" s="32">
        <v>91202000</v>
      </c>
      <c r="J142" s="32">
        <v>101280000</v>
      </c>
      <c r="K142" s="32">
        <v>137042000</v>
      </c>
      <c r="L142" s="32">
        <v>186875000</v>
      </c>
      <c r="M142" s="32">
        <v>230934000</v>
      </c>
      <c r="N142" s="33">
        <v>280352000</v>
      </c>
      <c r="O142" s="32">
        <v>64954000</v>
      </c>
      <c r="P142" s="32">
        <v>62881000</v>
      </c>
      <c r="Q142" s="32">
        <v>67127000</v>
      </c>
      <c r="R142" s="32">
        <v>85390000</v>
      </c>
    </row>
    <row r="143" spans="1:18" ht="16" x14ac:dyDescent="0.2">
      <c r="A143" s="12" t="s">
        <v>197</v>
      </c>
      <c r="B143" s="20">
        <f t="shared" ref="B143:R143" si="10">B142/B2</f>
        <v>1.4115325210228248E-2</v>
      </c>
      <c r="C143" s="20">
        <f t="shared" si="10"/>
        <v>2.4316470880211782E-2</v>
      </c>
      <c r="D143" s="20">
        <f t="shared" si="10"/>
        <v>2.8123823444732354E-2</v>
      </c>
      <c r="E143" s="20">
        <f t="shared" si="10"/>
        <v>4.7284225808329312E-2</v>
      </c>
      <c r="F143" s="20">
        <f t="shared" si="10"/>
        <v>5.408725738457075E-2</v>
      </c>
      <c r="G143" s="20">
        <f t="shared" si="10"/>
        <v>5.2279246559632009E-2</v>
      </c>
      <c r="H143" s="20">
        <f t="shared" si="10"/>
        <v>4.581924521287388E-2</v>
      </c>
      <c r="I143" s="20">
        <f t="shared" si="10"/>
        <v>4.239254167927492E-2</v>
      </c>
      <c r="J143" s="20">
        <f t="shared" si="10"/>
        <v>4.201258884326832E-2</v>
      </c>
      <c r="K143" s="20">
        <f t="shared" si="10"/>
        <v>5.9133242891514691E-2</v>
      </c>
      <c r="L143" s="20">
        <f t="shared" si="10"/>
        <v>6.338963859680187E-2</v>
      </c>
      <c r="M143" s="20">
        <f t="shared" si="10"/>
        <v>5.2708893002321226E-2</v>
      </c>
      <c r="N143" s="20">
        <f t="shared" si="10"/>
        <v>5.0105061710015379E-2</v>
      </c>
      <c r="O143" s="20">
        <f t="shared" si="10"/>
        <v>5.0922267379142523E-2</v>
      </c>
      <c r="P143" s="20">
        <f t="shared" si="10"/>
        <v>4.6531952098307544E-2</v>
      </c>
      <c r="Q143" s="20">
        <f t="shared" si="10"/>
        <v>4.6011306963213983E-2</v>
      </c>
      <c r="R143" s="20">
        <f t="shared" si="10"/>
        <v>5.6570049077283469E-2</v>
      </c>
    </row>
    <row r="144" spans="1:18" ht="16" x14ac:dyDescent="0.2">
      <c r="A144" s="2" t="s">
        <v>145</v>
      </c>
      <c r="B144" s="3">
        <v>-4234000</v>
      </c>
      <c r="C144" s="3">
        <v>-3722000</v>
      </c>
      <c r="D144" s="3">
        <v>-8831000</v>
      </c>
      <c r="E144" s="3">
        <v>-6774000</v>
      </c>
      <c r="F144" s="3">
        <v>-24409000</v>
      </c>
      <c r="G144" s="3">
        <v>-21720000</v>
      </c>
      <c r="H144" s="3">
        <v>8426000</v>
      </c>
      <c r="I144" s="3">
        <v>-57896000</v>
      </c>
      <c r="J144" s="3">
        <v>-75741000</v>
      </c>
      <c r="K144" s="3">
        <v>-9144000</v>
      </c>
      <c r="L144" s="3">
        <v>-99290000</v>
      </c>
      <c r="M144" s="3">
        <v>-244382000</v>
      </c>
      <c r="N144" s="4">
        <v>-313516000</v>
      </c>
      <c r="O144" s="3">
        <v>-96027000</v>
      </c>
      <c r="P144" s="3">
        <v>-71153000</v>
      </c>
      <c r="Q144" s="3">
        <v>-59134000</v>
      </c>
      <c r="R144" s="3">
        <v>-87202000</v>
      </c>
    </row>
    <row r="145" spans="1:18" ht="16" x14ac:dyDescent="0.2">
      <c r="A145" s="2" t="s">
        <v>146</v>
      </c>
      <c r="B145" s="3" t="s">
        <v>23</v>
      </c>
      <c r="C145" s="3" t="s">
        <v>23</v>
      </c>
      <c r="D145" s="3" t="s">
        <v>23</v>
      </c>
      <c r="E145" s="3">
        <v>680000</v>
      </c>
      <c r="F145" s="3" t="s">
        <v>23</v>
      </c>
      <c r="G145" s="3" t="s">
        <v>23</v>
      </c>
      <c r="H145" s="3" t="s">
        <v>23</v>
      </c>
      <c r="I145" s="3" t="s">
        <v>23</v>
      </c>
      <c r="J145" s="3" t="s">
        <v>23</v>
      </c>
      <c r="K145" s="3" t="s">
        <v>23</v>
      </c>
      <c r="L145" s="3" t="s">
        <v>23</v>
      </c>
      <c r="M145" s="3" t="s">
        <v>23</v>
      </c>
      <c r="N145" s="4" t="s">
        <v>23</v>
      </c>
      <c r="O145" s="3" t="s">
        <v>23</v>
      </c>
      <c r="P145" s="3" t="s">
        <v>23</v>
      </c>
      <c r="Q145" s="3" t="s">
        <v>23</v>
      </c>
      <c r="R145" s="3" t="s">
        <v>23</v>
      </c>
    </row>
    <row r="146" spans="1:18" ht="16" x14ac:dyDescent="0.2">
      <c r="A146" s="2" t="s">
        <v>147</v>
      </c>
      <c r="B146" s="3">
        <v>2006000</v>
      </c>
      <c r="C146" s="3">
        <v>1271000</v>
      </c>
      <c r="D146" s="3">
        <v>427000</v>
      </c>
      <c r="E146" s="3">
        <v>-19701000</v>
      </c>
      <c r="F146" s="3">
        <v>-35780000</v>
      </c>
      <c r="G146" s="3">
        <v>-41362000</v>
      </c>
      <c r="H146" s="3">
        <v>1452000</v>
      </c>
      <c r="I146" s="3">
        <v>10440000</v>
      </c>
      <c r="J146" s="3">
        <v>3981000</v>
      </c>
      <c r="K146" s="3">
        <v>13755000</v>
      </c>
      <c r="L146" s="3">
        <v>43959000</v>
      </c>
      <c r="M146" s="3">
        <v>3936000</v>
      </c>
      <c r="N146" s="4">
        <v>-27420000</v>
      </c>
      <c r="O146" s="3">
        <v>53000</v>
      </c>
      <c r="P146" s="3">
        <v>5984000</v>
      </c>
      <c r="Q146" s="3">
        <v>-28000000</v>
      </c>
      <c r="R146" s="3">
        <v>-5457000</v>
      </c>
    </row>
    <row r="147" spans="1:18" ht="16" x14ac:dyDescent="0.2">
      <c r="A147" s="2" t="s">
        <v>148</v>
      </c>
      <c r="B147" s="3">
        <v>-22644000</v>
      </c>
      <c r="C147" s="3">
        <v>926000</v>
      </c>
      <c r="D147" s="3">
        <v>-14611000</v>
      </c>
      <c r="E147" s="3">
        <v>15821000</v>
      </c>
      <c r="F147" s="3">
        <v>80646000</v>
      </c>
      <c r="G147" s="3">
        <v>-68448000</v>
      </c>
      <c r="H147" s="3">
        <v>102481000</v>
      </c>
      <c r="I147" s="3">
        <v>103587000</v>
      </c>
      <c r="J147" s="3">
        <v>40798000</v>
      </c>
      <c r="K147" s="3">
        <v>-85686000</v>
      </c>
      <c r="L147" s="3">
        <v>-6876000</v>
      </c>
      <c r="M147" s="3">
        <v>-912821000</v>
      </c>
      <c r="N147" s="4">
        <v>-365931000</v>
      </c>
      <c r="O147" s="3">
        <v>-373127000</v>
      </c>
      <c r="P147" s="3">
        <v>-80607000</v>
      </c>
      <c r="Q147" s="3">
        <v>-56110000</v>
      </c>
      <c r="R147" s="3">
        <v>143913000</v>
      </c>
    </row>
    <row r="148" spans="1:18" ht="16" x14ac:dyDescent="0.2">
      <c r="A148" s="2" t="s">
        <v>149</v>
      </c>
      <c r="B148" s="3">
        <v>-11596000</v>
      </c>
      <c r="C148" s="3">
        <v>-22043000</v>
      </c>
      <c r="D148" s="3">
        <v>-28289000</v>
      </c>
      <c r="E148" s="3">
        <v>-19844000</v>
      </c>
      <c r="F148" s="3">
        <v>-47281000</v>
      </c>
      <c r="G148" s="3">
        <v>-108856000</v>
      </c>
      <c r="H148" s="3">
        <v>5773000</v>
      </c>
      <c r="I148" s="3">
        <v>-77916000</v>
      </c>
      <c r="J148" s="3">
        <v>-60210000</v>
      </c>
      <c r="K148" s="3">
        <v>10673000</v>
      </c>
      <c r="L148" s="3">
        <v>-126969000</v>
      </c>
      <c r="M148" s="3">
        <v>-401531000</v>
      </c>
      <c r="N148" s="4">
        <v>-181862000</v>
      </c>
      <c r="O148" s="3">
        <v>-271584000</v>
      </c>
      <c r="P148" s="3">
        <v>60221000</v>
      </c>
      <c r="Q148" s="3">
        <v>83149000</v>
      </c>
      <c r="R148" s="3">
        <v>-53648000</v>
      </c>
    </row>
    <row r="149" spans="1:18" ht="16" x14ac:dyDescent="0.2">
      <c r="A149" s="2" t="s">
        <v>150</v>
      </c>
      <c r="B149" s="3">
        <v>-7733000</v>
      </c>
      <c r="C149" s="3">
        <v>-7153000</v>
      </c>
      <c r="D149" s="3">
        <v>-49179000</v>
      </c>
      <c r="E149" s="3">
        <v>-13425000</v>
      </c>
      <c r="F149" s="3">
        <v>-14123000</v>
      </c>
      <c r="G149" s="3">
        <v>-144361000</v>
      </c>
      <c r="H149" s="3">
        <v>-69708000</v>
      </c>
      <c r="I149" s="3">
        <v>51054000</v>
      </c>
      <c r="J149" s="3">
        <v>20927000</v>
      </c>
      <c r="K149" s="3">
        <v>-235318000</v>
      </c>
      <c r="L149" s="3">
        <v>-170449000</v>
      </c>
      <c r="M149" s="3">
        <v>-638948000</v>
      </c>
      <c r="N149" s="4">
        <v>-792988000</v>
      </c>
      <c r="O149" s="3">
        <v>-189156000</v>
      </c>
      <c r="P149" s="3">
        <v>-392997000</v>
      </c>
      <c r="Q149" s="3">
        <v>-181631000</v>
      </c>
      <c r="R149" s="3">
        <v>-29204000</v>
      </c>
    </row>
    <row r="150" spans="1:18" ht="16" x14ac:dyDescent="0.2">
      <c r="A150" s="2" t="s">
        <v>151</v>
      </c>
      <c r="B150" s="3">
        <v>591000</v>
      </c>
      <c r="C150" s="3">
        <v>-5009000</v>
      </c>
      <c r="D150" s="3">
        <v>2676000</v>
      </c>
      <c r="E150" s="3">
        <v>-32616000</v>
      </c>
      <c r="F150" s="3">
        <v>-7827000</v>
      </c>
      <c r="G150" s="3">
        <v>-115074000</v>
      </c>
      <c r="H150" s="3">
        <v>-11645000</v>
      </c>
      <c r="I150" s="3">
        <v>21411000</v>
      </c>
      <c r="J150" s="3">
        <v>54259000</v>
      </c>
      <c r="K150" s="3">
        <v>13846000</v>
      </c>
      <c r="L150" s="3">
        <v>-134814000</v>
      </c>
      <c r="M150" s="3">
        <v>-85166000</v>
      </c>
      <c r="N150" s="4">
        <v>-98448000</v>
      </c>
      <c r="O150" s="3">
        <v>-16170000</v>
      </c>
      <c r="P150" s="3">
        <v>-82278000</v>
      </c>
      <c r="Q150" s="3" t="s">
        <v>23</v>
      </c>
      <c r="R150" s="3" t="s">
        <v>23</v>
      </c>
    </row>
    <row r="151" spans="1:18" ht="16" x14ac:dyDescent="0.2">
      <c r="A151" s="2" t="s">
        <v>152</v>
      </c>
      <c r="B151" s="3">
        <v>-10584000</v>
      </c>
      <c r="C151" s="3">
        <v>21316000</v>
      </c>
      <c r="D151" s="3">
        <v>23974000</v>
      </c>
      <c r="E151" s="3">
        <v>36298000</v>
      </c>
      <c r="F151" s="3">
        <v>61453000</v>
      </c>
      <c r="G151" s="3">
        <v>111957000</v>
      </c>
      <c r="H151" s="3">
        <v>33352000</v>
      </c>
      <c r="I151" s="3">
        <v>24439000</v>
      </c>
      <c r="J151" s="3">
        <v>37952000</v>
      </c>
      <c r="K151" s="3">
        <v>52694000</v>
      </c>
      <c r="L151" s="3">
        <v>156428000</v>
      </c>
      <c r="M151" s="3">
        <v>142048000</v>
      </c>
      <c r="N151" s="4">
        <v>164025000</v>
      </c>
      <c r="O151" s="3">
        <v>12804000</v>
      </c>
      <c r="P151" s="3">
        <v>261419000</v>
      </c>
      <c r="Q151" s="3">
        <v>122004000</v>
      </c>
      <c r="R151" s="3">
        <v>-232202000</v>
      </c>
    </row>
    <row r="152" spans="1:18" ht="16" x14ac:dyDescent="0.2">
      <c r="A152" s="2" t="s">
        <v>153</v>
      </c>
      <c r="B152" s="3">
        <v>6678000</v>
      </c>
      <c r="C152" s="3">
        <v>13815000</v>
      </c>
      <c r="D152" s="3">
        <v>36207000</v>
      </c>
      <c r="E152" s="3">
        <v>45408000</v>
      </c>
      <c r="F152" s="3">
        <v>88424000</v>
      </c>
      <c r="G152" s="3">
        <v>187886000</v>
      </c>
      <c r="H152" s="3">
        <v>144709000</v>
      </c>
      <c r="I152" s="3">
        <v>84599000</v>
      </c>
      <c r="J152" s="3">
        <v>-12130000</v>
      </c>
      <c r="K152" s="3">
        <v>72419000</v>
      </c>
      <c r="L152" s="3">
        <v>268928000</v>
      </c>
      <c r="M152" s="3">
        <v>70776000</v>
      </c>
      <c r="N152" s="4">
        <v>543342000</v>
      </c>
      <c r="O152" s="3">
        <v>90979000</v>
      </c>
      <c r="P152" s="3">
        <v>73028000</v>
      </c>
      <c r="Q152" s="3">
        <v>-79632000</v>
      </c>
      <c r="R152" s="3">
        <v>458967000</v>
      </c>
    </row>
    <row r="153" spans="1:18"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4" t="s">
        <v>23</v>
      </c>
      <c r="O153" s="3" t="s">
        <v>23</v>
      </c>
      <c r="P153" s="3" t="s">
        <v>23</v>
      </c>
      <c r="Q153" s="3" t="s">
        <v>23</v>
      </c>
      <c r="R153" s="3" t="s">
        <v>23</v>
      </c>
    </row>
    <row r="154" spans="1:18" ht="16" x14ac:dyDescent="0.2">
      <c r="A154" s="2" t="s">
        <v>155</v>
      </c>
      <c r="B154" s="3">
        <v>12430000</v>
      </c>
      <c r="C154" s="3">
        <v>26306000</v>
      </c>
      <c r="D154" s="3">
        <v>34648000</v>
      </c>
      <c r="E154" s="3">
        <v>114516000</v>
      </c>
      <c r="F154" s="3">
        <v>200533000</v>
      </c>
      <c r="G154" s="3">
        <v>131440000</v>
      </c>
      <c r="H154" s="3">
        <v>631627000</v>
      </c>
      <c r="I154" s="3">
        <v>503119000</v>
      </c>
      <c r="J154" s="3">
        <v>963034000</v>
      </c>
      <c r="K154" s="3">
        <v>735114000</v>
      </c>
      <c r="L154" s="3">
        <v>1015856000</v>
      </c>
      <c r="M154" s="3">
        <v>492813000</v>
      </c>
      <c r="N154" s="4">
        <v>1548023000</v>
      </c>
      <c r="O154" s="3">
        <v>40473000</v>
      </c>
      <c r="P154" s="3">
        <v>374483000</v>
      </c>
      <c r="Q154" s="3">
        <v>434090000</v>
      </c>
      <c r="R154" s="3">
        <v>698977000</v>
      </c>
    </row>
    <row r="155" spans="1:18"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4" t="s">
        <v>23</v>
      </c>
      <c r="O155" s="3" t="s">
        <v>23</v>
      </c>
      <c r="P155" s="3" t="s">
        <v>23</v>
      </c>
      <c r="Q155" s="3" t="s">
        <v>23</v>
      </c>
      <c r="R155" s="3" t="s">
        <v>23</v>
      </c>
    </row>
    <row r="156" spans="1:18" ht="16" x14ac:dyDescent="0.2">
      <c r="A156" s="2" t="s">
        <v>157</v>
      </c>
      <c r="B156" s="3" t="s">
        <v>23</v>
      </c>
      <c r="C156" s="3" t="s">
        <v>23</v>
      </c>
      <c r="D156" s="3" t="s">
        <v>23</v>
      </c>
      <c r="E156" s="3" t="s">
        <v>23</v>
      </c>
      <c r="F156" s="3" t="s">
        <v>23</v>
      </c>
      <c r="G156" s="3" t="s">
        <v>23</v>
      </c>
      <c r="H156" s="3" t="s">
        <v>23</v>
      </c>
      <c r="I156" s="3" t="s">
        <v>23</v>
      </c>
      <c r="J156" s="3" t="s">
        <v>23</v>
      </c>
      <c r="K156" s="3" t="s">
        <v>23</v>
      </c>
      <c r="L156" s="3" t="s">
        <v>23</v>
      </c>
      <c r="M156" s="3" t="s">
        <v>23</v>
      </c>
      <c r="N156" s="4" t="s">
        <v>23</v>
      </c>
      <c r="O156" s="3" t="s">
        <v>23</v>
      </c>
      <c r="P156" s="3" t="s">
        <v>23</v>
      </c>
      <c r="Q156" s="3" t="s">
        <v>23</v>
      </c>
      <c r="R156" s="3" t="s">
        <v>23</v>
      </c>
    </row>
    <row r="157" spans="1:18" ht="16" x14ac:dyDescent="0.2">
      <c r="A157" s="2" t="s">
        <v>158</v>
      </c>
      <c r="B157" s="3" t="s">
        <v>23</v>
      </c>
      <c r="C157" s="3" t="s">
        <v>23</v>
      </c>
      <c r="D157" s="3" t="s">
        <v>23</v>
      </c>
      <c r="E157" s="3" t="s">
        <v>23</v>
      </c>
      <c r="F157" s="3" t="s">
        <v>23</v>
      </c>
      <c r="G157" s="3" t="s">
        <v>23</v>
      </c>
      <c r="H157" s="3" t="s">
        <v>23</v>
      </c>
      <c r="I157" s="3" t="s">
        <v>23</v>
      </c>
      <c r="J157" s="3" t="s">
        <v>23</v>
      </c>
      <c r="K157" s="3" t="s">
        <v>23</v>
      </c>
      <c r="L157" s="3" t="s">
        <v>23</v>
      </c>
      <c r="M157" s="3" t="s">
        <v>23</v>
      </c>
      <c r="N157" s="4" t="s">
        <v>23</v>
      </c>
      <c r="O157" s="3" t="s">
        <v>23</v>
      </c>
      <c r="P157" s="3" t="s">
        <v>23</v>
      </c>
      <c r="Q157" s="3" t="s">
        <v>23</v>
      </c>
      <c r="R157" s="3" t="s">
        <v>23</v>
      </c>
    </row>
    <row r="158" spans="1:18"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4" t="s">
        <v>23</v>
      </c>
      <c r="O158" s="3" t="s">
        <v>23</v>
      </c>
      <c r="P158" s="3" t="s">
        <v>23</v>
      </c>
      <c r="Q158" s="3" t="s">
        <v>23</v>
      </c>
      <c r="R158" s="3" t="s">
        <v>23</v>
      </c>
    </row>
    <row r="159" spans="1:18" ht="16" x14ac:dyDescent="0.2">
      <c r="A159" s="2" t="s">
        <v>160</v>
      </c>
      <c r="B159" s="3">
        <v>-2770000</v>
      </c>
      <c r="C159" s="3">
        <v>-3312000</v>
      </c>
      <c r="D159" s="3">
        <v>-20316000</v>
      </c>
      <c r="E159" s="3">
        <v>-13134000</v>
      </c>
      <c r="F159" s="3">
        <v>-19989000</v>
      </c>
      <c r="G159" s="3">
        <v>-21419000</v>
      </c>
      <c r="H159" s="3">
        <v>-15279000</v>
      </c>
      <c r="I159" s="3">
        <v>-23830000</v>
      </c>
      <c r="J159" s="3">
        <v>-15751000</v>
      </c>
      <c r="K159" s="3">
        <v>-15384000</v>
      </c>
      <c r="L159" s="3">
        <v>-64736000</v>
      </c>
      <c r="M159" s="3">
        <v>-44644000</v>
      </c>
      <c r="N159" s="4">
        <v>-38884000</v>
      </c>
      <c r="O159" s="3">
        <v>-10460000</v>
      </c>
      <c r="P159" s="3">
        <v>-5631000</v>
      </c>
      <c r="Q159" s="3">
        <v>-11581000</v>
      </c>
      <c r="R159" s="3">
        <v>-11212000</v>
      </c>
    </row>
    <row r="160" spans="1:18" ht="16" x14ac:dyDescent="0.2">
      <c r="A160" s="2" t="s">
        <v>161</v>
      </c>
      <c r="B160" s="3">
        <v>-2770000</v>
      </c>
      <c r="C160" s="3">
        <v>-3312000</v>
      </c>
      <c r="D160" s="3">
        <v>-20316000</v>
      </c>
      <c r="E160" s="3">
        <v>-13134000</v>
      </c>
      <c r="F160" s="3">
        <v>-19238000</v>
      </c>
      <c r="G160" s="3">
        <v>-21419000</v>
      </c>
      <c r="H160" s="3">
        <v>-15279000</v>
      </c>
      <c r="I160" s="3">
        <v>-23830000</v>
      </c>
      <c r="J160" s="3">
        <v>-15751000</v>
      </c>
      <c r="K160" s="3">
        <v>-15384000</v>
      </c>
      <c r="L160" s="3">
        <v>-64736000</v>
      </c>
      <c r="M160" s="3">
        <v>-44644000</v>
      </c>
      <c r="N160" s="4">
        <v>-38884000</v>
      </c>
      <c r="O160" s="3">
        <v>-10460000</v>
      </c>
      <c r="P160" s="3">
        <v>-5631000</v>
      </c>
      <c r="Q160" s="3">
        <v>-11581000</v>
      </c>
      <c r="R160" s="3">
        <v>-11212000</v>
      </c>
    </row>
    <row r="161" spans="1:18" ht="16" x14ac:dyDescent="0.2">
      <c r="A161" s="2" t="s">
        <v>162</v>
      </c>
      <c r="B161" s="3" t="s">
        <v>23</v>
      </c>
      <c r="C161" s="3" t="s">
        <v>23</v>
      </c>
      <c r="D161" s="3" t="s">
        <v>23</v>
      </c>
      <c r="E161" s="3" t="s">
        <v>23</v>
      </c>
      <c r="F161" s="3">
        <v>-751000</v>
      </c>
      <c r="G161" s="3" t="s">
        <v>23</v>
      </c>
      <c r="H161" s="3" t="s">
        <v>23</v>
      </c>
      <c r="I161" s="3" t="s">
        <v>23</v>
      </c>
      <c r="J161" s="3" t="s">
        <v>23</v>
      </c>
      <c r="K161" s="3" t="s">
        <v>23</v>
      </c>
      <c r="L161" s="3" t="s">
        <v>23</v>
      </c>
      <c r="M161" s="3" t="s">
        <v>23</v>
      </c>
      <c r="N161" s="4" t="s">
        <v>23</v>
      </c>
      <c r="O161" s="3" t="s">
        <v>23</v>
      </c>
      <c r="P161" s="3" t="s">
        <v>23</v>
      </c>
      <c r="Q161" s="3" t="s">
        <v>23</v>
      </c>
      <c r="R161" s="3" t="s">
        <v>23</v>
      </c>
    </row>
    <row r="162" spans="1:18" ht="16" x14ac:dyDescent="0.2">
      <c r="A162" s="2" t="s">
        <v>163</v>
      </c>
      <c r="B162" s="3" t="s">
        <v>23</v>
      </c>
      <c r="C162" s="3" t="s">
        <v>23</v>
      </c>
      <c r="D162" s="3" t="s">
        <v>23</v>
      </c>
      <c r="E162" s="3">
        <v>-210019000</v>
      </c>
      <c r="F162" s="3">
        <v>208200000</v>
      </c>
      <c r="G162" s="3">
        <v>-301856000</v>
      </c>
      <c r="H162" s="3">
        <v>-379041000</v>
      </c>
      <c r="I162" s="3">
        <v>-626462000</v>
      </c>
      <c r="J162" s="3">
        <v>-295176000</v>
      </c>
      <c r="K162" s="3">
        <v>-369397000</v>
      </c>
      <c r="L162" s="3">
        <v>-842192000</v>
      </c>
      <c r="M162" s="3">
        <v>418749000</v>
      </c>
      <c r="N162" s="4">
        <v>-396237000</v>
      </c>
      <c r="O162" s="3">
        <v>-72365000</v>
      </c>
      <c r="P162" s="3">
        <v>-16116000</v>
      </c>
      <c r="Q162" s="3">
        <v>-93124000</v>
      </c>
      <c r="R162" s="3">
        <v>-214632000</v>
      </c>
    </row>
    <row r="163" spans="1:18" ht="16" x14ac:dyDescent="0.2">
      <c r="A163" s="2" t="s">
        <v>164</v>
      </c>
      <c r="B163" s="3" t="s">
        <v>23</v>
      </c>
      <c r="C163" s="3" t="s">
        <v>23</v>
      </c>
      <c r="D163" s="3" t="s">
        <v>23</v>
      </c>
      <c r="E163" s="3" t="s">
        <v>23</v>
      </c>
      <c r="F163" s="3">
        <v>208200000</v>
      </c>
      <c r="G163" s="3">
        <v>137855000</v>
      </c>
      <c r="H163" s="3">
        <v>206332000</v>
      </c>
      <c r="I163" s="3">
        <v>547797000</v>
      </c>
      <c r="J163" s="3">
        <v>1208717000</v>
      </c>
      <c r="K163" s="3">
        <v>2318667000</v>
      </c>
      <c r="L163" s="3">
        <v>1475072000</v>
      </c>
      <c r="M163" s="3">
        <v>1837606000</v>
      </c>
      <c r="N163" s="4">
        <v>1987537000</v>
      </c>
      <c r="O163" s="3">
        <v>373003000</v>
      </c>
      <c r="P163" s="3">
        <v>845746000</v>
      </c>
      <c r="Q163" s="3">
        <v>441284000</v>
      </c>
      <c r="R163" s="3">
        <v>327504000</v>
      </c>
    </row>
    <row r="164" spans="1:18" ht="16" x14ac:dyDescent="0.2">
      <c r="A164" s="2" t="s">
        <v>165</v>
      </c>
      <c r="B164" s="3" t="s">
        <v>23</v>
      </c>
      <c r="C164" s="3" t="s">
        <v>23</v>
      </c>
      <c r="D164" s="3" t="s">
        <v>23</v>
      </c>
      <c r="E164" s="3">
        <v>-210019000</v>
      </c>
      <c r="F164" s="3" t="s">
        <v>23</v>
      </c>
      <c r="G164" s="3">
        <v>-439711000</v>
      </c>
      <c r="H164" s="3">
        <v>-585373000</v>
      </c>
      <c r="I164" s="3">
        <v>-1174259000</v>
      </c>
      <c r="J164" s="3">
        <v>-1503893000</v>
      </c>
      <c r="K164" s="3">
        <v>-2688064000</v>
      </c>
      <c r="L164" s="3">
        <v>-2317264000</v>
      </c>
      <c r="M164" s="3">
        <v>-1418857000</v>
      </c>
      <c r="N164" s="4">
        <v>-2383774000</v>
      </c>
      <c r="O164" s="3">
        <v>-445368000</v>
      </c>
      <c r="P164" s="3">
        <v>-861862000</v>
      </c>
      <c r="Q164" s="3">
        <v>-534408000</v>
      </c>
      <c r="R164" s="3">
        <v>-542136000</v>
      </c>
    </row>
    <row r="165" spans="1:18" ht="16" x14ac:dyDescent="0.2">
      <c r="A165" s="2" t="s">
        <v>166</v>
      </c>
      <c r="B165" s="3" t="s">
        <v>23</v>
      </c>
      <c r="C165" s="3" t="s">
        <v>23</v>
      </c>
      <c r="D165" s="3" t="s">
        <v>23</v>
      </c>
      <c r="E165" s="3" t="s">
        <v>23</v>
      </c>
      <c r="F165" s="3" t="s">
        <v>23</v>
      </c>
      <c r="G165" s="3">
        <v>-2500000</v>
      </c>
      <c r="H165" s="3" t="s">
        <v>23</v>
      </c>
      <c r="I165" s="3">
        <v>-104821000</v>
      </c>
      <c r="J165" s="3">
        <v>26855000</v>
      </c>
      <c r="K165" s="3">
        <v>-224021000</v>
      </c>
      <c r="L165" s="3">
        <v>-18634000</v>
      </c>
      <c r="M165" s="3">
        <v>-157778000</v>
      </c>
      <c r="N165" s="4">
        <v>-250000</v>
      </c>
      <c r="O165" s="3" t="s">
        <v>23</v>
      </c>
      <c r="P165" s="3">
        <v>-250000</v>
      </c>
      <c r="Q165" s="3" t="s">
        <v>23</v>
      </c>
      <c r="R165" s="3" t="s">
        <v>23</v>
      </c>
    </row>
    <row r="166" spans="1:18" ht="16" x14ac:dyDescent="0.2">
      <c r="A166" s="2" t="s">
        <v>167</v>
      </c>
      <c r="B166" s="3" t="s">
        <v>23</v>
      </c>
      <c r="C166" s="3" t="s">
        <v>23</v>
      </c>
      <c r="D166" s="3" t="s">
        <v>23</v>
      </c>
      <c r="E166" s="3" t="s">
        <v>23</v>
      </c>
      <c r="F166" s="3" t="s">
        <v>23</v>
      </c>
      <c r="G166" s="3" t="s">
        <v>23</v>
      </c>
      <c r="H166" s="3" t="s">
        <v>23</v>
      </c>
      <c r="I166" s="3" t="s">
        <v>23</v>
      </c>
      <c r="J166" s="3">
        <v>28220000</v>
      </c>
      <c r="K166" s="3">
        <v>3399000</v>
      </c>
      <c r="L166" s="3">
        <v>1299000</v>
      </c>
      <c r="M166" s="3" t="s">
        <v>23</v>
      </c>
      <c r="N166" s="4" t="s">
        <v>23</v>
      </c>
      <c r="O166" s="3" t="s">
        <v>23</v>
      </c>
      <c r="P166" s="3" t="s">
        <v>23</v>
      </c>
      <c r="Q166" s="3" t="s">
        <v>23</v>
      </c>
      <c r="R166" s="3" t="s">
        <v>23</v>
      </c>
    </row>
    <row r="167" spans="1:18" ht="16" x14ac:dyDescent="0.2">
      <c r="A167" s="2" t="s">
        <v>168</v>
      </c>
      <c r="B167" s="3" t="s">
        <v>23</v>
      </c>
      <c r="C167" s="3" t="s">
        <v>23</v>
      </c>
      <c r="D167" s="3" t="s">
        <v>23</v>
      </c>
      <c r="E167" s="3" t="s">
        <v>23</v>
      </c>
      <c r="F167" s="3" t="s">
        <v>23</v>
      </c>
      <c r="G167" s="3">
        <v>-2500000</v>
      </c>
      <c r="H167" s="3" t="s">
        <v>23</v>
      </c>
      <c r="I167" s="3">
        <v>-104821000</v>
      </c>
      <c r="J167" s="3">
        <v>-1365000</v>
      </c>
      <c r="K167" s="3">
        <v>-227420000</v>
      </c>
      <c r="L167" s="3">
        <v>-19933000</v>
      </c>
      <c r="M167" s="3">
        <v>-157778000</v>
      </c>
      <c r="N167" s="4">
        <v>-250000</v>
      </c>
      <c r="O167" s="3" t="s">
        <v>23</v>
      </c>
      <c r="P167" s="3">
        <v>-250000</v>
      </c>
      <c r="Q167" s="3" t="s">
        <v>23</v>
      </c>
      <c r="R167" s="3" t="s">
        <v>23</v>
      </c>
    </row>
    <row r="168" spans="1:18"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4" t="s">
        <v>23</v>
      </c>
      <c r="O168" s="3" t="s">
        <v>23</v>
      </c>
      <c r="P168" s="3" t="s">
        <v>23</v>
      </c>
      <c r="Q168" s="3" t="s">
        <v>23</v>
      </c>
      <c r="R168" s="3" t="s">
        <v>23</v>
      </c>
    </row>
    <row r="169" spans="1:18" ht="16" x14ac:dyDescent="0.2">
      <c r="A169" s="2" t="s">
        <v>170</v>
      </c>
      <c r="B169" s="3" t="s">
        <v>23</v>
      </c>
      <c r="C169" s="3">
        <v>-9040000</v>
      </c>
      <c r="D169" s="3">
        <v>825000</v>
      </c>
      <c r="E169" s="3">
        <v>-26209000</v>
      </c>
      <c r="F169" s="3">
        <v>-4041000</v>
      </c>
      <c r="G169" s="3">
        <v>-204000</v>
      </c>
      <c r="H169" s="3">
        <v>1740000</v>
      </c>
      <c r="I169" s="3" t="s">
        <v>23</v>
      </c>
      <c r="J169" s="3" t="s">
        <v>23</v>
      </c>
      <c r="K169" s="3" t="s">
        <v>23</v>
      </c>
      <c r="L169" s="3" t="s">
        <v>23</v>
      </c>
      <c r="M169" s="3" t="s">
        <v>23</v>
      </c>
      <c r="N169" s="4">
        <v>2049000</v>
      </c>
      <c r="O169" s="3" t="s">
        <v>23</v>
      </c>
      <c r="P169" s="3">
        <v>250000</v>
      </c>
      <c r="Q169" s="3">
        <v>1799000</v>
      </c>
      <c r="R169" s="3" t="s">
        <v>23</v>
      </c>
    </row>
    <row r="170" spans="1:18"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4" t="s">
        <v>23</v>
      </c>
      <c r="O170" s="3" t="s">
        <v>23</v>
      </c>
      <c r="P170" s="3" t="s">
        <v>23</v>
      </c>
      <c r="Q170" s="3" t="s">
        <v>23</v>
      </c>
      <c r="R170" s="3" t="s">
        <v>23</v>
      </c>
    </row>
    <row r="171" spans="1:18" ht="16" x14ac:dyDescent="0.2">
      <c r="A171" s="2" t="s">
        <v>171</v>
      </c>
      <c r="B171" s="3">
        <v>-2770000</v>
      </c>
      <c r="C171" s="3">
        <v>-12352000</v>
      </c>
      <c r="D171" s="3">
        <v>-19491000</v>
      </c>
      <c r="E171" s="3">
        <v>-249362000</v>
      </c>
      <c r="F171" s="3">
        <v>184170000</v>
      </c>
      <c r="G171" s="3">
        <v>-325979000</v>
      </c>
      <c r="H171" s="3">
        <v>-392580000</v>
      </c>
      <c r="I171" s="3">
        <v>-755113000</v>
      </c>
      <c r="J171" s="3">
        <v>-284072000</v>
      </c>
      <c r="K171" s="3">
        <v>-608802000</v>
      </c>
      <c r="L171" s="3">
        <v>-925562000</v>
      </c>
      <c r="M171" s="3">
        <v>216327000</v>
      </c>
      <c r="N171" s="4">
        <v>-433322000</v>
      </c>
      <c r="O171" s="3">
        <v>-82825000</v>
      </c>
      <c r="P171" s="3">
        <v>-21747000</v>
      </c>
      <c r="Q171" s="3">
        <v>-102906000</v>
      </c>
      <c r="R171" s="3">
        <v>-225844000</v>
      </c>
    </row>
    <row r="172" spans="1:18" ht="16" x14ac:dyDescent="0.2">
      <c r="A172" s="2" t="s">
        <v>172</v>
      </c>
      <c r="B172" s="3" t="s">
        <v>23</v>
      </c>
      <c r="C172" s="3" t="s">
        <v>23</v>
      </c>
      <c r="D172" s="3" t="s">
        <v>23</v>
      </c>
      <c r="E172" s="3" t="s">
        <v>23</v>
      </c>
      <c r="F172" s="3" t="s">
        <v>23</v>
      </c>
      <c r="G172" s="3" t="s">
        <v>23</v>
      </c>
      <c r="H172" s="3" t="s">
        <v>23</v>
      </c>
      <c r="I172" s="3" t="s">
        <v>23</v>
      </c>
      <c r="J172" s="3" t="s">
        <v>23</v>
      </c>
      <c r="K172" s="3" t="s">
        <v>23</v>
      </c>
      <c r="L172" s="3" t="s">
        <v>23</v>
      </c>
      <c r="M172" s="3" t="s">
        <v>23</v>
      </c>
      <c r="N172" s="4">
        <v>0</v>
      </c>
      <c r="O172" s="3" t="s">
        <v>23</v>
      </c>
      <c r="P172" s="3" t="s">
        <v>23</v>
      </c>
      <c r="Q172" s="3" t="s">
        <v>23</v>
      </c>
      <c r="R172" s="3" t="s">
        <v>23</v>
      </c>
    </row>
    <row r="173" spans="1:18" ht="16" x14ac:dyDescent="0.2">
      <c r="A173" s="2" t="s">
        <v>173</v>
      </c>
      <c r="B173" s="3">
        <v>40242000</v>
      </c>
      <c r="C173" s="3" t="s">
        <v>23</v>
      </c>
      <c r="D173" s="3" t="s">
        <v>23</v>
      </c>
      <c r="E173" s="3">
        <v>-20793000</v>
      </c>
      <c r="F173" s="3">
        <v>-1086000</v>
      </c>
      <c r="G173" s="3">
        <v>-1336000</v>
      </c>
      <c r="H173" s="3">
        <v>-1617000</v>
      </c>
      <c r="I173" s="3">
        <v>-1929000</v>
      </c>
      <c r="J173" s="3" t="s">
        <v>23</v>
      </c>
      <c r="K173" s="3" t="s">
        <v>23</v>
      </c>
      <c r="L173" s="3" t="s">
        <v>23</v>
      </c>
      <c r="M173" s="3" t="s">
        <v>23</v>
      </c>
      <c r="N173" s="4" t="s">
        <v>23</v>
      </c>
      <c r="O173" s="3" t="s">
        <v>23</v>
      </c>
      <c r="P173" s="3" t="s">
        <v>23</v>
      </c>
      <c r="Q173" s="3" t="s">
        <v>23</v>
      </c>
      <c r="R173" s="3" t="s">
        <v>23</v>
      </c>
    </row>
    <row r="174" spans="1:18" ht="16" x14ac:dyDescent="0.2">
      <c r="A174" s="2" t="s">
        <v>174</v>
      </c>
      <c r="B174" s="3">
        <v>95797000</v>
      </c>
      <c r="C174" s="3" t="s">
        <v>23</v>
      </c>
      <c r="D174" s="3" t="s">
        <v>23</v>
      </c>
      <c r="E174" s="3" t="s">
        <v>23</v>
      </c>
      <c r="F174" s="3" t="s">
        <v>23</v>
      </c>
      <c r="G174" s="3" t="s">
        <v>23</v>
      </c>
      <c r="H174" s="3" t="s">
        <v>23</v>
      </c>
      <c r="I174" s="3" t="s">
        <v>23</v>
      </c>
      <c r="J174" s="3" t="s">
        <v>23</v>
      </c>
      <c r="K174" s="3" t="s">
        <v>23</v>
      </c>
      <c r="L174" s="3" t="s">
        <v>23</v>
      </c>
      <c r="M174" s="3" t="s">
        <v>23</v>
      </c>
      <c r="N174" s="4" t="s">
        <v>23</v>
      </c>
      <c r="O174" s="3" t="s">
        <v>23</v>
      </c>
      <c r="P174" s="3" t="s">
        <v>23</v>
      </c>
      <c r="Q174" s="3" t="s">
        <v>23</v>
      </c>
      <c r="R174" s="3" t="s">
        <v>23</v>
      </c>
    </row>
    <row r="175" spans="1:18" ht="16" x14ac:dyDescent="0.2">
      <c r="A175" s="2" t="s">
        <v>175</v>
      </c>
      <c r="B175" s="3">
        <v>-55555000</v>
      </c>
      <c r="C175" s="3" t="s">
        <v>23</v>
      </c>
      <c r="D175" s="3" t="s">
        <v>23</v>
      </c>
      <c r="E175" s="3">
        <v>-20793000</v>
      </c>
      <c r="F175" s="3">
        <v>-1086000</v>
      </c>
      <c r="G175" s="3">
        <v>-1336000</v>
      </c>
      <c r="H175" s="3">
        <v>-1617000</v>
      </c>
      <c r="I175" s="3">
        <v>-1929000</v>
      </c>
      <c r="J175" s="3" t="s">
        <v>23</v>
      </c>
      <c r="K175" s="3" t="s">
        <v>23</v>
      </c>
      <c r="L175" s="3" t="s">
        <v>23</v>
      </c>
      <c r="M175" s="3" t="s">
        <v>23</v>
      </c>
      <c r="N175" s="4" t="s">
        <v>23</v>
      </c>
      <c r="O175" s="3" t="s">
        <v>23</v>
      </c>
      <c r="P175" s="3" t="s">
        <v>23</v>
      </c>
      <c r="Q175" s="3" t="s">
        <v>23</v>
      </c>
      <c r="R175" s="3" t="s">
        <v>23</v>
      </c>
    </row>
    <row r="176" spans="1:18" ht="16" x14ac:dyDescent="0.2">
      <c r="A176" s="2" t="s">
        <v>176</v>
      </c>
      <c r="B176" s="3">
        <v>4203000</v>
      </c>
      <c r="C176" s="3" t="s">
        <v>23</v>
      </c>
      <c r="D176" s="3" t="s">
        <v>23</v>
      </c>
      <c r="E176" s="3">
        <v>239315000</v>
      </c>
      <c r="F176" s="3">
        <v>-261000</v>
      </c>
      <c r="G176" s="3" t="s">
        <v>23</v>
      </c>
      <c r="H176" s="3" t="s">
        <v>23</v>
      </c>
      <c r="I176" s="3" t="s">
        <v>23</v>
      </c>
      <c r="J176" s="3">
        <v>-266142000</v>
      </c>
      <c r="K176" s="3">
        <v>-395173000</v>
      </c>
      <c r="L176" s="3">
        <v>-411645000</v>
      </c>
      <c r="M176" s="3">
        <v>-670287000</v>
      </c>
      <c r="N176" s="4">
        <v>-115096000</v>
      </c>
      <c r="O176" s="3">
        <v>-2817000</v>
      </c>
      <c r="P176" s="3">
        <v>-82275000</v>
      </c>
      <c r="Q176" s="3">
        <v>-30004000</v>
      </c>
      <c r="R176" s="3" t="s">
        <v>23</v>
      </c>
    </row>
    <row r="177" spans="1:18" ht="16" x14ac:dyDescent="0.2">
      <c r="A177" s="2" t="s">
        <v>177</v>
      </c>
      <c r="B177" s="3">
        <v>4203000</v>
      </c>
      <c r="C177" s="3" t="s">
        <v>23</v>
      </c>
      <c r="D177" s="3" t="s">
        <v>23</v>
      </c>
      <c r="E177" s="3">
        <v>239315000</v>
      </c>
      <c r="F177" s="3" t="s">
        <v>23</v>
      </c>
      <c r="G177" s="3" t="s">
        <v>23</v>
      </c>
      <c r="H177" s="3" t="s">
        <v>23</v>
      </c>
      <c r="I177" s="3" t="s">
        <v>23</v>
      </c>
      <c r="J177" s="3" t="s">
        <v>23</v>
      </c>
      <c r="K177" s="3" t="s">
        <v>23</v>
      </c>
      <c r="L177" s="3" t="s">
        <v>23</v>
      </c>
      <c r="M177" s="3" t="s">
        <v>23</v>
      </c>
      <c r="N177" s="4" t="s">
        <v>23</v>
      </c>
      <c r="O177" s="3" t="s">
        <v>23</v>
      </c>
      <c r="P177" s="3" t="s">
        <v>23</v>
      </c>
      <c r="Q177" s="3" t="s">
        <v>23</v>
      </c>
      <c r="R177" s="3" t="s">
        <v>23</v>
      </c>
    </row>
    <row r="178" spans="1:18" ht="16" x14ac:dyDescent="0.2">
      <c r="A178" s="2" t="s">
        <v>178</v>
      </c>
      <c r="B178" s="3" t="s">
        <v>23</v>
      </c>
      <c r="C178" s="3" t="s">
        <v>23</v>
      </c>
      <c r="D178" s="3" t="s">
        <v>23</v>
      </c>
      <c r="E178" s="3" t="s">
        <v>23</v>
      </c>
      <c r="F178" s="3">
        <v>-261000</v>
      </c>
      <c r="G178" s="3" t="s">
        <v>23</v>
      </c>
      <c r="H178" s="3" t="s">
        <v>23</v>
      </c>
      <c r="I178" s="3" t="s">
        <v>23</v>
      </c>
      <c r="J178" s="3">
        <v>-266142000</v>
      </c>
      <c r="K178" s="3">
        <v>-395173000</v>
      </c>
      <c r="L178" s="3">
        <v>-411645000</v>
      </c>
      <c r="M178" s="3">
        <v>-670287000</v>
      </c>
      <c r="N178" s="4">
        <v>-115096000</v>
      </c>
      <c r="O178" s="3">
        <v>-2817000</v>
      </c>
      <c r="P178" s="3">
        <v>-82275000</v>
      </c>
      <c r="Q178" s="3">
        <v>-30004000</v>
      </c>
      <c r="R178" s="3" t="s">
        <v>23</v>
      </c>
    </row>
    <row r="179" spans="1:18" ht="16" x14ac:dyDescent="0.2">
      <c r="A179" s="2" t="s">
        <v>179</v>
      </c>
      <c r="B179" s="3">
        <v>2060000</v>
      </c>
      <c r="C179" s="3">
        <v>3977000</v>
      </c>
      <c r="D179" s="3">
        <v>9886000</v>
      </c>
      <c r="E179" s="3">
        <v>42815000</v>
      </c>
      <c r="F179" s="3">
        <v>64452000</v>
      </c>
      <c r="G179" s="3">
        <v>76936000</v>
      </c>
      <c r="H179" s="3">
        <v>53086000</v>
      </c>
      <c r="I179" s="3">
        <v>44780000</v>
      </c>
      <c r="J179" s="3">
        <v>48178000</v>
      </c>
      <c r="K179" s="3">
        <v>48834000</v>
      </c>
      <c r="L179" s="3">
        <v>50763000</v>
      </c>
      <c r="M179" s="3">
        <v>15686000</v>
      </c>
      <c r="N179" s="4">
        <v>28013000</v>
      </c>
      <c r="O179" s="3">
        <v>-1845000</v>
      </c>
      <c r="P179" s="3">
        <v>13872000</v>
      </c>
      <c r="Q179" s="3">
        <v>772000</v>
      </c>
      <c r="R179" s="3">
        <v>15214000</v>
      </c>
    </row>
    <row r="180" spans="1:18"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4" t="s">
        <v>23</v>
      </c>
      <c r="O180" s="3" t="s">
        <v>23</v>
      </c>
      <c r="P180" s="3" t="s">
        <v>23</v>
      </c>
      <c r="Q180" s="3" t="s">
        <v>23</v>
      </c>
      <c r="R180" s="3" t="s">
        <v>23</v>
      </c>
    </row>
    <row r="181" spans="1:18" ht="16" x14ac:dyDescent="0.2">
      <c r="A181" s="2" t="s">
        <v>180</v>
      </c>
      <c r="B181" s="3">
        <v>46505000</v>
      </c>
      <c r="C181" s="3">
        <v>3977000</v>
      </c>
      <c r="D181" s="3">
        <v>9886000</v>
      </c>
      <c r="E181" s="3">
        <v>261337000</v>
      </c>
      <c r="F181" s="3">
        <v>63105000</v>
      </c>
      <c r="G181" s="3">
        <v>75600000</v>
      </c>
      <c r="H181" s="3">
        <v>51469000</v>
      </c>
      <c r="I181" s="3">
        <v>42851000</v>
      </c>
      <c r="J181" s="3">
        <v>-217964000</v>
      </c>
      <c r="K181" s="3">
        <v>-346339000</v>
      </c>
      <c r="L181" s="3">
        <v>-360882000</v>
      </c>
      <c r="M181" s="3">
        <v>-654601000</v>
      </c>
      <c r="N181" s="4">
        <v>-87083000</v>
      </c>
      <c r="O181" s="3">
        <v>-4662000</v>
      </c>
      <c r="P181" s="3">
        <v>-68403000</v>
      </c>
      <c r="Q181" s="3">
        <v>-29232000</v>
      </c>
      <c r="R181" s="3">
        <v>15214000</v>
      </c>
    </row>
    <row r="182" spans="1:18" ht="16" x14ac:dyDescent="0.2">
      <c r="A182" s="2" t="s">
        <v>181</v>
      </c>
      <c r="B182" s="3">
        <v>-18000</v>
      </c>
      <c r="C182" s="3">
        <v>-1000</v>
      </c>
      <c r="D182" s="3">
        <v>-34000</v>
      </c>
      <c r="E182" s="3">
        <v>-124000</v>
      </c>
      <c r="F182" s="3">
        <v>-513000</v>
      </c>
      <c r="G182" s="3">
        <v>-464000</v>
      </c>
      <c r="H182" s="3">
        <v>753000</v>
      </c>
      <c r="I182" s="3">
        <v>-1390000</v>
      </c>
      <c r="J182" s="3">
        <v>353000</v>
      </c>
      <c r="K182" s="3">
        <v>1966000</v>
      </c>
      <c r="L182" s="3">
        <v>-1816000</v>
      </c>
      <c r="M182" s="3">
        <v>-3611000</v>
      </c>
      <c r="N182" s="4">
        <v>1545000</v>
      </c>
      <c r="O182" s="3">
        <v>2479000</v>
      </c>
      <c r="P182" s="3">
        <v>314000</v>
      </c>
      <c r="Q182" s="3">
        <v>115000</v>
      </c>
      <c r="R182" s="3">
        <v>-1363000</v>
      </c>
    </row>
    <row r="183" spans="1:18" ht="16" x14ac:dyDescent="0.2">
      <c r="A183" s="2" t="s">
        <v>182</v>
      </c>
      <c r="B183" s="3">
        <v>56165000</v>
      </c>
      <c r="C183" s="3">
        <v>17931000</v>
      </c>
      <c r="D183" s="3">
        <v>25043000</v>
      </c>
      <c r="E183" s="3">
        <v>126491000</v>
      </c>
      <c r="F183" s="3">
        <v>447808000</v>
      </c>
      <c r="G183" s="3">
        <v>-118939000</v>
      </c>
      <c r="H183" s="3">
        <v>290516000</v>
      </c>
      <c r="I183" s="3">
        <v>-209143000</v>
      </c>
      <c r="J183" s="3">
        <v>460998000</v>
      </c>
      <c r="K183" s="3">
        <v>-220027000</v>
      </c>
      <c r="L183" s="3">
        <v>-270588000</v>
      </c>
      <c r="M183" s="3">
        <v>54539000</v>
      </c>
      <c r="N183" s="4">
        <v>1027618000</v>
      </c>
      <c r="O183" s="3">
        <v>-47014000</v>
      </c>
      <c r="P183" s="3">
        <v>284333000</v>
      </c>
      <c r="Q183" s="3">
        <v>301952000</v>
      </c>
      <c r="R183" s="3">
        <v>488347000</v>
      </c>
    </row>
    <row r="184" spans="1:18" ht="16" x14ac:dyDescent="0.2">
      <c r="A184" s="2" t="s">
        <v>53</v>
      </c>
      <c r="B184" s="3">
        <v>45693000</v>
      </c>
      <c r="C184" s="3">
        <v>41676000</v>
      </c>
      <c r="D184" s="3">
        <v>71192000</v>
      </c>
      <c r="E184" s="3">
        <v>135534000</v>
      </c>
      <c r="F184" s="3">
        <v>162979000</v>
      </c>
      <c r="G184" s="3">
        <v>263158000</v>
      </c>
      <c r="H184" s="3">
        <v>490912000</v>
      </c>
      <c r="I184" s="3">
        <v>706018000</v>
      </c>
      <c r="J184" s="3">
        <v>838623000</v>
      </c>
      <c r="K184" s="3">
        <v>744274000</v>
      </c>
      <c r="L184" s="3">
        <v>975073000</v>
      </c>
      <c r="M184" s="3">
        <v>1589806000</v>
      </c>
      <c r="N184" s="4">
        <v>2160018000</v>
      </c>
      <c r="O184" s="3">
        <v>486450000</v>
      </c>
      <c r="P184" s="3">
        <v>505483000</v>
      </c>
      <c r="Q184" s="3">
        <v>548384000</v>
      </c>
      <c r="R184" s="3">
        <v>619701000</v>
      </c>
    </row>
    <row r="185" spans="1:18" ht="16" x14ac:dyDescent="0.2">
      <c r="A185" s="2" t="s">
        <v>54</v>
      </c>
      <c r="B185" s="5">
        <v>32.67</v>
      </c>
      <c r="C185" s="5">
        <v>21.55</v>
      </c>
      <c r="D185" s="5">
        <v>19.71</v>
      </c>
      <c r="E185" s="5">
        <v>23.2</v>
      </c>
      <c r="F185" s="5">
        <v>19.46</v>
      </c>
      <c r="G185" s="5">
        <v>23.31</v>
      </c>
      <c r="H185" s="5">
        <v>29.82</v>
      </c>
      <c r="I185" s="5">
        <v>32.82</v>
      </c>
      <c r="J185" s="5">
        <v>34.79</v>
      </c>
      <c r="K185" s="5">
        <v>32.119999999999997</v>
      </c>
      <c r="L185" s="5">
        <v>33.08</v>
      </c>
      <c r="M185" s="5">
        <v>36.29</v>
      </c>
      <c r="N185" s="6">
        <v>38.6</v>
      </c>
      <c r="O185" s="5">
        <v>36.29</v>
      </c>
      <c r="P185" s="5">
        <v>37.159999999999997</v>
      </c>
      <c r="Q185" s="5">
        <v>37.53</v>
      </c>
      <c r="R185" s="5">
        <v>38.6</v>
      </c>
    </row>
    <row r="186" spans="1:18" ht="16" x14ac:dyDescent="0.2">
      <c r="A186" s="2" t="s">
        <v>183</v>
      </c>
      <c r="B186" s="3" t="s">
        <v>23</v>
      </c>
      <c r="C186" s="3" t="s">
        <v>23</v>
      </c>
      <c r="D186" s="3" t="s">
        <v>23</v>
      </c>
      <c r="E186" s="3" t="s">
        <v>23</v>
      </c>
      <c r="F186" s="3" t="s">
        <v>23</v>
      </c>
      <c r="G186" s="3">
        <v>2500000</v>
      </c>
      <c r="H186" s="3" t="s">
        <v>23</v>
      </c>
      <c r="I186" s="3">
        <v>104821000</v>
      </c>
      <c r="J186" s="3">
        <v>-26855000</v>
      </c>
      <c r="K186" s="3">
        <v>224021000</v>
      </c>
      <c r="L186" s="3">
        <v>18634000</v>
      </c>
      <c r="M186" s="3">
        <v>157778000</v>
      </c>
      <c r="N186" s="4">
        <v>250000</v>
      </c>
      <c r="O186" s="3" t="s">
        <v>23</v>
      </c>
      <c r="P186" s="3">
        <v>250000</v>
      </c>
      <c r="Q186" s="3" t="s">
        <v>23</v>
      </c>
      <c r="R186" s="3" t="s">
        <v>23</v>
      </c>
    </row>
    <row r="187" spans="1:18" ht="16" x14ac:dyDescent="0.2">
      <c r="A187" s="2" t="s">
        <v>184</v>
      </c>
      <c r="B187" s="3">
        <v>9660000</v>
      </c>
      <c r="C187" s="3">
        <v>22994000</v>
      </c>
      <c r="D187" s="3">
        <v>14332000</v>
      </c>
      <c r="E187" s="3">
        <v>101382000</v>
      </c>
      <c r="F187" s="3">
        <v>180544000</v>
      </c>
      <c r="G187" s="3">
        <v>110021000</v>
      </c>
      <c r="H187" s="3">
        <v>616348000</v>
      </c>
      <c r="I187" s="3">
        <v>479289000</v>
      </c>
      <c r="J187" s="3">
        <v>947283000</v>
      </c>
      <c r="K187" s="3">
        <v>719730000</v>
      </c>
      <c r="L187" s="3">
        <v>951120000</v>
      </c>
      <c r="M187" s="3">
        <v>448169000</v>
      </c>
      <c r="N187" s="4">
        <v>1509139000</v>
      </c>
      <c r="O187" s="3">
        <v>30013000</v>
      </c>
      <c r="P187" s="3">
        <v>368852000</v>
      </c>
      <c r="Q187" s="3">
        <v>422509000</v>
      </c>
      <c r="R187" s="3">
        <v>687765000</v>
      </c>
    </row>
    <row r="188" spans="1:18" ht="16" x14ac:dyDescent="0.2">
      <c r="A188" s="34" t="s">
        <v>185</v>
      </c>
      <c r="B188" s="32">
        <v>15464566</v>
      </c>
      <c r="C188" s="32">
        <v>27562913</v>
      </c>
      <c r="D188" s="32">
        <v>19519005</v>
      </c>
      <c r="E188" s="32">
        <v>105870741</v>
      </c>
      <c r="F188" s="32">
        <v>183158315</v>
      </c>
      <c r="G188" s="32">
        <v>112405629</v>
      </c>
      <c r="H188" s="32">
        <v>618826092</v>
      </c>
      <c r="I188" s="3">
        <v>479289000</v>
      </c>
      <c r="J188" s="32">
        <v>947283000</v>
      </c>
      <c r="K188" s="32">
        <v>719730000</v>
      </c>
      <c r="L188" s="32">
        <v>951120000</v>
      </c>
      <c r="M188" s="32">
        <v>448169000</v>
      </c>
      <c r="N188" s="33">
        <v>1509139000</v>
      </c>
      <c r="O188" s="32">
        <v>30013000</v>
      </c>
      <c r="P188" s="32">
        <v>368852000</v>
      </c>
      <c r="Q188" s="32">
        <v>422509000</v>
      </c>
      <c r="R188" s="32">
        <v>687765000</v>
      </c>
    </row>
    <row r="189" spans="1:18" ht="16" x14ac:dyDescent="0.2">
      <c r="A189" s="21" t="s">
        <v>198</v>
      </c>
      <c r="B189" s="22"/>
      <c r="C189" s="23">
        <f>(C188/B188)-1</f>
        <v>0.78232696604612117</v>
      </c>
      <c r="D189" s="23">
        <f>(D188/C188)-1</f>
        <v>-0.29183809418111939</v>
      </c>
      <c r="E189" s="23">
        <f>(E188/D188)-1</f>
        <v>4.4239824724672188</v>
      </c>
      <c r="F189" s="23">
        <f t="shared" ref="F189:P189" si="11">(F188/E188)-1</f>
        <v>0.73001825877463156</v>
      </c>
      <c r="G189" s="23">
        <f t="shared" si="11"/>
        <v>-0.38629251421099831</v>
      </c>
      <c r="H189" s="23">
        <f t="shared" si="11"/>
        <v>4.5052945079823363</v>
      </c>
      <c r="I189" s="23">
        <f t="shared" si="11"/>
        <v>-0.22548676244246013</v>
      </c>
      <c r="J189" s="23">
        <f t="shared" si="11"/>
        <v>0.97643384262939481</v>
      </c>
      <c r="K189" s="23">
        <f t="shared" si="11"/>
        <v>-0.24021649285377233</v>
      </c>
      <c r="L189" s="23">
        <f t="shared" si="11"/>
        <v>0.32149556083531317</v>
      </c>
      <c r="M189" s="23">
        <f t="shared" si="11"/>
        <v>-0.52879867945159398</v>
      </c>
      <c r="N189" s="23">
        <f t="shared" si="11"/>
        <v>2.3673435690554232</v>
      </c>
      <c r="O189" s="23"/>
      <c r="P189" s="23">
        <f t="shared" si="11"/>
        <v>11.28974111218472</v>
      </c>
      <c r="Q189" s="23">
        <f t="shared" ref="Q189:R189" si="12">(Q188/P188)-1</f>
        <v>0.14547026991855816</v>
      </c>
      <c r="R189" s="23">
        <f t="shared" si="12"/>
        <v>0.6278114785720541</v>
      </c>
    </row>
    <row r="190" spans="1:18" ht="16" x14ac:dyDescent="0.2">
      <c r="A190" s="24" t="s">
        <v>199</v>
      </c>
      <c r="B190" s="25">
        <f t="shared" ref="B190:R190" si="13">B188/B2</f>
        <v>0.11058124535209657</v>
      </c>
      <c r="C190" s="25">
        <f t="shared" si="13"/>
        <v>0.14251175235771013</v>
      </c>
      <c r="D190" s="25">
        <f t="shared" si="13"/>
        <v>5.4035736828117735E-2</v>
      </c>
      <c r="E190" s="25">
        <f t="shared" si="13"/>
        <v>0.18125261681954988</v>
      </c>
      <c r="F190" s="25">
        <f t="shared" si="13"/>
        <v>0.21867273526100448</v>
      </c>
      <c r="G190" s="25">
        <f t="shared" si="13"/>
        <v>9.9547391129921434E-2</v>
      </c>
      <c r="H190" s="25">
        <f t="shared" si="13"/>
        <v>0.37591504969669282</v>
      </c>
      <c r="I190" s="25">
        <f t="shared" si="13"/>
        <v>0.22278326033330406</v>
      </c>
      <c r="J190" s="25">
        <f t="shared" si="13"/>
        <v>0.39294837280033318</v>
      </c>
      <c r="K190" s="25">
        <f t="shared" si="13"/>
        <v>0.31056149871068628</v>
      </c>
      <c r="L190" s="25">
        <f t="shared" si="13"/>
        <v>0.32262824381105121</v>
      </c>
      <c r="M190" s="25">
        <f t="shared" si="13"/>
        <v>0.10229109558556687</v>
      </c>
      <c r="N190" s="25">
        <f t="shared" si="13"/>
        <v>0.26971629495773491</v>
      </c>
      <c r="O190" s="25">
        <f t="shared" si="13"/>
        <v>2.3529420987933067E-2</v>
      </c>
      <c r="P190" s="25">
        <f t="shared" si="13"/>
        <v>0.27295055096714327</v>
      </c>
      <c r="Q190" s="25">
        <f t="shared" si="13"/>
        <v>0.28960315958884769</v>
      </c>
      <c r="R190" s="25">
        <f t="shared" si="13"/>
        <v>0.45563766019016122</v>
      </c>
    </row>
    <row r="191" spans="1:18" ht="16" x14ac:dyDescent="0.2">
      <c r="A191" s="2" t="s">
        <v>186</v>
      </c>
      <c r="B191" s="3" t="s">
        <v>23</v>
      </c>
      <c r="C191" s="3">
        <v>28986000</v>
      </c>
      <c r="D191" s="3">
        <v>14332000</v>
      </c>
      <c r="E191" s="3">
        <v>74597000</v>
      </c>
      <c r="F191" s="3">
        <v>180209000</v>
      </c>
      <c r="G191" s="3">
        <v>108685000</v>
      </c>
      <c r="H191" s="3">
        <v>614731000</v>
      </c>
      <c r="I191" s="3">
        <v>477360000</v>
      </c>
      <c r="J191" s="3">
        <v>947283000</v>
      </c>
      <c r="K191" s="3">
        <v>719730000</v>
      </c>
      <c r="L191" s="3">
        <v>951120000</v>
      </c>
      <c r="M191" s="3">
        <v>448169000</v>
      </c>
      <c r="N191" s="4">
        <v>1509139000</v>
      </c>
      <c r="O191" s="3">
        <v>30013000</v>
      </c>
      <c r="P191" s="3">
        <v>368852000</v>
      </c>
      <c r="Q191" s="3">
        <v>422509000</v>
      </c>
      <c r="R191" s="3">
        <v>687765000</v>
      </c>
    </row>
    <row r="192" spans="1:18" ht="16" x14ac:dyDescent="0.2">
      <c r="A192" s="2" t="s">
        <v>187</v>
      </c>
      <c r="B192" s="5">
        <v>0.05</v>
      </c>
      <c r="C192" s="5">
        <v>0.08</v>
      </c>
      <c r="D192" s="5">
        <v>0.05</v>
      </c>
      <c r="E192" s="5">
        <v>0.52</v>
      </c>
      <c r="F192" s="5">
        <v>0.68</v>
      </c>
      <c r="G192" s="5">
        <v>0.4</v>
      </c>
      <c r="H192" s="5">
        <v>2.13</v>
      </c>
      <c r="I192" s="5">
        <v>1.6</v>
      </c>
      <c r="J192" s="5">
        <v>3.1</v>
      </c>
      <c r="K192" s="5">
        <v>2.37</v>
      </c>
      <c r="L192" s="5">
        <v>3.1</v>
      </c>
      <c r="M192" s="5">
        <v>1.46</v>
      </c>
      <c r="N192" s="6">
        <v>6.55</v>
      </c>
      <c r="O192" s="5">
        <v>0.1</v>
      </c>
      <c r="P192" s="5">
        <v>1.2</v>
      </c>
      <c r="Q192" s="5">
        <v>1.37</v>
      </c>
      <c r="R192" s="3" t="s">
        <v>23</v>
      </c>
    </row>
    <row r="193" spans="1:18" ht="16" x14ac:dyDescent="0.2">
      <c r="A193" s="2" t="s">
        <v>188</v>
      </c>
      <c r="B193" s="3" t="s">
        <v>23</v>
      </c>
      <c r="C193" s="3" t="s">
        <v>23</v>
      </c>
      <c r="D193" s="3" t="s">
        <v>23</v>
      </c>
      <c r="E193" s="5">
        <v>25.98</v>
      </c>
      <c r="F193" s="5">
        <v>25.21</v>
      </c>
      <c r="G193" s="5">
        <v>46.35</v>
      </c>
      <c r="H193" s="5">
        <v>28.76</v>
      </c>
      <c r="I193" s="5">
        <v>32.33</v>
      </c>
      <c r="J193" s="5">
        <v>16.809999999999999</v>
      </c>
      <c r="K193" s="5">
        <v>30.77</v>
      </c>
      <c r="L193" s="5">
        <v>42.47</v>
      </c>
      <c r="M193" s="5">
        <v>71.45</v>
      </c>
      <c r="N193" s="6">
        <v>27.46</v>
      </c>
      <c r="O193" s="5">
        <v>73.510000000000005</v>
      </c>
      <c r="P193" s="5">
        <v>78.27</v>
      </c>
      <c r="Q193" s="5">
        <v>50.59</v>
      </c>
      <c r="R193" s="5">
        <v>27.64</v>
      </c>
    </row>
    <row r="194" spans="1:18" ht="16" x14ac:dyDescent="0.2">
      <c r="A194" s="2" t="s">
        <v>189</v>
      </c>
      <c r="B194" s="5">
        <v>0.37</v>
      </c>
      <c r="C194" s="5">
        <v>1.23</v>
      </c>
      <c r="D194" s="5">
        <v>0.82</v>
      </c>
      <c r="E194" s="5">
        <v>1.32</v>
      </c>
      <c r="F194" s="5">
        <v>1.66</v>
      </c>
      <c r="G194" s="5">
        <v>0.71</v>
      </c>
      <c r="H194" s="5">
        <v>1.49</v>
      </c>
      <c r="I194" s="5">
        <v>1.53</v>
      </c>
      <c r="J194" s="5">
        <v>1.1200000000000001</v>
      </c>
      <c r="K194" s="5">
        <v>1.1599999999999999</v>
      </c>
      <c r="L194" s="5">
        <v>1.21</v>
      </c>
      <c r="M194" s="5">
        <v>0.36</v>
      </c>
      <c r="N194" s="6">
        <v>0.81</v>
      </c>
      <c r="O194" s="5">
        <v>0.09</v>
      </c>
      <c r="P194" s="5">
        <v>0.86</v>
      </c>
      <c r="Q194" s="5">
        <v>0.88</v>
      </c>
      <c r="R194" s="5">
        <v>1.28</v>
      </c>
    </row>
    <row r="196" spans="1:18" ht="16" x14ac:dyDescent="0.2">
      <c r="A196" s="7"/>
    </row>
  </sheetData>
  <hyperlinks>
    <hyperlink ref="A1" r:id="rId1" tooltip="ROIC AI" display="ROIC AI" xr:uid="{00000000-0004-0000-0000-000000000000}"/>
  </hyperlinks>
  <pageMargins left="0.7" right="0.7" top="0.75" bottom="0.75" header="0.3" footer="0.3"/>
  <ignoredErrors>
    <ignoredError sqref="B1:R1 A4:R7 A15:R16 A19:R33 A37:R95 A2:R2 A9:R11 A13:R13 A191:R195 A96:F96 A97:R127 A128:M128 O128:Q128 A130:R142 A144:R171 A173:R187 A172:M172 O172:R172 A188:H188 J188:R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7E2C-EE98-6C48-B611-591D9083BB4D}">
  <dimension ref="A1:R110"/>
  <sheetViews>
    <sheetView tabSelected="1" workbookViewId="0">
      <selection activeCell="F22" sqref="F22"/>
    </sheetView>
  </sheetViews>
  <sheetFormatPr baseColWidth="10" defaultRowHeight="15" x14ac:dyDescent="0.2"/>
  <cols>
    <col min="1" max="19"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35" cm="1">
        <f t="array" ref="A3">_FV(A1,"Market cap",TRUE)</f>
        <v>69695755403</v>
      </c>
      <c r="B3" s="36" t="s">
        <v>200</v>
      </c>
      <c r="C3" s="37">
        <f>Financials!N8*0.01</f>
        <v>0.60760000000000003</v>
      </c>
      <c r="D3" s="36" t="s">
        <v>201</v>
      </c>
      <c r="E3" s="37">
        <f>SUM(C11:E11)/3</f>
        <v>0.23986339101331902</v>
      </c>
      <c r="F3" s="38" t="s">
        <v>202</v>
      </c>
      <c r="G3" s="39">
        <f>AVERAGE(Financials!J129:N129)</f>
        <v>2.7879460790105836E-3</v>
      </c>
      <c r="H3" s="38" t="s">
        <v>203</v>
      </c>
      <c r="I3" s="40">
        <f>J15*(1+I7)/(I6-I7)</f>
        <v>46970396589.480728</v>
      </c>
      <c r="J3" s="41" t="s">
        <v>204</v>
      </c>
      <c r="K3" s="42">
        <f>Financials!N172/Model!A3</f>
        <v>0</v>
      </c>
      <c r="L3" s="43" t="s">
        <v>205</v>
      </c>
      <c r="M3" s="44"/>
      <c r="N3" s="119" t="s">
        <v>206</v>
      </c>
      <c r="O3" s="120"/>
      <c r="P3" s="44"/>
      <c r="Q3" s="44"/>
      <c r="R3" s="44"/>
    </row>
    <row r="4" spans="1:18" ht="22" customHeight="1" x14ac:dyDescent="0.2">
      <c r="A4" s="45">
        <f>Financials!N56-Financials!N96-Financials!N105</f>
        <v>4407559000</v>
      </c>
      <c r="B4" s="46" t="s">
        <v>207</v>
      </c>
      <c r="C4" s="47">
        <f>Financials!N17*0.01</f>
        <v>0.37290000000000001</v>
      </c>
      <c r="D4" s="46" t="s">
        <v>208</v>
      </c>
      <c r="E4" s="47">
        <f>SUM(C13:E13)/3</f>
        <v>0.22383153679403309</v>
      </c>
      <c r="F4" s="48" t="s">
        <v>209</v>
      </c>
      <c r="G4" s="49">
        <f>A5*(1+(5*G3))</f>
        <v>315436751.51987404</v>
      </c>
      <c r="H4" s="48" t="s">
        <v>210</v>
      </c>
      <c r="I4" s="50">
        <f>NPV(I6,F15,G15,H15,I15,(J15+I3))</f>
        <v>39251163483.88504</v>
      </c>
      <c r="J4" s="48" t="s">
        <v>211</v>
      </c>
      <c r="K4" s="51" cm="1">
        <f t="array" ref="K4">_FV(A1,"Change (%)",TRUE)</f>
        <v>4.0595999999999993E-2</v>
      </c>
      <c r="L4" s="52" t="s">
        <v>212</v>
      </c>
      <c r="M4" s="44"/>
      <c r="N4" s="121" t="s">
        <v>213</v>
      </c>
      <c r="O4" s="122"/>
      <c r="P4" s="44"/>
      <c r="Q4" s="44"/>
      <c r="R4" s="44"/>
    </row>
    <row r="5" spans="1:18" ht="22" customHeight="1" x14ac:dyDescent="0.2">
      <c r="A5" s="45" cm="1">
        <f t="array" ref="A5">_FV(A1,"Shares outstanding",TRUE)</f>
        <v>311100100</v>
      </c>
      <c r="B5" s="46" t="s">
        <v>214</v>
      </c>
      <c r="C5" s="47">
        <f>F14</f>
        <v>0.35476149769191317</v>
      </c>
      <c r="D5" s="53" t="s">
        <v>215</v>
      </c>
      <c r="E5" s="47">
        <f>SUM(C16:E16)/3</f>
        <v>-0.14917320382335106</v>
      </c>
      <c r="F5" s="48" t="s">
        <v>216</v>
      </c>
      <c r="G5" s="49">
        <f>Financials!N56</f>
        <v>4455603000</v>
      </c>
      <c r="H5" s="48" t="s">
        <v>217</v>
      </c>
      <c r="I5" s="50">
        <f>I4+G5-G6</f>
        <v>43658722483.88504</v>
      </c>
      <c r="J5" s="48" t="s">
        <v>218</v>
      </c>
      <c r="K5" s="54" cm="1">
        <f t="array" ref="K5">_FV(A1,"Price")</f>
        <v>224.03</v>
      </c>
      <c r="L5" s="55" t="s">
        <v>219</v>
      </c>
      <c r="M5" s="44"/>
      <c r="N5" s="56" t="s">
        <v>220</v>
      </c>
      <c r="O5" s="57">
        <f>Financials!N20</f>
        <v>-68488000</v>
      </c>
      <c r="P5" s="44"/>
      <c r="Q5" s="44"/>
      <c r="R5" s="44"/>
    </row>
    <row r="6" spans="1:18" ht="22" customHeight="1" x14ac:dyDescent="0.2">
      <c r="A6" s="58">
        <f>O20/F10</f>
        <v>11.915841238331339</v>
      </c>
      <c r="B6" s="46" t="s">
        <v>221</v>
      </c>
      <c r="C6" s="47">
        <f>F17</f>
        <v>0.32159343477517527</v>
      </c>
      <c r="D6" s="53" t="s">
        <v>199</v>
      </c>
      <c r="E6" s="47">
        <f>Financials!N33/Financials!N126</f>
        <v>0.29217707021153461</v>
      </c>
      <c r="F6" s="46" t="s">
        <v>222</v>
      </c>
      <c r="G6" s="49">
        <f>Financials!N96+Financials!N105</f>
        <v>48044000</v>
      </c>
      <c r="H6" s="48" t="s">
        <v>223</v>
      </c>
      <c r="I6" s="51">
        <f>N25</f>
        <v>9.7209843779764771E-2</v>
      </c>
      <c r="J6" s="48" t="s">
        <v>224</v>
      </c>
      <c r="K6" s="59">
        <f>I5/G4</f>
        <v>138.40721562571105</v>
      </c>
      <c r="L6" s="60" t="s">
        <v>225</v>
      </c>
      <c r="M6" s="44"/>
      <c r="N6" s="56" t="s">
        <v>226</v>
      </c>
      <c r="O6" s="57">
        <f>Financials!N96</f>
        <v>0</v>
      </c>
      <c r="P6" s="44"/>
      <c r="Q6" s="44"/>
      <c r="R6" s="44"/>
    </row>
    <row r="7" spans="1:18" ht="22" customHeight="1" thickBot="1" x14ac:dyDescent="0.25">
      <c r="A7" s="61">
        <f>O20/F12</f>
        <v>33.588315856867467</v>
      </c>
      <c r="B7" s="62" t="s">
        <v>227</v>
      </c>
      <c r="C7" s="63">
        <f>F15/A3</f>
        <v>2.6988731080157483E-2</v>
      </c>
      <c r="D7" s="62" t="s">
        <v>228</v>
      </c>
      <c r="E7" s="64">
        <f>(Financials!N16*(1-0.25))/(Financials!N126+Financials!N105+Financials!N96)</f>
        <v>0.23875285930677176</v>
      </c>
      <c r="F7" s="62" t="s">
        <v>195</v>
      </c>
      <c r="G7" s="65">
        <f>(Financials!N96+Financials!N105)/Financials!N126</f>
        <v>7.3850732181958345E-3</v>
      </c>
      <c r="H7" s="66" t="s">
        <v>229</v>
      </c>
      <c r="I7" s="67">
        <v>2.5000000000000001E-2</v>
      </c>
      <c r="J7" s="68" t="s">
        <v>230</v>
      </c>
      <c r="K7" s="69">
        <f>K6/K5-1</f>
        <v>-0.38219338648524281</v>
      </c>
      <c r="L7" s="70" t="s">
        <v>231</v>
      </c>
      <c r="M7" s="44"/>
      <c r="N7" s="56" t="s">
        <v>232</v>
      </c>
      <c r="O7" s="57">
        <f>Financials!N105</f>
        <v>48044000</v>
      </c>
      <c r="P7" s="44"/>
      <c r="Q7" s="44"/>
      <c r="R7" s="44"/>
    </row>
    <row r="8" spans="1:18" ht="22" customHeight="1" x14ac:dyDescent="0.2">
      <c r="A8" s="71"/>
      <c r="B8" s="44"/>
      <c r="C8" s="44"/>
      <c r="D8" s="44"/>
      <c r="E8" s="44"/>
      <c r="F8" s="72"/>
      <c r="G8" s="72"/>
      <c r="H8" s="72"/>
      <c r="I8" s="72"/>
      <c r="J8" s="73"/>
      <c r="K8" s="74"/>
      <c r="L8" s="74"/>
      <c r="M8" s="44"/>
      <c r="N8" s="75" t="s">
        <v>213</v>
      </c>
      <c r="O8" s="76">
        <f>O5/(O6+O7)</f>
        <v>-1.4255266006161018</v>
      </c>
      <c r="P8" s="44"/>
      <c r="Q8" s="44"/>
      <c r="R8" s="44"/>
    </row>
    <row r="9" spans="1:18" ht="22" customHeight="1" x14ac:dyDescent="0.2">
      <c r="A9" s="77"/>
      <c r="B9" s="78">
        <v>2019</v>
      </c>
      <c r="C9" s="78">
        <v>2020</v>
      </c>
      <c r="D9" s="78">
        <v>2021</v>
      </c>
      <c r="E9" s="79">
        <v>2022</v>
      </c>
      <c r="F9" s="80">
        <v>2023</v>
      </c>
      <c r="G9" s="81">
        <v>2024</v>
      </c>
      <c r="H9" s="81">
        <v>2025</v>
      </c>
      <c r="I9" s="81">
        <v>2026</v>
      </c>
      <c r="J9" s="82">
        <v>2027</v>
      </c>
      <c r="K9" s="83"/>
      <c r="L9" s="74"/>
      <c r="M9" s="74"/>
      <c r="N9" s="56" t="s">
        <v>233</v>
      </c>
      <c r="O9" s="57">
        <f>Financials!N25</f>
        <v>312706000</v>
      </c>
      <c r="P9" s="44"/>
      <c r="Q9" s="44"/>
      <c r="R9" s="44"/>
    </row>
    <row r="10" spans="1:18" ht="22" customHeight="1" x14ac:dyDescent="0.2">
      <c r="A10" s="84" t="s">
        <v>234</v>
      </c>
      <c r="B10" s="85">
        <v>2410706000</v>
      </c>
      <c r="C10" s="85">
        <v>2317512000</v>
      </c>
      <c r="D10" s="85">
        <v>2948037000</v>
      </c>
      <c r="E10" s="86">
        <v>4381310000</v>
      </c>
      <c r="F10" s="85">
        <v>5849000000</v>
      </c>
      <c r="G10" s="85">
        <v>6524000000</v>
      </c>
      <c r="H10" s="85">
        <v>7340000000</v>
      </c>
      <c r="I10" s="85">
        <v>7940000000</v>
      </c>
      <c r="J10" s="86">
        <v>8694000000</v>
      </c>
      <c r="K10" s="87" t="s">
        <v>235</v>
      </c>
      <c r="L10" s="74"/>
      <c r="N10" s="56" t="s">
        <v>236</v>
      </c>
      <c r="O10" s="57">
        <f>Financials!N24</f>
        <v>2213480000</v>
      </c>
      <c r="P10" s="44"/>
      <c r="Q10" s="44"/>
      <c r="R10" s="44"/>
    </row>
    <row r="11" spans="1:18" ht="22" customHeight="1" x14ac:dyDescent="0.2">
      <c r="A11" s="88"/>
      <c r="B11" s="89"/>
      <c r="C11" s="89">
        <f t="shared" ref="C11:J11" si="0">(C10/B10)-1</f>
        <v>-3.8658384722151884E-2</v>
      </c>
      <c r="D11" s="89">
        <f t="shared" si="0"/>
        <v>0.27206978863539866</v>
      </c>
      <c r="E11" s="89">
        <f t="shared" si="0"/>
        <v>0.48617876912671032</v>
      </c>
      <c r="F11" s="90">
        <f t="shared" si="0"/>
        <v>0.33498885036667114</v>
      </c>
      <c r="G11" s="89">
        <f t="shared" si="0"/>
        <v>0.11540434262267052</v>
      </c>
      <c r="H11" s="89">
        <f t="shared" si="0"/>
        <v>0.12507664009809938</v>
      </c>
      <c r="I11" s="89">
        <f t="shared" si="0"/>
        <v>8.1743869209809361E-2</v>
      </c>
      <c r="J11" s="91">
        <f t="shared" si="0"/>
        <v>9.496221662468507E-2</v>
      </c>
      <c r="K11" s="91">
        <f>AVERAGE(F11:J11)</f>
        <v>0.15043518378438708</v>
      </c>
      <c r="L11" s="74"/>
      <c r="M11" s="74"/>
      <c r="N11" s="56" t="s">
        <v>237</v>
      </c>
      <c r="O11" s="92">
        <f>O9/O10</f>
        <v>0.14127346983031244</v>
      </c>
      <c r="P11" s="44"/>
      <c r="Q11" s="44"/>
      <c r="R11" s="44"/>
    </row>
    <row r="12" spans="1:18" ht="22" customHeight="1" x14ac:dyDescent="0.2">
      <c r="A12" s="84" t="s">
        <v>141</v>
      </c>
      <c r="B12" s="85">
        <v>859867000</v>
      </c>
      <c r="C12" s="85">
        <v>634557000</v>
      </c>
      <c r="D12" s="85">
        <v>840854000</v>
      </c>
      <c r="E12" s="85">
        <v>1352446000</v>
      </c>
      <c r="F12" s="93">
        <v>2075000000</v>
      </c>
      <c r="G12" s="85">
        <v>2324000000</v>
      </c>
      <c r="H12" s="85">
        <v>2608000000</v>
      </c>
      <c r="I12" s="85">
        <v>2776000000</v>
      </c>
      <c r="J12" s="86">
        <v>3018000000</v>
      </c>
      <c r="K12" s="94" t="s">
        <v>238</v>
      </c>
      <c r="L12" s="74"/>
      <c r="M12" s="74"/>
      <c r="N12" s="56" t="s">
        <v>239</v>
      </c>
      <c r="O12" s="92">
        <f>O8*(1-O11)</f>
        <v>-1.2241375114116551</v>
      </c>
      <c r="P12" s="44"/>
      <c r="Q12" s="44"/>
      <c r="R12" s="44"/>
    </row>
    <row r="13" spans="1:18" ht="22" customHeight="1" x14ac:dyDescent="0.2">
      <c r="A13" s="88"/>
      <c r="B13" s="89"/>
      <c r="C13" s="89">
        <f t="shared" ref="C13:J13" si="1">(C12/B12)-1</f>
        <v>-0.26202889516634553</v>
      </c>
      <c r="D13" s="89">
        <f t="shared" si="1"/>
        <v>0.32510397017131631</v>
      </c>
      <c r="E13" s="89">
        <f t="shared" si="1"/>
        <v>0.60841953537712845</v>
      </c>
      <c r="F13" s="90">
        <f t="shared" si="1"/>
        <v>0.53425719030556484</v>
      </c>
      <c r="G13" s="89">
        <f t="shared" si="1"/>
        <v>0.12000000000000011</v>
      </c>
      <c r="H13" s="89">
        <f t="shared" si="1"/>
        <v>0.12220309810671259</v>
      </c>
      <c r="I13" s="89">
        <f t="shared" si="1"/>
        <v>6.4417177914110502E-2</v>
      </c>
      <c r="J13" s="91">
        <f t="shared" si="1"/>
        <v>8.717579250720453E-2</v>
      </c>
      <c r="K13" s="91">
        <f>AVERAGE(F13:J13)</f>
        <v>0.18561065176671851</v>
      </c>
      <c r="L13" s="74"/>
      <c r="M13" s="74"/>
      <c r="N13" s="121" t="s">
        <v>240</v>
      </c>
      <c r="O13" s="122"/>
      <c r="P13" s="44"/>
      <c r="Q13" s="44"/>
      <c r="R13" s="44"/>
    </row>
    <row r="14" spans="1:18" ht="22" customHeight="1" x14ac:dyDescent="0.2">
      <c r="A14" s="95" t="s">
        <v>241</v>
      </c>
      <c r="B14" s="96">
        <f>B12/B10</f>
        <v>0.35668679631609995</v>
      </c>
      <c r="C14" s="96">
        <f t="shared" ref="C14:J14" si="2">C12/C10</f>
        <v>0.27380958545198469</v>
      </c>
      <c r="D14" s="96">
        <f t="shared" si="2"/>
        <v>0.28522504975344609</v>
      </c>
      <c r="E14" s="96">
        <f t="shared" si="2"/>
        <v>0.30868530188459614</v>
      </c>
      <c r="F14" s="97">
        <f t="shared" si="2"/>
        <v>0.35476149769191317</v>
      </c>
      <c r="G14" s="96">
        <f t="shared" si="2"/>
        <v>0.35622317596566522</v>
      </c>
      <c r="H14" s="96">
        <f t="shared" si="2"/>
        <v>0.35531335149863758</v>
      </c>
      <c r="I14" s="96">
        <f t="shared" si="2"/>
        <v>0.34962216624685138</v>
      </c>
      <c r="J14" s="98">
        <f t="shared" si="2"/>
        <v>0.347135955831608</v>
      </c>
      <c r="K14" s="98"/>
      <c r="L14" s="74"/>
      <c r="M14" s="74"/>
      <c r="N14" s="56" t="s">
        <v>242</v>
      </c>
      <c r="O14" s="92">
        <f>'[1]US Treasury Bonds'!$C$8</f>
        <v>4.1210000000000004E-2</v>
      </c>
      <c r="P14" s="44"/>
      <c r="Q14" s="44"/>
      <c r="R14" s="44"/>
    </row>
    <row r="15" spans="1:18" ht="22" customHeight="1" x14ac:dyDescent="0.2">
      <c r="A15" s="84" t="s">
        <v>184</v>
      </c>
      <c r="B15" s="85">
        <v>947283000</v>
      </c>
      <c r="C15" s="85">
        <v>719730000</v>
      </c>
      <c r="D15" s="85">
        <v>951120000</v>
      </c>
      <c r="E15" s="85">
        <v>448169000</v>
      </c>
      <c r="F15" s="93">
        <v>1881000000</v>
      </c>
      <c r="G15" s="85">
        <v>2323000000</v>
      </c>
      <c r="H15" s="85">
        <v>2580000000</v>
      </c>
      <c r="I15" s="85">
        <v>2950000000</v>
      </c>
      <c r="J15" s="86">
        <v>3309000000</v>
      </c>
      <c r="K15" s="94" t="s">
        <v>243</v>
      </c>
      <c r="L15" s="74"/>
      <c r="M15" s="74"/>
      <c r="N15" s="56" t="s">
        <v>244</v>
      </c>
      <c r="O15" s="99">
        <f>1.33</f>
        <v>1.33</v>
      </c>
      <c r="P15" s="44"/>
      <c r="Q15" s="44"/>
      <c r="R15" s="44"/>
    </row>
    <row r="16" spans="1:18" ht="22" customHeight="1" x14ac:dyDescent="0.2">
      <c r="A16" s="100"/>
      <c r="B16" s="89"/>
      <c r="C16" s="89">
        <f t="shared" ref="C16:J16" si="3">(C15/B15)-1</f>
        <v>-0.24021649285377233</v>
      </c>
      <c r="D16" s="89">
        <f t="shared" si="3"/>
        <v>0.32149556083531317</v>
      </c>
      <c r="E16" s="89">
        <f t="shared" si="3"/>
        <v>-0.52879867945159398</v>
      </c>
      <c r="F16" s="90">
        <f t="shared" si="3"/>
        <v>3.1970774417686183</v>
      </c>
      <c r="G16" s="89">
        <f t="shared" si="3"/>
        <v>0.23498139287612974</v>
      </c>
      <c r="H16" s="89">
        <f t="shared" si="3"/>
        <v>0.11063280241067575</v>
      </c>
      <c r="I16" s="89">
        <f t="shared" si="3"/>
        <v>0.14341085271317833</v>
      </c>
      <c r="J16" s="91">
        <f t="shared" si="3"/>
        <v>0.12169491525423726</v>
      </c>
      <c r="K16" s="91">
        <f>AVERAGE(G16:J16)</f>
        <v>0.15267999081355527</v>
      </c>
      <c r="L16" s="74"/>
      <c r="M16" s="74"/>
      <c r="N16" s="56" t="s">
        <v>245</v>
      </c>
      <c r="O16" s="92">
        <v>8.4000000000000005E-2</v>
      </c>
      <c r="P16" s="44"/>
      <c r="Q16" s="44"/>
      <c r="R16" s="44"/>
    </row>
    <row r="17" spans="1:18" ht="22" customHeight="1" x14ac:dyDescent="0.2">
      <c r="A17" s="95" t="s">
        <v>199</v>
      </c>
      <c r="B17" s="96">
        <f>B15/B10</f>
        <v>0.39294837280033318</v>
      </c>
      <c r="C17" s="96">
        <f t="shared" ref="C17:J17" si="4">C15/C10</f>
        <v>0.31056149871068628</v>
      </c>
      <c r="D17" s="96">
        <f t="shared" si="4"/>
        <v>0.32262824381105121</v>
      </c>
      <c r="E17" s="98">
        <f t="shared" si="4"/>
        <v>0.10229109558556687</v>
      </c>
      <c r="F17" s="96">
        <f t="shared" si="4"/>
        <v>0.32159343477517527</v>
      </c>
      <c r="G17" s="96">
        <f t="shared" si="4"/>
        <v>0.35606989576946657</v>
      </c>
      <c r="H17" s="96">
        <f t="shared" si="4"/>
        <v>0.35149863760217986</v>
      </c>
      <c r="I17" s="96">
        <f t="shared" si="4"/>
        <v>0.37153652392947101</v>
      </c>
      <c r="J17" s="98">
        <f t="shared" si="4"/>
        <v>0.38060731538992409</v>
      </c>
      <c r="K17" s="98"/>
      <c r="L17" s="74"/>
      <c r="M17" s="74"/>
      <c r="N17" s="101" t="s">
        <v>240</v>
      </c>
      <c r="O17" s="102">
        <f>(O14)+((O15)*(O16-O14))</f>
        <v>9.8120700000000005E-2</v>
      </c>
      <c r="P17" s="44"/>
      <c r="Q17" s="44"/>
      <c r="R17" s="44"/>
    </row>
    <row r="18" spans="1:18" ht="22" customHeight="1" x14ac:dyDescent="0.2">
      <c r="A18" s="103" t="s">
        <v>195</v>
      </c>
      <c r="B18" s="104">
        <v>0.20295156543220491</v>
      </c>
      <c r="C18" s="104">
        <v>0.15467470041453857</v>
      </c>
      <c r="D18" s="104">
        <v>0.17187916266328174</v>
      </c>
      <c r="E18" s="104">
        <v>0.23232853609813331</v>
      </c>
      <c r="F18" s="105"/>
      <c r="G18" s="104"/>
      <c r="H18" s="104"/>
      <c r="I18" s="104"/>
      <c r="J18" s="106"/>
      <c r="K18" s="107"/>
      <c r="L18" s="74"/>
      <c r="M18" s="74"/>
      <c r="N18" s="121" t="s">
        <v>246</v>
      </c>
      <c r="O18" s="122"/>
      <c r="P18" s="44"/>
      <c r="Q18" s="44"/>
      <c r="R18" s="44"/>
    </row>
    <row r="19" spans="1:18" ht="22" customHeight="1" x14ac:dyDescent="0.2">
      <c r="A19" s="74"/>
      <c r="B19" s="74"/>
      <c r="C19" s="74"/>
      <c r="D19" s="74"/>
      <c r="E19" s="74"/>
      <c r="F19" s="74" t="s">
        <v>247</v>
      </c>
      <c r="G19" s="74"/>
      <c r="H19" s="74"/>
      <c r="I19" s="74"/>
      <c r="J19" s="74"/>
      <c r="K19" s="74"/>
      <c r="L19" s="74"/>
      <c r="M19" s="74"/>
      <c r="N19" s="56" t="s">
        <v>223</v>
      </c>
      <c r="O19" s="108">
        <f>O6+O7</f>
        <v>48044000</v>
      </c>
      <c r="P19" s="44"/>
      <c r="Q19" s="44"/>
      <c r="R19" s="44"/>
    </row>
    <row r="20" spans="1:18" ht="22" customHeight="1" x14ac:dyDescent="0.2">
      <c r="B20" s="109"/>
      <c r="C20" s="109"/>
      <c r="D20" s="109"/>
      <c r="E20" s="109"/>
      <c r="F20" s="74"/>
      <c r="G20" s="74"/>
      <c r="H20" s="74"/>
      <c r="I20" s="74"/>
      <c r="J20" s="74"/>
      <c r="K20" s="74"/>
      <c r="L20" s="74"/>
      <c r="M20" s="74"/>
      <c r="N20" s="56" t="s">
        <v>200</v>
      </c>
      <c r="O20" s="108">
        <f>A3</f>
        <v>69695755403</v>
      </c>
      <c r="P20" s="44"/>
      <c r="Q20" s="44"/>
      <c r="R20" s="44"/>
    </row>
    <row r="21" spans="1:18" ht="22" customHeight="1" x14ac:dyDescent="0.2">
      <c r="A21" s="112" t="str" cm="1">
        <f t="array" ref="A21">_FV(A1,"Industry")</f>
        <v>Communications &amp; Networking</v>
      </c>
      <c r="B21" s="112"/>
      <c r="C21" s="123" cm="1">
        <f t="array" ref="C21">_FV(A1,"Year incorporated",TRUE)</f>
        <v>2011</v>
      </c>
      <c r="D21" s="123"/>
      <c r="E21" s="123"/>
      <c r="F21" s="74"/>
      <c r="G21" s="74"/>
      <c r="H21" s="74"/>
      <c r="I21" s="74"/>
      <c r="J21" s="74"/>
      <c r="K21" s="74"/>
      <c r="M21" s="74"/>
      <c r="N21" s="56" t="s">
        <v>248</v>
      </c>
      <c r="O21" s="108">
        <f>O19+O20</f>
        <v>69743799403</v>
      </c>
      <c r="P21" s="44"/>
      <c r="Q21" s="44"/>
      <c r="R21" s="44"/>
    </row>
    <row r="22" spans="1:18" ht="22" customHeight="1" x14ac:dyDescent="0.2">
      <c r="A22" s="112" t="str" cm="1">
        <f t="array" ref="A22">_FV(A1,"Description")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B22" s="112"/>
      <c r="C22" s="112"/>
      <c r="D22" s="112"/>
      <c r="E22" s="112"/>
      <c r="F22" s="74"/>
      <c r="G22" s="74"/>
      <c r="H22" s="74"/>
      <c r="I22" s="74"/>
      <c r="J22" s="74"/>
      <c r="K22" s="74"/>
      <c r="L22" s="74"/>
      <c r="M22" s="74"/>
      <c r="N22" s="75" t="s">
        <v>249</v>
      </c>
      <c r="O22" s="110">
        <f>(O19/O21)</f>
        <v>6.8886410564454289E-4</v>
      </c>
      <c r="P22" s="44"/>
      <c r="Q22" s="44"/>
      <c r="R22" s="44"/>
    </row>
    <row r="23" spans="1:18" ht="22" customHeight="1" x14ac:dyDescent="0.2">
      <c r="A23" s="112"/>
      <c r="B23" s="112"/>
      <c r="C23" s="112"/>
      <c r="D23" s="112"/>
      <c r="E23" s="112"/>
      <c r="F23" s="74"/>
      <c r="G23" s="74"/>
      <c r="H23" s="74"/>
      <c r="I23" s="74"/>
      <c r="J23" s="74"/>
      <c r="K23" s="74"/>
      <c r="L23" s="74"/>
      <c r="M23" s="74"/>
      <c r="N23" s="101" t="s">
        <v>250</v>
      </c>
      <c r="O23" s="111">
        <f>O20/O21</f>
        <v>0.9993111358943555</v>
      </c>
      <c r="P23" s="44"/>
      <c r="Q23" s="44"/>
      <c r="R23" s="44"/>
    </row>
    <row r="24" spans="1:18" ht="22" customHeight="1" x14ac:dyDescent="0.2">
      <c r="A24" s="112"/>
      <c r="B24" s="112"/>
      <c r="C24" s="112"/>
      <c r="D24" s="112"/>
      <c r="E24" s="112"/>
      <c r="F24" s="74"/>
      <c r="G24" s="74"/>
      <c r="H24" s="74"/>
      <c r="I24" s="74"/>
      <c r="J24" s="74"/>
      <c r="K24" s="74"/>
      <c r="L24" s="74"/>
      <c r="M24" s="74"/>
      <c r="N24" s="113" t="s">
        <v>251</v>
      </c>
      <c r="O24" s="114"/>
      <c r="P24" s="44"/>
      <c r="Q24" s="44"/>
      <c r="R24" s="44"/>
    </row>
    <row r="25" spans="1:18" ht="22" customHeight="1" x14ac:dyDescent="0.2">
      <c r="A25" s="112"/>
      <c r="B25" s="112"/>
      <c r="C25" s="112"/>
      <c r="D25" s="112"/>
      <c r="E25" s="112"/>
      <c r="F25" s="74"/>
      <c r="G25" s="74"/>
      <c r="H25" s="74"/>
      <c r="I25" s="74"/>
      <c r="J25" s="74"/>
      <c r="K25" s="74"/>
      <c r="L25" s="74"/>
      <c r="M25" s="74"/>
      <c r="N25" s="115">
        <f>(O22*O12)+(O23*O17)</f>
        <v>9.7209843779764771E-2</v>
      </c>
      <c r="O25" s="116"/>
      <c r="P25" s="44"/>
      <c r="Q25" s="44"/>
      <c r="R25" s="44"/>
    </row>
    <row r="26" spans="1:18" ht="22" customHeight="1" x14ac:dyDescent="0.2">
      <c r="A26" s="112"/>
      <c r="B26" s="112"/>
      <c r="C26" s="112"/>
      <c r="D26" s="112"/>
      <c r="E26" s="112"/>
      <c r="F26" s="74"/>
      <c r="G26" s="74"/>
      <c r="H26" s="74"/>
      <c r="I26" s="74"/>
      <c r="J26" s="74"/>
      <c r="K26" s="74"/>
      <c r="L26" s="74"/>
      <c r="M26" s="74"/>
      <c r="N26" s="74"/>
      <c r="O26" s="44"/>
      <c r="P26" s="44"/>
      <c r="Q26" s="44"/>
      <c r="R26" s="44"/>
    </row>
    <row r="27" spans="1:18" ht="22" customHeight="1" x14ac:dyDescent="0.2">
      <c r="A27" s="112"/>
      <c r="B27" s="112"/>
      <c r="C27" s="112"/>
      <c r="D27" s="112"/>
      <c r="E27" s="112"/>
      <c r="F27" s="74"/>
      <c r="G27" s="74"/>
      <c r="H27" s="74"/>
      <c r="I27" s="74"/>
      <c r="J27" s="74"/>
      <c r="K27" s="74"/>
      <c r="L27" s="74"/>
      <c r="M27" s="74"/>
      <c r="N27" s="74"/>
      <c r="O27" s="44"/>
      <c r="P27" s="44"/>
      <c r="Q27" s="44"/>
      <c r="R27" s="44"/>
    </row>
    <row r="28" spans="1:18" ht="22" customHeight="1" x14ac:dyDescent="0.2">
      <c r="A28" s="112"/>
      <c r="B28" s="112"/>
      <c r="C28" s="112"/>
      <c r="D28" s="112"/>
      <c r="E28" s="112"/>
      <c r="F28" s="74"/>
      <c r="G28" s="74"/>
      <c r="H28" s="74"/>
      <c r="I28" s="74"/>
      <c r="J28" s="74"/>
      <c r="K28" s="74"/>
      <c r="L28" s="74"/>
      <c r="M28" s="74"/>
      <c r="N28" s="74"/>
      <c r="O28" s="44"/>
      <c r="P28" s="44"/>
      <c r="Q28" s="44"/>
      <c r="R28" s="44"/>
    </row>
    <row r="29" spans="1:18" ht="22" customHeight="1" x14ac:dyDescent="0.2">
      <c r="A29" s="112"/>
      <c r="B29" s="112"/>
      <c r="C29" s="112"/>
      <c r="D29" s="112"/>
      <c r="E29" s="112"/>
      <c r="F29" s="74"/>
      <c r="G29" s="74"/>
      <c r="H29" s="74"/>
      <c r="I29" s="74"/>
      <c r="J29" s="74"/>
      <c r="K29" s="74"/>
      <c r="L29" s="74"/>
      <c r="M29" s="74"/>
      <c r="N29" s="74"/>
      <c r="O29" s="44"/>
      <c r="P29" s="44"/>
      <c r="Q29" s="44"/>
      <c r="R29" s="44"/>
    </row>
    <row r="30" spans="1:18" ht="22" customHeight="1" x14ac:dyDescent="0.2">
      <c r="A30" s="112"/>
      <c r="B30" s="112"/>
      <c r="C30" s="112"/>
      <c r="D30" s="112"/>
      <c r="E30" s="112"/>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ANET/explorer/revenue_proj" xr:uid="{272FD633-F975-2648-897F-99DDC67BC2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2023-12-09T08:01:48Z</dcterms:modified>
</cp:coreProperties>
</file>