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Hardware/"/>
    </mc:Choice>
  </mc:AlternateContent>
  <xr:revisionPtr revIDLastSave="0" documentId="13_ncr:1_{461BB77B-7FB2-C240-8E0B-E6DE567D3C92}"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8" i="2" s="1"/>
  <c r="O12" i="2" s="1"/>
  <c r="G6" i="2"/>
  <c r="E6" i="2"/>
  <c r="O5" i="2"/>
  <c r="G5" i="2"/>
  <c r="C4" i="2"/>
  <c r="A4" i="2"/>
  <c r="C3" i="2"/>
  <c r="A22" i="2" a="1"/>
  <c r="A22" i="2" s="1"/>
  <c r="D21" i="2" a="1"/>
  <c r="D21" i="2" s="1"/>
  <c r="A21" i="2" a="1"/>
  <c r="A21" i="2" s="1"/>
  <c r="J17" i="2"/>
  <c r="I17" i="2"/>
  <c r="H17" i="2"/>
  <c r="G17" i="2"/>
  <c r="F17" i="2"/>
  <c r="C6" i="2" s="1"/>
  <c r="E17" i="2"/>
  <c r="D17" i="2"/>
  <c r="C17" i="2"/>
  <c r="B17" i="2"/>
  <c r="J16" i="2"/>
  <c r="I16" i="2"/>
  <c r="H16" i="2"/>
  <c r="G16" i="2"/>
  <c r="F16" i="2"/>
  <c r="E16" i="2"/>
  <c r="D16" i="2"/>
  <c r="C16" i="2"/>
  <c r="O15" i="2"/>
  <c r="O14" i="2"/>
  <c r="J14" i="2"/>
  <c r="I14" i="2"/>
  <c r="H14" i="2"/>
  <c r="G14" i="2"/>
  <c r="F14" i="2"/>
  <c r="E14" i="2"/>
  <c r="D14" i="2"/>
  <c r="C14" i="2"/>
  <c r="B14" i="2"/>
  <c r="J13" i="2"/>
  <c r="I13" i="2"/>
  <c r="H13" i="2"/>
  <c r="G13" i="2"/>
  <c r="F13" i="2"/>
  <c r="E13" i="2"/>
  <c r="D13" i="2"/>
  <c r="C13" i="2"/>
  <c r="J11" i="2"/>
  <c r="I11" i="2"/>
  <c r="H11" i="2"/>
  <c r="G11" i="2"/>
  <c r="F11" i="2"/>
  <c r="E11" i="2"/>
  <c r="D11" i="2"/>
  <c r="C11" i="2"/>
  <c r="E3" i="2" s="1"/>
  <c r="O11" i="2"/>
  <c r="O19" i="2"/>
  <c r="K5" i="2" a="1"/>
  <c r="K5" i="2" s="1"/>
  <c r="C5" i="2"/>
  <c r="A5" i="2" a="1"/>
  <c r="A5" i="2" s="1"/>
  <c r="K4" i="2" a="1"/>
  <c r="K4" i="2" s="1"/>
  <c r="A3" i="2" a="1"/>
  <c r="A3" i="2" s="1"/>
  <c r="U190" i="1"/>
  <c r="T190" i="1"/>
  <c r="S190" i="1"/>
  <c r="R190" i="1"/>
  <c r="Q190" i="1"/>
  <c r="P190" i="1"/>
  <c r="O190" i="1"/>
  <c r="N190" i="1"/>
  <c r="M190" i="1"/>
  <c r="L190" i="1"/>
  <c r="K190" i="1"/>
  <c r="J190" i="1"/>
  <c r="I190" i="1"/>
  <c r="H190" i="1"/>
  <c r="G190" i="1"/>
  <c r="F190" i="1"/>
  <c r="E190" i="1"/>
  <c r="D190" i="1"/>
  <c r="C190" i="1"/>
  <c r="B190" i="1"/>
  <c r="U189" i="1"/>
  <c r="T189" i="1"/>
  <c r="S189" i="1"/>
  <c r="Q189" i="1"/>
  <c r="P189" i="1"/>
  <c r="O189" i="1"/>
  <c r="N189" i="1"/>
  <c r="M189" i="1"/>
  <c r="L189" i="1"/>
  <c r="K189" i="1"/>
  <c r="J189" i="1"/>
  <c r="I189" i="1"/>
  <c r="H189" i="1"/>
  <c r="G189" i="1"/>
  <c r="F189" i="1"/>
  <c r="E189" i="1"/>
  <c r="D189" i="1"/>
  <c r="C189" i="1"/>
  <c r="U143" i="1"/>
  <c r="T143" i="1"/>
  <c r="S143" i="1"/>
  <c r="R143" i="1"/>
  <c r="Q143" i="1"/>
  <c r="P143" i="1"/>
  <c r="O143" i="1"/>
  <c r="N143" i="1"/>
  <c r="M143" i="1"/>
  <c r="L143" i="1"/>
  <c r="K143" i="1"/>
  <c r="J143" i="1"/>
  <c r="I143" i="1"/>
  <c r="H143" i="1"/>
  <c r="G143" i="1"/>
  <c r="F143" i="1"/>
  <c r="E143" i="1"/>
  <c r="D143" i="1"/>
  <c r="C143" i="1"/>
  <c r="B143" i="1"/>
  <c r="U129" i="1"/>
  <c r="T129" i="1"/>
  <c r="S129" i="1"/>
  <c r="R129" i="1"/>
  <c r="Q129" i="1"/>
  <c r="P129" i="1"/>
  <c r="O129" i="1"/>
  <c r="N129" i="1"/>
  <c r="M129" i="1"/>
  <c r="L129" i="1"/>
  <c r="K129" i="1"/>
  <c r="J129" i="1"/>
  <c r="I129" i="1"/>
  <c r="H129" i="1"/>
  <c r="G129" i="1"/>
  <c r="F129" i="1"/>
  <c r="E129" i="1"/>
  <c r="D129" i="1"/>
  <c r="C129" i="1"/>
  <c r="U36" i="1"/>
  <c r="T36" i="1"/>
  <c r="S36" i="1"/>
  <c r="R36" i="1"/>
  <c r="Q36" i="1"/>
  <c r="P36" i="1"/>
  <c r="O36" i="1"/>
  <c r="N36" i="1"/>
  <c r="M36" i="1"/>
  <c r="L36" i="1"/>
  <c r="K36" i="1"/>
  <c r="J36" i="1"/>
  <c r="I36" i="1"/>
  <c r="H36" i="1"/>
  <c r="G36" i="1"/>
  <c r="F36" i="1"/>
  <c r="E36" i="1"/>
  <c r="D36" i="1"/>
  <c r="C36" i="1"/>
  <c r="B36" i="1"/>
  <c r="U35" i="1"/>
  <c r="T35" i="1"/>
  <c r="S35" i="1"/>
  <c r="Q35" i="1"/>
  <c r="P35" i="1"/>
  <c r="O35" i="1"/>
  <c r="N35" i="1"/>
  <c r="M35" i="1"/>
  <c r="L35" i="1"/>
  <c r="K35" i="1"/>
  <c r="J35" i="1"/>
  <c r="I35" i="1"/>
  <c r="H35" i="1"/>
  <c r="G35" i="1"/>
  <c r="F35" i="1"/>
  <c r="E35" i="1"/>
  <c r="D35" i="1"/>
  <c r="C35" i="1"/>
  <c r="U18" i="1"/>
  <c r="T18" i="1"/>
  <c r="S18" i="1"/>
  <c r="Q18" i="1"/>
  <c r="P18" i="1"/>
  <c r="O18" i="1"/>
  <c r="N18" i="1"/>
  <c r="M18" i="1"/>
  <c r="L18" i="1"/>
  <c r="K18" i="1"/>
  <c r="J18" i="1"/>
  <c r="I18" i="1"/>
  <c r="H18" i="1"/>
  <c r="G18" i="1"/>
  <c r="F18" i="1"/>
  <c r="E18" i="1"/>
  <c r="D18" i="1"/>
  <c r="C18" i="1"/>
  <c r="U14" i="1"/>
  <c r="T14" i="1"/>
  <c r="S14" i="1"/>
  <c r="R14" i="1"/>
  <c r="Q14" i="1"/>
  <c r="P14" i="1"/>
  <c r="O14" i="1"/>
  <c r="N14" i="1"/>
  <c r="M14" i="1"/>
  <c r="L14" i="1"/>
  <c r="K14" i="1"/>
  <c r="U12" i="1"/>
  <c r="T12" i="1"/>
  <c r="S12" i="1"/>
  <c r="R12" i="1"/>
  <c r="Q12" i="1"/>
  <c r="P12" i="1"/>
  <c r="O12" i="1"/>
  <c r="N12" i="1"/>
  <c r="M12" i="1"/>
  <c r="L12" i="1"/>
  <c r="K12" i="1"/>
  <c r="J12" i="1"/>
  <c r="I12" i="1"/>
  <c r="H12" i="1"/>
  <c r="G12" i="1"/>
  <c r="F12" i="1"/>
  <c r="E12" i="1"/>
  <c r="D12" i="1"/>
  <c r="C12" i="1"/>
  <c r="B12" i="1"/>
  <c r="U3" i="1"/>
  <c r="T3" i="1"/>
  <c r="S3" i="1"/>
  <c r="Q3" i="1"/>
  <c r="P3" i="1"/>
  <c r="O3" i="1"/>
  <c r="N3" i="1"/>
  <c r="M3" i="1"/>
  <c r="L3" i="1"/>
  <c r="K3" i="1"/>
  <c r="J3" i="1"/>
  <c r="I3" i="1"/>
  <c r="H3" i="1"/>
  <c r="G3" i="1"/>
  <c r="F3" i="1"/>
  <c r="E3" i="1"/>
  <c r="D3" i="1"/>
  <c r="C3" i="1"/>
  <c r="K3" i="2" l="1"/>
  <c r="O17" i="2"/>
  <c r="K13" i="2"/>
  <c r="K11" i="2"/>
  <c r="K16" i="2"/>
  <c r="E5" i="2"/>
  <c r="E4" i="2"/>
  <c r="G4" i="2"/>
  <c r="O20" i="2"/>
  <c r="C7" i="2"/>
  <c r="A6" i="2" l="1"/>
  <c r="A7" i="2"/>
  <c r="O21" i="2"/>
  <c r="O22" i="2" s="1"/>
  <c r="O23" i="2" l="1"/>
  <c r="N25" i="2" s="1"/>
  <c r="I6" i="2" s="1"/>
  <c r="I3" i="2" l="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<sst xmlns="http://schemas.openxmlformats.org/spreadsheetml/2006/main" count="1316" uniqueCount="255">
  <si>
    <t>2008 Y</t>
  </si>
  <si>
    <t>2009 Y</t>
  </si>
  <si>
    <t>2010 Y</t>
  </si>
  <si>
    <t>2011 Y</t>
  </si>
  <si>
    <t>2012 Y</t>
  </si>
  <si>
    <t>2013 Y</t>
  </si>
  <si>
    <t>2014 Y</t>
  </si>
  <si>
    <t>2015 Y</t>
  </si>
  <si>
    <t>2016 Y</t>
  </si>
  <si>
    <t>2017 Y</t>
  </si>
  <si>
    <t>2018 Y</t>
  </si>
  <si>
    <t>2019 Y</t>
  </si>
  <si>
    <t>2020 Y</t>
  </si>
  <si>
    <t>2021 Y</t>
  </si>
  <si>
    <t>2022 Y</t>
  </si>
  <si>
    <t>TTM</t>
  </si>
  <si>
    <t>2022 Q4</t>
  </si>
  <si>
    <t>2023 Q1</t>
  </si>
  <si>
    <t>2023 Q2</t>
  </si>
  <si>
    <t>2023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</si>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</sst>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sz val="11.5"/>
      <name val="Arial"/>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2">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3" fontId="5" fillId="0" borderId="2" xfId="0" applyNumberFormat="1" applyFont="1" applyBorder="1"/>
    <xf numFmtId="3" fontId="6" fillId="4" borderId="2" xfId="0" applyNumberFormat="1" applyFont="1" applyFill="1" applyBorder="1"/>
    <xf numFmtId="0" fontId="3" fillId="0" borderId="2" xfId="0" applyFont="1" applyBorder="1"/>
    <xf numFmtId="164" fontId="4" fillId="9" borderId="5" xfId="0" applyNumberFormat="1" applyFont="1" applyFill="1" applyBorder="1" applyAlignment="1">
      <alignment horizontal="right" vertical="center" indent="1"/>
    </xf>
    <xf numFmtId="9" fontId="12" fillId="10" borderId="6" xfId="1" applyFont="1" applyFill="1" applyBorder="1" applyAlignment="1">
      <alignment horizontal="left" vertical="center" indent="1"/>
    </xf>
    <xf numFmtId="9" fontId="4" fillId="9" borderId="7" xfId="1" applyFont="1" applyFill="1" applyBorder="1" applyAlignment="1">
      <alignment horizontal="right" vertical="center" indent="1"/>
    </xf>
    <xf numFmtId="0" fontId="12"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7"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10" fontId="4" fillId="9" borderId="8" xfId="1" applyNumberFormat="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0" fontId="1" fillId="11" borderId="1" xfId="0" applyFont="1" applyFill="1" applyBorder="1"/>
    <xf numFmtId="9" fontId="13" fillId="12" borderId="10" xfId="1" applyFont="1" applyFill="1" applyBorder="1" applyAlignment="1">
      <alignment horizontal="center" vertical="center"/>
    </xf>
    <xf numFmtId="9" fontId="13" fillId="12" borderId="11" xfId="1" applyFont="1" applyFill="1" applyBorder="1" applyAlignment="1">
      <alignment horizontal="center" vertical="center"/>
    </xf>
    <xf numFmtId="164" fontId="4" fillId="9" borderId="12" xfId="0" applyNumberFormat="1" applyFont="1" applyFill="1" applyBorder="1" applyAlignment="1">
      <alignment horizontal="right" vertical="center" indent="1"/>
    </xf>
    <xf numFmtId="9" fontId="12" fillId="10" borderId="13"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164" fontId="4" fillId="9" borderId="13"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9" fontId="4" fillId="10" borderId="10" xfId="1" applyFont="1" applyFill="1" applyBorder="1" applyAlignment="1">
      <alignment horizontal="center" vertical="center"/>
    </xf>
    <xf numFmtId="9" fontId="4" fillId="10" borderId="11" xfId="1" applyFont="1" applyFill="1" applyBorder="1" applyAlignment="1">
      <alignment horizontal="center" vertical="center"/>
    </xf>
    <xf numFmtId="9" fontId="14" fillId="10" borderId="13"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0" fontId="15" fillId="12" borderId="15" xfId="0" applyFont="1" applyFill="1" applyBorder="1" applyAlignment="1">
      <alignment horizontal="left" vertical="center" wrapText="1"/>
    </xf>
    <xf numFmtId="164" fontId="16" fillId="12" borderId="13" xfId="0" applyNumberFormat="1" applyFont="1" applyFill="1" applyBorder="1" applyAlignment="1">
      <alignment vertical="center"/>
    </xf>
    <xf numFmtId="167" fontId="4" fillId="9" borderId="1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4" xfId="1" applyFont="1" applyFill="1" applyBorder="1" applyAlignment="1">
      <alignment horizontal="left" vertical="center" indent="1"/>
    </xf>
    <xf numFmtId="167" fontId="4" fillId="9" borderId="16"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9" fontId="4" fillId="9" borderId="18" xfId="1" applyFont="1" applyFill="1" applyBorder="1" applyAlignment="1">
      <alignment horizontal="right" vertical="center" indent="1"/>
    </xf>
    <xf numFmtId="2" fontId="4" fillId="9" borderId="17" xfId="0"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165" fontId="4" fillId="14" borderId="18" xfId="1" applyNumberFormat="1" applyFont="1" applyFill="1" applyBorder="1" applyAlignment="1">
      <alignment horizontal="right" vertical="center" indent="1"/>
    </xf>
    <xf numFmtId="9" fontId="18" fillId="10" borderId="17" xfId="1" applyFont="1" applyFill="1" applyBorder="1" applyAlignment="1">
      <alignment horizontal="left" vertical="center" indent="1"/>
    </xf>
    <xf numFmtId="9" fontId="3" fillId="13" borderId="18" xfId="1" applyFont="1" applyFill="1" applyBorder="1" applyAlignment="1">
      <alignment horizontal="right" vertical="center" indent="1"/>
    </xf>
    <xf numFmtId="9" fontId="17" fillId="10" borderId="19" xfId="1" applyFont="1" applyFill="1" applyBorder="1" applyAlignment="1">
      <alignment horizontal="left" vertical="center" indent="1"/>
    </xf>
    <xf numFmtId="9" fontId="4" fillId="11" borderId="15" xfId="1" applyFont="1" applyFill="1" applyBorder="1" applyAlignment="1">
      <alignment horizontal="left" indent="1"/>
    </xf>
    <xf numFmtId="0" fontId="1" fillId="11" borderId="1" xfId="0" applyFont="1" applyFill="1" applyBorder="1" applyAlignment="1">
      <alignment vertical="center"/>
    </xf>
    <xf numFmtId="0" fontId="19" fillId="12" borderId="15" xfId="0" applyFont="1" applyFill="1" applyBorder="1" applyAlignment="1">
      <alignment horizontal="left" vertical="center" wrapText="1"/>
    </xf>
    <xf numFmtId="10" fontId="20" fillId="12" borderId="13" xfId="0" applyNumberFormat="1" applyFont="1" applyFill="1" applyBorder="1" applyAlignment="1">
      <alignment vertical="center"/>
    </xf>
    <xf numFmtId="0" fontId="3" fillId="9" borderId="20" xfId="0" applyFont="1" applyFill="1" applyBorder="1" applyAlignment="1">
      <alignment horizontal="right" vertical="center"/>
    </xf>
    <xf numFmtId="0" fontId="13" fillId="9" borderId="21" xfId="0" applyFont="1" applyFill="1" applyBorder="1" applyAlignment="1">
      <alignment horizontal="right" vertical="center" indent="1"/>
    </xf>
    <xf numFmtId="0" fontId="13" fillId="9" borderId="22"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3" xfId="0" applyFont="1" applyFill="1" applyBorder="1" applyAlignment="1">
      <alignment horizontal="right" vertical="center" indent="1"/>
    </xf>
    <xf numFmtId="9" fontId="13" fillId="10" borderId="10" xfId="1" applyFont="1" applyFill="1" applyBorder="1" applyAlignment="1">
      <alignment horizontal="left" vertical="center" indent="2"/>
    </xf>
    <xf numFmtId="164" fontId="4" fillId="10" borderId="23" xfId="0" applyNumberFormat="1" applyFont="1" applyFill="1" applyBorder="1" applyAlignment="1">
      <alignment horizontal="right" vertical="center" indent="1"/>
    </xf>
    <xf numFmtId="164" fontId="4" fillId="10" borderId="11" xfId="0" applyNumberFormat="1" applyFont="1" applyFill="1" applyBorder="1" applyAlignment="1">
      <alignment horizontal="right" vertical="center" indent="1"/>
    </xf>
    <xf numFmtId="164" fontId="12" fillId="10" borderId="24" xfId="0" applyNumberFormat="1" applyFont="1" applyFill="1" applyBorder="1" applyAlignment="1">
      <alignment horizontal="right" vertical="center"/>
    </xf>
    <xf numFmtId="9" fontId="23" fillId="12" borderId="15"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5" xfId="1" applyFont="1" applyFill="1" applyBorder="1" applyAlignment="1">
      <alignment horizontal="right" vertical="center" indent="1"/>
    </xf>
    <xf numFmtId="9" fontId="4" fillId="12" borderId="13" xfId="1" applyFont="1" applyFill="1" applyBorder="1" applyAlignment="1">
      <alignment horizontal="right" vertical="center" indent="1"/>
    </xf>
    <xf numFmtId="10" fontId="16" fillId="12" borderId="13" xfId="0" applyNumberFormat="1" applyFont="1" applyFill="1" applyBorder="1" applyAlignment="1">
      <alignment vertical="center"/>
    </xf>
    <xf numFmtId="164" fontId="4" fillId="10" borderId="10" xfId="0" applyNumberFormat="1" applyFont="1" applyFill="1" applyBorder="1" applyAlignment="1">
      <alignment horizontal="right" vertical="center" indent="1"/>
    </xf>
    <xf numFmtId="164" fontId="12" fillId="10" borderId="11" xfId="0" applyNumberFormat="1" applyFont="1" applyFill="1" applyBorder="1" applyAlignment="1">
      <alignment horizontal="right" vertical="center"/>
    </xf>
    <xf numFmtId="0" fontId="12" fillId="12" borderId="10" xfId="0" applyFont="1" applyFill="1" applyBorder="1" applyAlignment="1">
      <alignment horizontal="left" vertical="center" indent="2"/>
    </xf>
    <xf numFmtId="10" fontId="12" fillId="12" borderId="23" xfId="1" applyNumberFormat="1" applyFont="1" applyFill="1" applyBorder="1" applyAlignment="1">
      <alignment horizontal="right" vertical="center" indent="1"/>
    </xf>
    <xf numFmtId="10" fontId="12" fillId="12" borderId="10"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2" fontId="16" fillId="12" borderId="13" xfId="0" applyNumberFormat="1" applyFont="1" applyFill="1" applyBorder="1" applyAlignment="1">
      <alignment vertical="center"/>
    </xf>
    <xf numFmtId="0" fontId="24" fillId="12" borderId="15" xfId="0" applyFont="1" applyFill="1" applyBorder="1" applyAlignment="1">
      <alignment horizontal="left" vertical="center" indent="1"/>
    </xf>
    <xf numFmtId="0" fontId="19" fillId="12" borderId="25" xfId="0" applyFont="1" applyFill="1" applyBorder="1" applyAlignment="1">
      <alignment horizontal="left" vertical="center" wrapText="1"/>
    </xf>
    <xf numFmtId="10" fontId="20" fillId="12" borderId="26" xfId="0" applyNumberFormat="1" applyFont="1" applyFill="1" applyBorder="1" applyAlignment="1">
      <alignment vertical="center"/>
    </xf>
    <xf numFmtId="9" fontId="13" fillId="10" borderId="25" xfId="1" applyFont="1" applyFill="1" applyBorder="1" applyAlignment="1">
      <alignment horizontal="left" vertical="center" indent="2"/>
    </xf>
    <xf numFmtId="9" fontId="4" fillId="10" borderId="27"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6" xfId="1" applyFont="1" applyFill="1" applyBorder="1" applyAlignment="1">
      <alignment horizontal="right" vertical="center"/>
    </xf>
    <xf numFmtId="164" fontId="16" fillId="12" borderId="13"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0" fontId="25" fillId="11" borderId="1" xfId="0" applyFont="1" applyFill="1" applyBorder="1" applyAlignment="1">
      <alignment horizontal="left" vertical="center" wrapText="1" indent="3"/>
    </xf>
    <xf numFmtId="0" fontId="25" fillId="11" borderId="1" xfId="0" applyFont="1" applyFill="1" applyBorder="1" applyAlignment="1">
      <alignment horizontal="left" vertical="center" indent="3"/>
    </xf>
    <xf numFmtId="0" fontId="12" fillId="11" borderId="1" xfId="0" applyFont="1" applyFill="1" applyBorder="1" applyAlignment="1">
      <alignment horizontal="left" vertical="center" wrapText="1" indent="3"/>
    </xf>
    <xf numFmtId="10" fontId="20" fillId="12" borderId="13" xfId="0" applyNumberFormat="1" applyFont="1" applyFill="1" applyBorder="1" applyAlignment="1">
      <alignment horizontal="right" vertical="center"/>
    </xf>
    <xf numFmtId="10" fontId="20" fillId="12" borderId="26" xfId="0" applyNumberFormat="1" applyFont="1" applyFill="1" applyBorder="1" applyAlignment="1">
      <alignment horizontal="right" vertical="center"/>
    </xf>
    <xf numFmtId="9" fontId="4" fillId="10" borderId="25" xfId="1" applyFont="1" applyFill="1" applyBorder="1" applyAlignment="1">
      <alignment horizontal="center" vertical="center"/>
    </xf>
    <xf numFmtId="9" fontId="4" fillId="10" borderId="26" xfId="1" applyFont="1" applyFill="1" applyBorder="1" applyAlignment="1">
      <alignment horizontal="center" vertical="center"/>
    </xf>
    <xf numFmtId="10" fontId="13" fillId="9" borderId="25" xfId="1" applyNumberFormat="1" applyFont="1" applyFill="1" applyBorder="1" applyAlignment="1">
      <alignment horizontal="center" vertical="center"/>
    </xf>
    <xf numFmtId="10" fontId="13" fillId="9" borderId="26"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https://www.bing.com/financeapi/forcetrigger?t=a1vmf2&amp;q=XNAS%3aINTC&amp;form=skydnc</v>
    <v>Learn more on Bing</v>
  </rv>
  <rv s="1">
    <v>0</v>
    <v>INTEL CORPORATION (XNAS:INTC)</v>
    <v>2</v>
    <v>3</v>
    <v>Finance</v>
    <v>4</v>
    <v>en-US</v>
    <v>a1vmf2</v>
    <v>268435456</v>
    <v>1</v>
    <v>Powered by Refinitiv</v>
    <v>45.34</v>
    <v>24.73</v>
    <v>0.98029999999999995</v>
    <v>0.55000000000000004</v>
    <v>1.3049E-2</v>
    <v>0.03</v>
    <v>7.0260000000000006E-4</v>
    <v>USD</v>
    <v>Intel Corporation is engaged in designing and manufacturing products and technologies. The Company's segments include Client Computing Group (CCG), Data Center and AI (DCAI), Network and Edge (NEX), Mobileye, Accelerated Computing Systems and Graphics (AXG), and Intel Foundry Services (IFS). The CCG segment is focused on long-term operating system, system architecture, hardware, and application integration that enable PC experiences. Its DCAI segment offers workload-optimized solutions to cloud service providers and enterprise customers, along with silicon devices for communications service providers. Its NEX segment helps networks and edge compute systems from inflexible fixed-function hardware to general-purpose compute, acceleration, and networking devices running cloud-native software on programmable hardware. The Mobileye segment provides driving assistance and self-driving solutions. AXG segment delivers products and technologies to its customers to solve computational problems.</v>
    <v>131900</v>
    <v>Nasdaq Stock Market</v>
    <v>XNAS</v>
    <v>XNAS</v>
    <v>RNB-4-151, 2200 MISSION COLLEGE BLVD, SANTA CLARA, CA, 95054 US</v>
    <v>42.954999999999998</v>
    <v>Semiconductors &amp; Semiconductor Equipment</v>
    <v>Stock</v>
    <v>45269.041646596874</v>
    <v>0</v>
    <v>41.81</v>
    <v>180023200000</v>
    <v>INTEL CORPORATION</v>
    <v>INTEL CORPORATION</v>
    <v>41.84</v>
    <v>42.15</v>
    <v>42.7</v>
    <v>42.73</v>
    <v>4216000000</v>
    <v>INTC</v>
    <v>INTEL CORPORATION (XNAS:INTC)</v>
    <v>42814959</v>
    <v>38142868</v>
    <v>1989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INTC%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INTC/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99"/>
  <sheetViews>
    <sheetView workbookViewId="0">
      <pane xSplit="1" topLeftCell="K1" activePane="topRight" state="frozen"/>
      <selection pane="topRight" activeCell="M179" sqref="M179"/>
    </sheetView>
  </sheetViews>
  <sheetFormatPr baseColWidth="10" defaultRowHeight="16" x14ac:dyDescent="0.2"/>
  <cols>
    <col min="1" max="1" width="40.83203125" customWidth="1"/>
    <col min="2" max="22" width="16.83203125" customWidth="1"/>
  </cols>
  <sheetData>
    <row r="1" spans="1:21"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row>
    <row r="2" spans="1:21" x14ac:dyDescent="0.2">
      <c r="A2" s="28" t="s">
        <v>20</v>
      </c>
      <c r="B2" s="26">
        <v>37586000000</v>
      </c>
      <c r="C2" s="26">
        <v>35127000000</v>
      </c>
      <c r="D2" s="26">
        <v>43623000000</v>
      </c>
      <c r="E2" s="26">
        <v>53999000000</v>
      </c>
      <c r="F2" s="26">
        <v>53341000000</v>
      </c>
      <c r="G2" s="26">
        <v>52708000000</v>
      </c>
      <c r="H2" s="26">
        <v>55870000000</v>
      </c>
      <c r="I2" s="26">
        <v>55355000000</v>
      </c>
      <c r="J2" s="26">
        <v>59387000000</v>
      </c>
      <c r="K2" s="26">
        <v>62761000000</v>
      </c>
      <c r="L2" s="26">
        <v>70848000000</v>
      </c>
      <c r="M2" s="26">
        <v>71965000000</v>
      </c>
      <c r="N2" s="26">
        <v>77867000000</v>
      </c>
      <c r="O2" s="26">
        <v>79024000000</v>
      </c>
      <c r="P2" s="26">
        <v>63054000000</v>
      </c>
      <c r="Q2" s="27">
        <v>52864000000</v>
      </c>
      <c r="R2" s="26">
        <v>14042000000</v>
      </c>
      <c r="S2" s="26">
        <v>11715000000</v>
      </c>
      <c r="T2" s="26">
        <v>12949000000</v>
      </c>
      <c r="U2" s="26">
        <v>14158000000</v>
      </c>
    </row>
    <row r="3" spans="1:21" x14ac:dyDescent="0.2">
      <c r="A3" s="9" t="s">
        <v>193</v>
      </c>
      <c r="B3" s="10"/>
      <c r="C3" s="11">
        <f t="shared" ref="C3:Q3" si="0">(C2/B2)-1</f>
        <v>-6.5423295908050849E-2</v>
      </c>
      <c r="D3" s="11">
        <f t="shared" si="0"/>
        <v>0.2418652318729182</v>
      </c>
      <c r="E3" s="11">
        <f t="shared" si="0"/>
        <v>0.2378561767874745</v>
      </c>
      <c r="F3" s="11">
        <f t="shared" si="0"/>
        <v>-1.2185410840941491E-2</v>
      </c>
      <c r="G3" s="11">
        <f t="shared" si="0"/>
        <v>-1.1867044112408798E-2</v>
      </c>
      <c r="H3" s="11">
        <f t="shared" si="0"/>
        <v>5.9990893223040187E-2</v>
      </c>
      <c r="I3" s="11">
        <f t="shared" si="0"/>
        <v>-9.2178270986218447E-3</v>
      </c>
      <c r="J3" s="11">
        <f t="shared" si="0"/>
        <v>7.283894860446205E-2</v>
      </c>
      <c r="K3" s="11">
        <f t="shared" si="0"/>
        <v>5.6813780793776525E-2</v>
      </c>
      <c r="L3" s="11">
        <f t="shared" si="0"/>
        <v>0.12885390608817571</v>
      </c>
      <c r="M3" s="11">
        <f t="shared" si="0"/>
        <v>1.576614724480585E-2</v>
      </c>
      <c r="N3" s="11">
        <f t="shared" si="0"/>
        <v>8.2012089210032668E-2</v>
      </c>
      <c r="O3" s="11">
        <f t="shared" si="0"/>
        <v>1.4858669269395275E-2</v>
      </c>
      <c r="P3" s="11">
        <f t="shared" si="0"/>
        <v>-0.20209050415063778</v>
      </c>
      <c r="Q3" s="11">
        <f t="shared" si="0"/>
        <v>-0.16160751102229831</v>
      </c>
      <c r="R3" s="11"/>
      <c r="S3" s="11">
        <f t="shared" ref="S3:U3" si="1">(S2/R2)-1</f>
        <v>-0.16571713431135171</v>
      </c>
      <c r="T3" s="11">
        <f t="shared" si="1"/>
        <v>0.10533504054630805</v>
      </c>
      <c r="U3" s="11">
        <f t="shared" si="1"/>
        <v>9.3366283110664972E-2</v>
      </c>
    </row>
    <row r="4" spans="1:21" x14ac:dyDescent="0.2">
      <c r="A4" s="3" t="s">
        <v>21</v>
      </c>
      <c r="B4" s="4">
        <v>37586000000</v>
      </c>
      <c r="C4" s="4">
        <v>35127000000</v>
      </c>
      <c r="D4" s="4">
        <v>43623000000</v>
      </c>
      <c r="E4" s="4">
        <v>53999000000</v>
      </c>
      <c r="F4" s="4">
        <v>53341000000</v>
      </c>
      <c r="G4" s="4">
        <v>52708000000</v>
      </c>
      <c r="H4" s="4">
        <v>55870000000</v>
      </c>
      <c r="I4" s="4">
        <v>55355000000</v>
      </c>
      <c r="J4" s="4">
        <v>59387000000</v>
      </c>
      <c r="K4" s="4">
        <v>62761000000</v>
      </c>
      <c r="L4" s="4">
        <v>70848000000</v>
      </c>
      <c r="M4" s="4">
        <v>71965000000</v>
      </c>
      <c r="N4" s="4">
        <v>77867000000</v>
      </c>
      <c r="O4" s="4">
        <v>79024000000</v>
      </c>
      <c r="P4" s="4">
        <v>63054000000</v>
      </c>
      <c r="Q4" s="5">
        <v>52864000000</v>
      </c>
      <c r="R4" s="4">
        <v>14042000000</v>
      </c>
      <c r="S4" s="4">
        <v>11715000000</v>
      </c>
      <c r="T4" s="4">
        <v>12949000000</v>
      </c>
      <c r="U4" s="4">
        <v>14158000000</v>
      </c>
    </row>
    <row r="5" spans="1:21" x14ac:dyDescent="0.2">
      <c r="A5" s="3" t="s">
        <v>22</v>
      </c>
      <c r="B5" s="4">
        <v>16742000000</v>
      </c>
      <c r="C5" s="4">
        <v>15566000000</v>
      </c>
      <c r="D5" s="4">
        <v>14808000000</v>
      </c>
      <c r="E5" s="4">
        <v>20242000000</v>
      </c>
      <c r="F5" s="4">
        <v>20190000000</v>
      </c>
      <c r="G5" s="4">
        <v>21187000000</v>
      </c>
      <c r="H5" s="4">
        <v>20261000000</v>
      </c>
      <c r="I5" s="4">
        <v>20676000000</v>
      </c>
      <c r="J5" s="4">
        <v>23196000000</v>
      </c>
      <c r="K5" s="4">
        <v>23692000000</v>
      </c>
      <c r="L5" s="4">
        <v>27111000000</v>
      </c>
      <c r="M5" s="4">
        <v>29825000000</v>
      </c>
      <c r="N5" s="4">
        <v>34255000000</v>
      </c>
      <c r="O5" s="4">
        <v>35209000000</v>
      </c>
      <c r="P5" s="4">
        <v>36188000000</v>
      </c>
      <c r="Q5" s="5">
        <v>32700000000</v>
      </c>
      <c r="R5" s="4">
        <v>8542000000</v>
      </c>
      <c r="S5" s="4">
        <v>7707000000</v>
      </c>
      <c r="T5" s="4">
        <v>8311000000</v>
      </c>
      <c r="U5" s="4">
        <v>8140000000</v>
      </c>
    </row>
    <row r="6" spans="1:21" x14ac:dyDescent="0.2">
      <c r="A6" s="3" t="s">
        <v>23</v>
      </c>
      <c r="B6" s="4">
        <v>16742000000</v>
      </c>
      <c r="C6" s="4">
        <v>15566000000</v>
      </c>
      <c r="D6" s="4">
        <v>14808000000</v>
      </c>
      <c r="E6" s="4">
        <v>20242000000</v>
      </c>
      <c r="F6" s="4">
        <v>20190000000</v>
      </c>
      <c r="G6" s="4">
        <v>21187000000</v>
      </c>
      <c r="H6" s="4">
        <v>20261000000</v>
      </c>
      <c r="I6" s="4">
        <v>20676000000</v>
      </c>
      <c r="J6" s="4">
        <v>23196000000</v>
      </c>
      <c r="K6" s="4">
        <v>23692000000</v>
      </c>
      <c r="L6" s="4">
        <v>27111000000</v>
      </c>
      <c r="M6" s="4">
        <v>29825000000</v>
      </c>
      <c r="N6" s="4">
        <v>34255000000</v>
      </c>
      <c r="O6" s="4">
        <v>35209000000</v>
      </c>
      <c r="P6" s="4">
        <v>36188000000</v>
      </c>
      <c r="Q6" s="5">
        <v>32700000000</v>
      </c>
      <c r="R6" s="4">
        <v>8542000000</v>
      </c>
      <c r="S6" s="4">
        <v>7707000000</v>
      </c>
      <c r="T6" s="4">
        <v>8311000000</v>
      </c>
      <c r="U6" s="4">
        <v>8140000000</v>
      </c>
    </row>
    <row r="7" spans="1:21" x14ac:dyDescent="0.2">
      <c r="A7" s="34" t="s">
        <v>24</v>
      </c>
      <c r="B7" s="32">
        <v>20844000000</v>
      </c>
      <c r="C7" s="32">
        <v>19561000000</v>
      </c>
      <c r="D7" s="32">
        <v>28815000000</v>
      </c>
      <c r="E7" s="32">
        <v>33757000000</v>
      </c>
      <c r="F7" s="32">
        <v>33151000000</v>
      </c>
      <c r="G7" s="32">
        <v>31521000000</v>
      </c>
      <c r="H7" s="32">
        <v>35609000000</v>
      </c>
      <c r="I7" s="32">
        <v>34679000000</v>
      </c>
      <c r="J7" s="32">
        <v>36191000000</v>
      </c>
      <c r="K7" s="32">
        <v>39069000000</v>
      </c>
      <c r="L7" s="32">
        <v>43737000000</v>
      </c>
      <c r="M7" s="32">
        <v>42140000000</v>
      </c>
      <c r="N7" s="32">
        <v>43612000000</v>
      </c>
      <c r="O7" s="32">
        <v>43815000000</v>
      </c>
      <c r="P7" s="32">
        <v>26866000000</v>
      </c>
      <c r="Q7" s="33">
        <v>20164000000</v>
      </c>
      <c r="R7" s="32">
        <v>5500000000</v>
      </c>
      <c r="S7" s="32">
        <v>4008000000</v>
      </c>
      <c r="T7" s="32">
        <v>4638000000</v>
      </c>
      <c r="U7" s="32">
        <v>6018000000</v>
      </c>
    </row>
    <row r="8" spans="1:21" x14ac:dyDescent="0.2">
      <c r="A8" s="29" t="s">
        <v>60</v>
      </c>
      <c r="B8" s="30">
        <v>55.46</v>
      </c>
      <c r="C8" s="30">
        <v>55.69</v>
      </c>
      <c r="D8" s="30">
        <v>66.05</v>
      </c>
      <c r="E8" s="30">
        <v>62.51</v>
      </c>
      <c r="F8" s="30">
        <v>62.15</v>
      </c>
      <c r="G8" s="30">
        <v>59.8</v>
      </c>
      <c r="H8" s="30">
        <v>63.74</v>
      </c>
      <c r="I8" s="30">
        <v>62.65</v>
      </c>
      <c r="J8" s="30">
        <v>60.94</v>
      </c>
      <c r="K8" s="30">
        <v>62.25</v>
      </c>
      <c r="L8" s="30">
        <v>61.73</v>
      </c>
      <c r="M8" s="30">
        <v>58.56</v>
      </c>
      <c r="N8" s="30">
        <v>56.01</v>
      </c>
      <c r="O8" s="30">
        <v>55.45</v>
      </c>
      <c r="P8" s="30">
        <v>42.61</v>
      </c>
      <c r="Q8" s="31">
        <v>38.14</v>
      </c>
      <c r="R8" s="30">
        <v>39.17</v>
      </c>
      <c r="S8" s="30">
        <v>34.21</v>
      </c>
      <c r="T8" s="30">
        <v>35.82</v>
      </c>
      <c r="U8" s="30">
        <v>42.51</v>
      </c>
    </row>
    <row r="9" spans="1:21" x14ac:dyDescent="0.2">
      <c r="A9" s="3" t="s">
        <v>25</v>
      </c>
      <c r="B9" s="4" t="s">
        <v>26</v>
      </c>
      <c r="C9" s="4" t="s">
        <v>26</v>
      </c>
      <c r="D9" s="4" t="s">
        <v>26</v>
      </c>
      <c r="E9" s="4" t="s">
        <v>26</v>
      </c>
      <c r="F9" s="4" t="s">
        <v>26</v>
      </c>
      <c r="G9" s="4" t="s">
        <v>26</v>
      </c>
      <c r="H9" s="4" t="s">
        <v>26</v>
      </c>
      <c r="I9" s="4" t="s">
        <v>26</v>
      </c>
      <c r="J9" s="4" t="s">
        <v>26</v>
      </c>
      <c r="K9" s="4" t="s">
        <v>26</v>
      </c>
      <c r="L9" s="4" t="s">
        <v>26</v>
      </c>
      <c r="M9" s="4" t="s">
        <v>26</v>
      </c>
      <c r="N9" s="4" t="s">
        <v>26</v>
      </c>
      <c r="O9" s="4" t="s">
        <v>26</v>
      </c>
      <c r="P9" s="4" t="s">
        <v>26</v>
      </c>
      <c r="Q9" s="5" t="s">
        <v>26</v>
      </c>
      <c r="R9" s="4" t="s">
        <v>26</v>
      </c>
      <c r="S9" s="4" t="s">
        <v>26</v>
      </c>
      <c r="T9" s="4" t="s">
        <v>26</v>
      </c>
      <c r="U9" s="4" t="s">
        <v>26</v>
      </c>
    </row>
    <row r="10" spans="1:21" x14ac:dyDescent="0.2">
      <c r="A10" s="3" t="s">
        <v>27</v>
      </c>
      <c r="B10" s="4">
        <v>11668000000</v>
      </c>
      <c r="C10" s="4">
        <v>13619000000</v>
      </c>
      <c r="D10" s="4">
        <v>12903000000</v>
      </c>
      <c r="E10" s="4">
        <v>16280000000</v>
      </c>
      <c r="F10" s="4">
        <v>18513000000</v>
      </c>
      <c r="G10" s="4">
        <v>18990000000</v>
      </c>
      <c r="H10" s="4">
        <v>19967000000</v>
      </c>
      <c r="I10" s="4">
        <v>20323000000</v>
      </c>
      <c r="J10" s="4">
        <v>21431000000</v>
      </c>
      <c r="K10" s="4">
        <v>20749000000</v>
      </c>
      <c r="L10" s="4">
        <v>20493000000</v>
      </c>
      <c r="M10" s="4">
        <v>19712000000</v>
      </c>
      <c r="N10" s="4">
        <v>19736000000</v>
      </c>
      <c r="O10" s="4">
        <v>21733000000</v>
      </c>
      <c r="P10" s="4">
        <v>24530000000</v>
      </c>
      <c r="Q10" s="5">
        <v>22246000000</v>
      </c>
      <c r="R10" s="4">
        <v>6170000000</v>
      </c>
      <c r="S10" s="4">
        <v>5412000000</v>
      </c>
      <c r="T10" s="4">
        <v>5454000000</v>
      </c>
      <c r="U10" s="4">
        <v>5210000000</v>
      </c>
    </row>
    <row r="11" spans="1:21" x14ac:dyDescent="0.2">
      <c r="A11" s="29" t="s">
        <v>28</v>
      </c>
      <c r="B11" s="32">
        <v>5458000000</v>
      </c>
      <c r="C11" s="32">
        <v>6681000000</v>
      </c>
      <c r="D11" s="32">
        <v>6309000000</v>
      </c>
      <c r="E11" s="32">
        <v>7670000000</v>
      </c>
      <c r="F11" s="32">
        <v>8057000000</v>
      </c>
      <c r="G11" s="32">
        <v>8088000000</v>
      </c>
      <c r="H11" s="32">
        <v>8136000000</v>
      </c>
      <c r="I11" s="32">
        <v>7930000000</v>
      </c>
      <c r="J11" s="32">
        <v>8397000000</v>
      </c>
      <c r="K11" s="32">
        <v>7474000000</v>
      </c>
      <c r="L11" s="32">
        <v>6750000000</v>
      </c>
      <c r="M11" s="32">
        <v>6150000000</v>
      </c>
      <c r="N11" s="32">
        <v>6180000000</v>
      </c>
      <c r="O11" s="32">
        <v>6543000000</v>
      </c>
      <c r="P11" s="32">
        <v>7002000000</v>
      </c>
      <c r="Q11" s="33">
        <v>5723000000</v>
      </c>
      <c r="R11" s="32">
        <v>1706000000</v>
      </c>
      <c r="S11" s="32">
        <v>1303000000</v>
      </c>
      <c r="T11" s="32">
        <v>1374000000</v>
      </c>
      <c r="U11" s="32">
        <v>1340000000</v>
      </c>
    </row>
    <row r="12" spans="1:21" x14ac:dyDescent="0.2">
      <c r="A12" s="12" t="s">
        <v>194</v>
      </c>
      <c r="B12" s="11">
        <f t="shared" ref="B12:U12" si="2">B11/B2</f>
        <v>0.14521364337785345</v>
      </c>
      <c r="C12" s="11">
        <f t="shared" si="2"/>
        <v>0.19019557605260912</v>
      </c>
      <c r="D12" s="11">
        <f t="shared" si="2"/>
        <v>0.14462554157210647</v>
      </c>
      <c r="E12" s="11">
        <f t="shared" si="2"/>
        <v>0.14203966740124818</v>
      </c>
      <c r="F12" s="11">
        <f t="shared" si="2"/>
        <v>0.15104703698843291</v>
      </c>
      <c r="G12" s="11">
        <f t="shared" si="2"/>
        <v>0.15344919177354482</v>
      </c>
      <c r="H12" s="11">
        <f t="shared" si="2"/>
        <v>0.14562376946482908</v>
      </c>
      <c r="I12" s="11">
        <f t="shared" si="2"/>
        <v>0.14325715834161323</v>
      </c>
      <c r="J12" s="11">
        <f t="shared" si="2"/>
        <v>0.14139458130567295</v>
      </c>
      <c r="K12" s="11">
        <f t="shared" si="2"/>
        <v>0.119086693965998</v>
      </c>
      <c r="L12" s="11">
        <f t="shared" si="2"/>
        <v>9.527439024390244E-2</v>
      </c>
      <c r="M12" s="11">
        <f t="shared" si="2"/>
        <v>8.5458208851525053E-2</v>
      </c>
      <c r="N12" s="11">
        <f t="shared" si="2"/>
        <v>7.9366098604029947E-2</v>
      </c>
      <c r="O12" s="11">
        <f t="shared" si="2"/>
        <v>8.2797631099412836E-2</v>
      </c>
      <c r="P12" s="11">
        <f t="shared" si="2"/>
        <v>0.11104767342278048</v>
      </c>
      <c r="Q12" s="11">
        <f t="shared" si="2"/>
        <v>0.10825892857142858</v>
      </c>
      <c r="R12" s="11">
        <f t="shared" si="2"/>
        <v>0.12149266486255519</v>
      </c>
      <c r="S12" s="11">
        <f t="shared" si="2"/>
        <v>0.11122492530943236</v>
      </c>
      <c r="T12" s="11">
        <f t="shared" si="2"/>
        <v>0.10610857981311299</v>
      </c>
      <c r="U12" s="11">
        <f t="shared" si="2"/>
        <v>9.4646136459951971E-2</v>
      </c>
    </row>
    <row r="13" spans="1:21" x14ac:dyDescent="0.2">
      <c r="A13" s="29" t="s">
        <v>29</v>
      </c>
      <c r="B13" s="32">
        <v>5722000000</v>
      </c>
      <c r="C13" s="32">
        <v>5653000000</v>
      </c>
      <c r="D13" s="32">
        <v>6576000000</v>
      </c>
      <c r="E13" s="32">
        <v>8350000000</v>
      </c>
      <c r="F13" s="32">
        <v>10148000000</v>
      </c>
      <c r="G13" s="32">
        <v>10611000000</v>
      </c>
      <c r="H13" s="32">
        <v>11537000000</v>
      </c>
      <c r="I13" s="32">
        <v>12128000000</v>
      </c>
      <c r="J13" s="32">
        <v>12740000000</v>
      </c>
      <c r="K13" s="32">
        <v>13098000000</v>
      </c>
      <c r="L13" s="32">
        <v>13543000000</v>
      </c>
      <c r="M13" s="32">
        <v>13362000000</v>
      </c>
      <c r="N13" s="32">
        <v>13556000000</v>
      </c>
      <c r="O13" s="32">
        <v>15190000000</v>
      </c>
      <c r="P13" s="32">
        <v>17528000000</v>
      </c>
      <c r="Q13" s="33">
        <v>16523000000</v>
      </c>
      <c r="R13" s="32">
        <v>4464000000</v>
      </c>
      <c r="S13" s="32">
        <v>4109000000</v>
      </c>
      <c r="T13" s="32">
        <v>4080000000</v>
      </c>
      <c r="U13" s="32">
        <v>3870000000</v>
      </c>
    </row>
    <row r="14" spans="1:21" x14ac:dyDescent="0.2">
      <c r="A14" s="13" t="s">
        <v>195</v>
      </c>
      <c r="B14" s="14">
        <v>0</v>
      </c>
      <c r="C14" s="14">
        <v>0</v>
      </c>
      <c r="D14" s="14">
        <v>0</v>
      </c>
      <c r="E14" s="14">
        <v>0</v>
      </c>
      <c r="F14" s="14">
        <v>0</v>
      </c>
      <c r="G14" s="14">
        <v>0</v>
      </c>
      <c r="H14" s="14">
        <v>0</v>
      </c>
      <c r="I14" s="14">
        <v>0</v>
      </c>
      <c r="J14" s="14">
        <v>0</v>
      </c>
      <c r="K14" s="14">
        <f t="shared" ref="K14:U14" si="3">K13/K2</f>
        <v>0.20869648348496678</v>
      </c>
      <c r="L14" s="14">
        <f t="shared" si="3"/>
        <v>0.19115571364046974</v>
      </c>
      <c r="M14" s="14">
        <f t="shared" si="3"/>
        <v>0.18567359132911831</v>
      </c>
      <c r="N14" s="14">
        <f t="shared" si="3"/>
        <v>0.17409172049777183</v>
      </c>
      <c r="O14" s="14">
        <f t="shared" si="3"/>
        <v>0.19222008503745697</v>
      </c>
      <c r="P14" s="14">
        <f t="shared" si="3"/>
        <v>0.27798395026485234</v>
      </c>
      <c r="Q14" s="14">
        <f t="shared" si="3"/>
        <v>0.31255674939467315</v>
      </c>
      <c r="R14" s="14">
        <f t="shared" si="3"/>
        <v>0.31790343255946446</v>
      </c>
      <c r="S14" s="14">
        <f t="shared" si="3"/>
        <v>0.35074690567648314</v>
      </c>
      <c r="T14" s="14">
        <f t="shared" si="3"/>
        <v>0.31508224573326127</v>
      </c>
      <c r="U14" s="14">
        <f t="shared" si="3"/>
        <v>0.27334369261195085</v>
      </c>
    </row>
    <row r="15" spans="1:21" x14ac:dyDescent="0.2">
      <c r="A15" s="3" t="s">
        <v>30</v>
      </c>
      <c r="B15" s="4">
        <v>488000000</v>
      </c>
      <c r="C15" s="4">
        <v>1285000000</v>
      </c>
      <c r="D15" s="4">
        <v>18000000</v>
      </c>
      <c r="E15" s="4">
        <v>260000000</v>
      </c>
      <c r="F15" s="4">
        <v>308000000</v>
      </c>
      <c r="G15" s="4">
        <v>291000000</v>
      </c>
      <c r="H15" s="4">
        <v>294000000</v>
      </c>
      <c r="I15" s="4">
        <v>265000000</v>
      </c>
      <c r="J15" s="4">
        <v>294000000</v>
      </c>
      <c r="K15" s="4">
        <v>177000000</v>
      </c>
      <c r="L15" s="4">
        <v>200000000</v>
      </c>
      <c r="M15" s="4">
        <v>200000000</v>
      </c>
      <c r="N15" s="4" t="s">
        <v>26</v>
      </c>
      <c r="O15" s="4" t="s">
        <v>26</v>
      </c>
      <c r="P15" s="4" t="s">
        <v>26</v>
      </c>
      <c r="Q15" s="5" t="s">
        <v>26</v>
      </c>
      <c r="R15" s="4" t="s">
        <v>26</v>
      </c>
      <c r="S15" s="4" t="s">
        <v>26</v>
      </c>
      <c r="T15" s="4" t="s">
        <v>26</v>
      </c>
      <c r="U15" s="4" t="s">
        <v>26</v>
      </c>
    </row>
    <row r="16" spans="1:21" x14ac:dyDescent="0.2">
      <c r="A16" s="34" t="s">
        <v>31</v>
      </c>
      <c r="B16" s="32">
        <v>9176000000</v>
      </c>
      <c r="C16" s="32">
        <v>5942000000</v>
      </c>
      <c r="D16" s="32">
        <v>15912000000</v>
      </c>
      <c r="E16" s="32">
        <v>17477000000</v>
      </c>
      <c r="F16" s="32">
        <v>14638000000</v>
      </c>
      <c r="G16" s="32">
        <v>12531000000</v>
      </c>
      <c r="H16" s="32">
        <v>15642000000</v>
      </c>
      <c r="I16" s="32">
        <v>14356000000</v>
      </c>
      <c r="J16" s="32">
        <v>14760000000</v>
      </c>
      <c r="K16" s="32">
        <v>18320000000</v>
      </c>
      <c r="L16" s="32">
        <v>23244000000</v>
      </c>
      <c r="M16" s="32">
        <v>22428000000</v>
      </c>
      <c r="N16" s="32">
        <v>23876000000</v>
      </c>
      <c r="O16" s="32">
        <v>22082000000</v>
      </c>
      <c r="P16" s="32">
        <v>2336000000</v>
      </c>
      <c r="Q16" s="33">
        <v>-2082000000</v>
      </c>
      <c r="R16" s="32">
        <v>-670000000</v>
      </c>
      <c r="S16" s="32">
        <v>-1404000000</v>
      </c>
      <c r="T16" s="32">
        <v>-816000000</v>
      </c>
      <c r="U16" s="32">
        <v>808000000</v>
      </c>
    </row>
    <row r="17" spans="1:21" x14ac:dyDescent="0.2">
      <c r="A17" s="29" t="s">
        <v>61</v>
      </c>
      <c r="B17" s="30">
        <v>24.41</v>
      </c>
      <c r="C17" s="30">
        <v>16.920000000000002</v>
      </c>
      <c r="D17" s="30">
        <v>36.479999999999997</v>
      </c>
      <c r="E17" s="30">
        <v>32.369999999999997</v>
      </c>
      <c r="F17" s="30">
        <v>27.44</v>
      </c>
      <c r="G17" s="30">
        <v>23.77</v>
      </c>
      <c r="H17" s="32">
        <v>28</v>
      </c>
      <c r="I17" s="30">
        <v>25.93</v>
      </c>
      <c r="J17" s="30">
        <v>24.85</v>
      </c>
      <c r="K17" s="30">
        <v>29.19</v>
      </c>
      <c r="L17" s="30">
        <v>32.81</v>
      </c>
      <c r="M17" s="30">
        <v>31.17</v>
      </c>
      <c r="N17" s="30">
        <v>30.66</v>
      </c>
      <c r="O17" s="30">
        <v>27.94</v>
      </c>
      <c r="P17" s="30">
        <v>3.7</v>
      </c>
      <c r="Q17" s="31">
        <v>-3.94</v>
      </c>
      <c r="R17" s="30">
        <v>-4.7699999999999996</v>
      </c>
      <c r="S17" s="30">
        <v>-11.98</v>
      </c>
      <c r="T17" s="30">
        <v>-6.3</v>
      </c>
      <c r="U17" s="30">
        <v>5.71</v>
      </c>
    </row>
    <row r="18" spans="1:21" x14ac:dyDescent="0.2">
      <c r="A18" s="15" t="s">
        <v>196</v>
      </c>
      <c r="B18" s="10"/>
      <c r="C18" s="11">
        <f>(C16/B16)-1</f>
        <v>-0.35244115082824756</v>
      </c>
      <c r="D18" s="11">
        <f>(D16/C16)-1</f>
        <v>1.6778862335913836</v>
      </c>
      <c r="E18" s="11">
        <f>(E16/D16)-1</f>
        <v>9.835344394167933E-2</v>
      </c>
      <c r="F18" s="11">
        <f t="shared" ref="F18:Q18" si="4">(F16/E16)-1</f>
        <v>-0.16244206671625561</v>
      </c>
      <c r="G18" s="11">
        <f t="shared" si="4"/>
        <v>-0.14394042902035797</v>
      </c>
      <c r="H18" s="11">
        <f t="shared" si="4"/>
        <v>0.24826430452477855</v>
      </c>
      <c r="I18" s="11">
        <f t="shared" si="4"/>
        <v>-8.2214550568980971E-2</v>
      </c>
      <c r="J18" s="11">
        <f t="shared" si="4"/>
        <v>2.8141543605461061E-2</v>
      </c>
      <c r="K18" s="11">
        <f t="shared" si="4"/>
        <v>0.24119241192411933</v>
      </c>
      <c r="L18" s="11">
        <f t="shared" si="4"/>
        <v>0.26877729257641914</v>
      </c>
      <c r="M18" s="11">
        <f t="shared" si="4"/>
        <v>-3.5105833763551919E-2</v>
      </c>
      <c r="N18" s="11">
        <f t="shared" si="4"/>
        <v>6.4562154449794962E-2</v>
      </c>
      <c r="O18" s="11">
        <f t="shared" si="4"/>
        <v>-7.5138214106215462E-2</v>
      </c>
      <c r="P18" s="11">
        <f t="shared" si="4"/>
        <v>-0.89421248075355497</v>
      </c>
      <c r="Q18" s="11">
        <f t="shared" si="4"/>
        <v>-1.8912671232876712</v>
      </c>
      <c r="R18" s="11"/>
      <c r="S18" s="11">
        <f t="shared" ref="S18:U18" si="5">(S16/R16)-1</f>
        <v>1.0955223880597016</v>
      </c>
      <c r="T18" s="11">
        <f t="shared" si="5"/>
        <v>-0.41880341880341876</v>
      </c>
      <c r="U18" s="11">
        <f t="shared" si="5"/>
        <v>-1.9901960784313726</v>
      </c>
    </row>
    <row r="19" spans="1:21" x14ac:dyDescent="0.2">
      <c r="A19" s="3" t="s">
        <v>32</v>
      </c>
      <c r="B19" s="4">
        <v>1490000000</v>
      </c>
      <c r="C19" s="4">
        <v>238000000</v>
      </c>
      <c r="D19" s="4">
        <v>-457000000</v>
      </c>
      <c r="E19" s="4">
        <v>-304000000</v>
      </c>
      <c r="F19" s="4">
        <v>-235000000</v>
      </c>
      <c r="G19" s="4">
        <v>-80000000</v>
      </c>
      <c r="H19" s="4">
        <v>-159000000</v>
      </c>
      <c r="I19" s="4">
        <v>144000000</v>
      </c>
      <c r="J19" s="4">
        <v>1824000000</v>
      </c>
      <c r="K19" s="4">
        <v>-2032000000</v>
      </c>
      <c r="L19" s="4">
        <v>-73000000</v>
      </c>
      <c r="M19" s="4">
        <v>-1630000000</v>
      </c>
      <c r="N19" s="4">
        <v>-1202000000</v>
      </c>
      <c r="O19" s="4">
        <v>379000000</v>
      </c>
      <c r="P19" s="4">
        <v>-5432000000</v>
      </c>
      <c r="Q19" s="5">
        <v>740000000</v>
      </c>
      <c r="R19" s="4">
        <v>126000000</v>
      </c>
      <c r="S19" s="4">
        <v>-246000000</v>
      </c>
      <c r="T19" s="4" t="s">
        <v>26</v>
      </c>
      <c r="U19" s="4">
        <v>860000000</v>
      </c>
    </row>
    <row r="20" spans="1:21" x14ac:dyDescent="0.2">
      <c r="A20" s="3" t="s">
        <v>33</v>
      </c>
      <c r="B20" s="4">
        <v>-480000000</v>
      </c>
      <c r="C20" s="4">
        <v>-167000000</v>
      </c>
      <c r="D20" s="4">
        <v>-129000000</v>
      </c>
      <c r="E20" s="4">
        <v>-57000000</v>
      </c>
      <c r="F20" s="4">
        <v>-7000000</v>
      </c>
      <c r="G20" s="4">
        <v>140000000</v>
      </c>
      <c r="H20" s="4">
        <v>51000000</v>
      </c>
      <c r="I20" s="4">
        <v>213000000</v>
      </c>
      <c r="J20" s="4">
        <v>511000000</v>
      </c>
      <c r="K20" s="4">
        <v>205000000</v>
      </c>
      <c r="L20" s="4">
        <v>30000000</v>
      </c>
      <c r="M20" s="4">
        <v>6000000</v>
      </c>
      <c r="N20" s="4">
        <v>232000000</v>
      </c>
      <c r="O20" s="4">
        <v>453000000</v>
      </c>
      <c r="P20" s="4">
        <v>-670000000</v>
      </c>
      <c r="Q20" s="5">
        <v>-369000000</v>
      </c>
      <c r="R20" s="4">
        <v>-1000000</v>
      </c>
      <c r="S20" s="4">
        <v>-141000000</v>
      </c>
      <c r="T20" s="4">
        <v>-99000000</v>
      </c>
      <c r="U20" s="4">
        <v>-128000000</v>
      </c>
    </row>
    <row r="21" spans="1:21" x14ac:dyDescent="0.2">
      <c r="A21" s="3" t="s">
        <v>34</v>
      </c>
      <c r="B21" s="4">
        <v>8000000</v>
      </c>
      <c r="C21" s="4">
        <v>1000000</v>
      </c>
      <c r="D21" s="4">
        <v>-10000000</v>
      </c>
      <c r="E21" s="4">
        <v>41000000</v>
      </c>
      <c r="F21" s="4">
        <v>90000000</v>
      </c>
      <c r="G21" s="4">
        <v>244000000</v>
      </c>
      <c r="H21" s="4">
        <v>192000000</v>
      </c>
      <c r="I21" s="4">
        <v>337000000</v>
      </c>
      <c r="J21" s="4">
        <v>733000000</v>
      </c>
      <c r="K21" s="4">
        <v>646000000</v>
      </c>
      <c r="L21" s="4">
        <v>468000000</v>
      </c>
      <c r="M21" s="4">
        <v>489000000</v>
      </c>
      <c r="N21" s="4">
        <v>504000000</v>
      </c>
      <c r="O21" s="4">
        <v>597000000</v>
      </c>
      <c r="P21" s="4">
        <v>496000000</v>
      </c>
      <c r="Q21" s="5">
        <v>760000000</v>
      </c>
      <c r="R21" s="4">
        <v>149000000</v>
      </c>
      <c r="S21" s="4">
        <v>193000000</v>
      </c>
      <c r="T21" s="4">
        <v>214000000</v>
      </c>
      <c r="U21" s="4">
        <v>204000000</v>
      </c>
    </row>
    <row r="22" spans="1:21" x14ac:dyDescent="0.2">
      <c r="A22" s="3" t="s">
        <v>35</v>
      </c>
      <c r="B22" s="4">
        <v>488000000</v>
      </c>
      <c r="C22" s="4">
        <v>168000000</v>
      </c>
      <c r="D22" s="4">
        <v>119000000</v>
      </c>
      <c r="E22" s="4">
        <v>98000000</v>
      </c>
      <c r="F22" s="4">
        <v>97000000</v>
      </c>
      <c r="G22" s="4">
        <v>104000000</v>
      </c>
      <c r="H22" s="4">
        <v>141000000</v>
      </c>
      <c r="I22" s="4">
        <v>124000000</v>
      </c>
      <c r="J22" s="4">
        <v>222000000</v>
      </c>
      <c r="K22" s="4">
        <v>441000000</v>
      </c>
      <c r="L22" s="4">
        <v>438000000</v>
      </c>
      <c r="M22" s="4">
        <v>483000000</v>
      </c>
      <c r="N22" s="4">
        <v>272000000</v>
      </c>
      <c r="O22" s="4">
        <v>144000000</v>
      </c>
      <c r="P22" s="4">
        <v>1166000000</v>
      </c>
      <c r="Q22" s="5">
        <v>1129000000</v>
      </c>
      <c r="R22" s="4">
        <v>150000000</v>
      </c>
      <c r="S22" s="4">
        <v>334000000</v>
      </c>
      <c r="T22" s="4">
        <v>313000000</v>
      </c>
      <c r="U22" s="4">
        <v>332000000</v>
      </c>
    </row>
    <row r="23" spans="1:21" x14ac:dyDescent="0.2">
      <c r="A23" s="3" t="s">
        <v>36</v>
      </c>
      <c r="B23" s="4">
        <v>1970000000</v>
      </c>
      <c r="C23" s="4">
        <v>405000000</v>
      </c>
      <c r="D23" s="4">
        <v>-328000000</v>
      </c>
      <c r="E23" s="4">
        <v>-247000000</v>
      </c>
      <c r="F23" s="4">
        <v>-228000000</v>
      </c>
      <c r="G23" s="4">
        <v>-220000000</v>
      </c>
      <c r="H23" s="4">
        <v>-210000000</v>
      </c>
      <c r="I23" s="4">
        <v>-69000000</v>
      </c>
      <c r="J23" s="4">
        <v>1313000000</v>
      </c>
      <c r="K23" s="4">
        <v>-2237000000</v>
      </c>
      <c r="L23" s="4">
        <v>-103000000</v>
      </c>
      <c r="M23" s="4">
        <v>-1636000000</v>
      </c>
      <c r="N23" s="4">
        <v>-1434000000</v>
      </c>
      <c r="O23" s="4">
        <v>-74000000</v>
      </c>
      <c r="P23" s="4">
        <v>-4762000000</v>
      </c>
      <c r="Q23" s="5">
        <v>1109000000</v>
      </c>
      <c r="R23" s="4">
        <v>127000000</v>
      </c>
      <c r="S23" s="4">
        <v>-105000000</v>
      </c>
      <c r="T23" s="4">
        <v>99000000</v>
      </c>
      <c r="U23" s="4">
        <v>988000000</v>
      </c>
    </row>
    <row r="24" spans="1:21" x14ac:dyDescent="0.2">
      <c r="A24" s="3" t="s">
        <v>37</v>
      </c>
      <c r="B24" s="4">
        <v>7686000000</v>
      </c>
      <c r="C24" s="4">
        <v>5704000000</v>
      </c>
      <c r="D24" s="4">
        <v>16369000000</v>
      </c>
      <c r="E24" s="4">
        <v>17781000000</v>
      </c>
      <c r="F24" s="4">
        <v>14873000000</v>
      </c>
      <c r="G24" s="4">
        <v>12611000000</v>
      </c>
      <c r="H24" s="4">
        <v>15801000000</v>
      </c>
      <c r="I24" s="4">
        <v>14212000000</v>
      </c>
      <c r="J24" s="4">
        <v>12936000000</v>
      </c>
      <c r="K24" s="4">
        <v>20352000000</v>
      </c>
      <c r="L24" s="4">
        <v>23317000000</v>
      </c>
      <c r="M24" s="4">
        <v>24058000000</v>
      </c>
      <c r="N24" s="4">
        <v>25078000000</v>
      </c>
      <c r="O24" s="4">
        <v>21703000000</v>
      </c>
      <c r="P24" s="4">
        <v>7768000000</v>
      </c>
      <c r="Q24" s="5">
        <v>-2822000000</v>
      </c>
      <c r="R24" s="4">
        <v>-796000000</v>
      </c>
      <c r="S24" s="4">
        <v>-1158000000</v>
      </c>
      <c r="T24" s="4">
        <v>-816000000</v>
      </c>
      <c r="U24" s="4">
        <v>-52000000</v>
      </c>
    </row>
    <row r="25" spans="1:21" x14ac:dyDescent="0.2">
      <c r="A25" s="3" t="s">
        <v>38</v>
      </c>
      <c r="B25" s="4">
        <v>2394000000</v>
      </c>
      <c r="C25" s="4">
        <v>1335000000</v>
      </c>
      <c r="D25" s="4">
        <v>4697000000</v>
      </c>
      <c r="E25" s="4">
        <v>4839000000</v>
      </c>
      <c r="F25" s="4">
        <v>3868000000</v>
      </c>
      <c r="G25" s="4">
        <v>2991000000</v>
      </c>
      <c r="H25" s="4">
        <v>4097000000</v>
      </c>
      <c r="I25" s="4">
        <v>2792000000</v>
      </c>
      <c r="J25" s="4">
        <v>2620000000</v>
      </c>
      <c r="K25" s="4">
        <v>10751000000</v>
      </c>
      <c r="L25" s="4">
        <v>2264000000</v>
      </c>
      <c r="M25" s="4">
        <v>3010000000</v>
      </c>
      <c r="N25" s="4">
        <v>4179000000</v>
      </c>
      <c r="O25" s="4">
        <v>1835000000</v>
      </c>
      <c r="P25" s="4">
        <v>-249000000</v>
      </c>
      <c r="Q25" s="5">
        <v>-1176000000</v>
      </c>
      <c r="R25" s="4">
        <v>-135000000</v>
      </c>
      <c r="S25" s="4">
        <v>1610000000</v>
      </c>
      <c r="T25" s="4">
        <v>-2289000000</v>
      </c>
      <c r="U25" s="4">
        <v>-362000000</v>
      </c>
    </row>
    <row r="26" spans="1:21" x14ac:dyDescent="0.2">
      <c r="A26" s="3" t="s">
        <v>39</v>
      </c>
      <c r="B26" s="4" t="s">
        <v>26</v>
      </c>
      <c r="C26" s="4" t="s">
        <v>26</v>
      </c>
      <c r="D26" s="4" t="s">
        <v>26</v>
      </c>
      <c r="E26" s="4" t="s">
        <v>26</v>
      </c>
      <c r="F26" s="4" t="s">
        <v>26</v>
      </c>
      <c r="G26" s="4" t="s">
        <v>26</v>
      </c>
      <c r="H26" s="4" t="s">
        <v>26</v>
      </c>
      <c r="I26" s="4" t="s">
        <v>26</v>
      </c>
      <c r="J26" s="4" t="s">
        <v>26</v>
      </c>
      <c r="K26" s="4" t="s">
        <v>26</v>
      </c>
      <c r="L26" s="4" t="s">
        <v>26</v>
      </c>
      <c r="M26" s="4" t="s">
        <v>26</v>
      </c>
      <c r="N26" s="4" t="s">
        <v>26</v>
      </c>
      <c r="O26" s="4" t="s">
        <v>26</v>
      </c>
      <c r="P26" s="4" t="s">
        <v>26</v>
      </c>
      <c r="Q26" s="5" t="s">
        <v>26</v>
      </c>
      <c r="R26" s="4" t="s">
        <v>26</v>
      </c>
      <c r="S26" s="4" t="s">
        <v>26</v>
      </c>
      <c r="T26" s="4" t="s">
        <v>26</v>
      </c>
      <c r="U26" s="4" t="s">
        <v>26</v>
      </c>
    </row>
    <row r="27" spans="1:21" x14ac:dyDescent="0.2">
      <c r="A27" s="3" t="s">
        <v>40</v>
      </c>
      <c r="B27" s="4">
        <v>5292000000</v>
      </c>
      <c r="C27" s="4">
        <v>4369000000</v>
      </c>
      <c r="D27" s="4">
        <v>11672000000</v>
      </c>
      <c r="E27" s="4">
        <v>12942000000</v>
      </c>
      <c r="F27" s="4">
        <v>11005000000</v>
      </c>
      <c r="G27" s="4">
        <v>9620000000</v>
      </c>
      <c r="H27" s="4">
        <v>11704000000</v>
      </c>
      <c r="I27" s="4">
        <v>11420000000</v>
      </c>
      <c r="J27" s="4">
        <v>10316000000</v>
      </c>
      <c r="K27" s="4">
        <v>9601000000</v>
      </c>
      <c r="L27" s="4">
        <v>21053000000</v>
      </c>
      <c r="M27" s="4">
        <v>21048000000</v>
      </c>
      <c r="N27" s="4">
        <v>20899000000</v>
      </c>
      <c r="O27" s="4">
        <v>19868000000</v>
      </c>
      <c r="P27" s="4">
        <v>8017000000</v>
      </c>
      <c r="Q27" s="5">
        <v>-1646000000</v>
      </c>
      <c r="R27" s="4">
        <v>-661000000</v>
      </c>
      <c r="S27" s="4">
        <v>-2768000000</v>
      </c>
      <c r="T27" s="4">
        <v>1473000000</v>
      </c>
      <c r="U27" s="4">
        <v>310000000</v>
      </c>
    </row>
    <row r="28" spans="1:21" x14ac:dyDescent="0.2">
      <c r="A28" s="3" t="s">
        <v>41</v>
      </c>
      <c r="B28" s="4" t="s">
        <v>26</v>
      </c>
      <c r="C28" s="4" t="s">
        <v>26</v>
      </c>
      <c r="D28" s="4" t="s">
        <v>26</v>
      </c>
      <c r="E28" s="4" t="s">
        <v>26</v>
      </c>
      <c r="F28" s="4" t="s">
        <v>26</v>
      </c>
      <c r="G28" s="4" t="s">
        <v>26</v>
      </c>
      <c r="H28" s="4" t="s">
        <v>26</v>
      </c>
      <c r="I28" s="4" t="s">
        <v>26</v>
      </c>
      <c r="J28" s="4" t="s">
        <v>26</v>
      </c>
      <c r="K28" s="4" t="s">
        <v>26</v>
      </c>
      <c r="L28" s="4" t="s">
        <v>26</v>
      </c>
      <c r="M28" s="4" t="s">
        <v>26</v>
      </c>
      <c r="N28" s="4" t="s">
        <v>26</v>
      </c>
      <c r="O28" s="4" t="s">
        <v>26</v>
      </c>
      <c r="P28" s="4">
        <v>6000000</v>
      </c>
      <c r="Q28" s="5">
        <v>-4000000</v>
      </c>
      <c r="R28" s="4">
        <v>6000000</v>
      </c>
      <c r="S28" s="4">
        <v>-20000000</v>
      </c>
      <c r="T28" s="4">
        <v>-16000000</v>
      </c>
      <c r="U28" s="4">
        <v>26000000</v>
      </c>
    </row>
    <row r="29" spans="1:21" x14ac:dyDescent="0.2">
      <c r="A29" s="3" t="s">
        <v>42</v>
      </c>
      <c r="B29" s="4" t="s">
        <v>26</v>
      </c>
      <c r="C29" s="4" t="s">
        <v>26</v>
      </c>
      <c r="D29" s="4" t="s">
        <v>26</v>
      </c>
      <c r="E29" s="4" t="s">
        <v>26</v>
      </c>
      <c r="F29" s="4" t="s">
        <v>26</v>
      </c>
      <c r="G29" s="4" t="s">
        <v>26</v>
      </c>
      <c r="H29" s="4" t="s">
        <v>26</v>
      </c>
      <c r="I29" s="4" t="s">
        <v>26</v>
      </c>
      <c r="J29" s="4" t="s">
        <v>26</v>
      </c>
      <c r="K29" s="4" t="s">
        <v>26</v>
      </c>
      <c r="L29" s="4" t="s">
        <v>26</v>
      </c>
      <c r="M29" s="4" t="s">
        <v>26</v>
      </c>
      <c r="N29" s="4" t="s">
        <v>26</v>
      </c>
      <c r="O29" s="4" t="s">
        <v>26</v>
      </c>
      <c r="P29" s="4" t="s">
        <v>26</v>
      </c>
      <c r="Q29" s="5" t="s">
        <v>26</v>
      </c>
      <c r="R29" s="4" t="s">
        <v>26</v>
      </c>
      <c r="S29" s="4" t="s">
        <v>26</v>
      </c>
      <c r="T29" s="4" t="s">
        <v>26</v>
      </c>
      <c r="U29" s="4" t="s">
        <v>26</v>
      </c>
    </row>
    <row r="30" spans="1:21" x14ac:dyDescent="0.2">
      <c r="A30" s="3" t="s">
        <v>43</v>
      </c>
      <c r="B30" s="4" t="s">
        <v>26</v>
      </c>
      <c r="C30" s="4" t="s">
        <v>26</v>
      </c>
      <c r="D30" s="4" t="s">
        <v>26</v>
      </c>
      <c r="E30" s="4" t="s">
        <v>26</v>
      </c>
      <c r="F30" s="4" t="s">
        <v>26</v>
      </c>
      <c r="G30" s="4" t="s">
        <v>26</v>
      </c>
      <c r="H30" s="4" t="s">
        <v>26</v>
      </c>
      <c r="I30" s="4" t="s">
        <v>26</v>
      </c>
      <c r="J30" s="4" t="s">
        <v>26</v>
      </c>
      <c r="K30" s="4" t="s">
        <v>26</v>
      </c>
      <c r="L30" s="4" t="s">
        <v>26</v>
      </c>
      <c r="M30" s="4" t="s">
        <v>26</v>
      </c>
      <c r="N30" s="4" t="s">
        <v>26</v>
      </c>
      <c r="O30" s="4" t="s">
        <v>26</v>
      </c>
      <c r="P30" s="4">
        <v>6000000</v>
      </c>
      <c r="Q30" s="5">
        <v>-4000000</v>
      </c>
      <c r="R30" s="4">
        <v>6000000</v>
      </c>
      <c r="S30" s="4">
        <v>-20000000</v>
      </c>
      <c r="T30" s="4">
        <v>-16000000</v>
      </c>
      <c r="U30" s="4">
        <v>26000000</v>
      </c>
    </row>
    <row r="31" spans="1:21" x14ac:dyDescent="0.2">
      <c r="A31" s="3" t="s">
        <v>44</v>
      </c>
      <c r="B31" s="4">
        <v>5292000000</v>
      </c>
      <c r="C31" s="4">
        <v>4369000000</v>
      </c>
      <c r="D31" s="4">
        <v>11672000000</v>
      </c>
      <c r="E31" s="4">
        <v>12942000000</v>
      </c>
      <c r="F31" s="4">
        <v>11005000000</v>
      </c>
      <c r="G31" s="4">
        <v>9620000000</v>
      </c>
      <c r="H31" s="4">
        <v>11704000000</v>
      </c>
      <c r="I31" s="4">
        <v>11420000000</v>
      </c>
      <c r="J31" s="4">
        <v>10316000000</v>
      </c>
      <c r="K31" s="4">
        <v>9601000000</v>
      </c>
      <c r="L31" s="4">
        <v>21053000000</v>
      </c>
      <c r="M31" s="4">
        <v>21048000000</v>
      </c>
      <c r="N31" s="4">
        <v>20899000000</v>
      </c>
      <c r="O31" s="4">
        <v>19868000000</v>
      </c>
      <c r="P31" s="4">
        <v>8011000000</v>
      </c>
      <c r="Q31" s="5">
        <v>-1642000000</v>
      </c>
      <c r="R31" s="4">
        <v>-667000000</v>
      </c>
      <c r="S31" s="4">
        <v>-2748000000</v>
      </c>
      <c r="T31" s="4">
        <v>1489000000</v>
      </c>
      <c r="U31" s="4">
        <v>284000000</v>
      </c>
    </row>
    <row r="32" spans="1:21" x14ac:dyDescent="0.2">
      <c r="A32" s="3" t="s">
        <v>45</v>
      </c>
      <c r="B32" s="4" t="s">
        <v>26</v>
      </c>
      <c r="C32" s="4" t="s">
        <v>26</v>
      </c>
      <c r="D32" s="4" t="s">
        <v>26</v>
      </c>
      <c r="E32" s="4" t="s">
        <v>26</v>
      </c>
      <c r="F32" s="4" t="s">
        <v>26</v>
      </c>
      <c r="G32" s="4" t="s">
        <v>26</v>
      </c>
      <c r="H32" s="4" t="s">
        <v>26</v>
      </c>
      <c r="I32" s="4" t="s">
        <v>26</v>
      </c>
      <c r="J32" s="4" t="s">
        <v>26</v>
      </c>
      <c r="K32" s="4" t="s">
        <v>26</v>
      </c>
      <c r="L32" s="4" t="s">
        <v>26</v>
      </c>
      <c r="M32" s="4" t="s">
        <v>26</v>
      </c>
      <c r="N32" s="4" t="s">
        <v>26</v>
      </c>
      <c r="O32" s="4" t="s">
        <v>26</v>
      </c>
      <c r="P32" s="4">
        <v>-3000000</v>
      </c>
      <c r="Q32" s="5">
        <v>2000000</v>
      </c>
      <c r="R32" s="4">
        <v>-3000000</v>
      </c>
      <c r="S32" s="4">
        <v>10000000</v>
      </c>
      <c r="T32" s="4">
        <v>8000000</v>
      </c>
      <c r="U32" s="4">
        <v>-13000000</v>
      </c>
    </row>
    <row r="33" spans="1:21" x14ac:dyDescent="0.2">
      <c r="A33" s="34" t="s">
        <v>46</v>
      </c>
      <c r="B33" s="32">
        <v>5292000000</v>
      </c>
      <c r="C33" s="32">
        <v>4369000000</v>
      </c>
      <c r="D33" s="32">
        <v>11672000000</v>
      </c>
      <c r="E33" s="32">
        <v>12942000000</v>
      </c>
      <c r="F33" s="32">
        <v>11005000000</v>
      </c>
      <c r="G33" s="32">
        <v>9620000000</v>
      </c>
      <c r="H33" s="32">
        <v>11704000000</v>
      </c>
      <c r="I33" s="32">
        <v>11420000000</v>
      </c>
      <c r="J33" s="32">
        <v>10316000000</v>
      </c>
      <c r="K33" s="32">
        <v>9601000000</v>
      </c>
      <c r="L33" s="32">
        <v>21053000000</v>
      </c>
      <c r="M33" s="32">
        <v>21048000000</v>
      </c>
      <c r="N33" s="32">
        <v>20899000000</v>
      </c>
      <c r="O33" s="32">
        <v>19868000000</v>
      </c>
      <c r="P33" s="32">
        <v>8014000000</v>
      </c>
      <c r="Q33" s="33">
        <v>-1644000000</v>
      </c>
      <c r="R33" s="32">
        <v>-664000000</v>
      </c>
      <c r="S33" s="32">
        <v>-2758000000</v>
      </c>
      <c r="T33" s="32">
        <v>1481000000</v>
      </c>
      <c r="U33" s="32">
        <v>297000000</v>
      </c>
    </row>
    <row r="34" spans="1:21" x14ac:dyDescent="0.2">
      <c r="A34" s="29" t="s">
        <v>62</v>
      </c>
      <c r="B34" s="30">
        <v>14.08</v>
      </c>
      <c r="C34" s="30">
        <v>12.44</v>
      </c>
      <c r="D34" s="30">
        <v>26.76</v>
      </c>
      <c r="E34" s="30">
        <v>23.97</v>
      </c>
      <c r="F34" s="30">
        <v>20.63</v>
      </c>
      <c r="G34" s="30">
        <v>18.25</v>
      </c>
      <c r="H34" s="30">
        <v>20.95</v>
      </c>
      <c r="I34" s="30">
        <v>20.63</v>
      </c>
      <c r="J34" s="30">
        <v>17.37</v>
      </c>
      <c r="K34" s="30">
        <v>15.3</v>
      </c>
      <c r="L34" s="30">
        <v>29.72</v>
      </c>
      <c r="M34" s="30">
        <v>29.25</v>
      </c>
      <c r="N34" s="30">
        <v>26.84</v>
      </c>
      <c r="O34" s="30">
        <v>25.14</v>
      </c>
      <c r="P34" s="30">
        <v>12.71</v>
      </c>
      <c r="Q34" s="31">
        <v>-3.11</v>
      </c>
      <c r="R34" s="30">
        <v>-4.7300000000000004</v>
      </c>
      <c r="S34" s="30">
        <v>-23.54</v>
      </c>
      <c r="T34" s="30">
        <v>11.44</v>
      </c>
      <c r="U34" s="30">
        <v>2.1</v>
      </c>
    </row>
    <row r="35" spans="1:21" x14ac:dyDescent="0.2">
      <c r="A35" s="16" t="s">
        <v>197</v>
      </c>
      <c r="B35" s="17"/>
      <c r="C35" s="14">
        <f>(C33/B33)-1</f>
        <v>-0.17441421012849589</v>
      </c>
      <c r="D35" s="14">
        <f>(D33/C33)-1</f>
        <v>1.6715495536736094</v>
      </c>
      <c r="E35" s="14">
        <f>(E33/D33)-1</f>
        <v>0.10880740233036335</v>
      </c>
      <c r="F35" s="14">
        <f t="shared" ref="F35:Q35" si="6">(F33/E33)-1</f>
        <v>-0.14966774841600994</v>
      </c>
      <c r="G35" s="14">
        <f t="shared" si="6"/>
        <v>-0.12585188550658788</v>
      </c>
      <c r="H35" s="14">
        <f t="shared" si="6"/>
        <v>0.21663201663201659</v>
      </c>
      <c r="I35" s="14">
        <f t="shared" si="6"/>
        <v>-2.4265208475734767E-2</v>
      </c>
      <c r="J35" s="14">
        <f t="shared" si="6"/>
        <v>-9.6672504378283675E-2</v>
      </c>
      <c r="K35" s="14">
        <f t="shared" si="6"/>
        <v>-6.9309810003877481E-2</v>
      </c>
      <c r="L35" s="14">
        <f t="shared" si="6"/>
        <v>1.192792417456515</v>
      </c>
      <c r="M35" s="14">
        <f t="shared" si="6"/>
        <v>-2.3749584382271038E-4</v>
      </c>
      <c r="N35" s="14">
        <f t="shared" si="6"/>
        <v>-7.0790573926263756E-3</v>
      </c>
      <c r="O35" s="14">
        <f t="shared" si="6"/>
        <v>-4.9332503947557282E-2</v>
      </c>
      <c r="P35" s="14">
        <f t="shared" si="6"/>
        <v>-0.59663780954298362</v>
      </c>
      <c r="Q35" s="14">
        <f t="shared" si="6"/>
        <v>-1.2051410032443224</v>
      </c>
      <c r="R35" s="14"/>
      <c r="S35" s="14">
        <f t="shared" ref="S35:U35" si="7">(S33/R33)-1</f>
        <v>3.153614457831325</v>
      </c>
      <c r="T35" s="14">
        <f t="shared" si="7"/>
        <v>-1.5369833212472805</v>
      </c>
      <c r="U35" s="14">
        <f t="shared" si="7"/>
        <v>-0.79945982444294394</v>
      </c>
    </row>
    <row r="36" spans="1:21" x14ac:dyDescent="0.2">
      <c r="A36" s="18" t="s">
        <v>198</v>
      </c>
      <c r="B36" s="19">
        <f t="shared" ref="B36:U36" si="8">(B16*(1-0.25))/(B126+B105+B96)</f>
        <v>0.16459389648904621</v>
      </c>
      <c r="C36" s="19">
        <f t="shared" si="8"/>
        <v>0.10145702902675015</v>
      </c>
      <c r="D36" s="19">
        <f t="shared" si="8"/>
        <v>0.23059532780708364</v>
      </c>
      <c r="E36" s="19">
        <f t="shared" si="8"/>
        <v>0.24619191615641786</v>
      </c>
      <c r="F36" s="19">
        <f t="shared" si="8"/>
        <v>0.16981175851881641</v>
      </c>
      <c r="G36" s="19">
        <f t="shared" si="8"/>
        <v>0.13107374968620122</v>
      </c>
      <c r="H36" s="19">
        <f t="shared" si="8"/>
        <v>0.1686141773025181</v>
      </c>
      <c r="I36" s="19">
        <f t="shared" si="8"/>
        <v>0.12855351919288402</v>
      </c>
      <c r="J36" s="19">
        <f t="shared" si="8"/>
        <v>0.12097170770088188</v>
      </c>
      <c r="K36" s="19">
        <f t="shared" si="8"/>
        <v>0.14337590783871776</v>
      </c>
      <c r="L36" s="19">
        <f t="shared" si="8"/>
        <v>0.17273736152672362</v>
      </c>
      <c r="M36" s="19">
        <f t="shared" si="8"/>
        <v>0.15793624712454815</v>
      </c>
      <c r="N36" s="19">
        <f t="shared" si="8"/>
        <v>0.15247915939338721</v>
      </c>
      <c r="O36" s="19">
        <f t="shared" si="8"/>
        <v>0.12406361429898422</v>
      </c>
      <c r="P36" s="19">
        <f t="shared" si="8"/>
        <v>1.2054741738167157E-2</v>
      </c>
      <c r="Q36" s="19">
        <f t="shared" si="8"/>
        <v>-1.0102545854494873E-2</v>
      </c>
      <c r="R36" s="19">
        <f t="shared" si="8"/>
        <v>-3.4574815772996552E-3</v>
      </c>
      <c r="S36" s="19">
        <f t="shared" si="8"/>
        <v>-6.9885051368499297E-3</v>
      </c>
      <c r="T36" s="19">
        <f t="shared" si="8"/>
        <v>-3.9865291791788531E-3</v>
      </c>
      <c r="U36" s="19">
        <f t="shared" si="8"/>
        <v>3.9206806198039661E-3</v>
      </c>
    </row>
    <row r="37" spans="1:21" x14ac:dyDescent="0.2">
      <c r="A37" s="3" t="s">
        <v>47</v>
      </c>
      <c r="B37" s="4" t="s">
        <v>26</v>
      </c>
      <c r="C37" s="4" t="s">
        <v>26</v>
      </c>
      <c r="D37" s="4" t="s">
        <v>26</v>
      </c>
      <c r="E37" s="4" t="s">
        <v>26</v>
      </c>
      <c r="F37" s="4" t="s">
        <v>26</v>
      </c>
      <c r="G37" s="4" t="s">
        <v>26</v>
      </c>
      <c r="H37" s="4" t="s">
        <v>26</v>
      </c>
      <c r="I37" s="4" t="s">
        <v>26</v>
      </c>
      <c r="J37" s="4" t="s">
        <v>26</v>
      </c>
      <c r="K37" s="4" t="s">
        <v>26</v>
      </c>
      <c r="L37" s="4" t="s">
        <v>26</v>
      </c>
      <c r="M37" s="4" t="s">
        <v>26</v>
      </c>
      <c r="N37" s="4" t="s">
        <v>26</v>
      </c>
      <c r="O37" s="4" t="s">
        <v>26</v>
      </c>
      <c r="P37" s="4" t="s">
        <v>26</v>
      </c>
      <c r="Q37" s="5" t="s">
        <v>26</v>
      </c>
      <c r="R37" s="4" t="s">
        <v>26</v>
      </c>
      <c r="S37" s="4" t="s">
        <v>26</v>
      </c>
      <c r="T37" s="4" t="s">
        <v>26</v>
      </c>
      <c r="U37" s="4" t="s">
        <v>26</v>
      </c>
    </row>
    <row r="38" spans="1:21" x14ac:dyDescent="0.2">
      <c r="A38" s="3" t="s">
        <v>48</v>
      </c>
      <c r="B38" s="4" t="s">
        <v>26</v>
      </c>
      <c r="C38" s="4" t="s">
        <v>26</v>
      </c>
      <c r="D38" s="4" t="s">
        <v>26</v>
      </c>
      <c r="E38" s="4" t="s">
        <v>26</v>
      </c>
      <c r="F38" s="4" t="s">
        <v>26</v>
      </c>
      <c r="G38" s="4" t="s">
        <v>26</v>
      </c>
      <c r="H38" s="4" t="s">
        <v>26</v>
      </c>
      <c r="I38" s="4" t="s">
        <v>26</v>
      </c>
      <c r="J38" s="4" t="s">
        <v>26</v>
      </c>
      <c r="K38" s="4" t="s">
        <v>26</v>
      </c>
      <c r="L38" s="4" t="s">
        <v>26</v>
      </c>
      <c r="M38" s="4" t="s">
        <v>26</v>
      </c>
      <c r="N38" s="4" t="s">
        <v>26</v>
      </c>
      <c r="O38" s="4" t="s">
        <v>26</v>
      </c>
      <c r="P38" s="4" t="s">
        <v>26</v>
      </c>
      <c r="Q38" s="5" t="s">
        <v>26</v>
      </c>
      <c r="R38" s="4" t="s">
        <v>26</v>
      </c>
      <c r="S38" s="4" t="s">
        <v>26</v>
      </c>
      <c r="T38" s="4" t="s">
        <v>26</v>
      </c>
      <c r="U38" s="4" t="s">
        <v>26</v>
      </c>
    </row>
    <row r="39" spans="1:21" x14ac:dyDescent="0.2">
      <c r="A39" s="3" t="s">
        <v>49</v>
      </c>
      <c r="B39" s="4">
        <v>5292000000</v>
      </c>
      <c r="C39" s="4">
        <v>4369000000</v>
      </c>
      <c r="D39" s="4">
        <v>11672000000</v>
      </c>
      <c r="E39" s="4">
        <v>12942000000</v>
      </c>
      <c r="F39" s="4">
        <v>11005000000</v>
      </c>
      <c r="G39" s="4">
        <v>9620000000</v>
      </c>
      <c r="H39" s="4">
        <v>11704000000</v>
      </c>
      <c r="I39" s="4">
        <v>11420000000</v>
      </c>
      <c r="J39" s="4">
        <v>10316000000</v>
      </c>
      <c r="K39" s="4">
        <v>9601000000</v>
      </c>
      <c r="L39" s="4">
        <v>21053000000</v>
      </c>
      <c r="M39" s="4">
        <v>21048000000</v>
      </c>
      <c r="N39" s="4">
        <v>20899000000</v>
      </c>
      <c r="O39" s="4">
        <v>19868000000</v>
      </c>
      <c r="P39" s="4">
        <v>8014000000</v>
      </c>
      <c r="Q39" s="5">
        <v>-1644000000</v>
      </c>
      <c r="R39" s="4">
        <v>-664000000</v>
      </c>
      <c r="S39" s="4">
        <v>-2758000000</v>
      </c>
      <c r="T39" s="4">
        <v>1481000000</v>
      </c>
      <c r="U39" s="4">
        <v>297000000</v>
      </c>
    </row>
    <row r="40" spans="1:21" x14ac:dyDescent="0.2">
      <c r="A40" s="3" t="s">
        <v>50</v>
      </c>
      <c r="B40" s="4">
        <v>5663000000</v>
      </c>
      <c r="C40" s="4">
        <v>5557000000</v>
      </c>
      <c r="D40" s="4">
        <v>5555000000</v>
      </c>
      <c r="E40" s="4">
        <v>5256000000</v>
      </c>
      <c r="F40" s="4">
        <v>4996000000</v>
      </c>
      <c r="G40" s="4">
        <v>4970000000</v>
      </c>
      <c r="H40" s="4">
        <v>4901000000</v>
      </c>
      <c r="I40" s="4">
        <v>4742000000</v>
      </c>
      <c r="J40" s="4">
        <v>4730000000</v>
      </c>
      <c r="K40" s="4">
        <v>4701000000</v>
      </c>
      <c r="L40" s="4">
        <v>4611000000</v>
      </c>
      <c r="M40" s="4">
        <v>4417000000</v>
      </c>
      <c r="N40" s="4">
        <v>4199000000</v>
      </c>
      <c r="O40" s="4">
        <v>4059000000</v>
      </c>
      <c r="P40" s="4">
        <v>4108000000</v>
      </c>
      <c r="Q40" s="5">
        <v>4164500000</v>
      </c>
      <c r="R40" s="4">
        <v>4120000000</v>
      </c>
      <c r="S40" s="4">
        <v>4154000000</v>
      </c>
      <c r="T40" s="4">
        <v>4182000000</v>
      </c>
      <c r="U40" s="4">
        <v>4202000000</v>
      </c>
    </row>
    <row r="41" spans="1:21" x14ac:dyDescent="0.2">
      <c r="A41" s="3" t="s">
        <v>51</v>
      </c>
      <c r="B41" s="6">
        <v>0.93</v>
      </c>
      <c r="C41" s="6">
        <v>0.79</v>
      </c>
      <c r="D41" s="6">
        <v>2.1</v>
      </c>
      <c r="E41" s="6">
        <v>2.46</v>
      </c>
      <c r="F41" s="6">
        <v>2.2000000000000002</v>
      </c>
      <c r="G41" s="6">
        <v>1.94</v>
      </c>
      <c r="H41" s="6">
        <v>2.39</v>
      </c>
      <c r="I41" s="6">
        <v>2.41</v>
      </c>
      <c r="J41" s="6">
        <v>2.1800000000000002</v>
      </c>
      <c r="K41" s="6">
        <v>2.04</v>
      </c>
      <c r="L41" s="6">
        <v>4.57</v>
      </c>
      <c r="M41" s="6">
        <v>4.7699999999999996</v>
      </c>
      <c r="N41" s="6">
        <v>4.9800000000000004</v>
      </c>
      <c r="O41" s="6">
        <v>4.8899999999999997</v>
      </c>
      <c r="P41" s="6">
        <v>1.95</v>
      </c>
      <c r="Q41" s="7">
        <v>-0.39</v>
      </c>
      <c r="R41" s="6">
        <v>-0.16</v>
      </c>
      <c r="S41" s="6">
        <v>-0.66</v>
      </c>
      <c r="T41" s="6">
        <v>0.35</v>
      </c>
      <c r="U41" s="6">
        <v>7.0000000000000007E-2</v>
      </c>
    </row>
    <row r="42" spans="1:21" x14ac:dyDescent="0.2">
      <c r="A42" s="3" t="s">
        <v>52</v>
      </c>
      <c r="B42" s="6">
        <v>0.93</v>
      </c>
      <c r="C42" s="6">
        <v>0.79</v>
      </c>
      <c r="D42" s="6">
        <v>2.1</v>
      </c>
      <c r="E42" s="6">
        <v>2.46</v>
      </c>
      <c r="F42" s="6">
        <v>2.2000000000000002</v>
      </c>
      <c r="G42" s="6">
        <v>1.94</v>
      </c>
      <c r="H42" s="6">
        <v>2.39</v>
      </c>
      <c r="I42" s="6">
        <v>2.41</v>
      </c>
      <c r="J42" s="6">
        <v>2.1800000000000002</v>
      </c>
      <c r="K42" s="6">
        <v>2.04</v>
      </c>
      <c r="L42" s="6">
        <v>4.57</v>
      </c>
      <c r="M42" s="6">
        <v>4.7699999999999996</v>
      </c>
      <c r="N42" s="6">
        <v>4.9800000000000004</v>
      </c>
      <c r="O42" s="6">
        <v>4.8899999999999997</v>
      </c>
      <c r="P42" s="6">
        <v>1.95</v>
      </c>
      <c r="Q42" s="7">
        <v>-0.4</v>
      </c>
      <c r="R42" s="6">
        <v>-0.16</v>
      </c>
      <c r="S42" s="6">
        <v>-0.67</v>
      </c>
      <c r="T42" s="6">
        <v>0.35</v>
      </c>
      <c r="U42" s="6">
        <v>7.0000000000000007E-2</v>
      </c>
    </row>
    <row r="43" spans="1:21" x14ac:dyDescent="0.2">
      <c r="A43" s="3" t="s">
        <v>53</v>
      </c>
      <c r="B43" s="4">
        <v>5748000000</v>
      </c>
      <c r="C43" s="4">
        <v>5645000000</v>
      </c>
      <c r="D43" s="4">
        <v>5696000000</v>
      </c>
      <c r="E43" s="4">
        <v>5411000000</v>
      </c>
      <c r="F43" s="4">
        <v>5160000000</v>
      </c>
      <c r="G43" s="4">
        <v>5097000000</v>
      </c>
      <c r="H43" s="4">
        <v>5056000000</v>
      </c>
      <c r="I43" s="4">
        <v>4894000000</v>
      </c>
      <c r="J43" s="4">
        <v>4875000000</v>
      </c>
      <c r="K43" s="4">
        <v>4835000000</v>
      </c>
      <c r="L43" s="4">
        <v>4701000000</v>
      </c>
      <c r="M43" s="4">
        <v>4473000000</v>
      </c>
      <c r="N43" s="4">
        <v>4232000000</v>
      </c>
      <c r="O43" s="4">
        <v>4090000000</v>
      </c>
      <c r="P43" s="4">
        <v>4123000000</v>
      </c>
      <c r="Q43" s="5">
        <v>4175500000</v>
      </c>
      <c r="R43" s="4">
        <v>4123000000</v>
      </c>
      <c r="S43" s="4">
        <v>4154000000</v>
      </c>
      <c r="T43" s="4">
        <v>4196000000</v>
      </c>
      <c r="U43" s="4">
        <v>4229000000</v>
      </c>
    </row>
    <row r="44" spans="1:21" x14ac:dyDescent="0.2">
      <c r="A44" s="3" t="s">
        <v>54</v>
      </c>
      <c r="B44" s="6">
        <v>0.92</v>
      </c>
      <c r="C44" s="6">
        <v>0.77</v>
      </c>
      <c r="D44" s="6">
        <v>2.0499999999999998</v>
      </c>
      <c r="E44" s="6">
        <v>2.39</v>
      </c>
      <c r="F44" s="6">
        <v>2.13</v>
      </c>
      <c r="G44" s="6">
        <v>1.89</v>
      </c>
      <c r="H44" s="6">
        <v>2.31</v>
      </c>
      <c r="I44" s="6">
        <v>2.33</v>
      </c>
      <c r="J44" s="6">
        <v>2.12</v>
      </c>
      <c r="K44" s="6">
        <v>1.99</v>
      </c>
      <c r="L44" s="6">
        <v>4.4800000000000004</v>
      </c>
      <c r="M44" s="6">
        <v>4.71</v>
      </c>
      <c r="N44" s="6">
        <v>4.9400000000000004</v>
      </c>
      <c r="O44" s="6">
        <v>4.8600000000000003</v>
      </c>
      <c r="P44" s="6">
        <v>1.94</v>
      </c>
      <c r="Q44" s="7">
        <v>-0.39</v>
      </c>
      <c r="R44" s="6">
        <v>-0.16</v>
      </c>
      <c r="S44" s="6">
        <v>-0.66</v>
      </c>
      <c r="T44" s="6">
        <v>0.35</v>
      </c>
      <c r="U44" s="6">
        <v>7.0000000000000007E-2</v>
      </c>
    </row>
    <row r="45" spans="1:21" x14ac:dyDescent="0.2">
      <c r="A45" s="3" t="s">
        <v>55</v>
      </c>
      <c r="B45" s="6">
        <v>0.92</v>
      </c>
      <c r="C45" s="6">
        <v>0.77</v>
      </c>
      <c r="D45" s="6">
        <v>2.0499999999999998</v>
      </c>
      <c r="E45" s="6">
        <v>2.39</v>
      </c>
      <c r="F45" s="6">
        <v>2.13</v>
      </c>
      <c r="G45" s="6">
        <v>1.89</v>
      </c>
      <c r="H45" s="6">
        <v>2.31</v>
      </c>
      <c r="I45" s="6">
        <v>2.33</v>
      </c>
      <c r="J45" s="6">
        <v>2.12</v>
      </c>
      <c r="K45" s="6">
        <v>1.99</v>
      </c>
      <c r="L45" s="6">
        <v>4.4800000000000004</v>
      </c>
      <c r="M45" s="6">
        <v>4.71</v>
      </c>
      <c r="N45" s="6">
        <v>4.9400000000000004</v>
      </c>
      <c r="O45" s="6">
        <v>4.8600000000000003</v>
      </c>
      <c r="P45" s="6">
        <v>1.94</v>
      </c>
      <c r="Q45" s="7">
        <v>-0.39</v>
      </c>
      <c r="R45" s="6">
        <v>-0.16</v>
      </c>
      <c r="S45" s="6">
        <v>-0.67</v>
      </c>
      <c r="T45" s="6">
        <v>0.35</v>
      </c>
      <c r="U45" s="6">
        <v>7.0000000000000007E-2</v>
      </c>
    </row>
    <row r="46" spans="1:21" x14ac:dyDescent="0.2">
      <c r="A46" s="3" t="s">
        <v>56</v>
      </c>
      <c r="B46" s="4">
        <v>13792000000</v>
      </c>
      <c r="C46" s="4">
        <v>10994000000</v>
      </c>
      <c r="D46" s="4">
        <v>20550000000</v>
      </c>
      <c r="E46" s="4">
        <v>23541000000</v>
      </c>
      <c r="F46" s="4">
        <v>22160000000</v>
      </c>
      <c r="G46" s="4">
        <v>20563000000</v>
      </c>
      <c r="H46" s="4">
        <v>24191000000</v>
      </c>
      <c r="I46" s="4">
        <v>23067000000</v>
      </c>
      <c r="J46" s="4">
        <v>22550000000</v>
      </c>
      <c r="K46" s="4">
        <v>26449000000</v>
      </c>
      <c r="L46" s="4">
        <v>32329000000</v>
      </c>
      <c r="M46" s="4">
        <v>33254000000</v>
      </c>
      <c r="N46" s="4">
        <v>36115000000</v>
      </c>
      <c r="O46" s="4">
        <v>33874000000</v>
      </c>
      <c r="P46" s="4">
        <v>15371000000</v>
      </c>
      <c r="Q46" s="5">
        <v>1798000000</v>
      </c>
      <c r="R46" s="4">
        <v>-3879000000</v>
      </c>
      <c r="S46" s="4">
        <v>962000000</v>
      </c>
      <c r="T46" s="4">
        <v>1460000000</v>
      </c>
      <c r="U46" s="4">
        <v>3255000000</v>
      </c>
    </row>
    <row r="47" spans="1:21" x14ac:dyDescent="0.2">
      <c r="A47" s="3" t="s">
        <v>57</v>
      </c>
      <c r="B47" s="6">
        <v>36.69</v>
      </c>
      <c r="C47" s="6">
        <v>31.3</v>
      </c>
      <c r="D47" s="6">
        <v>47.11</v>
      </c>
      <c r="E47" s="6">
        <v>43.6</v>
      </c>
      <c r="F47" s="6">
        <v>41.54</v>
      </c>
      <c r="G47" s="6">
        <v>39.01</v>
      </c>
      <c r="H47" s="6">
        <v>43.3</v>
      </c>
      <c r="I47" s="6">
        <v>41.67</v>
      </c>
      <c r="J47" s="6">
        <v>37.97</v>
      </c>
      <c r="K47" s="6">
        <v>42.14</v>
      </c>
      <c r="L47" s="6">
        <v>45.63</v>
      </c>
      <c r="M47" s="6">
        <v>46.21</v>
      </c>
      <c r="N47" s="6">
        <v>46.38</v>
      </c>
      <c r="O47" s="6">
        <v>42.87</v>
      </c>
      <c r="P47" s="6">
        <v>24.38</v>
      </c>
      <c r="Q47" s="7">
        <v>3.4</v>
      </c>
      <c r="R47" s="6">
        <v>24.38</v>
      </c>
      <c r="S47" s="6">
        <v>17.47</v>
      </c>
      <c r="T47" s="6">
        <v>16.25</v>
      </c>
      <c r="U47" s="6">
        <v>3.4</v>
      </c>
    </row>
    <row r="48" spans="1:21" x14ac:dyDescent="0.2">
      <c r="A48" s="3" t="s">
        <v>58</v>
      </c>
      <c r="B48" s="4">
        <v>9176000000</v>
      </c>
      <c r="C48" s="4">
        <v>10959000000</v>
      </c>
      <c r="D48" s="4">
        <v>20532000000</v>
      </c>
      <c r="E48" s="4">
        <v>23281000000</v>
      </c>
      <c r="F48" s="4">
        <v>21852000000</v>
      </c>
      <c r="G48" s="4">
        <v>20272000000</v>
      </c>
      <c r="H48" s="4">
        <v>23897000000</v>
      </c>
      <c r="I48" s="4">
        <v>22802000000</v>
      </c>
      <c r="J48" s="4">
        <v>22256000000</v>
      </c>
      <c r="K48" s="4">
        <v>26272000000</v>
      </c>
      <c r="L48" s="4">
        <v>32129000000</v>
      </c>
      <c r="M48" s="4">
        <v>22428000000</v>
      </c>
      <c r="N48" s="4">
        <v>23876000000</v>
      </c>
      <c r="O48" s="4">
        <v>22082000000</v>
      </c>
      <c r="P48" s="4">
        <v>2336000000</v>
      </c>
      <c r="Q48" s="5">
        <v>-2082000000</v>
      </c>
      <c r="R48" s="4">
        <v>-670000000</v>
      </c>
      <c r="S48" s="4">
        <v>-1404000000</v>
      </c>
      <c r="T48" s="4">
        <v>-816000000</v>
      </c>
      <c r="U48" s="4">
        <v>808000000</v>
      </c>
    </row>
    <row r="49" spans="1:21" x14ac:dyDescent="0.2">
      <c r="A49" s="3" t="s">
        <v>59</v>
      </c>
      <c r="B49" s="4">
        <v>9176000000</v>
      </c>
      <c r="C49" s="4">
        <v>5942000000</v>
      </c>
      <c r="D49" s="4">
        <v>15912000000</v>
      </c>
      <c r="E49" s="4">
        <v>17477000000</v>
      </c>
      <c r="F49" s="4">
        <v>14638000000</v>
      </c>
      <c r="G49" s="4">
        <v>12531000000</v>
      </c>
      <c r="H49" s="4">
        <v>15642000000</v>
      </c>
      <c r="I49" s="4">
        <v>14356000000</v>
      </c>
      <c r="J49" s="4">
        <v>14760000000</v>
      </c>
      <c r="K49" s="4">
        <v>18320000000</v>
      </c>
      <c r="L49" s="4">
        <v>23244000000</v>
      </c>
      <c r="M49" s="4">
        <v>22428000000</v>
      </c>
      <c r="N49" s="4">
        <v>23876000000</v>
      </c>
      <c r="O49" s="4">
        <v>22082000000</v>
      </c>
      <c r="P49" s="4">
        <v>2336000000</v>
      </c>
      <c r="Q49" s="5">
        <v>-2082000000</v>
      </c>
      <c r="R49" s="4">
        <v>-670000000</v>
      </c>
      <c r="S49" s="4">
        <v>-1404000000</v>
      </c>
      <c r="T49" s="4">
        <v>-816000000</v>
      </c>
      <c r="U49" s="4">
        <v>808000000</v>
      </c>
    </row>
    <row r="50" spans="1:21" x14ac:dyDescent="0.2">
      <c r="A50" s="3" t="s">
        <v>63</v>
      </c>
      <c r="B50" s="4">
        <v>447986</v>
      </c>
      <c r="C50" s="4">
        <v>440188</v>
      </c>
      <c r="D50" s="4">
        <v>528764</v>
      </c>
      <c r="E50" s="4">
        <v>539451</v>
      </c>
      <c r="F50" s="4">
        <v>508010</v>
      </c>
      <c r="G50" s="4">
        <v>489851</v>
      </c>
      <c r="H50" s="4">
        <v>523618</v>
      </c>
      <c r="I50" s="4">
        <v>515890</v>
      </c>
      <c r="J50" s="4">
        <v>560255</v>
      </c>
      <c r="K50" s="4">
        <v>611110</v>
      </c>
      <c r="L50" s="4">
        <v>659665</v>
      </c>
      <c r="M50" s="4">
        <v>649504</v>
      </c>
      <c r="N50" s="4">
        <v>704042</v>
      </c>
      <c r="O50" s="4">
        <v>652552</v>
      </c>
      <c r="P50" s="4">
        <v>478044</v>
      </c>
      <c r="Q50" s="5">
        <v>400788</v>
      </c>
      <c r="R50" s="4">
        <v>106459</v>
      </c>
      <c r="S50" s="4">
        <v>88817</v>
      </c>
      <c r="T50" s="4">
        <v>98173</v>
      </c>
      <c r="U50" s="4">
        <v>107339</v>
      </c>
    </row>
    <row r="51" spans="1:21" x14ac:dyDescent="0.2">
      <c r="A51" s="3" t="s">
        <v>64</v>
      </c>
      <c r="B51" s="6">
        <v>0.55000000000000004</v>
      </c>
      <c r="C51" s="6">
        <v>0.56000000000000005</v>
      </c>
      <c r="D51" s="6">
        <v>0.63</v>
      </c>
      <c r="E51" s="6">
        <v>0.79</v>
      </c>
      <c r="F51" s="6">
        <v>0.87</v>
      </c>
      <c r="G51" s="6">
        <v>0.9</v>
      </c>
      <c r="H51" s="6">
        <v>0.9</v>
      </c>
      <c r="I51" s="6">
        <v>0.96</v>
      </c>
      <c r="J51" s="6">
        <v>1.04</v>
      </c>
      <c r="K51" s="6">
        <v>1.08</v>
      </c>
      <c r="L51" s="6">
        <v>1.2</v>
      </c>
      <c r="M51" s="6">
        <v>1.26</v>
      </c>
      <c r="N51" s="6">
        <v>1.33</v>
      </c>
      <c r="O51" s="6">
        <v>1.39</v>
      </c>
      <c r="P51" s="6">
        <v>1.46</v>
      </c>
      <c r="Q51" s="7">
        <v>0.26</v>
      </c>
      <c r="R51" s="6">
        <v>-0.36</v>
      </c>
      <c r="S51" s="6">
        <v>0.36</v>
      </c>
      <c r="T51" s="6">
        <v>0.13</v>
      </c>
      <c r="U51" s="6">
        <v>0.12</v>
      </c>
    </row>
    <row r="52" spans="1:21" x14ac:dyDescent="0.2">
      <c r="A52" s="3" t="s">
        <v>65</v>
      </c>
      <c r="B52" s="4">
        <v>4616000000</v>
      </c>
      <c r="C52" s="4">
        <v>35000000</v>
      </c>
      <c r="D52" s="4">
        <v>18000000</v>
      </c>
      <c r="E52" s="4">
        <v>260000000</v>
      </c>
      <c r="F52" s="4">
        <v>308000000</v>
      </c>
      <c r="G52" s="4">
        <v>291000000</v>
      </c>
      <c r="H52" s="4">
        <v>294000000</v>
      </c>
      <c r="I52" s="4">
        <v>265000000</v>
      </c>
      <c r="J52" s="4">
        <v>294000000</v>
      </c>
      <c r="K52" s="4">
        <v>177000000</v>
      </c>
      <c r="L52" s="4">
        <v>200000000</v>
      </c>
      <c r="M52" s="4">
        <v>10826000000</v>
      </c>
      <c r="N52" s="4">
        <v>12239000000</v>
      </c>
      <c r="O52" s="4">
        <v>11792000000</v>
      </c>
      <c r="P52" s="4">
        <v>13035000000</v>
      </c>
      <c r="Q52" s="5">
        <v>3880000000</v>
      </c>
      <c r="R52" s="4">
        <v>-3209000000</v>
      </c>
      <c r="S52" s="4">
        <v>2366000000</v>
      </c>
      <c r="T52" s="4">
        <v>2276000000</v>
      </c>
      <c r="U52" s="4">
        <v>2447000000</v>
      </c>
    </row>
    <row r="54" spans="1:21" x14ac:dyDescent="0.2">
      <c r="A54" s="2" t="s">
        <v>26</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c r="T54" s="2" t="s">
        <v>18</v>
      </c>
      <c r="U54" s="2" t="s">
        <v>19</v>
      </c>
    </row>
    <row r="55" spans="1:21" x14ac:dyDescent="0.2">
      <c r="A55" s="3" t="s">
        <v>66</v>
      </c>
      <c r="B55" s="4">
        <v>19871000000</v>
      </c>
      <c r="C55" s="4">
        <v>21157000000</v>
      </c>
      <c r="D55" s="4">
        <v>31563000000</v>
      </c>
      <c r="E55" s="4">
        <v>25872000000</v>
      </c>
      <c r="F55" s="4">
        <v>31358000000</v>
      </c>
      <c r="G55" s="4">
        <v>32084000000</v>
      </c>
      <c r="H55" s="4">
        <v>27730000000</v>
      </c>
      <c r="I55" s="4">
        <v>40356000000</v>
      </c>
      <c r="J55" s="4">
        <v>35508000000</v>
      </c>
      <c r="K55" s="4">
        <v>29500000000</v>
      </c>
      <c r="L55" s="4">
        <v>28787000000</v>
      </c>
      <c r="M55" s="4">
        <v>31239000000</v>
      </c>
      <c r="N55" s="4">
        <v>47249000000</v>
      </c>
      <c r="O55" s="4">
        <v>57718000000</v>
      </c>
      <c r="P55" s="4">
        <v>50407000000</v>
      </c>
      <c r="Q55" s="5">
        <v>43811000000</v>
      </c>
      <c r="R55" s="4">
        <v>50407000000</v>
      </c>
      <c r="S55" s="4">
        <v>48314000000</v>
      </c>
      <c r="T55" s="4">
        <v>43356000000</v>
      </c>
      <c r="U55" s="4">
        <v>43811000000</v>
      </c>
    </row>
    <row r="56" spans="1:21" x14ac:dyDescent="0.2">
      <c r="A56" s="3" t="s">
        <v>67</v>
      </c>
      <c r="B56" s="4">
        <v>8681000000</v>
      </c>
      <c r="C56" s="4">
        <v>9272000000</v>
      </c>
      <c r="D56" s="4">
        <v>16792000000</v>
      </c>
      <c r="E56" s="4">
        <v>10246000000</v>
      </c>
      <c r="F56" s="4">
        <v>18162000000</v>
      </c>
      <c r="G56" s="4">
        <v>20087000000</v>
      </c>
      <c r="H56" s="4">
        <v>14054000000</v>
      </c>
      <c r="I56" s="4">
        <v>25313000000</v>
      </c>
      <c r="J56" s="4">
        <v>17099000000</v>
      </c>
      <c r="K56" s="4">
        <v>14002000000</v>
      </c>
      <c r="L56" s="4">
        <v>11650000000</v>
      </c>
      <c r="M56" s="4">
        <v>13123000000</v>
      </c>
      <c r="N56" s="4">
        <v>23895000000</v>
      </c>
      <c r="O56" s="4">
        <v>28413000000</v>
      </c>
      <c r="P56" s="4">
        <v>28338000000</v>
      </c>
      <c r="Q56" s="5">
        <v>25030000000</v>
      </c>
      <c r="R56" s="4">
        <v>28338000000</v>
      </c>
      <c r="S56" s="4">
        <v>27534000000</v>
      </c>
      <c r="T56" s="4">
        <v>24257000000</v>
      </c>
      <c r="U56" s="4">
        <v>25030000000</v>
      </c>
    </row>
    <row r="57" spans="1:21" x14ac:dyDescent="0.2">
      <c r="A57" s="3" t="s">
        <v>68</v>
      </c>
      <c r="B57" s="4">
        <v>3350000000</v>
      </c>
      <c r="C57" s="4">
        <v>3987000000</v>
      </c>
      <c r="D57" s="4">
        <v>5498000000</v>
      </c>
      <c r="E57" s="4">
        <v>5065000000</v>
      </c>
      <c r="F57" s="4">
        <v>8478000000</v>
      </c>
      <c r="G57" s="4">
        <v>5674000000</v>
      </c>
      <c r="H57" s="4">
        <v>2561000000</v>
      </c>
      <c r="I57" s="4">
        <v>15308000000</v>
      </c>
      <c r="J57" s="4">
        <v>5560000000</v>
      </c>
      <c r="K57" s="4">
        <v>3433000000</v>
      </c>
      <c r="L57" s="4">
        <v>3019000000</v>
      </c>
      <c r="M57" s="4">
        <v>4194000000</v>
      </c>
      <c r="N57" s="4">
        <v>5865000000</v>
      </c>
      <c r="O57" s="4">
        <v>4827000000</v>
      </c>
      <c r="P57" s="4">
        <v>11144000000</v>
      </c>
      <c r="Q57" s="5">
        <v>7621000000</v>
      </c>
      <c r="R57" s="4">
        <v>11144000000</v>
      </c>
      <c r="S57" s="4">
        <v>8232000000</v>
      </c>
      <c r="T57" s="4">
        <v>8349000000</v>
      </c>
      <c r="U57" s="4">
        <v>7621000000</v>
      </c>
    </row>
    <row r="58" spans="1:21" x14ac:dyDescent="0.2">
      <c r="A58" s="3" t="s">
        <v>69</v>
      </c>
      <c r="B58" s="4">
        <v>5331000000</v>
      </c>
      <c r="C58" s="4">
        <v>5285000000</v>
      </c>
      <c r="D58" s="4">
        <v>11294000000</v>
      </c>
      <c r="E58" s="4">
        <v>5181000000</v>
      </c>
      <c r="F58" s="4">
        <v>9684000000</v>
      </c>
      <c r="G58" s="4">
        <v>14413000000</v>
      </c>
      <c r="H58" s="4">
        <v>11493000000</v>
      </c>
      <c r="I58" s="4">
        <v>10005000000</v>
      </c>
      <c r="J58" s="4">
        <v>11539000000</v>
      </c>
      <c r="K58" s="4">
        <v>10569000000</v>
      </c>
      <c r="L58" s="4">
        <v>8631000000</v>
      </c>
      <c r="M58" s="4">
        <v>8929000000</v>
      </c>
      <c r="N58" s="4">
        <v>18030000000</v>
      </c>
      <c r="O58" s="4">
        <v>23586000000</v>
      </c>
      <c r="P58" s="4">
        <v>17194000000</v>
      </c>
      <c r="Q58" s="5">
        <v>17409000000</v>
      </c>
      <c r="R58" s="4">
        <v>17194000000</v>
      </c>
      <c r="S58" s="4">
        <v>19302000000</v>
      </c>
      <c r="T58" s="4">
        <v>15908000000</v>
      </c>
      <c r="U58" s="4">
        <v>17409000000</v>
      </c>
    </row>
    <row r="59" spans="1:21" x14ac:dyDescent="0.2">
      <c r="A59" s="3" t="s">
        <v>70</v>
      </c>
      <c r="B59" s="4">
        <v>1712000000</v>
      </c>
      <c r="C59" s="4">
        <v>2273000000</v>
      </c>
      <c r="D59" s="4">
        <v>2867000000</v>
      </c>
      <c r="E59" s="4">
        <v>8241000000</v>
      </c>
      <c r="F59" s="4">
        <v>3833000000</v>
      </c>
      <c r="G59" s="4">
        <v>3582000000</v>
      </c>
      <c r="H59" s="4">
        <v>4427000000</v>
      </c>
      <c r="I59" s="4">
        <v>4787000000</v>
      </c>
      <c r="J59" s="4">
        <v>4690000000</v>
      </c>
      <c r="K59" s="4">
        <v>5607000000</v>
      </c>
      <c r="L59" s="4">
        <v>6722000000</v>
      </c>
      <c r="M59" s="4">
        <v>7659000000</v>
      </c>
      <c r="N59" s="4">
        <v>6782000000</v>
      </c>
      <c r="O59" s="4">
        <v>9457000000</v>
      </c>
      <c r="P59" s="4">
        <v>4133000000</v>
      </c>
      <c r="Q59" s="5">
        <v>2843000000</v>
      </c>
      <c r="R59" s="4">
        <v>4133000000</v>
      </c>
      <c r="S59" s="4">
        <v>3847000000</v>
      </c>
      <c r="T59" s="4">
        <v>2996000000</v>
      </c>
      <c r="U59" s="4">
        <v>2843000000</v>
      </c>
    </row>
    <row r="60" spans="1:21" x14ac:dyDescent="0.2">
      <c r="A60" s="3" t="s">
        <v>71</v>
      </c>
      <c r="B60" s="4">
        <v>1712000000</v>
      </c>
      <c r="C60" s="4">
        <v>2273000000</v>
      </c>
      <c r="D60" s="4">
        <v>2867000000</v>
      </c>
      <c r="E60" s="4">
        <v>8241000000</v>
      </c>
      <c r="F60" s="4">
        <v>3833000000</v>
      </c>
      <c r="G60" s="4">
        <v>3582000000</v>
      </c>
      <c r="H60" s="4">
        <v>4427000000</v>
      </c>
      <c r="I60" s="4">
        <v>4787000000</v>
      </c>
      <c r="J60" s="4">
        <v>4690000000</v>
      </c>
      <c r="K60" s="4">
        <v>5607000000</v>
      </c>
      <c r="L60" s="4">
        <v>6722000000</v>
      </c>
      <c r="M60" s="4">
        <v>7659000000</v>
      </c>
      <c r="N60" s="4">
        <v>6782000000</v>
      </c>
      <c r="O60" s="4">
        <v>9457000000</v>
      </c>
      <c r="P60" s="4">
        <v>4133000000</v>
      </c>
      <c r="Q60" s="5">
        <v>2843000000</v>
      </c>
      <c r="R60" s="4">
        <v>4133000000</v>
      </c>
      <c r="S60" s="4">
        <v>3847000000</v>
      </c>
      <c r="T60" s="4">
        <v>2996000000</v>
      </c>
      <c r="U60" s="4">
        <v>2843000000</v>
      </c>
    </row>
    <row r="61" spans="1:21" x14ac:dyDescent="0.2">
      <c r="A61" s="3" t="s">
        <v>72</v>
      </c>
      <c r="B61" s="4" t="s">
        <v>26</v>
      </c>
      <c r="C61" s="4" t="s">
        <v>26</v>
      </c>
      <c r="D61" s="4" t="s">
        <v>26</v>
      </c>
      <c r="E61" s="4" t="s">
        <v>26</v>
      </c>
      <c r="F61" s="4" t="s">
        <v>26</v>
      </c>
      <c r="G61" s="4" t="s">
        <v>26</v>
      </c>
      <c r="H61" s="4" t="s">
        <v>26</v>
      </c>
      <c r="I61" s="4" t="s">
        <v>26</v>
      </c>
      <c r="J61" s="4" t="s">
        <v>26</v>
      </c>
      <c r="K61" s="4" t="s">
        <v>26</v>
      </c>
      <c r="L61" s="4" t="s">
        <v>26</v>
      </c>
      <c r="M61" s="4" t="s">
        <v>26</v>
      </c>
      <c r="N61" s="4" t="s">
        <v>26</v>
      </c>
      <c r="O61" s="4" t="s">
        <v>26</v>
      </c>
      <c r="P61" s="4" t="s">
        <v>26</v>
      </c>
      <c r="Q61" s="5" t="s">
        <v>26</v>
      </c>
      <c r="R61" s="4" t="s">
        <v>26</v>
      </c>
      <c r="S61" s="4" t="s">
        <v>26</v>
      </c>
      <c r="T61" s="4" t="s">
        <v>26</v>
      </c>
      <c r="U61" s="4" t="s">
        <v>26</v>
      </c>
    </row>
    <row r="62" spans="1:21" x14ac:dyDescent="0.2">
      <c r="A62" s="3" t="s">
        <v>73</v>
      </c>
      <c r="B62" s="4" t="s">
        <v>26</v>
      </c>
      <c r="C62" s="4" t="s">
        <v>26</v>
      </c>
      <c r="D62" s="4" t="s">
        <v>26</v>
      </c>
      <c r="E62" s="4" t="s">
        <v>26</v>
      </c>
      <c r="F62" s="4" t="s">
        <v>26</v>
      </c>
      <c r="G62" s="4" t="s">
        <v>26</v>
      </c>
      <c r="H62" s="4" t="s">
        <v>26</v>
      </c>
      <c r="I62" s="4" t="s">
        <v>26</v>
      </c>
      <c r="J62" s="4" t="s">
        <v>26</v>
      </c>
      <c r="K62" s="4" t="s">
        <v>26</v>
      </c>
      <c r="L62" s="4" t="s">
        <v>26</v>
      </c>
      <c r="M62" s="4" t="s">
        <v>26</v>
      </c>
      <c r="N62" s="4" t="s">
        <v>26</v>
      </c>
      <c r="O62" s="4" t="s">
        <v>26</v>
      </c>
      <c r="P62" s="4" t="s">
        <v>26</v>
      </c>
      <c r="Q62" s="5" t="s">
        <v>26</v>
      </c>
      <c r="R62" s="4" t="s">
        <v>26</v>
      </c>
      <c r="S62" s="4" t="s">
        <v>26</v>
      </c>
      <c r="T62" s="4" t="s">
        <v>26</v>
      </c>
      <c r="U62" s="4" t="s">
        <v>26</v>
      </c>
    </row>
    <row r="63" spans="1:21" x14ac:dyDescent="0.2">
      <c r="A63" s="3" t="s">
        <v>74</v>
      </c>
      <c r="B63" s="4" t="s">
        <v>26</v>
      </c>
      <c r="C63" s="4" t="s">
        <v>26</v>
      </c>
      <c r="D63" s="4" t="s">
        <v>26</v>
      </c>
      <c r="E63" s="4" t="s">
        <v>26</v>
      </c>
      <c r="F63" s="4" t="s">
        <v>26</v>
      </c>
      <c r="G63" s="4" t="s">
        <v>26</v>
      </c>
      <c r="H63" s="4" t="s">
        <v>26</v>
      </c>
      <c r="I63" s="4" t="s">
        <v>26</v>
      </c>
      <c r="J63" s="4" t="s">
        <v>26</v>
      </c>
      <c r="K63" s="4" t="s">
        <v>26</v>
      </c>
      <c r="L63" s="4" t="s">
        <v>26</v>
      </c>
      <c r="M63" s="4" t="s">
        <v>26</v>
      </c>
      <c r="N63" s="4" t="s">
        <v>26</v>
      </c>
      <c r="O63" s="4" t="s">
        <v>26</v>
      </c>
      <c r="P63" s="4" t="s">
        <v>26</v>
      </c>
      <c r="Q63" s="5" t="s">
        <v>26</v>
      </c>
      <c r="R63" s="4" t="s">
        <v>26</v>
      </c>
      <c r="S63" s="4" t="s">
        <v>26</v>
      </c>
      <c r="T63" s="4" t="s">
        <v>26</v>
      </c>
      <c r="U63" s="4" t="s">
        <v>26</v>
      </c>
    </row>
    <row r="64" spans="1:21" x14ac:dyDescent="0.2">
      <c r="A64" s="3" t="s">
        <v>75</v>
      </c>
      <c r="B64" s="4">
        <v>3744000000</v>
      </c>
      <c r="C64" s="4">
        <v>2935000000</v>
      </c>
      <c r="D64" s="4">
        <v>3824000000</v>
      </c>
      <c r="E64" s="4">
        <v>4096000000</v>
      </c>
      <c r="F64" s="4">
        <v>4734000000</v>
      </c>
      <c r="G64" s="4">
        <v>4172000000</v>
      </c>
      <c r="H64" s="4">
        <v>4273000000</v>
      </c>
      <c r="I64" s="4">
        <v>5167000000</v>
      </c>
      <c r="J64" s="4">
        <v>5553000000</v>
      </c>
      <c r="K64" s="4">
        <v>6983000000</v>
      </c>
      <c r="L64" s="4">
        <v>7253000000</v>
      </c>
      <c r="M64" s="4">
        <v>8744000000</v>
      </c>
      <c r="N64" s="4">
        <v>8427000000</v>
      </c>
      <c r="O64" s="4">
        <v>10776000000</v>
      </c>
      <c r="P64" s="4">
        <v>13224000000</v>
      </c>
      <c r="Q64" s="5">
        <v>11466000000</v>
      </c>
      <c r="R64" s="4">
        <v>13224000000</v>
      </c>
      <c r="S64" s="4">
        <v>12993000000</v>
      </c>
      <c r="T64" s="4">
        <v>11984000000</v>
      </c>
      <c r="U64" s="4">
        <v>11466000000</v>
      </c>
    </row>
    <row r="65" spans="1:21" x14ac:dyDescent="0.2">
      <c r="A65" s="3" t="s">
        <v>76</v>
      </c>
      <c r="B65" s="4">
        <v>608000000</v>
      </c>
      <c r="C65" s="4">
        <v>437000000</v>
      </c>
      <c r="D65" s="4">
        <v>471000000</v>
      </c>
      <c r="E65" s="4">
        <v>644000000</v>
      </c>
      <c r="F65" s="4">
        <v>478000000</v>
      </c>
      <c r="G65" s="4">
        <v>458000000</v>
      </c>
      <c r="H65" s="4">
        <v>462000000</v>
      </c>
      <c r="I65" s="4">
        <v>532000000</v>
      </c>
      <c r="J65" s="4">
        <v>695000000</v>
      </c>
      <c r="K65" s="4">
        <v>1098000000</v>
      </c>
      <c r="L65" s="4">
        <v>813000000</v>
      </c>
      <c r="M65" s="4">
        <v>840000000</v>
      </c>
      <c r="N65" s="4">
        <v>908000000</v>
      </c>
      <c r="O65" s="4">
        <v>1441000000</v>
      </c>
      <c r="P65" s="4">
        <v>1517000000</v>
      </c>
      <c r="Q65" s="5">
        <v>1278000000</v>
      </c>
      <c r="R65" s="4">
        <v>1517000000</v>
      </c>
      <c r="S65" s="4">
        <v>1358000000</v>
      </c>
      <c r="T65" s="4">
        <v>1284000000</v>
      </c>
      <c r="U65" s="4">
        <v>1278000000</v>
      </c>
    </row>
    <row r="66" spans="1:21" x14ac:dyDescent="0.2">
      <c r="A66" s="3" t="s">
        <v>77</v>
      </c>
      <c r="B66" s="4">
        <v>1577000000</v>
      </c>
      <c r="C66" s="4">
        <v>1469000000</v>
      </c>
      <c r="D66" s="4">
        <v>1928000000</v>
      </c>
      <c r="E66" s="4">
        <v>1680000000</v>
      </c>
      <c r="F66" s="4">
        <v>2219000000</v>
      </c>
      <c r="G66" s="4">
        <v>1998000000</v>
      </c>
      <c r="H66" s="4">
        <v>2375000000</v>
      </c>
      <c r="I66" s="4">
        <v>2893000000</v>
      </c>
      <c r="J66" s="4">
        <v>3190000000</v>
      </c>
      <c r="K66" s="4">
        <v>3893000000</v>
      </c>
      <c r="L66" s="4">
        <v>4511000000</v>
      </c>
      <c r="M66" s="4">
        <v>6225000000</v>
      </c>
      <c r="N66" s="4">
        <v>6007000000</v>
      </c>
      <c r="O66" s="4">
        <v>6656000000</v>
      </c>
      <c r="P66" s="4">
        <v>7565000000</v>
      </c>
      <c r="Q66" s="5">
        <v>6266000000</v>
      </c>
      <c r="R66" s="4">
        <v>7565000000</v>
      </c>
      <c r="S66" s="4">
        <v>7415000000</v>
      </c>
      <c r="T66" s="4">
        <v>6638000000</v>
      </c>
      <c r="U66" s="4">
        <v>6266000000</v>
      </c>
    </row>
    <row r="67" spans="1:21" x14ac:dyDescent="0.2">
      <c r="A67" s="3" t="s">
        <v>78</v>
      </c>
      <c r="B67" s="4">
        <v>1559000000</v>
      </c>
      <c r="C67" s="4">
        <v>1029000000</v>
      </c>
      <c r="D67" s="4">
        <v>1425000000</v>
      </c>
      <c r="E67" s="4">
        <v>1772000000</v>
      </c>
      <c r="F67" s="4">
        <v>2037000000</v>
      </c>
      <c r="G67" s="4">
        <v>1716000000</v>
      </c>
      <c r="H67" s="4">
        <v>1436000000</v>
      </c>
      <c r="I67" s="4">
        <v>1742000000</v>
      </c>
      <c r="J67" s="4">
        <v>1668000000</v>
      </c>
      <c r="K67" s="4">
        <v>1992000000</v>
      </c>
      <c r="L67" s="4">
        <v>1929000000</v>
      </c>
      <c r="M67" s="4">
        <v>1679000000</v>
      </c>
      <c r="N67" s="4">
        <v>1512000000</v>
      </c>
      <c r="O67" s="4">
        <v>2679000000</v>
      </c>
      <c r="P67" s="4">
        <v>4142000000</v>
      </c>
      <c r="Q67" s="5">
        <v>3922000000</v>
      </c>
      <c r="R67" s="4">
        <v>4142000000</v>
      </c>
      <c r="S67" s="4">
        <v>4220000000</v>
      </c>
      <c r="T67" s="4">
        <v>4062000000</v>
      </c>
      <c r="U67" s="4">
        <v>3922000000</v>
      </c>
    </row>
    <row r="68" spans="1:21" x14ac:dyDescent="0.2">
      <c r="A68" s="3" t="s">
        <v>79</v>
      </c>
      <c r="B68" s="4" t="s">
        <v>26</v>
      </c>
      <c r="C68" s="4" t="s">
        <v>26</v>
      </c>
      <c r="D68" s="4" t="s">
        <v>26</v>
      </c>
      <c r="E68" s="4" t="s">
        <v>26</v>
      </c>
      <c r="F68" s="4" t="s">
        <v>26</v>
      </c>
      <c r="G68" s="4" t="s">
        <v>26</v>
      </c>
      <c r="H68" s="4" t="s">
        <v>26</v>
      </c>
      <c r="I68" s="4" t="s">
        <v>26</v>
      </c>
      <c r="J68" s="4" t="s">
        <v>26</v>
      </c>
      <c r="K68" s="4" t="s">
        <v>26</v>
      </c>
      <c r="L68" s="4" t="s">
        <v>26</v>
      </c>
      <c r="M68" s="4" t="s">
        <v>26</v>
      </c>
      <c r="N68" s="4" t="s">
        <v>26</v>
      </c>
      <c r="O68" s="4" t="s">
        <v>26</v>
      </c>
      <c r="P68" s="4" t="s">
        <v>26</v>
      </c>
      <c r="Q68" s="5" t="s">
        <v>26</v>
      </c>
      <c r="R68" s="4" t="s">
        <v>26</v>
      </c>
      <c r="S68" s="4" t="s">
        <v>26</v>
      </c>
      <c r="T68" s="4" t="s">
        <v>26</v>
      </c>
      <c r="U68" s="4" t="s">
        <v>26</v>
      </c>
    </row>
    <row r="69" spans="1:21" x14ac:dyDescent="0.2">
      <c r="A69" s="3" t="s">
        <v>80</v>
      </c>
      <c r="B69" s="4" t="s">
        <v>26</v>
      </c>
      <c r="C69" s="4" t="s">
        <v>26</v>
      </c>
      <c r="D69" s="4" t="s">
        <v>26</v>
      </c>
      <c r="E69" s="4" t="s">
        <v>26</v>
      </c>
      <c r="F69" s="4" t="s">
        <v>26</v>
      </c>
      <c r="G69" s="4" t="s">
        <v>26</v>
      </c>
      <c r="H69" s="4" t="s">
        <v>26</v>
      </c>
      <c r="I69" s="4" t="s">
        <v>26</v>
      </c>
      <c r="J69" s="4" t="s">
        <v>26</v>
      </c>
      <c r="K69" s="4" t="s">
        <v>26</v>
      </c>
      <c r="L69" s="4" t="s">
        <v>26</v>
      </c>
      <c r="M69" s="4" t="s">
        <v>26</v>
      </c>
      <c r="N69" s="4" t="s">
        <v>26</v>
      </c>
      <c r="O69" s="4" t="s">
        <v>26</v>
      </c>
      <c r="P69" s="4" t="s">
        <v>26</v>
      </c>
      <c r="Q69" s="5" t="s">
        <v>26</v>
      </c>
      <c r="R69" s="4" t="s">
        <v>26</v>
      </c>
      <c r="S69" s="4" t="s">
        <v>26</v>
      </c>
      <c r="T69" s="4" t="s">
        <v>26</v>
      </c>
      <c r="U69" s="4" t="s">
        <v>26</v>
      </c>
    </row>
    <row r="70" spans="1:21" x14ac:dyDescent="0.2">
      <c r="A70" s="3" t="s">
        <v>81</v>
      </c>
      <c r="B70" s="4">
        <v>5734000000</v>
      </c>
      <c r="C70" s="4">
        <v>6677000000</v>
      </c>
      <c r="D70" s="4">
        <v>8080000000</v>
      </c>
      <c r="E70" s="4">
        <v>3289000000</v>
      </c>
      <c r="F70" s="4">
        <v>4629000000</v>
      </c>
      <c r="G70" s="4">
        <v>4243000000</v>
      </c>
      <c r="H70" s="4">
        <v>4976000000</v>
      </c>
      <c r="I70" s="4">
        <v>5089000000</v>
      </c>
      <c r="J70" s="4">
        <v>8166000000</v>
      </c>
      <c r="K70" s="4">
        <v>2908000000</v>
      </c>
      <c r="L70" s="4">
        <v>3162000000</v>
      </c>
      <c r="M70" s="4">
        <v>1713000000</v>
      </c>
      <c r="N70" s="4">
        <v>8145000000</v>
      </c>
      <c r="O70" s="4">
        <v>9072000000</v>
      </c>
      <c r="P70" s="4">
        <v>4712000000</v>
      </c>
      <c r="Q70" s="5">
        <v>4472000000</v>
      </c>
      <c r="R70" s="4">
        <v>4712000000</v>
      </c>
      <c r="S70" s="4">
        <v>3940000000</v>
      </c>
      <c r="T70" s="4">
        <v>4119000000</v>
      </c>
      <c r="U70" s="4">
        <v>4472000000</v>
      </c>
    </row>
    <row r="71" spans="1:21" x14ac:dyDescent="0.2">
      <c r="A71" s="3" t="s">
        <v>82</v>
      </c>
      <c r="B71" s="4" t="s">
        <v>26</v>
      </c>
      <c r="C71" s="4" t="s">
        <v>26</v>
      </c>
      <c r="D71" s="4" t="s">
        <v>26</v>
      </c>
      <c r="E71" s="4" t="s">
        <v>26</v>
      </c>
      <c r="F71" s="4" t="s">
        <v>26</v>
      </c>
      <c r="G71" s="4" t="s">
        <v>26</v>
      </c>
      <c r="H71" s="4" t="s">
        <v>26</v>
      </c>
      <c r="I71" s="4" t="s">
        <v>26</v>
      </c>
      <c r="J71" s="4" t="s">
        <v>26</v>
      </c>
      <c r="K71" s="4" t="s">
        <v>26</v>
      </c>
      <c r="L71" s="4" t="s">
        <v>26</v>
      </c>
      <c r="M71" s="4" t="s">
        <v>26</v>
      </c>
      <c r="N71" s="4" t="s">
        <v>26</v>
      </c>
      <c r="O71" s="4" t="s">
        <v>26</v>
      </c>
      <c r="P71" s="4" t="s">
        <v>26</v>
      </c>
      <c r="Q71" s="5" t="s">
        <v>26</v>
      </c>
      <c r="R71" s="4" t="s">
        <v>26</v>
      </c>
      <c r="S71" s="4" t="s">
        <v>26</v>
      </c>
      <c r="T71" s="4" t="s">
        <v>26</v>
      </c>
      <c r="U71" s="4" t="s">
        <v>26</v>
      </c>
    </row>
    <row r="72" spans="1:21" x14ac:dyDescent="0.2">
      <c r="A72" s="3" t="s">
        <v>83</v>
      </c>
      <c r="B72" s="4" t="s">
        <v>26</v>
      </c>
      <c r="C72" s="4" t="s">
        <v>26</v>
      </c>
      <c r="D72" s="4" t="s">
        <v>26</v>
      </c>
      <c r="E72" s="4" t="s">
        <v>26</v>
      </c>
      <c r="F72" s="4" t="s">
        <v>26</v>
      </c>
      <c r="G72" s="4" t="s">
        <v>26</v>
      </c>
      <c r="H72" s="4" t="s">
        <v>26</v>
      </c>
      <c r="I72" s="4" t="s">
        <v>26</v>
      </c>
      <c r="J72" s="4" t="s">
        <v>26</v>
      </c>
      <c r="K72" s="4" t="s">
        <v>26</v>
      </c>
      <c r="L72" s="4" t="s">
        <v>26</v>
      </c>
      <c r="M72" s="4" t="s">
        <v>26</v>
      </c>
      <c r="N72" s="4" t="s">
        <v>26</v>
      </c>
      <c r="O72" s="4" t="s">
        <v>26</v>
      </c>
      <c r="P72" s="4" t="s">
        <v>26</v>
      </c>
      <c r="Q72" s="5" t="s">
        <v>26</v>
      </c>
      <c r="R72" s="4" t="s">
        <v>26</v>
      </c>
      <c r="S72" s="4" t="s">
        <v>26</v>
      </c>
      <c r="T72" s="4" t="s">
        <v>26</v>
      </c>
      <c r="U72" s="4" t="s">
        <v>26</v>
      </c>
    </row>
    <row r="73" spans="1:21" x14ac:dyDescent="0.2">
      <c r="A73" s="3" t="s">
        <v>84</v>
      </c>
      <c r="B73" s="4" t="s">
        <v>26</v>
      </c>
      <c r="C73" s="4" t="s">
        <v>26</v>
      </c>
      <c r="D73" s="4" t="s">
        <v>26</v>
      </c>
      <c r="E73" s="4" t="s">
        <v>26</v>
      </c>
      <c r="F73" s="4" t="s">
        <v>26</v>
      </c>
      <c r="G73" s="4" t="s">
        <v>26</v>
      </c>
      <c r="H73" s="4" t="s">
        <v>26</v>
      </c>
      <c r="I73" s="4" t="s">
        <v>26</v>
      </c>
      <c r="J73" s="4" t="s">
        <v>26</v>
      </c>
      <c r="K73" s="4" t="s">
        <v>26</v>
      </c>
      <c r="L73" s="4" t="s">
        <v>26</v>
      </c>
      <c r="M73" s="4" t="s">
        <v>26</v>
      </c>
      <c r="N73" s="4" t="s">
        <v>26</v>
      </c>
      <c r="O73" s="4" t="s">
        <v>26</v>
      </c>
      <c r="P73" s="4" t="s">
        <v>26</v>
      </c>
      <c r="Q73" s="5" t="s">
        <v>26</v>
      </c>
      <c r="R73" s="4" t="s">
        <v>26</v>
      </c>
      <c r="S73" s="4" t="s">
        <v>26</v>
      </c>
      <c r="T73" s="4" t="s">
        <v>26</v>
      </c>
      <c r="U73" s="4" t="s">
        <v>26</v>
      </c>
    </row>
    <row r="74" spans="1:21" x14ac:dyDescent="0.2">
      <c r="A74" s="3" t="s">
        <v>85</v>
      </c>
      <c r="B74" s="4" t="s">
        <v>26</v>
      </c>
      <c r="C74" s="4" t="s">
        <v>26</v>
      </c>
      <c r="D74" s="4" t="s">
        <v>26</v>
      </c>
      <c r="E74" s="4" t="s">
        <v>26</v>
      </c>
      <c r="F74" s="4" t="s">
        <v>26</v>
      </c>
      <c r="G74" s="4" t="s">
        <v>26</v>
      </c>
      <c r="H74" s="4" t="s">
        <v>26</v>
      </c>
      <c r="I74" s="4" t="s">
        <v>26</v>
      </c>
      <c r="J74" s="4" t="s">
        <v>26</v>
      </c>
      <c r="K74" s="4" t="s">
        <v>26</v>
      </c>
      <c r="L74" s="4" t="s">
        <v>26</v>
      </c>
      <c r="M74" s="4" t="s">
        <v>26</v>
      </c>
      <c r="N74" s="4" t="s">
        <v>26</v>
      </c>
      <c r="O74" s="4" t="s">
        <v>26</v>
      </c>
      <c r="P74" s="4" t="s">
        <v>26</v>
      </c>
      <c r="Q74" s="5" t="s">
        <v>26</v>
      </c>
      <c r="R74" s="4" t="s">
        <v>26</v>
      </c>
      <c r="S74" s="4" t="s">
        <v>26</v>
      </c>
      <c r="T74" s="4" t="s">
        <v>26</v>
      </c>
      <c r="U74" s="4" t="s">
        <v>26</v>
      </c>
    </row>
    <row r="75" spans="1:21" x14ac:dyDescent="0.2">
      <c r="A75" s="3" t="s">
        <v>86</v>
      </c>
      <c r="B75" s="4" t="s">
        <v>26</v>
      </c>
      <c r="C75" s="4" t="s">
        <v>26</v>
      </c>
      <c r="D75" s="4" t="s">
        <v>26</v>
      </c>
      <c r="E75" s="4" t="s">
        <v>26</v>
      </c>
      <c r="F75" s="4" t="s">
        <v>26</v>
      </c>
      <c r="G75" s="4" t="s">
        <v>26</v>
      </c>
      <c r="H75" s="4" t="s">
        <v>26</v>
      </c>
      <c r="I75" s="4" t="s">
        <v>26</v>
      </c>
      <c r="J75" s="4" t="s">
        <v>26</v>
      </c>
      <c r="K75" s="4" t="s">
        <v>26</v>
      </c>
      <c r="L75" s="4" t="s">
        <v>26</v>
      </c>
      <c r="M75" s="4" t="s">
        <v>26</v>
      </c>
      <c r="N75" s="4" t="s">
        <v>26</v>
      </c>
      <c r="O75" s="4" t="s">
        <v>26</v>
      </c>
      <c r="P75" s="4" t="s">
        <v>26</v>
      </c>
      <c r="Q75" s="5" t="s">
        <v>26</v>
      </c>
      <c r="R75" s="4" t="s">
        <v>26</v>
      </c>
      <c r="S75" s="4" t="s">
        <v>26</v>
      </c>
      <c r="T75" s="4" t="s">
        <v>26</v>
      </c>
      <c r="U75" s="4" t="s">
        <v>26</v>
      </c>
    </row>
    <row r="76" spans="1:21" x14ac:dyDescent="0.2">
      <c r="A76" s="3" t="s">
        <v>87</v>
      </c>
      <c r="B76" s="4">
        <v>30844000000</v>
      </c>
      <c r="C76" s="4">
        <v>31938000000</v>
      </c>
      <c r="D76" s="4">
        <v>31575000000</v>
      </c>
      <c r="E76" s="4">
        <v>45247000000</v>
      </c>
      <c r="F76" s="4">
        <v>52993000000</v>
      </c>
      <c r="G76" s="4">
        <v>60274000000</v>
      </c>
      <c r="H76" s="4">
        <v>64226000000</v>
      </c>
      <c r="I76" s="4">
        <v>62709000000</v>
      </c>
      <c r="J76" s="4">
        <v>77819000000</v>
      </c>
      <c r="K76" s="4">
        <v>93749000000</v>
      </c>
      <c r="L76" s="4">
        <v>99176000000</v>
      </c>
      <c r="M76" s="4">
        <v>105285000000</v>
      </c>
      <c r="N76" s="4">
        <v>105842000000</v>
      </c>
      <c r="O76" s="4">
        <v>110688000000</v>
      </c>
      <c r="P76" s="4">
        <v>131696000000</v>
      </c>
      <c r="Q76" s="5">
        <v>145026000000</v>
      </c>
      <c r="R76" s="4">
        <v>131696000000</v>
      </c>
      <c r="S76" s="4">
        <v>136989000000</v>
      </c>
      <c r="T76" s="4">
        <v>142273000000</v>
      </c>
      <c r="U76" s="4">
        <v>145026000000</v>
      </c>
    </row>
    <row r="77" spans="1:21" x14ac:dyDescent="0.2">
      <c r="A77" s="3" t="s">
        <v>88</v>
      </c>
      <c r="B77" s="4">
        <v>17544000000</v>
      </c>
      <c r="C77" s="4">
        <v>17225000000</v>
      </c>
      <c r="D77" s="4">
        <v>17899000000</v>
      </c>
      <c r="E77" s="4">
        <v>23627000000</v>
      </c>
      <c r="F77" s="4">
        <v>27983000000</v>
      </c>
      <c r="G77" s="4">
        <v>31428000000</v>
      </c>
      <c r="H77" s="4">
        <v>33238000000</v>
      </c>
      <c r="I77" s="4">
        <v>31858000000</v>
      </c>
      <c r="J77" s="4">
        <v>36171000000</v>
      </c>
      <c r="K77" s="4">
        <v>41109000000</v>
      </c>
      <c r="L77" s="4">
        <v>48976000000</v>
      </c>
      <c r="M77" s="4">
        <v>55386000000</v>
      </c>
      <c r="N77" s="4">
        <v>56584000000</v>
      </c>
      <c r="O77" s="4">
        <v>63245000000</v>
      </c>
      <c r="P77" s="4">
        <v>80860000000</v>
      </c>
      <c r="Q77" s="5">
        <v>93352000000</v>
      </c>
      <c r="R77" s="4">
        <v>80860000000</v>
      </c>
      <c r="S77" s="4">
        <v>85734000000</v>
      </c>
      <c r="T77" s="4">
        <v>90945000000</v>
      </c>
      <c r="U77" s="4">
        <v>93352000000</v>
      </c>
    </row>
    <row r="78" spans="1:21" x14ac:dyDescent="0.2">
      <c r="A78" s="3" t="s">
        <v>89</v>
      </c>
      <c r="B78" s="4">
        <v>48088000000</v>
      </c>
      <c r="C78" s="4">
        <v>47822000000</v>
      </c>
      <c r="D78" s="4">
        <v>50481000000</v>
      </c>
      <c r="E78" s="4">
        <v>58073000000</v>
      </c>
      <c r="F78" s="4">
        <v>66046000000</v>
      </c>
      <c r="G78" s="4">
        <v>73416000000</v>
      </c>
      <c r="H78" s="4">
        <v>79709000000</v>
      </c>
      <c r="I78" s="4">
        <v>83396000000</v>
      </c>
      <c r="J78" s="4">
        <v>90105000000</v>
      </c>
      <c r="K78" s="4">
        <v>100395000000</v>
      </c>
      <c r="L78" s="4">
        <v>114318000000</v>
      </c>
      <c r="M78" s="4">
        <v>128707000000</v>
      </c>
      <c r="N78" s="4">
        <v>134229000000</v>
      </c>
      <c r="O78" s="4">
        <v>148539000000</v>
      </c>
      <c r="P78" s="4">
        <v>174246000000</v>
      </c>
      <c r="Q78" s="5">
        <v>190474000000</v>
      </c>
      <c r="R78" s="4">
        <v>174246000000</v>
      </c>
      <c r="S78" s="4">
        <v>180284000000</v>
      </c>
      <c r="T78" s="4">
        <v>186726000000</v>
      </c>
      <c r="U78" s="4">
        <v>190474000000</v>
      </c>
    </row>
    <row r="79" spans="1:21" x14ac:dyDescent="0.2">
      <c r="A79" s="3" t="s">
        <v>90</v>
      </c>
      <c r="B79" s="4">
        <v>30544000000</v>
      </c>
      <c r="C79" s="4">
        <v>30597000000</v>
      </c>
      <c r="D79" s="4">
        <v>32582000000</v>
      </c>
      <c r="E79" s="4">
        <v>34446000000</v>
      </c>
      <c r="F79" s="4">
        <v>38063000000</v>
      </c>
      <c r="G79" s="4">
        <v>41988000000</v>
      </c>
      <c r="H79" s="4">
        <v>46471000000</v>
      </c>
      <c r="I79" s="4">
        <v>51538000000</v>
      </c>
      <c r="J79" s="4">
        <v>53934000000</v>
      </c>
      <c r="K79" s="4">
        <v>59286000000</v>
      </c>
      <c r="L79" s="4">
        <v>65342000000</v>
      </c>
      <c r="M79" s="4">
        <v>73321000000</v>
      </c>
      <c r="N79" s="4">
        <v>77645000000</v>
      </c>
      <c r="O79" s="4">
        <v>85294000000</v>
      </c>
      <c r="P79" s="4">
        <v>93386000000</v>
      </c>
      <c r="Q79" s="5">
        <v>97122000000</v>
      </c>
      <c r="R79" s="4">
        <v>93386000000</v>
      </c>
      <c r="S79" s="4">
        <v>94550000000</v>
      </c>
      <c r="T79" s="4">
        <v>95781000000</v>
      </c>
      <c r="U79" s="4">
        <v>97122000000</v>
      </c>
    </row>
    <row r="80" spans="1:21" x14ac:dyDescent="0.2">
      <c r="A80" s="3" t="s">
        <v>91</v>
      </c>
      <c r="B80" s="4">
        <v>2924000000</v>
      </c>
      <c r="C80" s="4">
        <v>4952000000</v>
      </c>
      <c r="D80" s="4">
        <v>4034000000</v>
      </c>
      <c r="E80" s="4">
        <v>1451000000</v>
      </c>
      <c r="F80" s="4">
        <v>4917000000</v>
      </c>
      <c r="G80" s="4">
        <v>7694000000</v>
      </c>
      <c r="H80" s="4">
        <v>9120000000</v>
      </c>
      <c r="I80" s="4">
        <v>7851000000</v>
      </c>
      <c r="J80" s="4">
        <v>10896000000</v>
      </c>
      <c r="K80" s="4">
        <v>7904000000</v>
      </c>
      <c r="L80" s="4">
        <v>9430000000</v>
      </c>
      <c r="M80" s="4">
        <v>7243000000</v>
      </c>
      <c r="N80" s="4">
        <v>7344000000</v>
      </c>
      <c r="O80" s="4">
        <v>7138000000</v>
      </c>
      <c r="P80" s="4">
        <v>5912000000</v>
      </c>
      <c r="Q80" s="5">
        <v>5700000000</v>
      </c>
      <c r="R80" s="4">
        <v>5912000000</v>
      </c>
      <c r="S80" s="4">
        <v>6029000000</v>
      </c>
      <c r="T80" s="4">
        <v>5893000000</v>
      </c>
      <c r="U80" s="4">
        <v>5700000000</v>
      </c>
    </row>
    <row r="81" spans="1:21" x14ac:dyDescent="0.2">
      <c r="A81" s="3" t="s">
        <v>92</v>
      </c>
      <c r="B81" s="4">
        <v>2924000000</v>
      </c>
      <c r="C81" s="4">
        <v>4952000000</v>
      </c>
      <c r="D81" s="4">
        <v>4034000000</v>
      </c>
      <c r="E81" s="4">
        <v>1451000000</v>
      </c>
      <c r="F81" s="4">
        <v>4917000000</v>
      </c>
      <c r="G81" s="4">
        <v>7694000000</v>
      </c>
      <c r="H81" s="4">
        <v>9120000000</v>
      </c>
      <c r="I81" s="4">
        <v>7851000000</v>
      </c>
      <c r="J81" s="4">
        <v>10896000000</v>
      </c>
      <c r="K81" s="4">
        <v>7904000000</v>
      </c>
      <c r="L81" s="4">
        <v>9430000000</v>
      </c>
      <c r="M81" s="4">
        <v>7243000000</v>
      </c>
      <c r="N81" s="4">
        <v>7344000000</v>
      </c>
      <c r="O81" s="4">
        <v>7138000000</v>
      </c>
      <c r="P81" s="4">
        <v>5912000000</v>
      </c>
      <c r="Q81" s="5">
        <v>5700000000</v>
      </c>
      <c r="R81" s="4">
        <v>5912000000</v>
      </c>
      <c r="S81" s="4">
        <v>6029000000</v>
      </c>
      <c r="T81" s="4">
        <v>5893000000</v>
      </c>
      <c r="U81" s="4">
        <v>5700000000</v>
      </c>
    </row>
    <row r="82" spans="1:21" x14ac:dyDescent="0.2">
      <c r="A82" s="3" t="s">
        <v>93</v>
      </c>
      <c r="B82" s="4" t="s">
        <v>26</v>
      </c>
      <c r="C82" s="4" t="s">
        <v>26</v>
      </c>
      <c r="D82" s="4" t="s">
        <v>26</v>
      </c>
      <c r="E82" s="4" t="s">
        <v>26</v>
      </c>
      <c r="F82" s="4" t="s">
        <v>26</v>
      </c>
      <c r="G82" s="4" t="s">
        <v>26</v>
      </c>
      <c r="H82" s="4" t="s">
        <v>26</v>
      </c>
      <c r="I82" s="4" t="s">
        <v>26</v>
      </c>
      <c r="J82" s="4" t="s">
        <v>26</v>
      </c>
      <c r="K82" s="4" t="s">
        <v>26</v>
      </c>
      <c r="L82" s="4" t="s">
        <v>26</v>
      </c>
      <c r="M82" s="4" t="s">
        <v>26</v>
      </c>
      <c r="N82" s="4" t="s">
        <v>26</v>
      </c>
      <c r="O82" s="4" t="s">
        <v>26</v>
      </c>
      <c r="P82" s="4" t="s">
        <v>26</v>
      </c>
      <c r="Q82" s="5" t="s">
        <v>26</v>
      </c>
      <c r="R82" s="4" t="s">
        <v>26</v>
      </c>
      <c r="S82" s="4" t="s">
        <v>26</v>
      </c>
      <c r="T82" s="4" t="s">
        <v>26</v>
      </c>
      <c r="U82" s="4" t="s">
        <v>26</v>
      </c>
    </row>
    <row r="83" spans="1:21" x14ac:dyDescent="0.2">
      <c r="A83" s="3" t="s">
        <v>94</v>
      </c>
      <c r="B83" s="4">
        <v>10376000000</v>
      </c>
      <c r="C83" s="4">
        <v>9761000000</v>
      </c>
      <c r="D83" s="4">
        <v>9642000000</v>
      </c>
      <c r="E83" s="4">
        <v>20169000000</v>
      </c>
      <c r="F83" s="4">
        <v>20093000000</v>
      </c>
      <c r="G83" s="4">
        <v>21152000000</v>
      </c>
      <c r="H83" s="4">
        <v>21868000000</v>
      </c>
      <c r="I83" s="4">
        <v>23000000000</v>
      </c>
      <c r="J83" s="4">
        <v>30752000000</v>
      </c>
      <c r="K83" s="4">
        <v>44736000000</v>
      </c>
      <c r="L83" s="4">
        <v>40770000000</v>
      </c>
      <c r="M83" s="4">
        <v>42656000000</v>
      </c>
      <c r="N83" s="4">
        <v>41914000000</v>
      </c>
      <c r="O83" s="4">
        <v>40305000000</v>
      </c>
      <c r="P83" s="4">
        <v>44924000000</v>
      </c>
      <c r="Q83" s="5">
        <v>45974000000</v>
      </c>
      <c r="R83" s="4">
        <v>44924000000</v>
      </c>
      <c r="S83" s="4">
        <v>45226000000</v>
      </c>
      <c r="T83" s="4">
        <v>45435000000</v>
      </c>
      <c r="U83" s="4">
        <v>45974000000</v>
      </c>
    </row>
    <row r="84" spans="1:21" x14ac:dyDescent="0.2">
      <c r="A84" s="3" t="s">
        <v>95</v>
      </c>
      <c r="B84" s="4">
        <v>3932000000</v>
      </c>
      <c r="C84" s="4">
        <v>4421000000</v>
      </c>
      <c r="D84" s="4">
        <v>4531000000</v>
      </c>
      <c r="E84" s="4">
        <v>15521000000</v>
      </c>
      <c r="F84" s="4">
        <v>15945000000</v>
      </c>
      <c r="G84" s="4">
        <v>15663000000</v>
      </c>
      <c r="H84" s="4">
        <v>15307000000</v>
      </c>
      <c r="I84" s="4">
        <v>15265000000</v>
      </c>
      <c r="J84" s="4">
        <v>23593000000</v>
      </c>
      <c r="K84" s="4">
        <v>37134000000</v>
      </c>
      <c r="L84" s="4">
        <v>36349000000</v>
      </c>
      <c r="M84" s="4">
        <v>37103000000</v>
      </c>
      <c r="N84" s="4">
        <v>35997000000</v>
      </c>
      <c r="O84" s="4">
        <v>34233000000</v>
      </c>
      <c r="P84" s="4">
        <v>33609000000</v>
      </c>
      <c r="Q84" s="5">
        <v>32561000000</v>
      </c>
      <c r="R84" s="4">
        <v>33609000000</v>
      </c>
      <c r="S84" s="4">
        <v>33158000000</v>
      </c>
      <c r="T84" s="4">
        <v>32764000000</v>
      </c>
      <c r="U84" s="4">
        <v>32561000000</v>
      </c>
    </row>
    <row r="85" spans="1:21" x14ac:dyDescent="0.2">
      <c r="A85" s="3" t="s">
        <v>96</v>
      </c>
      <c r="B85" s="4">
        <v>3932000000</v>
      </c>
      <c r="C85" s="4">
        <v>4421000000</v>
      </c>
      <c r="D85" s="4">
        <v>4531000000</v>
      </c>
      <c r="E85" s="4">
        <v>9254000000</v>
      </c>
      <c r="F85" s="4">
        <v>9710000000</v>
      </c>
      <c r="G85" s="4">
        <v>10513000000</v>
      </c>
      <c r="H85" s="4">
        <v>10861000000</v>
      </c>
      <c r="I85" s="4">
        <v>11332000000</v>
      </c>
      <c r="J85" s="4">
        <v>14099000000</v>
      </c>
      <c r="K85" s="4">
        <v>24389000000</v>
      </c>
      <c r="L85" s="4">
        <v>24513000000</v>
      </c>
      <c r="M85" s="4">
        <v>26276000000</v>
      </c>
      <c r="N85" s="4">
        <v>26971000000</v>
      </c>
      <c r="O85" s="4">
        <v>26963000000</v>
      </c>
      <c r="P85" s="4">
        <v>27591000000</v>
      </c>
      <c r="Q85" s="5">
        <v>27591000000</v>
      </c>
      <c r="R85" s="4">
        <v>27591000000</v>
      </c>
      <c r="S85" s="4">
        <v>27591000000</v>
      </c>
      <c r="T85" s="4">
        <v>27591000000</v>
      </c>
      <c r="U85" s="4">
        <v>27591000000</v>
      </c>
    </row>
    <row r="86" spans="1:21" x14ac:dyDescent="0.2">
      <c r="A86" s="3" t="s">
        <v>97</v>
      </c>
      <c r="B86" s="4" t="s">
        <v>26</v>
      </c>
      <c r="C86" s="4" t="s">
        <v>26</v>
      </c>
      <c r="D86" s="4" t="s">
        <v>26</v>
      </c>
      <c r="E86" s="4">
        <v>6267000000</v>
      </c>
      <c r="F86" s="4">
        <v>6235000000</v>
      </c>
      <c r="G86" s="4">
        <v>5150000000</v>
      </c>
      <c r="H86" s="4">
        <v>4446000000</v>
      </c>
      <c r="I86" s="4">
        <v>3933000000</v>
      </c>
      <c r="J86" s="4">
        <v>9494000000</v>
      </c>
      <c r="K86" s="4">
        <v>12745000000</v>
      </c>
      <c r="L86" s="4">
        <v>11836000000</v>
      </c>
      <c r="M86" s="4">
        <v>10827000000</v>
      </c>
      <c r="N86" s="4">
        <v>9026000000</v>
      </c>
      <c r="O86" s="4">
        <v>7270000000</v>
      </c>
      <c r="P86" s="4">
        <v>6018000000</v>
      </c>
      <c r="Q86" s="5">
        <v>4970000000</v>
      </c>
      <c r="R86" s="4">
        <v>6018000000</v>
      </c>
      <c r="S86" s="4">
        <v>5567000000</v>
      </c>
      <c r="T86" s="4">
        <v>5173000000</v>
      </c>
      <c r="U86" s="4">
        <v>4970000000</v>
      </c>
    </row>
    <row r="87" spans="1:21" x14ac:dyDescent="0.2">
      <c r="A87" s="3" t="s">
        <v>98</v>
      </c>
      <c r="B87" s="4" t="s">
        <v>26</v>
      </c>
      <c r="C87" s="4" t="s">
        <v>26</v>
      </c>
      <c r="D87" s="4" t="s">
        <v>26</v>
      </c>
      <c r="E87" s="4" t="s">
        <v>26</v>
      </c>
      <c r="F87" s="4" t="s">
        <v>26</v>
      </c>
      <c r="G87" s="4" t="s">
        <v>26</v>
      </c>
      <c r="H87" s="4" t="s">
        <v>26</v>
      </c>
      <c r="I87" s="4" t="s">
        <v>26</v>
      </c>
      <c r="J87" s="4" t="s">
        <v>26</v>
      </c>
      <c r="K87" s="4" t="s">
        <v>26</v>
      </c>
      <c r="L87" s="4" t="s">
        <v>26</v>
      </c>
      <c r="M87" s="4" t="s">
        <v>26</v>
      </c>
      <c r="N87" s="4" t="s">
        <v>26</v>
      </c>
      <c r="O87" s="4" t="s">
        <v>26</v>
      </c>
      <c r="P87" s="4" t="s">
        <v>26</v>
      </c>
      <c r="Q87" s="5" t="s">
        <v>26</v>
      </c>
      <c r="R87" s="4" t="s">
        <v>26</v>
      </c>
      <c r="S87" s="4" t="s">
        <v>26</v>
      </c>
      <c r="T87" s="4" t="s">
        <v>26</v>
      </c>
      <c r="U87" s="4" t="s">
        <v>26</v>
      </c>
    </row>
    <row r="88" spans="1:21" x14ac:dyDescent="0.2">
      <c r="A88" s="3" t="s">
        <v>99</v>
      </c>
      <c r="B88" s="4" t="s">
        <v>26</v>
      </c>
      <c r="C88" s="4" t="s">
        <v>26</v>
      </c>
      <c r="D88" s="4" t="s">
        <v>26</v>
      </c>
      <c r="E88" s="4" t="s">
        <v>26</v>
      </c>
      <c r="F88" s="4" t="s">
        <v>26</v>
      </c>
      <c r="G88" s="4" t="s">
        <v>26</v>
      </c>
      <c r="H88" s="4" t="s">
        <v>26</v>
      </c>
      <c r="I88" s="4" t="s">
        <v>26</v>
      </c>
      <c r="J88" s="4" t="s">
        <v>26</v>
      </c>
      <c r="K88" s="4" t="s">
        <v>26</v>
      </c>
      <c r="L88" s="4" t="s">
        <v>26</v>
      </c>
      <c r="M88" s="4" t="s">
        <v>26</v>
      </c>
      <c r="N88" s="4" t="s">
        <v>26</v>
      </c>
      <c r="O88" s="4" t="s">
        <v>26</v>
      </c>
      <c r="P88" s="4" t="s">
        <v>26</v>
      </c>
      <c r="Q88" s="5" t="s">
        <v>26</v>
      </c>
      <c r="R88" s="4" t="s">
        <v>26</v>
      </c>
      <c r="S88" s="4" t="s">
        <v>26</v>
      </c>
      <c r="T88" s="4" t="s">
        <v>26</v>
      </c>
      <c r="U88" s="4" t="s">
        <v>26</v>
      </c>
    </row>
    <row r="89" spans="1:21" x14ac:dyDescent="0.2">
      <c r="A89" s="3" t="s">
        <v>100</v>
      </c>
      <c r="B89" s="4">
        <v>6444000000</v>
      </c>
      <c r="C89" s="4">
        <v>5340000000</v>
      </c>
      <c r="D89" s="4">
        <v>5111000000</v>
      </c>
      <c r="E89" s="4">
        <v>4648000000</v>
      </c>
      <c r="F89" s="4">
        <v>4148000000</v>
      </c>
      <c r="G89" s="4">
        <v>5489000000</v>
      </c>
      <c r="H89" s="4">
        <v>6561000000</v>
      </c>
      <c r="I89" s="4">
        <v>7735000000</v>
      </c>
      <c r="J89" s="4">
        <v>7159000000</v>
      </c>
      <c r="K89" s="4">
        <v>7602000000</v>
      </c>
      <c r="L89" s="4">
        <v>4421000000</v>
      </c>
      <c r="M89" s="4">
        <v>5553000000</v>
      </c>
      <c r="N89" s="4">
        <v>5917000000</v>
      </c>
      <c r="O89" s="4">
        <v>6072000000</v>
      </c>
      <c r="P89" s="4">
        <v>11315000000</v>
      </c>
      <c r="Q89" s="5">
        <v>13413000000</v>
      </c>
      <c r="R89" s="4">
        <v>11315000000</v>
      </c>
      <c r="S89" s="4">
        <v>12068000000</v>
      </c>
      <c r="T89" s="4">
        <v>12671000000</v>
      </c>
      <c r="U89" s="4">
        <v>13413000000</v>
      </c>
    </row>
    <row r="90" spans="1:21" x14ac:dyDescent="0.2">
      <c r="A90" s="3" t="s">
        <v>101</v>
      </c>
      <c r="B90" s="4">
        <v>50715000000</v>
      </c>
      <c r="C90" s="4">
        <v>53095000000</v>
      </c>
      <c r="D90" s="4">
        <v>63138000000</v>
      </c>
      <c r="E90" s="4">
        <v>71119000000</v>
      </c>
      <c r="F90" s="4">
        <v>84351000000</v>
      </c>
      <c r="G90" s="4">
        <v>92358000000</v>
      </c>
      <c r="H90" s="4">
        <v>91956000000</v>
      </c>
      <c r="I90" s="4">
        <v>103065000000</v>
      </c>
      <c r="J90" s="4">
        <v>113327000000</v>
      </c>
      <c r="K90" s="4">
        <v>123249000000</v>
      </c>
      <c r="L90" s="4">
        <v>127963000000</v>
      </c>
      <c r="M90" s="4">
        <v>136524000000</v>
      </c>
      <c r="N90" s="4">
        <v>153091000000</v>
      </c>
      <c r="O90" s="4">
        <v>168406000000</v>
      </c>
      <c r="P90" s="4">
        <v>182103000000</v>
      </c>
      <c r="Q90" s="5">
        <v>188837000000</v>
      </c>
      <c r="R90" s="4">
        <v>182103000000</v>
      </c>
      <c r="S90" s="4">
        <v>185303000000</v>
      </c>
      <c r="T90" s="4">
        <v>185629000000</v>
      </c>
      <c r="U90" s="4">
        <v>188837000000</v>
      </c>
    </row>
    <row r="91" spans="1:21" x14ac:dyDescent="0.2">
      <c r="A91" s="3" t="s">
        <v>102</v>
      </c>
      <c r="B91" s="4">
        <v>7253000000</v>
      </c>
      <c r="C91" s="4">
        <v>6826000000</v>
      </c>
      <c r="D91" s="4">
        <v>8410000000</v>
      </c>
      <c r="E91" s="4">
        <v>9852000000</v>
      </c>
      <c r="F91" s="4">
        <v>7682000000</v>
      </c>
      <c r="G91" s="4">
        <v>8068000000</v>
      </c>
      <c r="H91" s="4">
        <v>8735000000</v>
      </c>
      <c r="I91" s="4">
        <v>7707000000</v>
      </c>
      <c r="J91" s="4">
        <v>8565000000</v>
      </c>
      <c r="K91" s="4">
        <v>10463000000</v>
      </c>
      <c r="L91" s="4">
        <v>11743000000</v>
      </c>
      <c r="M91" s="4">
        <v>14764000000</v>
      </c>
      <c r="N91" s="4">
        <v>18251000000</v>
      </c>
      <c r="O91" s="4">
        <v>18336000000</v>
      </c>
      <c r="P91" s="4">
        <v>23704000000</v>
      </c>
      <c r="Q91" s="5">
        <v>23211000000</v>
      </c>
      <c r="R91" s="4">
        <v>23704000000</v>
      </c>
      <c r="S91" s="4">
        <v>23459000000</v>
      </c>
      <c r="T91" s="4">
        <v>21582000000</v>
      </c>
      <c r="U91" s="4">
        <v>23211000000</v>
      </c>
    </row>
    <row r="92" spans="1:21" x14ac:dyDescent="0.2">
      <c r="A92" s="3" t="s">
        <v>103</v>
      </c>
      <c r="B92" s="4">
        <v>2390000000</v>
      </c>
      <c r="C92" s="4">
        <v>1883000000</v>
      </c>
      <c r="D92" s="4">
        <v>2290000000</v>
      </c>
      <c r="E92" s="4">
        <v>2956000000</v>
      </c>
      <c r="F92" s="4">
        <v>3023000000</v>
      </c>
      <c r="G92" s="4">
        <v>2969000000</v>
      </c>
      <c r="H92" s="4">
        <v>2748000000</v>
      </c>
      <c r="I92" s="4">
        <v>2063000000</v>
      </c>
      <c r="J92" s="4">
        <v>2475000000</v>
      </c>
      <c r="K92" s="4">
        <v>2928000000</v>
      </c>
      <c r="L92" s="4">
        <v>3824000000</v>
      </c>
      <c r="M92" s="4">
        <v>4128000000</v>
      </c>
      <c r="N92" s="4">
        <v>5581000000</v>
      </c>
      <c r="O92" s="4">
        <v>5747000000</v>
      </c>
      <c r="P92" s="4">
        <v>9595000000</v>
      </c>
      <c r="Q92" s="5">
        <v>8669000000</v>
      </c>
      <c r="R92" s="4">
        <v>9595000000</v>
      </c>
      <c r="S92" s="4">
        <v>8083000000</v>
      </c>
      <c r="T92" s="4">
        <v>8757000000</v>
      </c>
      <c r="U92" s="4">
        <v>8669000000</v>
      </c>
    </row>
    <row r="93" spans="1:21" x14ac:dyDescent="0.2">
      <c r="A93" s="3" t="s">
        <v>104</v>
      </c>
      <c r="B93" s="4">
        <v>140000000</v>
      </c>
      <c r="C93" s="4">
        <v>86000000</v>
      </c>
      <c r="D93" s="4" t="s">
        <v>26</v>
      </c>
      <c r="E93" s="4" t="s">
        <v>26</v>
      </c>
      <c r="F93" s="4" t="s">
        <v>26</v>
      </c>
      <c r="G93" s="4" t="s">
        <v>26</v>
      </c>
      <c r="H93" s="4" t="s">
        <v>26</v>
      </c>
      <c r="I93" s="4" t="s">
        <v>26</v>
      </c>
      <c r="J93" s="4" t="s">
        <v>26</v>
      </c>
      <c r="K93" s="4" t="s">
        <v>26</v>
      </c>
      <c r="L93" s="4" t="s">
        <v>26</v>
      </c>
      <c r="M93" s="4" t="s">
        <v>26</v>
      </c>
      <c r="N93" s="4" t="s">
        <v>26</v>
      </c>
      <c r="O93" s="4">
        <v>1076000000</v>
      </c>
      <c r="P93" s="4">
        <v>2251000000</v>
      </c>
      <c r="Q93" s="5">
        <v>2112000000</v>
      </c>
      <c r="R93" s="4">
        <v>2251000000</v>
      </c>
      <c r="S93" s="4">
        <v>4046000000</v>
      </c>
      <c r="T93" s="4">
        <v>2169000000</v>
      </c>
      <c r="U93" s="4">
        <v>2112000000</v>
      </c>
    </row>
    <row r="94" spans="1:21" x14ac:dyDescent="0.2">
      <c r="A94" s="3" t="s">
        <v>105</v>
      </c>
      <c r="B94" s="4" t="s">
        <v>26</v>
      </c>
      <c r="C94" s="4" t="s">
        <v>26</v>
      </c>
      <c r="D94" s="4" t="s">
        <v>26</v>
      </c>
      <c r="E94" s="4" t="s">
        <v>26</v>
      </c>
      <c r="F94" s="4" t="s">
        <v>26</v>
      </c>
      <c r="G94" s="4" t="s">
        <v>26</v>
      </c>
      <c r="H94" s="4" t="s">
        <v>26</v>
      </c>
      <c r="I94" s="4" t="s">
        <v>26</v>
      </c>
      <c r="J94" s="4" t="s">
        <v>26</v>
      </c>
      <c r="K94" s="4" t="s">
        <v>26</v>
      </c>
      <c r="L94" s="4" t="s">
        <v>26</v>
      </c>
      <c r="M94" s="4" t="s">
        <v>26</v>
      </c>
      <c r="N94" s="4" t="s">
        <v>26</v>
      </c>
      <c r="O94" s="4" t="s">
        <v>26</v>
      </c>
      <c r="P94" s="4" t="s">
        <v>26</v>
      </c>
      <c r="Q94" s="5" t="s">
        <v>26</v>
      </c>
      <c r="R94" s="4" t="s">
        <v>26</v>
      </c>
      <c r="S94" s="4" t="s">
        <v>26</v>
      </c>
      <c r="T94" s="4" t="s">
        <v>26</v>
      </c>
      <c r="U94" s="4" t="s">
        <v>26</v>
      </c>
    </row>
    <row r="95" spans="1:21" x14ac:dyDescent="0.2">
      <c r="A95" s="3" t="s">
        <v>106</v>
      </c>
      <c r="B95" s="4">
        <v>4723000000</v>
      </c>
      <c r="C95" s="4">
        <v>4857000000</v>
      </c>
      <c r="D95" s="4">
        <v>6120000000</v>
      </c>
      <c r="E95" s="4">
        <v>6896000000</v>
      </c>
      <c r="F95" s="4">
        <v>4659000000</v>
      </c>
      <c r="G95" s="4">
        <v>5099000000</v>
      </c>
      <c r="H95" s="4">
        <v>5987000000</v>
      </c>
      <c r="I95" s="4">
        <v>5644000000</v>
      </c>
      <c r="J95" s="4">
        <v>6090000000</v>
      </c>
      <c r="K95" s="4">
        <v>7535000000</v>
      </c>
      <c r="L95" s="4">
        <v>7919000000</v>
      </c>
      <c r="M95" s="4">
        <v>10636000000</v>
      </c>
      <c r="N95" s="4">
        <v>12670000000</v>
      </c>
      <c r="O95" s="4">
        <v>11513000000</v>
      </c>
      <c r="P95" s="4">
        <v>11858000000</v>
      </c>
      <c r="Q95" s="5">
        <v>12430000000</v>
      </c>
      <c r="R95" s="4">
        <v>11858000000</v>
      </c>
      <c r="S95" s="4">
        <v>11330000000</v>
      </c>
      <c r="T95" s="4">
        <v>10656000000</v>
      </c>
      <c r="U95" s="4">
        <v>12430000000</v>
      </c>
    </row>
    <row r="96" spans="1:21" x14ac:dyDescent="0.2">
      <c r="A96" s="3" t="s">
        <v>107</v>
      </c>
      <c r="B96" s="4">
        <v>102000000</v>
      </c>
      <c r="C96" s="4">
        <v>172000000</v>
      </c>
      <c r="D96" s="4">
        <v>38000000</v>
      </c>
      <c r="E96" s="4">
        <v>247000000</v>
      </c>
      <c r="F96" s="4">
        <v>312000000</v>
      </c>
      <c r="G96" s="4">
        <v>281000000</v>
      </c>
      <c r="H96" s="4">
        <v>1604000000</v>
      </c>
      <c r="I96" s="4">
        <v>2634000000</v>
      </c>
      <c r="J96" s="4">
        <v>4634000000</v>
      </c>
      <c r="K96" s="4">
        <v>1776000000</v>
      </c>
      <c r="L96" s="4">
        <v>1261000000</v>
      </c>
      <c r="M96" s="4">
        <v>3693000000</v>
      </c>
      <c r="N96" s="4">
        <v>2504000000</v>
      </c>
      <c r="O96" s="4">
        <v>4591000000</v>
      </c>
      <c r="P96" s="4">
        <v>4367000000</v>
      </c>
      <c r="Q96" s="5">
        <v>2288000000</v>
      </c>
      <c r="R96" s="4">
        <v>4367000000</v>
      </c>
      <c r="S96" s="4">
        <v>1437000000</v>
      </c>
      <c r="T96" s="4">
        <v>2711000000</v>
      </c>
      <c r="U96" s="4">
        <v>2288000000</v>
      </c>
    </row>
    <row r="97" spans="1:21" x14ac:dyDescent="0.2">
      <c r="A97" s="3" t="s">
        <v>108</v>
      </c>
      <c r="B97" s="4">
        <v>102000000</v>
      </c>
      <c r="C97" s="4">
        <v>172000000</v>
      </c>
      <c r="D97" s="4">
        <v>38000000</v>
      </c>
      <c r="E97" s="4">
        <v>247000000</v>
      </c>
      <c r="F97" s="4">
        <v>312000000</v>
      </c>
      <c r="G97" s="4">
        <v>281000000</v>
      </c>
      <c r="H97" s="4">
        <v>1604000000</v>
      </c>
      <c r="I97" s="4">
        <v>2634000000</v>
      </c>
      <c r="J97" s="4">
        <v>4634000000</v>
      </c>
      <c r="K97" s="4">
        <v>1776000000</v>
      </c>
      <c r="L97" s="4">
        <v>1261000000</v>
      </c>
      <c r="M97" s="4">
        <v>3693000000</v>
      </c>
      <c r="N97" s="4">
        <v>2504000000</v>
      </c>
      <c r="O97" s="4">
        <v>4591000000</v>
      </c>
      <c r="P97" s="4">
        <v>4367000000</v>
      </c>
      <c r="Q97" s="5">
        <v>2288000000</v>
      </c>
      <c r="R97" s="4">
        <v>4367000000</v>
      </c>
      <c r="S97" s="4">
        <v>1437000000</v>
      </c>
      <c r="T97" s="4">
        <v>2711000000</v>
      </c>
      <c r="U97" s="4">
        <v>2288000000</v>
      </c>
    </row>
    <row r="98" spans="1:21" x14ac:dyDescent="0.2">
      <c r="A98" s="3" t="s">
        <v>109</v>
      </c>
      <c r="B98" s="4" t="s">
        <v>26</v>
      </c>
      <c r="C98" s="4" t="s">
        <v>26</v>
      </c>
      <c r="D98" s="4" t="s">
        <v>26</v>
      </c>
      <c r="E98" s="4" t="s">
        <v>26</v>
      </c>
      <c r="F98" s="4" t="s">
        <v>26</v>
      </c>
      <c r="G98" s="4" t="s">
        <v>26</v>
      </c>
      <c r="H98" s="4" t="s">
        <v>26</v>
      </c>
      <c r="I98" s="4" t="s">
        <v>26</v>
      </c>
      <c r="J98" s="4" t="s">
        <v>26</v>
      </c>
      <c r="K98" s="4" t="s">
        <v>26</v>
      </c>
      <c r="L98" s="4" t="s">
        <v>26</v>
      </c>
      <c r="M98" s="4" t="s">
        <v>26</v>
      </c>
      <c r="N98" s="4" t="s">
        <v>26</v>
      </c>
      <c r="O98" s="4" t="s">
        <v>26</v>
      </c>
      <c r="P98" s="4" t="s">
        <v>26</v>
      </c>
      <c r="Q98" s="5" t="s">
        <v>26</v>
      </c>
      <c r="R98" s="4" t="s">
        <v>26</v>
      </c>
      <c r="S98" s="4" t="s">
        <v>26</v>
      </c>
      <c r="T98" s="4" t="s">
        <v>26</v>
      </c>
      <c r="U98" s="4" t="s">
        <v>26</v>
      </c>
    </row>
    <row r="99" spans="1:21" x14ac:dyDescent="0.2">
      <c r="A99" s="3" t="s">
        <v>110</v>
      </c>
      <c r="B99" s="4">
        <v>463000000</v>
      </c>
      <c r="C99" s="4">
        <v>593000000</v>
      </c>
      <c r="D99" s="4">
        <v>622000000</v>
      </c>
      <c r="E99" s="4">
        <v>1929000000</v>
      </c>
      <c r="F99" s="4">
        <v>4904000000</v>
      </c>
      <c r="G99" s="4">
        <v>5219000000</v>
      </c>
      <c r="H99" s="4">
        <v>5680000000</v>
      </c>
      <c r="I99" s="4">
        <v>5326000000</v>
      </c>
      <c r="J99" s="4">
        <v>7103000000</v>
      </c>
      <c r="K99" s="4">
        <v>5182000000</v>
      </c>
      <c r="L99" s="4">
        <v>3622000000</v>
      </c>
      <c r="M99" s="4">
        <v>3853000000</v>
      </c>
      <c r="N99" s="4">
        <v>3999000000</v>
      </c>
      <c r="O99" s="4">
        <v>4535000000</v>
      </c>
      <c r="P99" s="4">
        <v>4084000000</v>
      </c>
      <c r="Q99" s="5">
        <v>3115000000</v>
      </c>
      <c r="R99" s="4">
        <v>4084000000</v>
      </c>
      <c r="S99" s="4">
        <v>2497000000</v>
      </c>
      <c r="T99" s="4">
        <v>2887000000</v>
      </c>
      <c r="U99" s="4">
        <v>3115000000</v>
      </c>
    </row>
    <row r="100" spans="1:21" x14ac:dyDescent="0.2">
      <c r="A100" s="3" t="s">
        <v>111</v>
      </c>
      <c r="B100" s="4">
        <v>463000000</v>
      </c>
      <c r="C100" s="4">
        <v>593000000</v>
      </c>
      <c r="D100" s="4">
        <v>622000000</v>
      </c>
      <c r="E100" s="4">
        <v>1929000000</v>
      </c>
      <c r="F100" s="4">
        <v>1932000000</v>
      </c>
      <c r="G100" s="4">
        <v>2096000000</v>
      </c>
      <c r="H100" s="4">
        <v>2205000000</v>
      </c>
      <c r="I100" s="4">
        <v>2188000000</v>
      </c>
      <c r="J100" s="4">
        <v>1718000000</v>
      </c>
      <c r="K100" s="4">
        <v>1656000000</v>
      </c>
      <c r="L100" s="4" t="s">
        <v>26</v>
      </c>
      <c r="M100" s="4" t="s">
        <v>26</v>
      </c>
      <c r="N100" s="4" t="s">
        <v>26</v>
      </c>
      <c r="O100" s="4" t="s">
        <v>26</v>
      </c>
      <c r="P100" s="4" t="s">
        <v>26</v>
      </c>
      <c r="Q100" s="5" t="s">
        <v>26</v>
      </c>
      <c r="R100" s="4" t="s">
        <v>26</v>
      </c>
      <c r="S100" s="4" t="s">
        <v>26</v>
      </c>
      <c r="T100" s="4" t="s">
        <v>26</v>
      </c>
      <c r="U100" s="4" t="s">
        <v>26</v>
      </c>
    </row>
    <row r="101" spans="1:21" x14ac:dyDescent="0.2">
      <c r="A101" s="3" t="s">
        <v>112</v>
      </c>
      <c r="B101" s="4" t="s">
        <v>26</v>
      </c>
      <c r="C101" s="4" t="s">
        <v>26</v>
      </c>
      <c r="D101" s="4" t="s">
        <v>26</v>
      </c>
      <c r="E101" s="4" t="s">
        <v>26</v>
      </c>
      <c r="F101" s="4" t="s">
        <v>26</v>
      </c>
      <c r="G101" s="4" t="s">
        <v>26</v>
      </c>
      <c r="H101" s="4" t="s">
        <v>26</v>
      </c>
      <c r="I101" s="4" t="s">
        <v>26</v>
      </c>
      <c r="J101" s="4" t="s">
        <v>26</v>
      </c>
      <c r="K101" s="4" t="s">
        <v>26</v>
      </c>
      <c r="L101" s="4" t="s">
        <v>26</v>
      </c>
      <c r="M101" s="4" t="s">
        <v>26</v>
      </c>
      <c r="N101" s="4" t="s">
        <v>26</v>
      </c>
      <c r="O101" s="4" t="s">
        <v>26</v>
      </c>
      <c r="P101" s="4" t="s">
        <v>26</v>
      </c>
      <c r="Q101" s="5" t="s">
        <v>26</v>
      </c>
      <c r="R101" s="4" t="s">
        <v>26</v>
      </c>
      <c r="S101" s="4" t="s">
        <v>26</v>
      </c>
      <c r="T101" s="4" t="s">
        <v>26</v>
      </c>
      <c r="U101" s="4" t="s">
        <v>26</v>
      </c>
    </row>
    <row r="102" spans="1:21" x14ac:dyDescent="0.2">
      <c r="A102" s="3" t="s">
        <v>113</v>
      </c>
      <c r="B102" s="4" t="s">
        <v>26</v>
      </c>
      <c r="C102" s="4" t="s">
        <v>26</v>
      </c>
      <c r="D102" s="4" t="s">
        <v>26</v>
      </c>
      <c r="E102" s="4" t="s">
        <v>26</v>
      </c>
      <c r="F102" s="4" t="s">
        <v>26</v>
      </c>
      <c r="G102" s="4" t="s">
        <v>26</v>
      </c>
      <c r="H102" s="4" t="s">
        <v>26</v>
      </c>
      <c r="I102" s="4" t="s">
        <v>26</v>
      </c>
      <c r="J102" s="4" t="s">
        <v>26</v>
      </c>
      <c r="K102" s="4" t="s">
        <v>26</v>
      </c>
      <c r="L102" s="4" t="s">
        <v>26</v>
      </c>
      <c r="M102" s="4" t="s">
        <v>26</v>
      </c>
      <c r="N102" s="4" t="s">
        <v>26</v>
      </c>
      <c r="O102" s="4" t="s">
        <v>26</v>
      </c>
      <c r="P102" s="4" t="s">
        <v>26</v>
      </c>
      <c r="Q102" s="5" t="s">
        <v>26</v>
      </c>
      <c r="R102" s="4" t="s">
        <v>26</v>
      </c>
      <c r="S102" s="4" t="s">
        <v>26</v>
      </c>
      <c r="T102" s="4" t="s">
        <v>26</v>
      </c>
      <c r="U102" s="4" t="s">
        <v>26</v>
      </c>
    </row>
    <row r="103" spans="1:21" x14ac:dyDescent="0.2">
      <c r="A103" s="3" t="s">
        <v>114</v>
      </c>
      <c r="B103" s="4" t="s">
        <v>26</v>
      </c>
      <c r="C103" s="4" t="s">
        <v>26</v>
      </c>
      <c r="D103" s="4" t="s">
        <v>26</v>
      </c>
      <c r="E103" s="4" t="s">
        <v>26</v>
      </c>
      <c r="F103" s="4">
        <v>2972000000</v>
      </c>
      <c r="G103" s="4">
        <v>3123000000</v>
      </c>
      <c r="H103" s="4">
        <v>3475000000</v>
      </c>
      <c r="I103" s="4">
        <v>3138000000</v>
      </c>
      <c r="J103" s="4">
        <v>5385000000</v>
      </c>
      <c r="K103" s="4">
        <v>3526000000</v>
      </c>
      <c r="L103" s="4">
        <v>3622000000</v>
      </c>
      <c r="M103" s="4">
        <v>3853000000</v>
      </c>
      <c r="N103" s="4">
        <v>3999000000</v>
      </c>
      <c r="O103" s="4">
        <v>4535000000</v>
      </c>
      <c r="P103" s="4">
        <v>4084000000</v>
      </c>
      <c r="Q103" s="5">
        <v>3115000000</v>
      </c>
      <c r="R103" s="4">
        <v>4084000000</v>
      </c>
      <c r="S103" s="4">
        <v>2497000000</v>
      </c>
      <c r="T103" s="4">
        <v>2887000000</v>
      </c>
      <c r="U103" s="4">
        <v>3115000000</v>
      </c>
    </row>
    <row r="104" spans="1:21" x14ac:dyDescent="0.2">
      <c r="A104" s="3" t="s">
        <v>115</v>
      </c>
      <c r="B104" s="4">
        <v>7818000000</v>
      </c>
      <c r="C104" s="4">
        <v>7591000000</v>
      </c>
      <c r="D104" s="4">
        <v>9070000000</v>
      </c>
      <c r="E104" s="4">
        <v>12028000000</v>
      </c>
      <c r="F104" s="4">
        <v>12898000000</v>
      </c>
      <c r="G104" s="4">
        <v>13568000000</v>
      </c>
      <c r="H104" s="4">
        <v>16019000000</v>
      </c>
      <c r="I104" s="4">
        <v>15667000000</v>
      </c>
      <c r="J104" s="4">
        <v>20302000000</v>
      </c>
      <c r="K104" s="4">
        <v>17421000000</v>
      </c>
      <c r="L104" s="4">
        <v>16626000000</v>
      </c>
      <c r="M104" s="4">
        <v>22310000000</v>
      </c>
      <c r="N104" s="4">
        <v>24754000000</v>
      </c>
      <c r="O104" s="4">
        <v>27462000000</v>
      </c>
      <c r="P104" s="4">
        <v>32155000000</v>
      </c>
      <c r="Q104" s="5">
        <v>28614000000</v>
      </c>
      <c r="R104" s="4">
        <v>32155000000</v>
      </c>
      <c r="S104" s="4">
        <v>27393000000</v>
      </c>
      <c r="T104" s="4">
        <v>27180000000</v>
      </c>
      <c r="U104" s="4">
        <v>28614000000</v>
      </c>
    </row>
    <row r="105" spans="1:21" x14ac:dyDescent="0.2">
      <c r="A105" s="3" t="s">
        <v>116</v>
      </c>
      <c r="B105" s="4">
        <v>2622000000</v>
      </c>
      <c r="C105" s="4">
        <v>2049000000</v>
      </c>
      <c r="D105" s="4">
        <v>2077000000</v>
      </c>
      <c r="E105" s="4">
        <v>7084000000</v>
      </c>
      <c r="F105" s="4">
        <v>13136000000</v>
      </c>
      <c r="G105" s="4">
        <v>13165000000</v>
      </c>
      <c r="H105" s="4">
        <v>12107000000</v>
      </c>
      <c r="I105" s="4">
        <v>20036000000</v>
      </c>
      <c r="J105" s="4">
        <v>20649000000</v>
      </c>
      <c r="K105" s="4">
        <v>25037000000</v>
      </c>
      <c r="L105" s="4">
        <v>25098000000</v>
      </c>
      <c r="M105" s="4">
        <v>25308000000</v>
      </c>
      <c r="N105" s="4">
        <v>33897000000</v>
      </c>
      <c r="O105" s="4">
        <v>33510000000</v>
      </c>
      <c r="P105" s="4">
        <v>37684000000</v>
      </c>
      <c r="Q105" s="5">
        <v>46591000000</v>
      </c>
      <c r="R105" s="4">
        <v>37684000000</v>
      </c>
      <c r="S105" s="4">
        <v>48836000000</v>
      </c>
      <c r="T105" s="4">
        <v>46335000000</v>
      </c>
      <c r="U105" s="4">
        <v>46591000000</v>
      </c>
    </row>
    <row r="106" spans="1:21" x14ac:dyDescent="0.2">
      <c r="A106" s="3" t="s">
        <v>117</v>
      </c>
      <c r="B106" s="4">
        <v>2622000000</v>
      </c>
      <c r="C106" s="4">
        <v>2049000000</v>
      </c>
      <c r="D106" s="4">
        <v>2077000000</v>
      </c>
      <c r="E106" s="4">
        <v>7084000000</v>
      </c>
      <c r="F106" s="4">
        <v>13136000000</v>
      </c>
      <c r="G106" s="4">
        <v>13165000000</v>
      </c>
      <c r="H106" s="4">
        <v>12107000000</v>
      </c>
      <c r="I106" s="4">
        <v>20036000000</v>
      </c>
      <c r="J106" s="4">
        <v>20649000000</v>
      </c>
      <c r="K106" s="4">
        <v>25037000000</v>
      </c>
      <c r="L106" s="4">
        <v>25098000000</v>
      </c>
      <c r="M106" s="4">
        <v>25308000000</v>
      </c>
      <c r="N106" s="4">
        <v>33897000000</v>
      </c>
      <c r="O106" s="4">
        <v>33510000000</v>
      </c>
      <c r="P106" s="4">
        <v>37684000000</v>
      </c>
      <c r="Q106" s="5">
        <v>46591000000</v>
      </c>
      <c r="R106" s="4">
        <v>37684000000</v>
      </c>
      <c r="S106" s="4">
        <v>48836000000</v>
      </c>
      <c r="T106" s="4">
        <v>46335000000</v>
      </c>
      <c r="U106" s="4">
        <v>46591000000</v>
      </c>
    </row>
    <row r="107" spans="1:21" x14ac:dyDescent="0.2">
      <c r="A107" s="3" t="s">
        <v>118</v>
      </c>
      <c r="B107" s="4" t="s">
        <v>26</v>
      </c>
      <c r="C107" s="4" t="s">
        <v>26</v>
      </c>
      <c r="D107" s="4" t="s">
        <v>26</v>
      </c>
      <c r="E107" s="4" t="s">
        <v>26</v>
      </c>
      <c r="F107" s="4" t="s">
        <v>26</v>
      </c>
      <c r="G107" s="4" t="s">
        <v>26</v>
      </c>
      <c r="H107" s="4" t="s">
        <v>26</v>
      </c>
      <c r="I107" s="4" t="s">
        <v>26</v>
      </c>
      <c r="J107" s="4" t="s">
        <v>26</v>
      </c>
      <c r="K107" s="4" t="s">
        <v>26</v>
      </c>
      <c r="L107" s="4" t="s">
        <v>26</v>
      </c>
      <c r="M107" s="4" t="s">
        <v>26</v>
      </c>
      <c r="N107" s="4" t="s">
        <v>26</v>
      </c>
      <c r="O107" s="4" t="s">
        <v>26</v>
      </c>
      <c r="P107" s="4" t="s">
        <v>26</v>
      </c>
      <c r="Q107" s="5" t="s">
        <v>26</v>
      </c>
      <c r="R107" s="4" t="s">
        <v>26</v>
      </c>
      <c r="S107" s="4" t="s">
        <v>26</v>
      </c>
      <c r="T107" s="4" t="s">
        <v>26</v>
      </c>
      <c r="U107" s="4" t="s">
        <v>26</v>
      </c>
    </row>
    <row r="108" spans="1:21" x14ac:dyDescent="0.2">
      <c r="A108" s="3" t="s">
        <v>119</v>
      </c>
      <c r="B108" s="4">
        <v>1187000000</v>
      </c>
      <c r="C108" s="4">
        <v>1751000000</v>
      </c>
      <c r="D108" s="4">
        <v>2353000000</v>
      </c>
      <c r="E108" s="4">
        <v>6096000000</v>
      </c>
      <c r="F108" s="4">
        <v>7114000000</v>
      </c>
      <c r="G108" s="4">
        <v>7369000000</v>
      </c>
      <c r="H108" s="4">
        <v>7965000000</v>
      </c>
      <c r="I108" s="4">
        <v>6277000000</v>
      </c>
      <c r="J108" s="4">
        <v>6150000000</v>
      </c>
      <c r="K108" s="4">
        <v>11772000000</v>
      </c>
      <c r="L108" s="4">
        <v>11676000000</v>
      </c>
      <c r="M108" s="4">
        <v>11402000000</v>
      </c>
      <c r="N108" s="4">
        <v>13402000000</v>
      </c>
      <c r="O108" s="4">
        <v>12043000000</v>
      </c>
      <c r="P108" s="4">
        <v>8978000000</v>
      </c>
      <c r="Q108" s="5">
        <v>7946000000</v>
      </c>
      <c r="R108" s="4">
        <v>8978000000</v>
      </c>
      <c r="S108" s="4">
        <v>8671000000</v>
      </c>
      <c r="T108" s="4">
        <v>7643000000</v>
      </c>
      <c r="U108" s="4">
        <v>7946000000</v>
      </c>
    </row>
    <row r="109" spans="1:21" x14ac:dyDescent="0.2">
      <c r="A109" s="3" t="s">
        <v>120</v>
      </c>
      <c r="B109" s="4">
        <v>46000000</v>
      </c>
      <c r="C109" s="4">
        <v>555000000</v>
      </c>
      <c r="D109" s="4">
        <v>927000000</v>
      </c>
      <c r="E109" s="4">
        <v>2617000000</v>
      </c>
      <c r="F109" s="4">
        <v>3412000000</v>
      </c>
      <c r="G109" s="4">
        <v>4397000000</v>
      </c>
      <c r="H109" s="4">
        <v>3775000000</v>
      </c>
      <c r="I109" s="4">
        <v>2539000000</v>
      </c>
      <c r="J109" s="4">
        <v>1730000000</v>
      </c>
      <c r="K109" s="4">
        <v>3046000000</v>
      </c>
      <c r="L109" s="4">
        <v>3714000000</v>
      </c>
      <c r="M109" s="4">
        <v>3412000000</v>
      </c>
      <c r="N109" s="4">
        <v>5210000000</v>
      </c>
      <c r="O109" s="4">
        <v>2852000000</v>
      </c>
      <c r="P109" s="4">
        <v>202000000</v>
      </c>
      <c r="Q109" s="5" t="s">
        <v>26</v>
      </c>
      <c r="R109" s="4">
        <v>202000000</v>
      </c>
      <c r="S109" s="4" t="s">
        <v>26</v>
      </c>
      <c r="T109" s="4" t="s">
        <v>26</v>
      </c>
      <c r="U109" s="4" t="s">
        <v>26</v>
      </c>
    </row>
    <row r="110" spans="1:21" x14ac:dyDescent="0.2">
      <c r="A110" s="3" t="s">
        <v>121</v>
      </c>
      <c r="B110" s="4" t="s">
        <v>26</v>
      </c>
      <c r="C110" s="4" t="s">
        <v>26</v>
      </c>
      <c r="D110" s="4" t="s">
        <v>26</v>
      </c>
      <c r="E110" s="4" t="s">
        <v>26</v>
      </c>
      <c r="F110" s="4" t="s">
        <v>26</v>
      </c>
      <c r="G110" s="4" t="s">
        <v>26</v>
      </c>
      <c r="H110" s="4" t="s">
        <v>26</v>
      </c>
      <c r="I110" s="4" t="s">
        <v>26</v>
      </c>
      <c r="J110" s="4" t="s">
        <v>26</v>
      </c>
      <c r="K110" s="4" t="s">
        <v>26</v>
      </c>
      <c r="L110" s="4" t="s">
        <v>26</v>
      </c>
      <c r="M110" s="4" t="s">
        <v>26</v>
      </c>
      <c r="N110" s="4" t="s">
        <v>26</v>
      </c>
      <c r="O110" s="4" t="s">
        <v>26</v>
      </c>
      <c r="P110" s="4" t="s">
        <v>26</v>
      </c>
      <c r="Q110" s="5" t="s">
        <v>26</v>
      </c>
      <c r="R110" s="4" t="s">
        <v>26</v>
      </c>
      <c r="S110" s="4" t="s">
        <v>26</v>
      </c>
      <c r="T110" s="4" t="s">
        <v>26</v>
      </c>
      <c r="U110" s="4" t="s">
        <v>26</v>
      </c>
    </row>
    <row r="111" spans="1:21" x14ac:dyDescent="0.2">
      <c r="A111" s="3" t="s">
        <v>111</v>
      </c>
      <c r="B111" s="4" t="s">
        <v>26</v>
      </c>
      <c r="C111" s="4" t="s">
        <v>26</v>
      </c>
      <c r="D111" s="4" t="s">
        <v>26</v>
      </c>
      <c r="E111" s="4" t="s">
        <v>26</v>
      </c>
      <c r="F111" s="4" t="s">
        <v>26</v>
      </c>
      <c r="G111" s="4" t="s">
        <v>26</v>
      </c>
      <c r="H111" s="4" t="s">
        <v>26</v>
      </c>
      <c r="I111" s="4" t="s">
        <v>26</v>
      </c>
      <c r="J111" s="4" t="s">
        <v>26</v>
      </c>
      <c r="K111" s="4" t="s">
        <v>26</v>
      </c>
      <c r="L111" s="4" t="s">
        <v>26</v>
      </c>
      <c r="M111" s="4" t="s">
        <v>26</v>
      </c>
      <c r="N111" s="4" t="s">
        <v>26</v>
      </c>
      <c r="O111" s="4" t="s">
        <v>26</v>
      </c>
      <c r="P111" s="4" t="s">
        <v>26</v>
      </c>
      <c r="Q111" s="5" t="s">
        <v>26</v>
      </c>
      <c r="R111" s="4" t="s">
        <v>26</v>
      </c>
      <c r="S111" s="4" t="s">
        <v>26</v>
      </c>
      <c r="T111" s="4" t="s">
        <v>26</v>
      </c>
      <c r="U111" s="4" t="s">
        <v>26</v>
      </c>
    </row>
    <row r="112" spans="1:21" x14ac:dyDescent="0.2">
      <c r="A112" s="3" t="s">
        <v>113</v>
      </c>
      <c r="B112" s="4" t="s">
        <v>26</v>
      </c>
      <c r="C112" s="4" t="s">
        <v>26</v>
      </c>
      <c r="D112" s="4" t="s">
        <v>26</v>
      </c>
      <c r="E112" s="4" t="s">
        <v>26</v>
      </c>
      <c r="F112" s="4" t="s">
        <v>26</v>
      </c>
      <c r="G112" s="4" t="s">
        <v>26</v>
      </c>
      <c r="H112" s="4" t="s">
        <v>26</v>
      </c>
      <c r="I112" s="4" t="s">
        <v>26</v>
      </c>
      <c r="J112" s="4" t="s">
        <v>26</v>
      </c>
      <c r="K112" s="4" t="s">
        <v>26</v>
      </c>
      <c r="L112" s="4" t="s">
        <v>26</v>
      </c>
      <c r="M112" s="4" t="s">
        <v>26</v>
      </c>
      <c r="N112" s="4" t="s">
        <v>26</v>
      </c>
      <c r="O112" s="4" t="s">
        <v>26</v>
      </c>
      <c r="P112" s="4" t="s">
        <v>26</v>
      </c>
      <c r="Q112" s="5" t="s">
        <v>26</v>
      </c>
      <c r="R112" s="4" t="s">
        <v>26</v>
      </c>
      <c r="S112" s="4" t="s">
        <v>26</v>
      </c>
      <c r="T112" s="4" t="s">
        <v>26</v>
      </c>
      <c r="U112" s="4" t="s">
        <v>26</v>
      </c>
    </row>
    <row r="113" spans="1:21" x14ac:dyDescent="0.2">
      <c r="A113" s="3" t="s">
        <v>112</v>
      </c>
      <c r="B113" s="4" t="s">
        <v>26</v>
      </c>
      <c r="C113" s="4" t="s">
        <v>26</v>
      </c>
      <c r="D113" s="4" t="s">
        <v>26</v>
      </c>
      <c r="E113" s="4" t="s">
        <v>26</v>
      </c>
      <c r="F113" s="4" t="s">
        <v>26</v>
      </c>
      <c r="G113" s="4" t="s">
        <v>26</v>
      </c>
      <c r="H113" s="4" t="s">
        <v>26</v>
      </c>
      <c r="I113" s="4" t="s">
        <v>26</v>
      </c>
      <c r="J113" s="4" t="s">
        <v>26</v>
      </c>
      <c r="K113" s="4" t="s">
        <v>26</v>
      </c>
      <c r="L113" s="4" t="s">
        <v>26</v>
      </c>
      <c r="M113" s="4" t="s">
        <v>26</v>
      </c>
      <c r="N113" s="4" t="s">
        <v>26</v>
      </c>
      <c r="O113" s="4" t="s">
        <v>26</v>
      </c>
      <c r="P113" s="4" t="s">
        <v>26</v>
      </c>
      <c r="Q113" s="5" t="s">
        <v>26</v>
      </c>
      <c r="R113" s="4" t="s">
        <v>26</v>
      </c>
      <c r="S113" s="4" t="s">
        <v>26</v>
      </c>
      <c r="T113" s="4" t="s">
        <v>26</v>
      </c>
      <c r="U113" s="4" t="s">
        <v>26</v>
      </c>
    </row>
    <row r="114" spans="1:21" x14ac:dyDescent="0.2">
      <c r="A114" s="3" t="s">
        <v>122</v>
      </c>
      <c r="B114" s="4">
        <v>1141000000</v>
      </c>
      <c r="C114" s="4">
        <v>1196000000</v>
      </c>
      <c r="D114" s="4">
        <v>1426000000</v>
      </c>
      <c r="E114" s="4">
        <v>3479000000</v>
      </c>
      <c r="F114" s="4">
        <v>3702000000</v>
      </c>
      <c r="G114" s="4">
        <v>2972000000</v>
      </c>
      <c r="H114" s="4">
        <v>4190000000</v>
      </c>
      <c r="I114" s="4">
        <v>3738000000</v>
      </c>
      <c r="J114" s="4">
        <v>4420000000</v>
      </c>
      <c r="K114" s="4">
        <v>8726000000</v>
      </c>
      <c r="L114" s="4">
        <v>7962000000</v>
      </c>
      <c r="M114" s="4">
        <v>7990000000</v>
      </c>
      <c r="N114" s="4">
        <v>8192000000</v>
      </c>
      <c r="O114" s="4">
        <v>9191000000</v>
      </c>
      <c r="P114" s="4">
        <v>8776000000</v>
      </c>
      <c r="Q114" s="5">
        <v>7946000000</v>
      </c>
      <c r="R114" s="4">
        <v>8776000000</v>
      </c>
      <c r="S114" s="4">
        <v>8671000000</v>
      </c>
      <c r="T114" s="4">
        <v>7643000000</v>
      </c>
      <c r="U114" s="4">
        <v>7946000000</v>
      </c>
    </row>
    <row r="115" spans="1:21" x14ac:dyDescent="0.2">
      <c r="A115" s="3" t="s">
        <v>123</v>
      </c>
      <c r="B115" s="4">
        <v>3809000000</v>
      </c>
      <c r="C115" s="4">
        <v>3800000000</v>
      </c>
      <c r="D115" s="4">
        <v>4430000000</v>
      </c>
      <c r="E115" s="4">
        <v>13180000000</v>
      </c>
      <c r="F115" s="4">
        <v>20250000000</v>
      </c>
      <c r="G115" s="4">
        <v>20534000000</v>
      </c>
      <c r="H115" s="4">
        <v>20072000000</v>
      </c>
      <c r="I115" s="4">
        <v>26313000000</v>
      </c>
      <c r="J115" s="4">
        <v>26799000000</v>
      </c>
      <c r="K115" s="4">
        <v>36809000000</v>
      </c>
      <c r="L115" s="4">
        <v>36774000000</v>
      </c>
      <c r="M115" s="4">
        <v>36710000000</v>
      </c>
      <c r="N115" s="4">
        <v>47299000000</v>
      </c>
      <c r="O115" s="4">
        <v>45553000000</v>
      </c>
      <c r="P115" s="4">
        <v>46662000000</v>
      </c>
      <c r="Q115" s="5">
        <v>54537000000</v>
      </c>
      <c r="R115" s="4">
        <v>46662000000</v>
      </c>
      <c r="S115" s="4">
        <v>57507000000</v>
      </c>
      <c r="T115" s="4">
        <v>53978000000</v>
      </c>
      <c r="U115" s="4">
        <v>54537000000</v>
      </c>
    </row>
    <row r="116" spans="1:21" x14ac:dyDescent="0.2">
      <c r="A116" s="3" t="s">
        <v>124</v>
      </c>
      <c r="B116" s="4">
        <v>11627000000</v>
      </c>
      <c r="C116" s="4">
        <v>11391000000</v>
      </c>
      <c r="D116" s="4">
        <v>13500000000</v>
      </c>
      <c r="E116" s="4">
        <v>25208000000</v>
      </c>
      <c r="F116" s="4">
        <v>33148000000</v>
      </c>
      <c r="G116" s="4">
        <v>34102000000</v>
      </c>
      <c r="H116" s="4">
        <v>36091000000</v>
      </c>
      <c r="I116" s="4">
        <v>41980000000</v>
      </c>
      <c r="J116" s="4">
        <v>47101000000</v>
      </c>
      <c r="K116" s="4">
        <v>54230000000</v>
      </c>
      <c r="L116" s="4">
        <v>53400000000</v>
      </c>
      <c r="M116" s="4">
        <v>59020000000</v>
      </c>
      <c r="N116" s="4">
        <v>72053000000</v>
      </c>
      <c r="O116" s="4">
        <v>73015000000</v>
      </c>
      <c r="P116" s="4">
        <v>78817000000</v>
      </c>
      <c r="Q116" s="5">
        <v>83151000000</v>
      </c>
      <c r="R116" s="4">
        <v>78817000000</v>
      </c>
      <c r="S116" s="4">
        <v>84900000000</v>
      </c>
      <c r="T116" s="4">
        <v>81158000000</v>
      </c>
      <c r="U116" s="4">
        <v>83151000000</v>
      </c>
    </row>
    <row r="117" spans="1:21" x14ac:dyDescent="0.2">
      <c r="A117" s="3" t="s">
        <v>125</v>
      </c>
      <c r="B117" s="4" t="s">
        <v>26</v>
      </c>
      <c r="C117" s="4" t="s">
        <v>26</v>
      </c>
      <c r="D117" s="4" t="s">
        <v>26</v>
      </c>
      <c r="E117" s="4" t="s">
        <v>26</v>
      </c>
      <c r="F117" s="4" t="s">
        <v>26</v>
      </c>
      <c r="G117" s="4" t="s">
        <v>26</v>
      </c>
      <c r="H117" s="4" t="s">
        <v>26</v>
      </c>
      <c r="I117" s="4" t="s">
        <v>26</v>
      </c>
      <c r="J117" s="4" t="s">
        <v>26</v>
      </c>
      <c r="K117" s="4" t="s">
        <v>26</v>
      </c>
      <c r="L117" s="4" t="s">
        <v>26</v>
      </c>
      <c r="M117" s="4" t="s">
        <v>26</v>
      </c>
      <c r="N117" s="4" t="s">
        <v>26</v>
      </c>
      <c r="O117" s="4" t="s">
        <v>26</v>
      </c>
      <c r="P117" s="4" t="s">
        <v>26</v>
      </c>
      <c r="Q117" s="5" t="s">
        <v>26</v>
      </c>
      <c r="R117" s="4" t="s">
        <v>26</v>
      </c>
      <c r="S117" s="4" t="s">
        <v>26</v>
      </c>
      <c r="T117" s="4" t="s">
        <v>26</v>
      </c>
      <c r="U117" s="4" t="s">
        <v>26</v>
      </c>
    </row>
    <row r="118" spans="1:21" x14ac:dyDescent="0.2">
      <c r="A118" s="3" t="s">
        <v>126</v>
      </c>
      <c r="B118" s="4">
        <v>12944000000</v>
      </c>
      <c r="C118" s="4">
        <v>14993000000</v>
      </c>
      <c r="D118" s="4">
        <v>16178000000</v>
      </c>
      <c r="E118" s="4">
        <v>17036000000</v>
      </c>
      <c r="F118" s="4">
        <v>19464000000</v>
      </c>
      <c r="G118" s="4">
        <v>21536000000</v>
      </c>
      <c r="H118" s="4">
        <v>21781000000</v>
      </c>
      <c r="I118" s="4">
        <v>23411000000</v>
      </c>
      <c r="J118" s="4">
        <v>25373000000</v>
      </c>
      <c r="K118" s="4">
        <v>26074000000</v>
      </c>
      <c r="L118" s="4">
        <v>25365000000</v>
      </c>
      <c r="M118" s="4">
        <v>25261000000</v>
      </c>
      <c r="N118" s="4">
        <v>25556000000</v>
      </c>
      <c r="O118" s="4">
        <v>28006000000</v>
      </c>
      <c r="P118" s="4">
        <v>31580000000</v>
      </c>
      <c r="Q118" s="5">
        <v>35653000000</v>
      </c>
      <c r="R118" s="4">
        <v>31580000000</v>
      </c>
      <c r="S118" s="4">
        <v>32829000000</v>
      </c>
      <c r="T118" s="4">
        <v>34330000000</v>
      </c>
      <c r="U118" s="4">
        <v>35653000000</v>
      </c>
    </row>
    <row r="119" spans="1:21" x14ac:dyDescent="0.2">
      <c r="A119" s="3" t="s">
        <v>127</v>
      </c>
      <c r="B119" s="4">
        <v>12944000000</v>
      </c>
      <c r="C119" s="4">
        <v>14993000000</v>
      </c>
      <c r="D119" s="4">
        <v>16178000000</v>
      </c>
      <c r="E119" s="4">
        <v>17036000000</v>
      </c>
      <c r="F119" s="4">
        <v>19464000000</v>
      </c>
      <c r="G119" s="4">
        <v>21536000000</v>
      </c>
      <c r="H119" s="4">
        <v>21781000000</v>
      </c>
      <c r="I119" s="4">
        <v>23411000000</v>
      </c>
      <c r="J119" s="4">
        <v>25373000000</v>
      </c>
      <c r="K119" s="4">
        <v>26074000000</v>
      </c>
      <c r="L119" s="4">
        <v>25365000000</v>
      </c>
      <c r="M119" s="4">
        <v>25261000000</v>
      </c>
      <c r="N119" s="4">
        <v>25556000000</v>
      </c>
      <c r="O119" s="4">
        <v>28006000000</v>
      </c>
      <c r="P119" s="4">
        <v>31580000000</v>
      </c>
      <c r="Q119" s="5">
        <v>35653000000</v>
      </c>
      <c r="R119" s="4">
        <v>31580000000</v>
      </c>
      <c r="S119" s="4">
        <v>32829000000</v>
      </c>
      <c r="T119" s="4">
        <v>34330000000</v>
      </c>
      <c r="U119" s="4">
        <v>35653000000</v>
      </c>
    </row>
    <row r="120" spans="1:21" x14ac:dyDescent="0.2">
      <c r="A120" s="3" t="s">
        <v>128</v>
      </c>
      <c r="B120" s="4" t="s">
        <v>26</v>
      </c>
      <c r="C120" s="4" t="s">
        <v>26</v>
      </c>
      <c r="D120" s="4" t="s">
        <v>26</v>
      </c>
      <c r="E120" s="4" t="s">
        <v>26</v>
      </c>
      <c r="F120" s="4" t="s">
        <v>26</v>
      </c>
      <c r="G120" s="4" t="s">
        <v>26</v>
      </c>
      <c r="H120" s="4" t="s">
        <v>26</v>
      </c>
      <c r="I120" s="4" t="s">
        <v>26</v>
      </c>
      <c r="J120" s="4" t="s">
        <v>26</v>
      </c>
      <c r="K120" s="4" t="s">
        <v>26</v>
      </c>
      <c r="L120" s="4" t="s">
        <v>26</v>
      </c>
      <c r="M120" s="4" t="s">
        <v>26</v>
      </c>
      <c r="N120" s="4" t="s">
        <v>26</v>
      </c>
      <c r="O120" s="4" t="s">
        <v>26</v>
      </c>
      <c r="P120" s="4" t="s">
        <v>26</v>
      </c>
      <c r="Q120" s="5" t="s">
        <v>26</v>
      </c>
      <c r="R120" s="4" t="s">
        <v>26</v>
      </c>
      <c r="S120" s="4" t="s">
        <v>26</v>
      </c>
      <c r="T120" s="4" t="s">
        <v>26</v>
      </c>
      <c r="U120" s="4" t="s">
        <v>26</v>
      </c>
    </row>
    <row r="121" spans="1:21" x14ac:dyDescent="0.2">
      <c r="A121" s="3" t="s">
        <v>129</v>
      </c>
      <c r="B121" s="4" t="s">
        <v>26</v>
      </c>
      <c r="C121" s="4" t="s">
        <v>26</v>
      </c>
      <c r="D121" s="4" t="s">
        <v>26</v>
      </c>
      <c r="E121" s="4" t="s">
        <v>26</v>
      </c>
      <c r="F121" s="4" t="s">
        <v>26</v>
      </c>
      <c r="G121" s="4" t="s">
        <v>26</v>
      </c>
      <c r="H121" s="4" t="s">
        <v>26</v>
      </c>
      <c r="I121" s="4" t="s">
        <v>26</v>
      </c>
      <c r="J121" s="4" t="s">
        <v>26</v>
      </c>
      <c r="K121" s="4" t="s">
        <v>26</v>
      </c>
      <c r="L121" s="4" t="s">
        <v>26</v>
      </c>
      <c r="M121" s="4" t="s">
        <v>26</v>
      </c>
      <c r="N121" s="4" t="s">
        <v>26</v>
      </c>
      <c r="O121" s="4" t="s">
        <v>26</v>
      </c>
      <c r="P121" s="4" t="s">
        <v>26</v>
      </c>
      <c r="Q121" s="5" t="s">
        <v>26</v>
      </c>
      <c r="R121" s="4" t="s">
        <v>26</v>
      </c>
      <c r="S121" s="4" t="s">
        <v>26</v>
      </c>
      <c r="T121" s="4" t="s">
        <v>26</v>
      </c>
      <c r="U121" s="4" t="s">
        <v>26</v>
      </c>
    </row>
    <row r="122" spans="1:21" x14ac:dyDescent="0.2">
      <c r="A122" s="3" t="s">
        <v>130</v>
      </c>
      <c r="B122" s="4">
        <v>26537000000</v>
      </c>
      <c r="C122" s="4">
        <v>26318000000</v>
      </c>
      <c r="D122" s="4">
        <v>33127000000</v>
      </c>
      <c r="E122" s="4">
        <v>29656000000</v>
      </c>
      <c r="F122" s="4">
        <v>32138000000</v>
      </c>
      <c r="G122" s="4">
        <v>35477000000</v>
      </c>
      <c r="H122" s="4">
        <v>33418000000</v>
      </c>
      <c r="I122" s="4">
        <v>37614000000</v>
      </c>
      <c r="J122" s="4">
        <v>40747000000</v>
      </c>
      <c r="K122" s="4">
        <v>42083000000</v>
      </c>
      <c r="L122" s="4">
        <v>50172000000</v>
      </c>
      <c r="M122" s="4">
        <v>53523000000</v>
      </c>
      <c r="N122" s="4">
        <v>56233000000</v>
      </c>
      <c r="O122" s="4">
        <v>68265000000</v>
      </c>
      <c r="P122" s="4">
        <v>70405000000</v>
      </c>
      <c r="Q122" s="5">
        <v>67021000000</v>
      </c>
      <c r="R122" s="4">
        <v>70405000000</v>
      </c>
      <c r="S122" s="4">
        <v>65649000000</v>
      </c>
      <c r="T122" s="4">
        <v>67231000000</v>
      </c>
      <c r="U122" s="4">
        <v>67021000000</v>
      </c>
    </row>
    <row r="123" spans="1:21" x14ac:dyDescent="0.2">
      <c r="A123" s="3" t="s">
        <v>131</v>
      </c>
      <c r="B123" s="4">
        <v>-393000000</v>
      </c>
      <c r="C123" s="4">
        <v>393000000</v>
      </c>
      <c r="D123" s="4">
        <v>333000000</v>
      </c>
      <c r="E123" s="4">
        <v>-781000000</v>
      </c>
      <c r="F123" s="4">
        <v>-399000000</v>
      </c>
      <c r="G123" s="4">
        <v>1243000000</v>
      </c>
      <c r="H123" s="4">
        <v>666000000</v>
      </c>
      <c r="I123" s="4">
        <v>60000000</v>
      </c>
      <c r="J123" s="4">
        <v>106000000</v>
      </c>
      <c r="K123" s="4">
        <v>862000000</v>
      </c>
      <c r="L123" s="4">
        <v>-974000000</v>
      </c>
      <c r="M123" s="4">
        <v>-1280000000</v>
      </c>
      <c r="N123" s="4">
        <v>-751000000</v>
      </c>
      <c r="O123" s="4">
        <v>-880000000</v>
      </c>
      <c r="P123" s="4">
        <v>-562000000</v>
      </c>
      <c r="Q123" s="5">
        <v>-861000000</v>
      </c>
      <c r="R123" s="4">
        <v>-562000000</v>
      </c>
      <c r="S123" s="4">
        <v>-419000000</v>
      </c>
      <c r="T123" s="4">
        <v>-544000000</v>
      </c>
      <c r="U123" s="4">
        <v>-861000000</v>
      </c>
    </row>
    <row r="124" spans="1:21" x14ac:dyDescent="0.2">
      <c r="A124" s="3" t="s">
        <v>132</v>
      </c>
      <c r="B124" s="4">
        <v>39088000000</v>
      </c>
      <c r="C124" s="4">
        <v>41704000000</v>
      </c>
      <c r="D124" s="4">
        <v>49638000000</v>
      </c>
      <c r="E124" s="4">
        <v>45911000000</v>
      </c>
      <c r="F124" s="4">
        <v>51203000000</v>
      </c>
      <c r="G124" s="4">
        <v>58256000000</v>
      </c>
      <c r="H124" s="4">
        <v>55865000000</v>
      </c>
      <c r="I124" s="4">
        <v>61085000000</v>
      </c>
      <c r="J124" s="4">
        <v>66226000000</v>
      </c>
      <c r="K124" s="4">
        <v>69019000000</v>
      </c>
      <c r="L124" s="4">
        <v>74563000000</v>
      </c>
      <c r="M124" s="4">
        <v>77504000000</v>
      </c>
      <c r="N124" s="4">
        <v>81038000000</v>
      </c>
      <c r="O124" s="4">
        <v>95391000000</v>
      </c>
      <c r="P124" s="4">
        <v>101423000000</v>
      </c>
      <c r="Q124" s="5">
        <v>101813000000</v>
      </c>
      <c r="R124" s="4">
        <v>101423000000</v>
      </c>
      <c r="S124" s="4">
        <v>98059000000</v>
      </c>
      <c r="T124" s="4">
        <v>101017000000</v>
      </c>
      <c r="U124" s="4">
        <v>101813000000</v>
      </c>
    </row>
    <row r="125" spans="1:21" x14ac:dyDescent="0.2">
      <c r="A125" s="3" t="s">
        <v>133</v>
      </c>
      <c r="B125" s="4" t="s">
        <v>26</v>
      </c>
      <c r="C125" s="4" t="s">
        <v>26</v>
      </c>
      <c r="D125" s="4" t="s">
        <v>26</v>
      </c>
      <c r="E125" s="4" t="s">
        <v>26</v>
      </c>
      <c r="F125" s="4" t="s">
        <v>26</v>
      </c>
      <c r="G125" s="4" t="s">
        <v>26</v>
      </c>
      <c r="H125" s="4" t="s">
        <v>26</v>
      </c>
      <c r="I125" s="4" t="s">
        <v>26</v>
      </c>
      <c r="J125" s="4" t="s">
        <v>26</v>
      </c>
      <c r="K125" s="4" t="s">
        <v>26</v>
      </c>
      <c r="L125" s="4" t="s">
        <v>26</v>
      </c>
      <c r="M125" s="4" t="s">
        <v>26</v>
      </c>
      <c r="N125" s="4" t="s">
        <v>26</v>
      </c>
      <c r="O125" s="4" t="s">
        <v>26</v>
      </c>
      <c r="P125" s="4">
        <v>1863000000</v>
      </c>
      <c r="Q125" s="5">
        <v>3873000000</v>
      </c>
      <c r="R125" s="4">
        <v>1863000000</v>
      </c>
      <c r="S125" s="4">
        <v>2344000000</v>
      </c>
      <c r="T125" s="4">
        <v>3454000000</v>
      </c>
      <c r="U125" s="4">
        <v>3873000000</v>
      </c>
    </row>
    <row r="126" spans="1:21" x14ac:dyDescent="0.2">
      <c r="A126" s="3" t="s">
        <v>134</v>
      </c>
      <c r="B126" s="4">
        <v>39088000000</v>
      </c>
      <c r="C126" s="4">
        <v>41704000000</v>
      </c>
      <c r="D126" s="4">
        <v>49638000000</v>
      </c>
      <c r="E126" s="4">
        <v>45911000000</v>
      </c>
      <c r="F126" s="4">
        <v>51203000000</v>
      </c>
      <c r="G126" s="4">
        <v>58256000000</v>
      </c>
      <c r="H126" s="4">
        <v>55865000000</v>
      </c>
      <c r="I126" s="4">
        <v>61085000000</v>
      </c>
      <c r="J126" s="4">
        <v>66226000000</v>
      </c>
      <c r="K126" s="4">
        <v>69019000000</v>
      </c>
      <c r="L126" s="4">
        <v>74563000000</v>
      </c>
      <c r="M126" s="4">
        <v>77504000000</v>
      </c>
      <c r="N126" s="4">
        <v>81038000000</v>
      </c>
      <c r="O126" s="4">
        <v>95391000000</v>
      </c>
      <c r="P126" s="4">
        <v>103286000000</v>
      </c>
      <c r="Q126" s="5">
        <v>105686000000</v>
      </c>
      <c r="R126" s="4">
        <v>103286000000</v>
      </c>
      <c r="S126" s="4">
        <v>100403000000</v>
      </c>
      <c r="T126" s="4">
        <v>104471000000</v>
      </c>
      <c r="U126" s="4">
        <v>105686000000</v>
      </c>
    </row>
    <row r="127" spans="1:21" x14ac:dyDescent="0.2">
      <c r="A127" s="3" t="s">
        <v>135</v>
      </c>
      <c r="B127" s="4">
        <v>50715000000</v>
      </c>
      <c r="C127" s="4">
        <v>53095000000</v>
      </c>
      <c r="D127" s="4">
        <v>63138000000</v>
      </c>
      <c r="E127" s="4">
        <v>71119000000</v>
      </c>
      <c r="F127" s="4">
        <v>84351000000</v>
      </c>
      <c r="G127" s="4">
        <v>92358000000</v>
      </c>
      <c r="H127" s="4">
        <v>91956000000</v>
      </c>
      <c r="I127" s="4">
        <v>103065000000</v>
      </c>
      <c r="J127" s="4">
        <v>113327000000</v>
      </c>
      <c r="K127" s="4">
        <v>123249000000</v>
      </c>
      <c r="L127" s="4">
        <v>127963000000</v>
      </c>
      <c r="M127" s="4">
        <v>136524000000</v>
      </c>
      <c r="N127" s="4">
        <v>153091000000</v>
      </c>
      <c r="O127" s="4">
        <v>168406000000</v>
      </c>
      <c r="P127" s="4">
        <v>182103000000</v>
      </c>
      <c r="Q127" s="5">
        <v>188837000000</v>
      </c>
      <c r="R127" s="4">
        <v>182103000000</v>
      </c>
      <c r="S127" s="4">
        <v>185303000000</v>
      </c>
      <c r="T127" s="4">
        <v>185629000000</v>
      </c>
      <c r="U127" s="4">
        <v>188837000000</v>
      </c>
    </row>
    <row r="128" spans="1:21" x14ac:dyDescent="0.2">
      <c r="A128" s="28" t="s">
        <v>136</v>
      </c>
      <c r="B128" s="26">
        <v>5562000000</v>
      </c>
      <c r="C128" s="26">
        <v>5523000000</v>
      </c>
      <c r="D128" s="26">
        <v>5511000000</v>
      </c>
      <c r="E128" s="26">
        <v>5000000000</v>
      </c>
      <c r="F128" s="26">
        <v>4944000000</v>
      </c>
      <c r="G128" s="26">
        <v>4967000000</v>
      </c>
      <c r="H128" s="26">
        <v>4748000000</v>
      </c>
      <c r="I128" s="26">
        <v>4725000000</v>
      </c>
      <c r="J128" s="26">
        <v>4730000000</v>
      </c>
      <c r="K128" s="26">
        <v>4687000000</v>
      </c>
      <c r="L128" s="26">
        <v>4516000000</v>
      </c>
      <c r="M128" s="26">
        <v>4290000000</v>
      </c>
      <c r="N128" s="26">
        <v>4062000000</v>
      </c>
      <c r="O128" s="26">
        <v>4070000000</v>
      </c>
      <c r="P128" s="26">
        <v>4137000000</v>
      </c>
      <c r="Q128" s="27">
        <v>4216000000</v>
      </c>
      <c r="R128" s="26">
        <v>4137000000</v>
      </c>
      <c r="S128" s="26">
        <v>4171000000</v>
      </c>
      <c r="T128" s="26">
        <v>4188000000</v>
      </c>
      <c r="U128" s="26">
        <v>4216000000</v>
      </c>
    </row>
    <row r="129" spans="1:21" x14ac:dyDescent="0.2">
      <c r="A129" s="15" t="s">
        <v>199</v>
      </c>
      <c r="B129" s="10"/>
      <c r="C129" s="20">
        <f>(C128/B128)-1</f>
        <v>-7.0118662351672523E-3</v>
      </c>
      <c r="D129" s="20">
        <f>(D128/C128)-1</f>
        <v>-2.1727322107549796E-3</v>
      </c>
      <c r="E129" s="20">
        <f>(E128/D128)-1</f>
        <v>-9.2723643621847263E-2</v>
      </c>
      <c r="F129" s="20">
        <f t="shared" ref="F129:U129" si="9">(F128/E128)-1</f>
        <v>-1.1199999999999988E-2</v>
      </c>
      <c r="G129" s="20">
        <f t="shared" si="9"/>
        <v>4.6521035598705573E-3</v>
      </c>
      <c r="H129" s="20">
        <f t="shared" si="9"/>
        <v>-4.4091000603986297E-2</v>
      </c>
      <c r="I129" s="20">
        <f t="shared" si="9"/>
        <v>-4.8441449031171313E-3</v>
      </c>
      <c r="J129" s="20">
        <f t="shared" si="9"/>
        <v>1.0582010582009804E-3</v>
      </c>
      <c r="K129" s="20">
        <f t="shared" si="9"/>
        <v>-9.0909090909090384E-3</v>
      </c>
      <c r="L129" s="20">
        <f t="shared" si="9"/>
        <v>-3.6483891615105568E-2</v>
      </c>
      <c r="M129" s="20">
        <f t="shared" si="9"/>
        <v>-5.0044286979628039E-2</v>
      </c>
      <c r="N129" s="20">
        <f t="shared" si="9"/>
        <v>-5.314685314685319E-2</v>
      </c>
      <c r="O129" s="20">
        <f t="shared" si="9"/>
        <v>1.969473165928104E-3</v>
      </c>
      <c r="P129" s="20">
        <f t="shared" si="9"/>
        <v>1.6461916461916415E-2</v>
      </c>
      <c r="Q129" s="20">
        <f t="shared" si="9"/>
        <v>1.9095963258399795E-2</v>
      </c>
      <c r="R129" s="20">
        <f t="shared" si="9"/>
        <v>-1.8738140417457361E-2</v>
      </c>
      <c r="S129" s="20">
        <f t="shared" si="9"/>
        <v>8.2185158327290342E-3</v>
      </c>
      <c r="T129" s="20">
        <f t="shared" si="9"/>
        <v>4.0757612083432981E-3</v>
      </c>
      <c r="U129" s="20">
        <f t="shared" si="9"/>
        <v>6.6857688634192058E-3</v>
      </c>
    </row>
    <row r="130" spans="1:21" x14ac:dyDescent="0.2">
      <c r="A130" s="3" t="s">
        <v>137</v>
      </c>
      <c r="B130" s="4" t="s">
        <v>26</v>
      </c>
      <c r="C130" s="4" t="s">
        <v>26</v>
      </c>
      <c r="D130" s="4" t="s">
        <v>26</v>
      </c>
      <c r="E130" s="4" t="s">
        <v>26</v>
      </c>
      <c r="F130" s="4" t="s">
        <v>26</v>
      </c>
      <c r="G130" s="4" t="s">
        <v>26</v>
      </c>
      <c r="H130" s="4" t="s">
        <v>26</v>
      </c>
      <c r="I130" s="4" t="s">
        <v>26</v>
      </c>
      <c r="J130" s="4" t="s">
        <v>26</v>
      </c>
      <c r="K130" s="4" t="s">
        <v>26</v>
      </c>
      <c r="L130" s="4" t="s">
        <v>26</v>
      </c>
      <c r="M130" s="4" t="s">
        <v>26</v>
      </c>
      <c r="N130" s="4" t="s">
        <v>26</v>
      </c>
      <c r="O130" s="4" t="s">
        <v>26</v>
      </c>
      <c r="P130" s="4" t="s">
        <v>26</v>
      </c>
      <c r="Q130" s="5" t="s">
        <v>26</v>
      </c>
      <c r="R130" s="4" t="s">
        <v>26</v>
      </c>
      <c r="S130" s="4" t="s">
        <v>26</v>
      </c>
      <c r="T130" s="4" t="s">
        <v>26</v>
      </c>
      <c r="U130" s="4" t="s">
        <v>26</v>
      </c>
    </row>
    <row r="131" spans="1:21" x14ac:dyDescent="0.2">
      <c r="A131" s="3" t="s">
        <v>138</v>
      </c>
      <c r="B131" s="4">
        <v>-626000000</v>
      </c>
      <c r="C131" s="4">
        <v>-1766000000</v>
      </c>
      <c r="D131" s="4">
        <v>-3383000000</v>
      </c>
      <c r="E131" s="4">
        <v>2266000000</v>
      </c>
      <c r="F131" s="4">
        <v>4970000000</v>
      </c>
      <c r="G131" s="4">
        <v>7772000000</v>
      </c>
      <c r="H131" s="4">
        <v>11150000000</v>
      </c>
      <c r="I131" s="4">
        <v>7362000000</v>
      </c>
      <c r="J131" s="4">
        <v>19723000000</v>
      </c>
      <c r="K131" s="4">
        <v>23380000000</v>
      </c>
      <c r="L131" s="4">
        <v>23340000000</v>
      </c>
      <c r="M131" s="4">
        <v>24807000000</v>
      </c>
      <c r="N131" s="4">
        <v>30536000000</v>
      </c>
      <c r="O131" s="4">
        <v>33274000000</v>
      </c>
      <c r="P131" s="4">
        <v>30907000000</v>
      </c>
      <c r="Q131" s="5">
        <v>41258000000</v>
      </c>
      <c r="R131" s="4">
        <v>30907000000</v>
      </c>
      <c r="S131" s="4">
        <v>42041000000</v>
      </c>
      <c r="T131" s="4">
        <v>40697000000</v>
      </c>
      <c r="U131" s="4">
        <v>41258000000</v>
      </c>
    </row>
    <row r="132" spans="1:21" x14ac:dyDescent="0.2">
      <c r="A132" s="3" t="s">
        <v>139</v>
      </c>
      <c r="B132" s="6">
        <v>-1.6</v>
      </c>
      <c r="C132" s="6">
        <v>-4.2300000000000004</v>
      </c>
      <c r="D132" s="6">
        <v>-6.82</v>
      </c>
      <c r="E132" s="6">
        <v>4.9400000000000004</v>
      </c>
      <c r="F132" s="6">
        <v>9.7100000000000009</v>
      </c>
      <c r="G132" s="6">
        <v>13.34</v>
      </c>
      <c r="H132" s="6">
        <v>19.96</v>
      </c>
      <c r="I132" s="6">
        <v>12.05</v>
      </c>
      <c r="J132" s="6">
        <v>29.78</v>
      </c>
      <c r="K132" s="6">
        <v>33.869999999999997</v>
      </c>
      <c r="L132" s="6">
        <v>31.3</v>
      </c>
      <c r="M132" s="6">
        <v>32.01</v>
      </c>
      <c r="N132" s="6">
        <v>37.68</v>
      </c>
      <c r="O132" s="6">
        <v>34.880000000000003</v>
      </c>
      <c r="P132" s="6">
        <v>29.92</v>
      </c>
      <c r="Q132" s="7">
        <v>39.04</v>
      </c>
      <c r="R132" s="6">
        <v>29.92</v>
      </c>
      <c r="S132" s="6">
        <v>41.87</v>
      </c>
      <c r="T132" s="6">
        <v>38.96</v>
      </c>
      <c r="U132" s="6">
        <v>39.04</v>
      </c>
    </row>
    <row r="133" spans="1:21" x14ac:dyDescent="0.2">
      <c r="A133" s="3" t="s">
        <v>140</v>
      </c>
      <c r="B133" s="6">
        <v>75.150000000000006</v>
      </c>
      <c r="C133" s="6">
        <v>76.599999999999994</v>
      </c>
      <c r="D133" s="6">
        <v>76.97</v>
      </c>
      <c r="E133" s="6">
        <v>54.66</v>
      </c>
      <c r="F133" s="6">
        <v>51.54</v>
      </c>
      <c r="G133" s="6">
        <v>55.54</v>
      </c>
      <c r="H133" s="6">
        <v>52.91</v>
      </c>
      <c r="I133" s="6">
        <v>52.19</v>
      </c>
      <c r="J133" s="6">
        <v>47.51</v>
      </c>
      <c r="K133" s="6">
        <v>37.03</v>
      </c>
      <c r="L133" s="6">
        <v>41.71</v>
      </c>
      <c r="M133" s="6">
        <v>40.64</v>
      </c>
      <c r="N133" s="6">
        <v>38.47</v>
      </c>
      <c r="O133" s="6">
        <v>45.58</v>
      </c>
      <c r="P133" s="6">
        <v>46.92</v>
      </c>
      <c r="Q133" s="7">
        <v>46.79</v>
      </c>
      <c r="R133" s="6">
        <v>46.92</v>
      </c>
      <c r="S133" s="6">
        <v>44.2</v>
      </c>
      <c r="T133" s="6">
        <v>46.91</v>
      </c>
      <c r="U133" s="6">
        <v>46.79</v>
      </c>
    </row>
    <row r="134" spans="1:21" x14ac:dyDescent="0.2">
      <c r="A134" s="3" t="s">
        <v>141</v>
      </c>
      <c r="B134" s="6">
        <v>2.54</v>
      </c>
      <c r="C134" s="6">
        <v>2.79</v>
      </c>
      <c r="D134" s="6">
        <v>3.48</v>
      </c>
      <c r="E134" s="6">
        <v>2.15</v>
      </c>
      <c r="F134" s="6">
        <v>2.4300000000000002</v>
      </c>
      <c r="G134" s="6">
        <v>2.36</v>
      </c>
      <c r="H134" s="6">
        <v>1.73</v>
      </c>
      <c r="I134" s="6">
        <v>2.58</v>
      </c>
      <c r="J134" s="6">
        <v>1.75</v>
      </c>
      <c r="K134" s="6">
        <v>1.69</v>
      </c>
      <c r="L134" s="6">
        <v>1.73</v>
      </c>
      <c r="M134" s="6">
        <v>1.4</v>
      </c>
      <c r="N134" s="6">
        <v>1.91</v>
      </c>
      <c r="O134" s="6">
        <v>2.1</v>
      </c>
      <c r="P134" s="6">
        <v>1.57</v>
      </c>
      <c r="Q134" s="7">
        <v>1.53</v>
      </c>
      <c r="R134" s="6">
        <v>1.57</v>
      </c>
      <c r="S134" s="6">
        <v>1.76</v>
      </c>
      <c r="T134" s="6">
        <v>1.6</v>
      </c>
      <c r="U134" s="6">
        <v>1.53</v>
      </c>
    </row>
    <row r="135" spans="1:21" x14ac:dyDescent="0.2">
      <c r="A135" s="3" t="s">
        <v>142</v>
      </c>
      <c r="B135" s="6">
        <v>47.71</v>
      </c>
      <c r="C135" s="6">
        <v>46.17</v>
      </c>
      <c r="D135" s="6">
        <v>56.29</v>
      </c>
      <c r="E135" s="6">
        <v>62.28</v>
      </c>
      <c r="F135" s="6">
        <v>68.739999999999995</v>
      </c>
      <c r="G135" s="6">
        <v>49.37</v>
      </c>
      <c r="H135" s="6">
        <v>50.99</v>
      </c>
      <c r="I135" s="4">
        <v>73</v>
      </c>
      <c r="J135" s="6">
        <v>78.349999999999994</v>
      </c>
      <c r="K135" s="6">
        <v>87.26</v>
      </c>
      <c r="L135" s="6">
        <v>82.59</v>
      </c>
      <c r="M135" s="6">
        <v>88.01</v>
      </c>
      <c r="N135" s="6">
        <v>73.12</v>
      </c>
      <c r="O135" s="6">
        <v>81.99</v>
      </c>
      <c r="P135" s="6">
        <v>87.9</v>
      </c>
      <c r="Q135" s="7">
        <v>79.17</v>
      </c>
      <c r="R135" s="6">
        <v>87.9</v>
      </c>
      <c r="S135" s="6">
        <v>88.25</v>
      </c>
      <c r="T135" s="6">
        <v>70.849999999999994</v>
      </c>
      <c r="U135" s="6">
        <v>79.17</v>
      </c>
    </row>
    <row r="136" spans="1:21" x14ac:dyDescent="0.2">
      <c r="A136" s="3" t="s">
        <v>143</v>
      </c>
      <c r="B136" s="4">
        <v>83900</v>
      </c>
      <c r="C136" s="4">
        <v>79800</v>
      </c>
      <c r="D136" s="4">
        <v>82500</v>
      </c>
      <c r="E136" s="4">
        <v>100100</v>
      </c>
      <c r="F136" s="4">
        <v>105000</v>
      </c>
      <c r="G136" s="4">
        <v>107600</v>
      </c>
      <c r="H136" s="4">
        <v>106700</v>
      </c>
      <c r="I136" s="4">
        <v>107300</v>
      </c>
      <c r="J136" s="4">
        <v>106000</v>
      </c>
      <c r="K136" s="4">
        <v>102700</v>
      </c>
      <c r="L136" s="4">
        <v>107400</v>
      </c>
      <c r="M136" s="4">
        <v>110800</v>
      </c>
      <c r="N136" s="4">
        <v>110600</v>
      </c>
      <c r="O136" s="4">
        <v>121100</v>
      </c>
      <c r="P136" s="4">
        <v>131900</v>
      </c>
      <c r="Q136" s="5">
        <v>131900</v>
      </c>
      <c r="R136" s="4">
        <v>131900</v>
      </c>
      <c r="S136" s="4">
        <v>131900</v>
      </c>
      <c r="T136" s="4">
        <v>131900</v>
      </c>
      <c r="U136" s="4">
        <v>131900</v>
      </c>
    </row>
    <row r="138" spans="1:21" x14ac:dyDescent="0.2">
      <c r="A138" s="2" t="s">
        <v>26</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c r="T138" s="2" t="s">
        <v>18</v>
      </c>
      <c r="U138" s="2" t="s">
        <v>19</v>
      </c>
    </row>
    <row r="139" spans="1:21" x14ac:dyDescent="0.2">
      <c r="A139" s="3" t="s">
        <v>144</v>
      </c>
      <c r="B139" s="4">
        <v>5292000000</v>
      </c>
      <c r="C139" s="4">
        <v>4369000000</v>
      </c>
      <c r="D139" s="4">
        <v>11464000000</v>
      </c>
      <c r="E139" s="4">
        <v>12942000000</v>
      </c>
      <c r="F139" s="4">
        <v>11005000000</v>
      </c>
      <c r="G139" s="4">
        <v>9620000000</v>
      </c>
      <c r="H139" s="4">
        <v>11704000000</v>
      </c>
      <c r="I139" s="4">
        <v>11420000000</v>
      </c>
      <c r="J139" s="4">
        <v>10316000000</v>
      </c>
      <c r="K139" s="4">
        <v>9601000000</v>
      </c>
      <c r="L139" s="4">
        <v>21053000000</v>
      </c>
      <c r="M139" s="4">
        <v>21048000000</v>
      </c>
      <c r="N139" s="4">
        <v>20899000000</v>
      </c>
      <c r="O139" s="4">
        <v>19868000000</v>
      </c>
      <c r="P139" s="4">
        <v>8017000000</v>
      </c>
      <c r="Q139" s="5">
        <v>-9305000000</v>
      </c>
      <c r="R139" s="4">
        <v>-8320000000</v>
      </c>
      <c r="S139" s="4">
        <v>-2768000000</v>
      </c>
      <c r="T139" s="4">
        <v>1473000000</v>
      </c>
      <c r="U139" s="4">
        <v>310000000</v>
      </c>
    </row>
    <row r="140" spans="1:21" x14ac:dyDescent="0.2">
      <c r="A140" s="3" t="s">
        <v>145</v>
      </c>
      <c r="B140" s="4">
        <v>4616000000</v>
      </c>
      <c r="C140" s="4">
        <v>5052000000</v>
      </c>
      <c r="D140" s="4">
        <v>4638000000</v>
      </c>
      <c r="E140" s="4">
        <v>6064000000</v>
      </c>
      <c r="F140" s="4">
        <v>7522000000</v>
      </c>
      <c r="G140" s="4">
        <v>8032000000</v>
      </c>
      <c r="H140" s="4">
        <v>8549000000</v>
      </c>
      <c r="I140" s="4">
        <v>8711000000</v>
      </c>
      <c r="J140" s="4">
        <v>7790000000</v>
      </c>
      <c r="K140" s="4">
        <v>8129000000</v>
      </c>
      <c r="L140" s="4">
        <v>9085000000</v>
      </c>
      <c r="M140" s="4">
        <v>10826000000</v>
      </c>
      <c r="N140" s="4">
        <v>12239000000</v>
      </c>
      <c r="O140" s="4">
        <v>11792000000</v>
      </c>
      <c r="P140" s="4">
        <v>13035000000</v>
      </c>
      <c r="Q140" s="5">
        <v>3880000000</v>
      </c>
      <c r="R140" s="4">
        <v>-3209000000</v>
      </c>
      <c r="S140" s="4">
        <v>2366000000</v>
      </c>
      <c r="T140" s="4">
        <v>2276000000</v>
      </c>
      <c r="U140" s="4">
        <v>2447000000</v>
      </c>
    </row>
    <row r="141" spans="1:21" x14ac:dyDescent="0.2">
      <c r="A141" s="3" t="s">
        <v>146</v>
      </c>
      <c r="B141" s="4">
        <v>2523000000</v>
      </c>
      <c r="C141" s="4">
        <v>1689000000</v>
      </c>
      <c r="D141" s="4">
        <v>525000000</v>
      </c>
      <c r="E141" s="4">
        <v>1626000000</v>
      </c>
      <c r="F141" s="4">
        <v>577000000</v>
      </c>
      <c r="G141" s="4">
        <v>-16000000</v>
      </c>
      <c r="H141" s="4">
        <v>264000000</v>
      </c>
      <c r="I141" s="4">
        <v>-33000000</v>
      </c>
      <c r="J141" s="4">
        <v>3034000000</v>
      </c>
      <c r="K141" s="4">
        <v>796000000</v>
      </c>
      <c r="L141" s="4">
        <v>-285000000</v>
      </c>
      <c r="M141" s="4">
        <v>123000000</v>
      </c>
      <c r="N141" s="4">
        <v>67000000</v>
      </c>
      <c r="O141" s="4">
        <v>3204000000</v>
      </c>
      <c r="P141" s="4">
        <v>-1111000000</v>
      </c>
      <c r="Q141" s="5">
        <v>7807000000</v>
      </c>
      <c r="R141" s="4">
        <v>4609000000</v>
      </c>
      <c r="S141" s="4">
        <v>627000000</v>
      </c>
      <c r="T141" s="4">
        <v>1143000000</v>
      </c>
      <c r="U141" s="4">
        <v>1428000000</v>
      </c>
    </row>
    <row r="142" spans="1:21" x14ac:dyDescent="0.2">
      <c r="A142" s="28" t="s">
        <v>147</v>
      </c>
      <c r="B142" s="26">
        <v>851000000</v>
      </c>
      <c r="C142" s="26">
        <v>889000000</v>
      </c>
      <c r="D142" s="26">
        <v>917000000</v>
      </c>
      <c r="E142" s="26">
        <v>1053000000</v>
      </c>
      <c r="F142" s="26">
        <v>1102000000</v>
      </c>
      <c r="G142" s="26">
        <v>1118000000</v>
      </c>
      <c r="H142" s="26">
        <v>1148000000</v>
      </c>
      <c r="I142" s="26">
        <v>1305000000</v>
      </c>
      <c r="J142" s="26">
        <v>1444000000</v>
      </c>
      <c r="K142" s="26">
        <v>1358000000</v>
      </c>
      <c r="L142" s="26">
        <v>1546000000</v>
      </c>
      <c r="M142" s="26">
        <v>1705000000</v>
      </c>
      <c r="N142" s="26">
        <v>1854000000</v>
      </c>
      <c r="O142" s="26">
        <v>2036000000</v>
      </c>
      <c r="P142" s="26">
        <v>3128000000</v>
      </c>
      <c r="Q142" s="27">
        <v>1570000000</v>
      </c>
      <c r="R142" s="26">
        <v>-863000000</v>
      </c>
      <c r="S142" s="26">
        <v>739000000</v>
      </c>
      <c r="T142" s="26">
        <v>922000000</v>
      </c>
      <c r="U142" s="26">
        <v>772000000</v>
      </c>
    </row>
    <row r="143" spans="1:21" x14ac:dyDescent="0.2">
      <c r="A143" s="12" t="s">
        <v>200</v>
      </c>
      <c r="B143" s="20">
        <f t="shared" ref="B143:U143" si="10">B142/B2</f>
        <v>2.2641409035279093E-2</v>
      </c>
      <c r="C143" s="20">
        <f t="shared" si="10"/>
        <v>2.5308167506476499E-2</v>
      </c>
      <c r="D143" s="20">
        <f t="shared" si="10"/>
        <v>2.1021021021021023E-2</v>
      </c>
      <c r="E143" s="20">
        <f t="shared" si="10"/>
        <v>1.9500361117798477E-2</v>
      </c>
      <c r="F143" s="20">
        <f t="shared" si="10"/>
        <v>2.0659530192534824E-2</v>
      </c>
      <c r="G143" s="20">
        <f t="shared" si="10"/>
        <v>2.121120133566062E-2</v>
      </c>
      <c r="H143" s="20">
        <f t="shared" si="10"/>
        <v>2.0547700017898695E-2</v>
      </c>
      <c r="I143" s="20">
        <f t="shared" si="10"/>
        <v>2.3575106133140639E-2</v>
      </c>
      <c r="J143" s="20">
        <f t="shared" si="10"/>
        <v>2.4315085793187061E-2</v>
      </c>
      <c r="K143" s="20">
        <f t="shared" si="10"/>
        <v>2.1637641210305762E-2</v>
      </c>
      <c r="L143" s="20">
        <f t="shared" si="10"/>
        <v>2.1821364046973803E-2</v>
      </c>
      <c r="M143" s="20">
        <f t="shared" si="10"/>
        <v>2.3692072535260195E-2</v>
      </c>
      <c r="N143" s="20">
        <f t="shared" si="10"/>
        <v>2.3809829581208985E-2</v>
      </c>
      <c r="O143" s="20">
        <f t="shared" si="10"/>
        <v>2.5764324762097592E-2</v>
      </c>
      <c r="P143" s="20">
        <f t="shared" si="10"/>
        <v>4.9608272274558315E-2</v>
      </c>
      <c r="Q143" s="20">
        <f t="shared" si="10"/>
        <v>2.9698849878934626E-2</v>
      </c>
      <c r="R143" s="20">
        <f t="shared" si="10"/>
        <v>-6.1458481697763849E-2</v>
      </c>
      <c r="S143" s="20">
        <f t="shared" si="10"/>
        <v>6.3081519419547594E-2</v>
      </c>
      <c r="T143" s="20">
        <f t="shared" si="10"/>
        <v>7.1202409452467377E-2</v>
      </c>
      <c r="U143" s="20">
        <f t="shared" si="10"/>
        <v>5.4527475632151434E-2</v>
      </c>
    </row>
    <row r="144" spans="1:21" x14ac:dyDescent="0.2">
      <c r="A144" s="3" t="s">
        <v>148</v>
      </c>
      <c r="B144" s="4">
        <v>-790000000</v>
      </c>
      <c r="C144" s="4">
        <v>271000000</v>
      </c>
      <c r="D144" s="4">
        <v>-46000000</v>
      </c>
      <c r="E144" s="4">
        <v>790000000</v>
      </c>
      <c r="F144" s="4">
        <v>-242000000</v>
      </c>
      <c r="G144" s="4">
        <v>-900000000</v>
      </c>
      <c r="H144" s="4">
        <v>-703000000</v>
      </c>
      <c r="I144" s="4">
        <v>-1270000000</v>
      </c>
      <c r="J144" s="4">
        <v>257000000</v>
      </c>
      <c r="K144" s="4">
        <v>1548000000</v>
      </c>
      <c r="L144" s="4">
        <v>-1749000000</v>
      </c>
      <c r="M144" s="4" t="s">
        <v>26</v>
      </c>
      <c r="N144" s="4" t="s">
        <v>26</v>
      </c>
      <c r="O144" s="4" t="s">
        <v>26</v>
      </c>
      <c r="P144" s="4" t="s">
        <v>26</v>
      </c>
      <c r="Q144" s="5" t="s">
        <v>26</v>
      </c>
      <c r="R144" s="4" t="s">
        <v>26</v>
      </c>
      <c r="S144" s="4" t="s">
        <v>26</v>
      </c>
      <c r="T144" s="4" t="s">
        <v>26</v>
      </c>
      <c r="U144" s="4" t="s">
        <v>26</v>
      </c>
    </row>
    <row r="145" spans="1:21" x14ac:dyDescent="0.2">
      <c r="A145" s="3" t="s">
        <v>149</v>
      </c>
      <c r="B145" s="4">
        <v>795000000</v>
      </c>
      <c r="C145" s="4">
        <v>368000000</v>
      </c>
      <c r="D145" s="4">
        <v>67000000</v>
      </c>
      <c r="E145" s="4">
        <v>96000000</v>
      </c>
      <c r="F145" s="4" t="s">
        <v>26</v>
      </c>
      <c r="G145" s="4" t="s">
        <v>26</v>
      </c>
      <c r="H145" s="4" t="s">
        <v>26</v>
      </c>
      <c r="I145" s="4" t="s">
        <v>26</v>
      </c>
      <c r="J145" s="4" t="s">
        <v>26</v>
      </c>
      <c r="K145" s="4" t="s">
        <v>26</v>
      </c>
      <c r="L145" s="4" t="s">
        <v>26</v>
      </c>
      <c r="M145" s="4" t="s">
        <v>26</v>
      </c>
      <c r="N145" s="4" t="s">
        <v>26</v>
      </c>
      <c r="O145" s="4" t="s">
        <v>26</v>
      </c>
      <c r="P145" s="4" t="s">
        <v>26</v>
      </c>
      <c r="Q145" s="5" t="s">
        <v>26</v>
      </c>
      <c r="R145" s="4" t="s">
        <v>26</v>
      </c>
      <c r="S145" s="4" t="s">
        <v>26</v>
      </c>
      <c r="T145" s="4" t="s">
        <v>26</v>
      </c>
      <c r="U145" s="4" t="s">
        <v>26</v>
      </c>
    </row>
    <row r="146" spans="1:21" x14ac:dyDescent="0.2">
      <c r="A146" s="3" t="s">
        <v>150</v>
      </c>
      <c r="B146" s="4">
        <v>1667000000</v>
      </c>
      <c r="C146" s="4">
        <v>161000000</v>
      </c>
      <c r="D146" s="4">
        <v>-413000000</v>
      </c>
      <c r="E146" s="4">
        <v>-313000000</v>
      </c>
      <c r="F146" s="4">
        <v>-283000000</v>
      </c>
      <c r="G146" s="4">
        <v>-234000000</v>
      </c>
      <c r="H146" s="4">
        <v>-181000000</v>
      </c>
      <c r="I146" s="4">
        <v>-68000000</v>
      </c>
      <c r="J146" s="4">
        <v>1333000000</v>
      </c>
      <c r="K146" s="4">
        <v>-2110000000</v>
      </c>
      <c r="L146" s="4">
        <v>-82000000</v>
      </c>
      <c r="M146" s="4">
        <v>-1582000000</v>
      </c>
      <c r="N146" s="4">
        <v>-1787000000</v>
      </c>
      <c r="O146" s="4">
        <v>1168000000</v>
      </c>
      <c r="P146" s="4">
        <v>-4239000000</v>
      </c>
      <c r="Q146" s="5">
        <v>6237000000</v>
      </c>
      <c r="R146" s="4">
        <v>5472000000</v>
      </c>
      <c r="S146" s="4">
        <v>-112000000</v>
      </c>
      <c r="T146" s="4">
        <v>221000000</v>
      </c>
      <c r="U146" s="4">
        <v>656000000</v>
      </c>
    </row>
    <row r="147" spans="1:21" x14ac:dyDescent="0.2">
      <c r="A147" s="3" t="s">
        <v>151</v>
      </c>
      <c r="B147" s="4">
        <v>-1505000000</v>
      </c>
      <c r="C147" s="4">
        <v>60000000</v>
      </c>
      <c r="D147" s="4">
        <v>65000000</v>
      </c>
      <c r="E147" s="4">
        <v>331000000</v>
      </c>
      <c r="F147" s="4">
        <v>-220000000</v>
      </c>
      <c r="G147" s="4">
        <v>3140000000</v>
      </c>
      <c r="H147" s="4">
        <v>-99000000</v>
      </c>
      <c r="I147" s="4">
        <v>-1081000000</v>
      </c>
      <c r="J147" s="4">
        <v>668000000</v>
      </c>
      <c r="K147" s="4">
        <v>3584000000</v>
      </c>
      <c r="L147" s="4">
        <v>-421000000</v>
      </c>
      <c r="M147" s="4">
        <v>1148000000</v>
      </c>
      <c r="N147" s="4">
        <v>2179000000</v>
      </c>
      <c r="O147" s="4">
        <v>-4873000000</v>
      </c>
      <c r="P147" s="4">
        <v>-4508000000</v>
      </c>
      <c r="Q147" s="5">
        <v>5468000000</v>
      </c>
      <c r="R147" s="4">
        <v>7923000000</v>
      </c>
      <c r="S147" s="4">
        <v>-2010000000</v>
      </c>
      <c r="T147" s="4">
        <v>-2084000000</v>
      </c>
      <c r="U147" s="4">
        <v>1639000000</v>
      </c>
    </row>
    <row r="148" spans="1:21" x14ac:dyDescent="0.2">
      <c r="A148" s="3" t="s">
        <v>152</v>
      </c>
      <c r="B148" s="4">
        <v>260000000</v>
      </c>
      <c r="C148" s="4">
        <v>-535000000</v>
      </c>
      <c r="D148" s="4">
        <v>-584000000</v>
      </c>
      <c r="E148" s="4">
        <v>-678000000</v>
      </c>
      <c r="F148" s="4">
        <v>-176000000</v>
      </c>
      <c r="G148" s="4">
        <v>271000000</v>
      </c>
      <c r="H148" s="4">
        <v>-861000000</v>
      </c>
      <c r="I148" s="4">
        <v>-355000000</v>
      </c>
      <c r="J148" s="4">
        <v>65000000</v>
      </c>
      <c r="K148" s="4">
        <v>-781000000</v>
      </c>
      <c r="L148" s="4">
        <v>-1714000000</v>
      </c>
      <c r="M148" s="4">
        <v>-935000000</v>
      </c>
      <c r="N148" s="4">
        <v>883000000</v>
      </c>
      <c r="O148" s="4">
        <v>-2674000000</v>
      </c>
      <c r="P148" s="4">
        <v>5327000000</v>
      </c>
      <c r="Q148" s="5">
        <v>1229000000</v>
      </c>
      <c r="R148" s="4">
        <v>-61000000</v>
      </c>
      <c r="S148" s="4">
        <v>286000000</v>
      </c>
      <c r="T148" s="4">
        <v>851000000</v>
      </c>
      <c r="U148" s="4">
        <v>153000000</v>
      </c>
    </row>
    <row r="149" spans="1:21" x14ac:dyDescent="0.2">
      <c r="A149" s="3" t="s">
        <v>153</v>
      </c>
      <c r="B149" s="4">
        <v>-395000000</v>
      </c>
      <c r="C149" s="4">
        <v>796000000</v>
      </c>
      <c r="D149" s="4">
        <v>-806000000</v>
      </c>
      <c r="E149" s="4">
        <v>-243000000</v>
      </c>
      <c r="F149" s="4">
        <v>-626000000</v>
      </c>
      <c r="G149" s="4">
        <v>563000000</v>
      </c>
      <c r="H149" s="4">
        <v>-98000000</v>
      </c>
      <c r="I149" s="4">
        <v>-764000000</v>
      </c>
      <c r="J149" s="4">
        <v>119000000</v>
      </c>
      <c r="K149" s="4">
        <v>-1300000000</v>
      </c>
      <c r="L149" s="4">
        <v>-214000000</v>
      </c>
      <c r="M149" s="4">
        <v>-1481000000</v>
      </c>
      <c r="N149" s="4">
        <v>-687000000</v>
      </c>
      <c r="O149" s="4">
        <v>-2339000000</v>
      </c>
      <c r="P149" s="4">
        <v>-2436000000</v>
      </c>
      <c r="Q149" s="5">
        <v>2751000000</v>
      </c>
      <c r="R149" s="4">
        <v>993000000</v>
      </c>
      <c r="S149" s="4">
        <v>231000000</v>
      </c>
      <c r="T149" s="4">
        <v>1009000000</v>
      </c>
      <c r="U149" s="4">
        <v>518000000</v>
      </c>
    </row>
    <row r="150" spans="1:21" x14ac:dyDescent="0.2">
      <c r="A150" s="3" t="s">
        <v>154</v>
      </c>
      <c r="B150" s="4" t="s">
        <v>26</v>
      </c>
      <c r="C150" s="4" t="s">
        <v>26</v>
      </c>
      <c r="D150" s="4" t="s">
        <v>26</v>
      </c>
      <c r="E150" s="4" t="s">
        <v>26</v>
      </c>
      <c r="F150" s="4" t="s">
        <v>26</v>
      </c>
      <c r="G150" s="4" t="s">
        <v>26</v>
      </c>
      <c r="H150" s="4" t="s">
        <v>26</v>
      </c>
      <c r="I150" s="4" t="s">
        <v>26</v>
      </c>
      <c r="J150" s="4" t="s">
        <v>26</v>
      </c>
      <c r="K150" s="4" t="s">
        <v>26</v>
      </c>
      <c r="L150" s="4" t="s">
        <v>26</v>
      </c>
      <c r="M150" s="4" t="s">
        <v>26</v>
      </c>
      <c r="N150" s="4">
        <v>-181000000</v>
      </c>
      <c r="O150" s="4">
        <v>-1583000000</v>
      </c>
      <c r="P150" s="4">
        <v>-24000000</v>
      </c>
      <c r="Q150" s="5" t="s">
        <v>26</v>
      </c>
      <c r="R150" s="4" t="s">
        <v>26</v>
      </c>
      <c r="S150" s="4" t="s">
        <v>26</v>
      </c>
      <c r="T150" s="4" t="s">
        <v>26</v>
      </c>
      <c r="U150" s="4" t="s">
        <v>26</v>
      </c>
    </row>
    <row r="151" spans="1:21" x14ac:dyDescent="0.2">
      <c r="A151" s="3" t="s">
        <v>155</v>
      </c>
      <c r="B151" s="4">
        <v>-540000000</v>
      </c>
      <c r="C151" s="4">
        <v>-259000000</v>
      </c>
      <c r="D151" s="4">
        <v>621000000</v>
      </c>
      <c r="E151" s="4">
        <v>1161000000</v>
      </c>
      <c r="F151" s="4">
        <v>67000000</v>
      </c>
      <c r="G151" s="4">
        <v>267000000</v>
      </c>
      <c r="H151" s="4">
        <v>-249000000</v>
      </c>
      <c r="I151" s="4">
        <v>-312000000</v>
      </c>
      <c r="J151" s="4">
        <v>182000000</v>
      </c>
      <c r="K151" s="4">
        <v>191000000</v>
      </c>
      <c r="L151" s="4">
        <v>211000000</v>
      </c>
      <c r="M151" s="4">
        <v>696000000</v>
      </c>
      <c r="N151" s="4">
        <v>412000000</v>
      </c>
      <c r="O151" s="4">
        <v>1190000000</v>
      </c>
      <c r="P151" s="4">
        <v>-4564000000</v>
      </c>
      <c r="Q151" s="5">
        <v>1016000000</v>
      </c>
      <c r="R151" s="4">
        <v>2098000000</v>
      </c>
      <c r="S151" s="4">
        <v>-771000000</v>
      </c>
      <c r="T151" s="4">
        <v>-331000000</v>
      </c>
      <c r="U151" s="4">
        <v>20000000</v>
      </c>
    </row>
    <row r="152" spans="1:21" x14ac:dyDescent="0.2">
      <c r="A152" s="3" t="s">
        <v>156</v>
      </c>
      <c r="B152" s="4">
        <v>-830000000</v>
      </c>
      <c r="C152" s="4">
        <v>58000000</v>
      </c>
      <c r="D152" s="4">
        <v>834000000</v>
      </c>
      <c r="E152" s="4">
        <v>91000000</v>
      </c>
      <c r="F152" s="4">
        <v>515000000</v>
      </c>
      <c r="G152" s="4">
        <v>2039000000</v>
      </c>
      <c r="H152" s="4">
        <v>1109000000</v>
      </c>
      <c r="I152" s="4">
        <v>350000000</v>
      </c>
      <c r="J152" s="4">
        <v>302000000</v>
      </c>
      <c r="K152" s="4">
        <v>5474000000</v>
      </c>
      <c r="L152" s="4">
        <v>1296000000</v>
      </c>
      <c r="M152" s="4">
        <v>2868000000</v>
      </c>
      <c r="N152" s="4">
        <v>1752000000</v>
      </c>
      <c r="O152" s="4">
        <v>533000000</v>
      </c>
      <c r="P152" s="4">
        <v>-2811000000</v>
      </c>
      <c r="Q152" s="5">
        <v>472000000</v>
      </c>
      <c r="R152" s="4">
        <v>4893000000</v>
      </c>
      <c r="S152" s="4">
        <v>-1756000000</v>
      </c>
      <c r="T152" s="4">
        <v>-3613000000</v>
      </c>
      <c r="U152" s="4">
        <v>948000000</v>
      </c>
    </row>
    <row r="153" spans="1:21" x14ac:dyDescent="0.2">
      <c r="A153" s="3" t="s">
        <v>157</v>
      </c>
      <c r="B153" s="4" t="s">
        <v>26</v>
      </c>
      <c r="C153" s="4" t="s">
        <v>26</v>
      </c>
      <c r="D153" s="4" t="s">
        <v>26</v>
      </c>
      <c r="E153" s="4" t="s">
        <v>26</v>
      </c>
      <c r="F153" s="4" t="s">
        <v>26</v>
      </c>
      <c r="G153" s="4" t="s">
        <v>26</v>
      </c>
      <c r="H153" s="4" t="s">
        <v>26</v>
      </c>
      <c r="I153" s="4" t="s">
        <v>26</v>
      </c>
      <c r="J153" s="4" t="s">
        <v>26</v>
      </c>
      <c r="K153" s="4" t="s">
        <v>26</v>
      </c>
      <c r="L153" s="4" t="s">
        <v>26</v>
      </c>
      <c r="M153" s="4" t="s">
        <v>26</v>
      </c>
      <c r="N153" s="4" t="s">
        <v>26</v>
      </c>
      <c r="O153" s="4" t="s">
        <v>26</v>
      </c>
      <c r="P153" s="4" t="s">
        <v>26</v>
      </c>
      <c r="Q153" s="5" t="s">
        <v>26</v>
      </c>
      <c r="R153" s="4" t="s">
        <v>26</v>
      </c>
      <c r="S153" s="4" t="s">
        <v>26</v>
      </c>
      <c r="T153" s="4" t="s">
        <v>26</v>
      </c>
      <c r="U153" s="4" t="s">
        <v>26</v>
      </c>
    </row>
    <row r="154" spans="1:21" x14ac:dyDescent="0.2">
      <c r="A154" s="3" t="s">
        <v>158</v>
      </c>
      <c r="B154" s="4">
        <v>10926000000</v>
      </c>
      <c r="C154" s="4">
        <v>11170000000</v>
      </c>
      <c r="D154" s="4">
        <v>16692000000</v>
      </c>
      <c r="E154" s="4">
        <v>20963000000</v>
      </c>
      <c r="F154" s="4">
        <v>18884000000</v>
      </c>
      <c r="G154" s="4">
        <v>20776000000</v>
      </c>
      <c r="H154" s="4">
        <v>20418000000</v>
      </c>
      <c r="I154" s="4">
        <v>19017000000</v>
      </c>
      <c r="J154" s="4">
        <v>21808000000</v>
      </c>
      <c r="K154" s="4">
        <v>22110000000</v>
      </c>
      <c r="L154" s="4">
        <v>29432000000</v>
      </c>
      <c r="M154" s="4">
        <v>33145000000</v>
      </c>
      <c r="N154" s="4">
        <v>35384000000</v>
      </c>
      <c r="O154" s="4">
        <v>29991000000</v>
      </c>
      <c r="P154" s="4">
        <v>15433000000</v>
      </c>
      <c r="Q154" s="5">
        <v>7850000000</v>
      </c>
      <c r="R154" s="4">
        <v>1003000000</v>
      </c>
      <c r="S154" s="4">
        <v>-1785000000</v>
      </c>
      <c r="T154" s="4">
        <v>2808000000</v>
      </c>
      <c r="U154" s="4">
        <v>5824000000</v>
      </c>
    </row>
    <row r="155" spans="1:21" x14ac:dyDescent="0.2">
      <c r="A155" s="3" t="s">
        <v>159</v>
      </c>
      <c r="B155" s="4" t="s">
        <v>26</v>
      </c>
      <c r="C155" s="4" t="s">
        <v>26</v>
      </c>
      <c r="D155" s="4" t="s">
        <v>26</v>
      </c>
      <c r="E155" s="4" t="s">
        <v>26</v>
      </c>
      <c r="F155" s="4" t="s">
        <v>26</v>
      </c>
      <c r="G155" s="4" t="s">
        <v>26</v>
      </c>
      <c r="H155" s="4" t="s">
        <v>26</v>
      </c>
      <c r="I155" s="4" t="s">
        <v>26</v>
      </c>
      <c r="J155" s="4" t="s">
        <v>26</v>
      </c>
      <c r="K155" s="4" t="s">
        <v>26</v>
      </c>
      <c r="L155" s="4" t="s">
        <v>26</v>
      </c>
      <c r="M155" s="4" t="s">
        <v>26</v>
      </c>
      <c r="N155" s="4" t="s">
        <v>26</v>
      </c>
      <c r="O155" s="4" t="s">
        <v>26</v>
      </c>
      <c r="P155" s="4" t="s">
        <v>26</v>
      </c>
      <c r="Q155" s="5" t="s">
        <v>26</v>
      </c>
      <c r="R155" s="4" t="s">
        <v>26</v>
      </c>
      <c r="S155" s="4" t="s">
        <v>26</v>
      </c>
      <c r="T155" s="4" t="s">
        <v>26</v>
      </c>
      <c r="U155" s="4" t="s">
        <v>26</v>
      </c>
    </row>
    <row r="156" spans="1:21" x14ac:dyDescent="0.2">
      <c r="A156" s="3" t="s">
        <v>160</v>
      </c>
      <c r="B156" s="4" t="s">
        <v>26</v>
      </c>
      <c r="C156" s="4" t="s">
        <v>26</v>
      </c>
      <c r="D156" s="4" t="s">
        <v>26</v>
      </c>
      <c r="E156" s="4" t="s">
        <v>26</v>
      </c>
      <c r="F156" s="4" t="s">
        <v>26</v>
      </c>
      <c r="G156" s="4" t="s">
        <v>26</v>
      </c>
      <c r="H156" s="4" t="s">
        <v>26</v>
      </c>
      <c r="I156" s="4" t="s">
        <v>26</v>
      </c>
      <c r="J156" s="4" t="s">
        <v>26</v>
      </c>
      <c r="K156" s="4" t="s">
        <v>26</v>
      </c>
      <c r="L156" s="4" t="s">
        <v>26</v>
      </c>
      <c r="M156" s="4" t="s">
        <v>26</v>
      </c>
      <c r="N156" s="4" t="s">
        <v>26</v>
      </c>
      <c r="O156" s="4" t="s">
        <v>26</v>
      </c>
      <c r="P156" s="4" t="s">
        <v>26</v>
      </c>
      <c r="Q156" s="5" t="s">
        <v>26</v>
      </c>
      <c r="R156" s="4" t="s">
        <v>26</v>
      </c>
      <c r="S156" s="4" t="s">
        <v>26</v>
      </c>
      <c r="T156" s="4" t="s">
        <v>26</v>
      </c>
      <c r="U156" s="4" t="s">
        <v>26</v>
      </c>
    </row>
    <row r="157" spans="1:21" x14ac:dyDescent="0.2">
      <c r="A157" s="3" t="s">
        <v>161</v>
      </c>
      <c r="B157" s="4" t="s">
        <v>26</v>
      </c>
      <c r="C157" s="4" t="s">
        <v>26</v>
      </c>
      <c r="D157" s="4" t="s">
        <v>26</v>
      </c>
      <c r="E157" s="4" t="s">
        <v>26</v>
      </c>
      <c r="F157" s="4" t="s">
        <v>26</v>
      </c>
      <c r="G157" s="4" t="s">
        <v>26</v>
      </c>
      <c r="H157" s="4" t="s">
        <v>26</v>
      </c>
      <c r="I157" s="4" t="s">
        <v>26</v>
      </c>
      <c r="J157" s="4" t="s">
        <v>26</v>
      </c>
      <c r="K157" s="4" t="s">
        <v>26</v>
      </c>
      <c r="L157" s="4" t="s">
        <v>26</v>
      </c>
      <c r="M157" s="4" t="s">
        <v>26</v>
      </c>
      <c r="N157" s="4" t="s">
        <v>26</v>
      </c>
      <c r="O157" s="4" t="s">
        <v>26</v>
      </c>
      <c r="P157" s="4" t="s">
        <v>26</v>
      </c>
      <c r="Q157" s="5" t="s">
        <v>26</v>
      </c>
      <c r="R157" s="4" t="s">
        <v>26</v>
      </c>
      <c r="S157" s="4" t="s">
        <v>26</v>
      </c>
      <c r="T157" s="4" t="s">
        <v>26</v>
      </c>
      <c r="U157" s="4" t="s">
        <v>26</v>
      </c>
    </row>
    <row r="158" spans="1:21" x14ac:dyDescent="0.2">
      <c r="A158" s="3" t="s">
        <v>162</v>
      </c>
      <c r="B158" s="4" t="s">
        <v>26</v>
      </c>
      <c r="C158" s="4" t="s">
        <v>26</v>
      </c>
      <c r="D158" s="4" t="s">
        <v>26</v>
      </c>
      <c r="E158" s="4" t="s">
        <v>26</v>
      </c>
      <c r="F158" s="4" t="s">
        <v>26</v>
      </c>
      <c r="G158" s="4" t="s">
        <v>26</v>
      </c>
      <c r="H158" s="4" t="s">
        <v>26</v>
      </c>
      <c r="I158" s="4" t="s">
        <v>26</v>
      </c>
      <c r="J158" s="4" t="s">
        <v>26</v>
      </c>
      <c r="K158" s="4" t="s">
        <v>26</v>
      </c>
      <c r="L158" s="4" t="s">
        <v>26</v>
      </c>
      <c r="M158" s="4" t="s">
        <v>26</v>
      </c>
      <c r="N158" s="4" t="s">
        <v>26</v>
      </c>
      <c r="O158" s="4" t="s">
        <v>26</v>
      </c>
      <c r="P158" s="4" t="s">
        <v>26</v>
      </c>
      <c r="Q158" s="5" t="s">
        <v>26</v>
      </c>
      <c r="R158" s="4" t="s">
        <v>26</v>
      </c>
      <c r="S158" s="4" t="s">
        <v>26</v>
      </c>
      <c r="T158" s="4" t="s">
        <v>26</v>
      </c>
      <c r="U158" s="4" t="s">
        <v>26</v>
      </c>
    </row>
    <row r="159" spans="1:21" x14ac:dyDescent="0.2">
      <c r="A159" s="3" t="s">
        <v>163</v>
      </c>
      <c r="B159" s="4">
        <v>-5197000000</v>
      </c>
      <c r="C159" s="4">
        <v>-4515000000</v>
      </c>
      <c r="D159" s="4">
        <v>-5207000000</v>
      </c>
      <c r="E159" s="4">
        <v>-10764000000</v>
      </c>
      <c r="F159" s="4">
        <v>-11842000000</v>
      </c>
      <c r="G159" s="4">
        <v>-10747000000</v>
      </c>
      <c r="H159" s="4">
        <v>-10197000000</v>
      </c>
      <c r="I159" s="4">
        <v>-7446000000</v>
      </c>
      <c r="J159" s="4">
        <v>-9625000000</v>
      </c>
      <c r="K159" s="4">
        <v>-11778000000</v>
      </c>
      <c r="L159" s="4">
        <v>-15181000000</v>
      </c>
      <c r="M159" s="4">
        <v>-16213000000</v>
      </c>
      <c r="N159" s="4">
        <v>-14453000000</v>
      </c>
      <c r="O159" s="4">
        <v>-20329000000</v>
      </c>
      <c r="P159" s="4">
        <v>-25050000000</v>
      </c>
      <c r="Q159" s="5">
        <v>-12701000000</v>
      </c>
      <c r="R159" s="4">
        <v>6353000000</v>
      </c>
      <c r="S159" s="4">
        <v>-7413000000</v>
      </c>
      <c r="T159" s="4">
        <v>-5888000000</v>
      </c>
      <c r="U159" s="4">
        <v>-5753000000</v>
      </c>
    </row>
    <row r="160" spans="1:21" x14ac:dyDescent="0.2">
      <c r="A160" s="3" t="s">
        <v>164</v>
      </c>
      <c r="B160" s="4">
        <v>-5197000000</v>
      </c>
      <c r="C160" s="4">
        <v>-4515000000</v>
      </c>
      <c r="D160" s="4">
        <v>-5207000000</v>
      </c>
      <c r="E160" s="4">
        <v>-10764000000</v>
      </c>
      <c r="F160" s="4">
        <v>-11027000000</v>
      </c>
      <c r="G160" s="4">
        <v>-10711000000</v>
      </c>
      <c r="H160" s="4">
        <v>-10105000000</v>
      </c>
      <c r="I160" s="4">
        <v>-7326000000</v>
      </c>
      <c r="J160" s="4">
        <v>-9625000000</v>
      </c>
      <c r="K160" s="4">
        <v>-11778000000</v>
      </c>
      <c r="L160" s="4">
        <v>-15181000000</v>
      </c>
      <c r="M160" s="4">
        <v>-16213000000</v>
      </c>
      <c r="N160" s="4">
        <v>-14453000000</v>
      </c>
      <c r="O160" s="4">
        <v>-20329000000</v>
      </c>
      <c r="P160" s="4">
        <v>-25050000000</v>
      </c>
      <c r="Q160" s="5">
        <v>-12701000000</v>
      </c>
      <c r="R160" s="4">
        <v>6353000000</v>
      </c>
      <c r="S160" s="4">
        <v>-7413000000</v>
      </c>
      <c r="T160" s="4">
        <v>-5888000000</v>
      </c>
      <c r="U160" s="4">
        <v>-5753000000</v>
      </c>
    </row>
    <row r="161" spans="1:21" x14ac:dyDescent="0.2">
      <c r="A161" s="3" t="s">
        <v>165</v>
      </c>
      <c r="B161" s="4" t="s">
        <v>26</v>
      </c>
      <c r="C161" s="4" t="s">
        <v>26</v>
      </c>
      <c r="D161" s="4" t="s">
        <v>26</v>
      </c>
      <c r="E161" s="4" t="s">
        <v>26</v>
      </c>
      <c r="F161" s="4">
        <v>-815000000</v>
      </c>
      <c r="G161" s="4">
        <v>-36000000</v>
      </c>
      <c r="H161" s="4">
        <v>-92000000</v>
      </c>
      <c r="I161" s="4">
        <v>-120000000</v>
      </c>
      <c r="J161" s="4" t="s">
        <v>26</v>
      </c>
      <c r="K161" s="4" t="s">
        <v>26</v>
      </c>
      <c r="L161" s="4" t="s">
        <v>26</v>
      </c>
      <c r="M161" s="4" t="s">
        <v>26</v>
      </c>
      <c r="N161" s="4" t="s">
        <v>26</v>
      </c>
      <c r="O161" s="4" t="s">
        <v>26</v>
      </c>
      <c r="P161" s="4" t="s">
        <v>26</v>
      </c>
      <c r="Q161" s="5" t="s">
        <v>26</v>
      </c>
      <c r="R161" s="4" t="s">
        <v>26</v>
      </c>
      <c r="S161" s="4" t="s">
        <v>26</v>
      </c>
      <c r="T161" s="4" t="s">
        <v>26</v>
      </c>
      <c r="U161" s="4" t="s">
        <v>26</v>
      </c>
    </row>
    <row r="162" spans="1:21" x14ac:dyDescent="0.2">
      <c r="A162" s="3" t="s">
        <v>166</v>
      </c>
      <c r="B162" s="4">
        <v>139000000</v>
      </c>
      <c r="C162" s="4">
        <v>-700000000</v>
      </c>
      <c r="D162" s="4">
        <v>-4834000000</v>
      </c>
      <c r="E162" s="4">
        <v>8902000000</v>
      </c>
      <c r="F162" s="4">
        <v>-2149000000</v>
      </c>
      <c r="G162" s="4">
        <v>-6264000000</v>
      </c>
      <c r="H162" s="4">
        <v>1932000000</v>
      </c>
      <c r="I162" s="4">
        <v>1886000000</v>
      </c>
      <c r="J162" s="4">
        <v>-1093000000</v>
      </c>
      <c r="K162" s="4">
        <v>8176000000</v>
      </c>
      <c r="L162" s="4">
        <v>4730000000</v>
      </c>
      <c r="M162" s="4">
        <v>2140000000</v>
      </c>
      <c r="N162" s="4">
        <v>-6891000000</v>
      </c>
      <c r="O162" s="4">
        <v>-5287000000</v>
      </c>
      <c r="P162" s="4">
        <v>9534000000</v>
      </c>
      <c r="Q162" s="5">
        <v>-4036000000</v>
      </c>
      <c r="R162" s="4">
        <v>-3474000000</v>
      </c>
      <c r="S162" s="4">
        <v>-1843000000</v>
      </c>
      <c r="T162" s="4">
        <v>3104000000</v>
      </c>
      <c r="U162" s="4">
        <v>-1823000000</v>
      </c>
    </row>
    <row r="163" spans="1:21" x14ac:dyDescent="0.2">
      <c r="A163" s="3" t="s">
        <v>167</v>
      </c>
      <c r="B163" s="4">
        <v>8309000000</v>
      </c>
      <c r="C163" s="4">
        <v>8205000000</v>
      </c>
      <c r="D163" s="4">
        <v>22178000000</v>
      </c>
      <c r="E163" s="4">
        <v>32139000000</v>
      </c>
      <c r="F163" s="4">
        <v>23437000000</v>
      </c>
      <c r="G163" s="4">
        <v>22947000000</v>
      </c>
      <c r="H163" s="4">
        <v>23336000000</v>
      </c>
      <c r="I163" s="4">
        <v>21630000000</v>
      </c>
      <c r="J163" s="4">
        <v>20413000000</v>
      </c>
      <c r="K163" s="4">
        <v>24640000000</v>
      </c>
      <c r="L163" s="4">
        <v>18076000000</v>
      </c>
      <c r="M163" s="4">
        <v>14092000000</v>
      </c>
      <c r="N163" s="4">
        <v>23068000000</v>
      </c>
      <c r="O163" s="4">
        <v>35880000000</v>
      </c>
      <c r="P163" s="4">
        <v>53691000000</v>
      </c>
      <c r="Q163" s="5">
        <v>20225000000</v>
      </c>
      <c r="R163" s="4">
        <v>-16500000000</v>
      </c>
      <c r="S163" s="4">
        <v>14289000000</v>
      </c>
      <c r="T163" s="4">
        <v>12668000000</v>
      </c>
      <c r="U163" s="4">
        <v>9768000000</v>
      </c>
    </row>
    <row r="164" spans="1:21" x14ac:dyDescent="0.2">
      <c r="A164" s="3" t="s">
        <v>168</v>
      </c>
      <c r="B164" s="4">
        <v>-8170000000</v>
      </c>
      <c r="C164" s="4">
        <v>-8905000000</v>
      </c>
      <c r="D164" s="4">
        <v>-27012000000</v>
      </c>
      <c r="E164" s="4">
        <v>-23237000000</v>
      </c>
      <c r="F164" s="4">
        <v>-25586000000</v>
      </c>
      <c r="G164" s="4">
        <v>-29211000000</v>
      </c>
      <c r="H164" s="4">
        <v>-21404000000</v>
      </c>
      <c r="I164" s="4">
        <v>-19744000000</v>
      </c>
      <c r="J164" s="4">
        <v>-21506000000</v>
      </c>
      <c r="K164" s="4">
        <v>-16464000000</v>
      </c>
      <c r="L164" s="4">
        <v>-13346000000</v>
      </c>
      <c r="M164" s="4">
        <v>-11952000000</v>
      </c>
      <c r="N164" s="4">
        <v>-29959000000</v>
      </c>
      <c r="O164" s="4">
        <v>-41167000000</v>
      </c>
      <c r="P164" s="4">
        <v>-44157000000</v>
      </c>
      <c r="Q164" s="5">
        <v>-24261000000</v>
      </c>
      <c r="R164" s="4">
        <v>13026000000</v>
      </c>
      <c r="S164" s="4">
        <v>-16132000000</v>
      </c>
      <c r="T164" s="4">
        <v>-9564000000</v>
      </c>
      <c r="U164" s="4">
        <v>-11591000000</v>
      </c>
    </row>
    <row r="165" spans="1:21" x14ac:dyDescent="0.2">
      <c r="A165" s="3" t="s">
        <v>169</v>
      </c>
      <c r="B165" s="4">
        <v>69000000</v>
      </c>
      <c r="C165" s="4">
        <v>-853000000</v>
      </c>
      <c r="D165" s="4">
        <v>-218000000</v>
      </c>
      <c r="E165" s="4">
        <v>-8671000000</v>
      </c>
      <c r="F165" s="4">
        <v>-976000000</v>
      </c>
      <c r="G165" s="4">
        <v>-1320000000</v>
      </c>
      <c r="H165" s="4">
        <v>-2311000000</v>
      </c>
      <c r="I165" s="4">
        <v>-2924000000</v>
      </c>
      <c r="J165" s="4">
        <v>-16433000000</v>
      </c>
      <c r="K165" s="4">
        <v>-12976000000</v>
      </c>
      <c r="L165" s="4">
        <v>-516000000</v>
      </c>
      <c r="M165" s="4">
        <v>-1047000000</v>
      </c>
      <c r="N165" s="4">
        <v>-714000000</v>
      </c>
      <c r="O165" s="4">
        <v>-209000000</v>
      </c>
      <c r="P165" s="4">
        <v>6069000000</v>
      </c>
      <c r="Q165" s="5">
        <v>-6204000000</v>
      </c>
      <c r="R165" s="4">
        <v>-6579000000</v>
      </c>
      <c r="S165" s="4" t="s">
        <v>26</v>
      </c>
      <c r="T165" s="4">
        <v>253000000</v>
      </c>
      <c r="U165" s="4">
        <v>122000000</v>
      </c>
    </row>
    <row r="166" spans="1:21" x14ac:dyDescent="0.2">
      <c r="A166" s="3" t="s">
        <v>170</v>
      </c>
      <c r="B166" s="4">
        <v>85000000</v>
      </c>
      <c r="C166" s="4" t="s">
        <v>26</v>
      </c>
      <c r="D166" s="4" t="s">
        <v>26</v>
      </c>
      <c r="E166" s="4">
        <v>50000000</v>
      </c>
      <c r="F166" s="4" t="s">
        <v>26</v>
      </c>
      <c r="G166" s="4" t="s">
        <v>26</v>
      </c>
      <c r="H166" s="4" t="s">
        <v>26</v>
      </c>
      <c r="I166" s="4" t="s">
        <v>26</v>
      </c>
      <c r="J166" s="4" t="s">
        <v>26</v>
      </c>
      <c r="K166" s="4">
        <v>3124000000</v>
      </c>
      <c r="L166" s="4">
        <v>548000000</v>
      </c>
      <c r="M166" s="4">
        <v>911000000</v>
      </c>
      <c r="N166" s="4">
        <v>123000000</v>
      </c>
      <c r="O166" s="4" t="s">
        <v>26</v>
      </c>
      <c r="P166" s="4">
        <v>6579000000</v>
      </c>
      <c r="Q166" s="5">
        <v>-6204000000</v>
      </c>
      <c r="R166" s="4">
        <v>-6579000000</v>
      </c>
      <c r="S166" s="4" t="s">
        <v>26</v>
      </c>
      <c r="T166" s="4">
        <v>253000000</v>
      </c>
      <c r="U166" s="4">
        <v>122000000</v>
      </c>
    </row>
    <row r="167" spans="1:21" x14ac:dyDescent="0.2">
      <c r="A167" s="3" t="s">
        <v>171</v>
      </c>
      <c r="B167" s="4">
        <v>-16000000</v>
      </c>
      <c r="C167" s="4">
        <v>-853000000</v>
      </c>
      <c r="D167" s="4">
        <v>-218000000</v>
      </c>
      <c r="E167" s="4">
        <v>-8721000000</v>
      </c>
      <c r="F167" s="4">
        <v>-976000000</v>
      </c>
      <c r="G167" s="4">
        <v>-1320000000</v>
      </c>
      <c r="H167" s="4">
        <v>-2311000000</v>
      </c>
      <c r="I167" s="4">
        <v>-2924000000</v>
      </c>
      <c r="J167" s="4">
        <v>-16433000000</v>
      </c>
      <c r="K167" s="4">
        <v>-16100000000</v>
      </c>
      <c r="L167" s="4">
        <v>-1064000000</v>
      </c>
      <c r="M167" s="4">
        <v>-1958000000</v>
      </c>
      <c r="N167" s="4">
        <v>-837000000</v>
      </c>
      <c r="O167" s="4">
        <v>-209000000</v>
      </c>
      <c r="P167" s="4">
        <v>-510000000</v>
      </c>
      <c r="Q167" s="5" t="s">
        <v>26</v>
      </c>
      <c r="R167" s="4" t="s">
        <v>26</v>
      </c>
      <c r="S167" s="4" t="s">
        <v>26</v>
      </c>
      <c r="T167" s="4" t="s">
        <v>26</v>
      </c>
      <c r="U167" s="4" t="s">
        <v>26</v>
      </c>
    </row>
    <row r="168" spans="1:21" x14ac:dyDescent="0.2">
      <c r="A168" s="3" t="s">
        <v>172</v>
      </c>
      <c r="B168" s="4" t="s">
        <v>26</v>
      </c>
      <c r="C168" s="4" t="s">
        <v>26</v>
      </c>
      <c r="D168" s="4" t="s">
        <v>26</v>
      </c>
      <c r="E168" s="4" t="s">
        <v>26</v>
      </c>
      <c r="F168" s="4" t="s">
        <v>26</v>
      </c>
      <c r="G168" s="4" t="s">
        <v>26</v>
      </c>
      <c r="H168" s="4" t="s">
        <v>26</v>
      </c>
      <c r="I168" s="4" t="s">
        <v>26</v>
      </c>
      <c r="J168" s="4" t="s">
        <v>26</v>
      </c>
      <c r="K168" s="4" t="s">
        <v>26</v>
      </c>
      <c r="L168" s="4" t="s">
        <v>26</v>
      </c>
      <c r="M168" s="4" t="s">
        <v>26</v>
      </c>
      <c r="N168" s="4" t="s">
        <v>26</v>
      </c>
      <c r="O168" s="4" t="s">
        <v>26</v>
      </c>
      <c r="P168" s="4" t="s">
        <v>26</v>
      </c>
      <c r="Q168" s="5" t="s">
        <v>26</v>
      </c>
      <c r="R168" s="4" t="s">
        <v>26</v>
      </c>
      <c r="S168" s="4" t="s">
        <v>26</v>
      </c>
      <c r="T168" s="4" t="s">
        <v>26</v>
      </c>
      <c r="U168" s="4" t="s">
        <v>26</v>
      </c>
    </row>
    <row r="169" spans="1:21" x14ac:dyDescent="0.2">
      <c r="A169" s="3" t="s">
        <v>173</v>
      </c>
      <c r="B169" s="4">
        <v>-876000000</v>
      </c>
      <c r="C169" s="4">
        <v>-1897000000</v>
      </c>
      <c r="D169" s="4">
        <v>-280000000</v>
      </c>
      <c r="E169" s="4">
        <v>232000000</v>
      </c>
      <c r="F169" s="4">
        <v>907000000</v>
      </c>
      <c r="G169" s="4">
        <v>258000000</v>
      </c>
      <c r="H169" s="4">
        <v>671000000</v>
      </c>
      <c r="I169" s="4">
        <v>301000000</v>
      </c>
      <c r="J169" s="4">
        <v>1334000000</v>
      </c>
      <c r="K169" s="4">
        <v>816000000</v>
      </c>
      <c r="L169" s="4">
        <v>-272000000</v>
      </c>
      <c r="M169" s="4">
        <v>715000000</v>
      </c>
      <c r="N169" s="4">
        <v>1262000000</v>
      </c>
      <c r="O169" s="4">
        <v>658000000</v>
      </c>
      <c r="P169" s="4">
        <v>-1030000000</v>
      </c>
      <c r="Q169" s="5">
        <v>3259000000</v>
      </c>
      <c r="R169" s="4">
        <v>2741000000</v>
      </c>
      <c r="S169" s="4">
        <v>735000000</v>
      </c>
      <c r="T169" s="4">
        <v>-277000000</v>
      </c>
      <c r="U169" s="4">
        <v>60000000</v>
      </c>
    </row>
    <row r="170" spans="1:21" x14ac:dyDescent="0.2">
      <c r="A170" s="3" t="s">
        <v>157</v>
      </c>
      <c r="B170" s="4" t="s">
        <v>26</v>
      </c>
      <c r="C170" s="4" t="s">
        <v>26</v>
      </c>
      <c r="D170" s="4" t="s">
        <v>26</v>
      </c>
      <c r="E170" s="4" t="s">
        <v>26</v>
      </c>
      <c r="F170" s="4" t="s">
        <v>26</v>
      </c>
      <c r="G170" s="4" t="s">
        <v>26</v>
      </c>
      <c r="H170" s="4" t="s">
        <v>26</v>
      </c>
      <c r="I170" s="4" t="s">
        <v>26</v>
      </c>
      <c r="J170" s="4" t="s">
        <v>26</v>
      </c>
      <c r="K170" s="4" t="s">
        <v>26</v>
      </c>
      <c r="L170" s="4" t="s">
        <v>26</v>
      </c>
      <c r="M170" s="4" t="s">
        <v>26</v>
      </c>
      <c r="N170" s="4" t="s">
        <v>26</v>
      </c>
      <c r="O170" s="4" t="s">
        <v>26</v>
      </c>
      <c r="P170" s="4" t="s">
        <v>26</v>
      </c>
      <c r="Q170" s="5" t="s">
        <v>26</v>
      </c>
      <c r="R170" s="4" t="s">
        <v>26</v>
      </c>
      <c r="S170" s="4" t="s">
        <v>26</v>
      </c>
      <c r="T170" s="4" t="s">
        <v>26</v>
      </c>
      <c r="U170" s="4" t="s">
        <v>26</v>
      </c>
    </row>
    <row r="171" spans="1:21" x14ac:dyDescent="0.2">
      <c r="A171" s="3" t="s">
        <v>174</v>
      </c>
      <c r="B171" s="4">
        <v>-5865000000</v>
      </c>
      <c r="C171" s="4">
        <v>-7965000000</v>
      </c>
      <c r="D171" s="4">
        <v>-10539000000</v>
      </c>
      <c r="E171" s="4">
        <v>-10301000000</v>
      </c>
      <c r="F171" s="4">
        <v>-14060000000</v>
      </c>
      <c r="G171" s="4">
        <v>-18073000000</v>
      </c>
      <c r="H171" s="4">
        <v>-9905000000</v>
      </c>
      <c r="I171" s="4">
        <v>-8183000000</v>
      </c>
      <c r="J171" s="4">
        <v>-25817000000</v>
      </c>
      <c r="K171" s="4">
        <v>-15762000000</v>
      </c>
      <c r="L171" s="4">
        <v>-11239000000</v>
      </c>
      <c r="M171" s="4">
        <v>-14405000000</v>
      </c>
      <c r="N171" s="4">
        <v>-20796000000</v>
      </c>
      <c r="O171" s="4">
        <v>-25167000000</v>
      </c>
      <c r="P171" s="4">
        <v>-10477000000</v>
      </c>
      <c r="Q171" s="5">
        <v>-19682000000</v>
      </c>
      <c r="R171" s="4">
        <v>-959000000</v>
      </c>
      <c r="S171" s="4">
        <v>-8521000000</v>
      </c>
      <c r="T171" s="4">
        <v>-2808000000</v>
      </c>
      <c r="U171" s="4">
        <v>-7394000000</v>
      </c>
    </row>
    <row r="172" spans="1:21" x14ac:dyDescent="0.2">
      <c r="A172" s="3" t="s">
        <v>175</v>
      </c>
      <c r="B172" s="4">
        <v>-3100000000</v>
      </c>
      <c r="C172" s="4">
        <v>-3108000000</v>
      </c>
      <c r="D172" s="4">
        <v>-3503000000</v>
      </c>
      <c r="E172" s="4">
        <v>-4127000000</v>
      </c>
      <c r="F172" s="4">
        <v>-4350000000</v>
      </c>
      <c r="G172" s="4">
        <v>-4479000000</v>
      </c>
      <c r="H172" s="4">
        <v>-4409000000</v>
      </c>
      <c r="I172" s="4">
        <v>-4556000000</v>
      </c>
      <c r="J172" s="4">
        <v>-4925000000</v>
      </c>
      <c r="K172" s="4">
        <v>-5072000000</v>
      </c>
      <c r="L172" s="4">
        <v>-5541000000</v>
      </c>
      <c r="M172" s="4">
        <v>-5576000000</v>
      </c>
      <c r="N172" s="4">
        <v>-5568000000</v>
      </c>
      <c r="O172" s="4">
        <v>-5644000000</v>
      </c>
      <c r="P172" s="4">
        <v>-5997000000</v>
      </c>
      <c r="Q172" s="5">
        <v>-1084000000</v>
      </c>
      <c r="R172" s="4">
        <v>1477000000</v>
      </c>
      <c r="S172" s="4">
        <v>-1512000000</v>
      </c>
      <c r="T172" s="4">
        <v>-524000000</v>
      </c>
      <c r="U172" s="4">
        <v>-525000000</v>
      </c>
    </row>
    <row r="173" spans="1:21" x14ac:dyDescent="0.2">
      <c r="A173" s="3" t="s">
        <v>176</v>
      </c>
      <c r="B173" s="4">
        <v>-40000000</v>
      </c>
      <c r="C173" s="4">
        <v>1893000000</v>
      </c>
      <c r="D173" s="4">
        <v>-55000000</v>
      </c>
      <c r="E173" s="4">
        <v>5295000000</v>
      </c>
      <c r="F173" s="4">
        <v>5999000000</v>
      </c>
      <c r="G173" s="4" t="s">
        <v>26</v>
      </c>
      <c r="H173" s="4" t="s">
        <v>26</v>
      </c>
      <c r="I173" s="4">
        <v>9476000000</v>
      </c>
      <c r="J173" s="4">
        <v>1234000000</v>
      </c>
      <c r="K173" s="4">
        <v>-364000000</v>
      </c>
      <c r="L173" s="4">
        <v>-2603000000</v>
      </c>
      <c r="M173" s="4">
        <v>765000000</v>
      </c>
      <c r="N173" s="4">
        <v>5722000000</v>
      </c>
      <c r="O173" s="4">
        <v>2474000000</v>
      </c>
      <c r="P173" s="4">
        <v>5164000000</v>
      </c>
      <c r="Q173" s="5">
        <v>7460000000</v>
      </c>
      <c r="R173" s="4">
        <v>532000000</v>
      </c>
      <c r="S173" s="4">
        <v>8023000000</v>
      </c>
      <c r="T173" s="4">
        <v>-1095000000</v>
      </c>
      <c r="U173" s="4" t="s">
        <v>26</v>
      </c>
    </row>
    <row r="174" spans="1:21" x14ac:dyDescent="0.2">
      <c r="A174" s="3" t="s">
        <v>177</v>
      </c>
      <c r="B174" s="4" t="s">
        <v>26</v>
      </c>
      <c r="C174" s="4">
        <v>1980000000</v>
      </c>
      <c r="D174" s="4">
        <v>102000000</v>
      </c>
      <c r="E174" s="4">
        <v>5295000000</v>
      </c>
      <c r="F174" s="4">
        <v>6124000000</v>
      </c>
      <c r="G174" s="4" t="s">
        <v>26</v>
      </c>
      <c r="H174" s="4" t="s">
        <v>26</v>
      </c>
      <c r="I174" s="4">
        <v>9476000000</v>
      </c>
      <c r="J174" s="4">
        <v>2734000000</v>
      </c>
      <c r="K174" s="4">
        <v>7716000000</v>
      </c>
      <c r="L174" s="4">
        <v>423000000</v>
      </c>
      <c r="M174" s="4">
        <v>3392000000</v>
      </c>
      <c r="N174" s="4">
        <v>10247000000</v>
      </c>
      <c r="O174" s="4">
        <v>4974000000</v>
      </c>
      <c r="P174" s="4">
        <v>10493000000</v>
      </c>
      <c r="Q174" s="5">
        <v>11836000000</v>
      </c>
      <c r="R174" s="4">
        <v>445000000</v>
      </c>
      <c r="S174" s="4">
        <v>10968000000</v>
      </c>
      <c r="T174" s="4" t="s">
        <v>26</v>
      </c>
      <c r="U174" s="4">
        <v>423000000</v>
      </c>
    </row>
    <row r="175" spans="1:21" x14ac:dyDescent="0.2">
      <c r="A175" s="3" t="s">
        <v>178</v>
      </c>
      <c r="B175" s="4">
        <v>-40000000</v>
      </c>
      <c r="C175" s="4">
        <v>-87000000</v>
      </c>
      <c r="D175" s="4">
        <v>-157000000</v>
      </c>
      <c r="E175" s="4" t="s">
        <v>26</v>
      </c>
      <c r="F175" s="4">
        <v>-125000000</v>
      </c>
      <c r="G175" s="4" t="s">
        <v>26</v>
      </c>
      <c r="H175" s="4" t="s">
        <v>26</v>
      </c>
      <c r="I175" s="4" t="s">
        <v>26</v>
      </c>
      <c r="J175" s="4">
        <v>-1500000000</v>
      </c>
      <c r="K175" s="4">
        <v>-8080000000</v>
      </c>
      <c r="L175" s="4">
        <v>-3026000000</v>
      </c>
      <c r="M175" s="4">
        <v>-2627000000</v>
      </c>
      <c r="N175" s="4">
        <v>-4525000000</v>
      </c>
      <c r="O175" s="4">
        <v>-2500000000</v>
      </c>
      <c r="P175" s="4">
        <v>-5329000000</v>
      </c>
      <c r="Q175" s="5">
        <v>-4376000000</v>
      </c>
      <c r="R175" s="4">
        <v>87000000</v>
      </c>
      <c r="S175" s="4">
        <v>-2945000000</v>
      </c>
      <c r="T175" s="4">
        <v>-1095000000</v>
      </c>
      <c r="U175" s="4">
        <v>-423000000</v>
      </c>
    </row>
    <row r="176" spans="1:21" x14ac:dyDescent="0.2">
      <c r="A176" s="3" t="s">
        <v>179</v>
      </c>
      <c r="B176" s="4">
        <v>-6090000000</v>
      </c>
      <c r="C176" s="4">
        <v>-1362000000</v>
      </c>
      <c r="D176" s="4">
        <v>-1149000000</v>
      </c>
      <c r="E176" s="4">
        <v>-12295000000</v>
      </c>
      <c r="F176" s="4">
        <v>-5110000000</v>
      </c>
      <c r="G176" s="4">
        <v>-2440000000</v>
      </c>
      <c r="H176" s="4">
        <v>-11117000000</v>
      </c>
      <c r="I176" s="4">
        <v>-2676000000</v>
      </c>
      <c r="J176" s="4">
        <v>-2587000000</v>
      </c>
      <c r="K176" s="4">
        <v>-3615000000</v>
      </c>
      <c r="L176" s="4">
        <v>-10730000000</v>
      </c>
      <c r="M176" s="4">
        <v>-13576000000</v>
      </c>
      <c r="N176" s="4">
        <v>-14229000000</v>
      </c>
      <c r="O176" s="4">
        <v>-2415000000</v>
      </c>
      <c r="P176" s="4">
        <v>1032000000</v>
      </c>
      <c r="Q176" s="5" t="s">
        <v>26</v>
      </c>
      <c r="R176" s="4" t="s">
        <v>26</v>
      </c>
      <c r="S176" s="4" t="s">
        <v>26</v>
      </c>
      <c r="T176" s="4" t="s">
        <v>26</v>
      </c>
      <c r="U176" s="4" t="s">
        <v>26</v>
      </c>
    </row>
    <row r="177" spans="1:21" x14ac:dyDescent="0.2">
      <c r="A177" s="3" t="s">
        <v>180</v>
      </c>
      <c r="B177" s="4">
        <v>1105000000</v>
      </c>
      <c r="C177" s="4">
        <v>400000000</v>
      </c>
      <c r="D177" s="4">
        <v>587000000</v>
      </c>
      <c r="E177" s="4">
        <v>2045000000</v>
      </c>
      <c r="F177" s="4" t="s">
        <v>26</v>
      </c>
      <c r="G177" s="4" t="s">
        <v>26</v>
      </c>
      <c r="H177" s="4" t="s">
        <v>26</v>
      </c>
      <c r="I177" s="4" t="s">
        <v>26</v>
      </c>
      <c r="J177" s="4" t="s">
        <v>26</v>
      </c>
      <c r="K177" s="4" t="s">
        <v>26</v>
      </c>
      <c r="L177" s="4" t="s">
        <v>26</v>
      </c>
      <c r="M177" s="4" t="s">
        <v>26</v>
      </c>
      <c r="N177" s="4" t="s">
        <v>26</v>
      </c>
      <c r="O177" s="4" t="s">
        <v>26</v>
      </c>
      <c r="P177" s="4">
        <v>1032000000</v>
      </c>
      <c r="Q177" s="5" t="s">
        <v>26</v>
      </c>
      <c r="R177" s="4" t="s">
        <v>26</v>
      </c>
      <c r="S177" s="4" t="s">
        <v>26</v>
      </c>
      <c r="T177" s="4" t="s">
        <v>26</v>
      </c>
      <c r="U177" s="4" t="s">
        <v>26</v>
      </c>
    </row>
    <row r="178" spans="1:21" x14ac:dyDescent="0.2">
      <c r="A178" s="3" t="s">
        <v>181</v>
      </c>
      <c r="B178" s="4">
        <v>-7195000000</v>
      </c>
      <c r="C178" s="4">
        <v>-1762000000</v>
      </c>
      <c r="D178" s="4">
        <v>-1736000000</v>
      </c>
      <c r="E178" s="4">
        <v>-14340000000</v>
      </c>
      <c r="F178" s="4">
        <v>-5110000000</v>
      </c>
      <c r="G178" s="4">
        <v>-2440000000</v>
      </c>
      <c r="H178" s="4">
        <v>-11117000000</v>
      </c>
      <c r="I178" s="4">
        <v>-2676000000</v>
      </c>
      <c r="J178" s="4">
        <v>-2587000000</v>
      </c>
      <c r="K178" s="4">
        <v>-3615000000</v>
      </c>
      <c r="L178" s="4">
        <v>-10730000000</v>
      </c>
      <c r="M178" s="4">
        <v>-13576000000</v>
      </c>
      <c r="N178" s="4">
        <v>-14229000000</v>
      </c>
      <c r="O178" s="4">
        <v>-2415000000</v>
      </c>
      <c r="P178" s="4" t="s">
        <v>26</v>
      </c>
      <c r="Q178" s="5" t="s">
        <v>26</v>
      </c>
      <c r="R178" s="4" t="s">
        <v>26</v>
      </c>
      <c r="S178" s="4" t="s">
        <v>26</v>
      </c>
      <c r="T178" s="4" t="s">
        <v>26</v>
      </c>
      <c r="U178" s="4" t="s">
        <v>26</v>
      </c>
    </row>
    <row r="179" spans="1:21" x14ac:dyDescent="0.2">
      <c r="A179" s="3" t="s">
        <v>182</v>
      </c>
      <c r="B179" s="4">
        <v>212000000</v>
      </c>
      <c r="C179" s="4">
        <v>9000000</v>
      </c>
      <c r="D179" s="4">
        <v>65000000</v>
      </c>
      <c r="E179" s="4">
        <v>27000000</v>
      </c>
      <c r="F179" s="4">
        <v>2053000000</v>
      </c>
      <c r="G179" s="4">
        <v>1421000000</v>
      </c>
      <c r="H179" s="4">
        <v>1915000000</v>
      </c>
      <c r="I179" s="4">
        <v>-332000000</v>
      </c>
      <c r="J179" s="4">
        <v>539000000</v>
      </c>
      <c r="K179" s="4">
        <v>576000000</v>
      </c>
      <c r="L179" s="4">
        <v>267000000</v>
      </c>
      <c r="M179" s="4">
        <v>822000000</v>
      </c>
      <c r="N179" s="4">
        <v>1158000000</v>
      </c>
      <c r="O179" s="4">
        <v>-277000000</v>
      </c>
      <c r="P179" s="4">
        <v>1162000000</v>
      </c>
      <c r="Q179" s="5">
        <v>8985000000</v>
      </c>
      <c r="R179" s="4">
        <v>4999000000</v>
      </c>
      <c r="S179" s="4">
        <v>883000000</v>
      </c>
      <c r="T179" s="4">
        <v>1736000000</v>
      </c>
      <c r="U179" s="4">
        <v>1367000000</v>
      </c>
    </row>
    <row r="180" spans="1:21" x14ac:dyDescent="0.2">
      <c r="A180" s="3" t="s">
        <v>157</v>
      </c>
      <c r="B180" s="4" t="s">
        <v>26</v>
      </c>
      <c r="C180" s="4" t="s">
        <v>26</v>
      </c>
      <c r="D180" s="4" t="s">
        <v>26</v>
      </c>
      <c r="E180" s="4" t="s">
        <v>26</v>
      </c>
      <c r="F180" s="4" t="s">
        <v>26</v>
      </c>
      <c r="G180" s="4" t="s">
        <v>26</v>
      </c>
      <c r="H180" s="4" t="s">
        <v>26</v>
      </c>
      <c r="I180" s="4" t="s">
        <v>26</v>
      </c>
      <c r="J180" s="4" t="s">
        <v>26</v>
      </c>
      <c r="K180" s="4" t="s">
        <v>26</v>
      </c>
      <c r="L180" s="4" t="s">
        <v>26</v>
      </c>
      <c r="M180" s="4" t="s">
        <v>26</v>
      </c>
      <c r="N180" s="4" t="s">
        <v>26</v>
      </c>
      <c r="O180" s="4" t="s">
        <v>26</v>
      </c>
      <c r="P180" s="4" t="s">
        <v>26</v>
      </c>
      <c r="Q180" s="5" t="s">
        <v>26</v>
      </c>
      <c r="R180" s="4" t="s">
        <v>26</v>
      </c>
      <c r="S180" s="4" t="s">
        <v>26</v>
      </c>
      <c r="T180" s="4" t="s">
        <v>26</v>
      </c>
      <c r="U180" s="4" t="s">
        <v>26</v>
      </c>
    </row>
    <row r="181" spans="1:21" x14ac:dyDescent="0.2">
      <c r="A181" s="3" t="s">
        <v>183</v>
      </c>
      <c r="B181" s="4">
        <v>-9018000000</v>
      </c>
      <c r="C181" s="4">
        <v>-2568000000</v>
      </c>
      <c r="D181" s="4">
        <v>-4642000000</v>
      </c>
      <c r="E181" s="4">
        <v>-11100000000</v>
      </c>
      <c r="F181" s="4">
        <v>-1408000000</v>
      </c>
      <c r="G181" s="4">
        <v>-5498000000</v>
      </c>
      <c r="H181" s="4">
        <v>-13611000000</v>
      </c>
      <c r="I181" s="4">
        <v>1912000000</v>
      </c>
      <c r="J181" s="4">
        <v>-5739000000</v>
      </c>
      <c r="K181" s="4">
        <v>-8475000000</v>
      </c>
      <c r="L181" s="4">
        <v>-18607000000</v>
      </c>
      <c r="M181" s="4">
        <v>-17565000000</v>
      </c>
      <c r="N181" s="4">
        <v>-12917000000</v>
      </c>
      <c r="O181" s="4">
        <v>-5862000000</v>
      </c>
      <c r="P181" s="4">
        <v>1361000000</v>
      </c>
      <c r="Q181" s="5">
        <v>15361000000</v>
      </c>
      <c r="R181" s="4">
        <v>7008000000</v>
      </c>
      <c r="S181" s="4">
        <v>7394000000</v>
      </c>
      <c r="T181" s="4">
        <v>117000000</v>
      </c>
      <c r="U181" s="4">
        <v>842000000</v>
      </c>
    </row>
    <row r="182" spans="1:21" x14ac:dyDescent="0.2">
      <c r="A182" s="3" t="s">
        <v>184</v>
      </c>
      <c r="B182" s="4" t="s">
        <v>26</v>
      </c>
      <c r="C182" s="4" t="s">
        <v>26</v>
      </c>
      <c r="D182" s="4" t="s">
        <v>26</v>
      </c>
      <c r="E182" s="4">
        <v>5000000</v>
      </c>
      <c r="F182" s="4">
        <v>-3000000</v>
      </c>
      <c r="G182" s="4">
        <v>-9000000</v>
      </c>
      <c r="H182" s="4">
        <v>-15000000</v>
      </c>
      <c r="I182" s="4">
        <v>1000000</v>
      </c>
      <c r="J182" s="4" t="s">
        <v>26</v>
      </c>
      <c r="K182" s="4" t="s">
        <v>26</v>
      </c>
      <c r="L182" s="4" t="s">
        <v>26</v>
      </c>
      <c r="M182" s="4" t="s">
        <v>26</v>
      </c>
      <c r="N182" s="4" t="s">
        <v>26</v>
      </c>
      <c r="O182" s="4" t="s">
        <v>26</v>
      </c>
      <c r="P182" s="4" t="s">
        <v>26</v>
      </c>
      <c r="Q182" s="5" t="s">
        <v>26</v>
      </c>
      <c r="R182" s="4" t="s">
        <v>26</v>
      </c>
      <c r="S182" s="4" t="s">
        <v>26</v>
      </c>
      <c r="T182" s="4" t="s">
        <v>26</v>
      </c>
      <c r="U182" s="4" t="s">
        <v>26</v>
      </c>
    </row>
    <row r="183" spans="1:21" x14ac:dyDescent="0.2">
      <c r="A183" s="3" t="s">
        <v>185</v>
      </c>
      <c r="B183" s="4">
        <v>-3957000000</v>
      </c>
      <c r="C183" s="4">
        <v>637000000</v>
      </c>
      <c r="D183" s="4">
        <v>1511000000</v>
      </c>
      <c r="E183" s="4">
        <v>-438000000</v>
      </c>
      <c r="F183" s="4">
        <v>3416000000</v>
      </c>
      <c r="G183" s="4">
        <v>-2795000000</v>
      </c>
      <c r="H183" s="4">
        <v>-3098000000</v>
      </c>
      <c r="I183" s="4">
        <v>12746000000</v>
      </c>
      <c r="J183" s="4">
        <v>-9748000000</v>
      </c>
      <c r="K183" s="4">
        <v>-2127000000</v>
      </c>
      <c r="L183" s="4">
        <v>-414000000</v>
      </c>
      <c r="M183" s="4">
        <v>1175000000</v>
      </c>
      <c r="N183" s="4">
        <v>1671000000</v>
      </c>
      <c r="O183" s="4">
        <v>-1038000000</v>
      </c>
      <c r="P183" s="4">
        <v>6317000000</v>
      </c>
      <c r="Q183" s="5">
        <v>3529000000</v>
      </c>
      <c r="R183" s="4">
        <v>7052000000</v>
      </c>
      <c r="S183" s="4">
        <v>-2912000000</v>
      </c>
      <c r="T183" s="4">
        <v>117000000</v>
      </c>
      <c r="U183" s="4">
        <v>-728000000</v>
      </c>
    </row>
    <row r="184" spans="1:21" x14ac:dyDescent="0.2">
      <c r="A184" s="3" t="s">
        <v>56</v>
      </c>
      <c r="B184" s="4">
        <v>13792000000</v>
      </c>
      <c r="C184" s="4">
        <v>10994000000</v>
      </c>
      <c r="D184" s="4">
        <v>20550000000</v>
      </c>
      <c r="E184" s="4">
        <v>23541000000</v>
      </c>
      <c r="F184" s="4">
        <v>22160000000</v>
      </c>
      <c r="G184" s="4">
        <v>20563000000</v>
      </c>
      <c r="H184" s="4">
        <v>24191000000</v>
      </c>
      <c r="I184" s="4">
        <v>23067000000</v>
      </c>
      <c r="J184" s="4">
        <v>22550000000</v>
      </c>
      <c r="K184" s="4">
        <v>26449000000</v>
      </c>
      <c r="L184" s="4">
        <v>32329000000</v>
      </c>
      <c r="M184" s="4">
        <v>33254000000</v>
      </c>
      <c r="N184" s="4">
        <v>36115000000</v>
      </c>
      <c r="O184" s="4">
        <v>33874000000</v>
      </c>
      <c r="P184" s="4">
        <v>15371000000</v>
      </c>
      <c r="Q184" s="5">
        <v>1798000000</v>
      </c>
      <c r="R184" s="4">
        <v>-3879000000</v>
      </c>
      <c r="S184" s="4">
        <v>962000000</v>
      </c>
      <c r="T184" s="4">
        <v>1460000000</v>
      </c>
      <c r="U184" s="4">
        <v>3255000000</v>
      </c>
    </row>
    <row r="185" spans="1:21" x14ac:dyDescent="0.2">
      <c r="A185" s="3" t="s">
        <v>57</v>
      </c>
      <c r="B185" s="6">
        <v>36.69</v>
      </c>
      <c r="C185" s="6">
        <v>31.3</v>
      </c>
      <c r="D185" s="6">
        <v>47.11</v>
      </c>
      <c r="E185" s="6">
        <v>43.6</v>
      </c>
      <c r="F185" s="6">
        <v>41.54</v>
      </c>
      <c r="G185" s="6">
        <v>39.01</v>
      </c>
      <c r="H185" s="6">
        <v>43.3</v>
      </c>
      <c r="I185" s="6">
        <v>41.67</v>
      </c>
      <c r="J185" s="6">
        <v>37.97</v>
      </c>
      <c r="K185" s="6">
        <v>42.14</v>
      </c>
      <c r="L185" s="6">
        <v>45.63</v>
      </c>
      <c r="M185" s="6">
        <v>46.21</v>
      </c>
      <c r="N185" s="6">
        <v>46.38</v>
      </c>
      <c r="O185" s="6">
        <v>42.87</v>
      </c>
      <c r="P185" s="6">
        <v>24.38</v>
      </c>
      <c r="Q185" s="7">
        <v>3.4</v>
      </c>
      <c r="R185" s="6">
        <v>24.38</v>
      </c>
      <c r="S185" s="6">
        <v>17.47</v>
      </c>
      <c r="T185" s="6">
        <v>16.25</v>
      </c>
      <c r="U185" s="6">
        <v>3.4</v>
      </c>
    </row>
    <row r="186" spans="1:21" x14ac:dyDescent="0.2">
      <c r="A186" s="3" t="s">
        <v>186</v>
      </c>
      <c r="B186" s="4">
        <v>-69000000</v>
      </c>
      <c r="C186" s="4">
        <v>853000000</v>
      </c>
      <c r="D186" s="4">
        <v>218000000</v>
      </c>
      <c r="E186" s="4">
        <v>8671000000</v>
      </c>
      <c r="F186" s="4">
        <v>976000000</v>
      </c>
      <c r="G186" s="4">
        <v>1320000000</v>
      </c>
      <c r="H186" s="4">
        <v>2311000000</v>
      </c>
      <c r="I186" s="4">
        <v>2924000000</v>
      </c>
      <c r="J186" s="4">
        <v>16433000000</v>
      </c>
      <c r="K186" s="4">
        <v>12976000000</v>
      </c>
      <c r="L186" s="4">
        <v>516000000</v>
      </c>
      <c r="M186" s="4">
        <v>1047000000</v>
      </c>
      <c r="N186" s="4">
        <v>714000000</v>
      </c>
      <c r="O186" s="4">
        <v>209000000</v>
      </c>
      <c r="P186" s="4">
        <v>-6069000000</v>
      </c>
      <c r="Q186" s="5">
        <v>6204000000</v>
      </c>
      <c r="R186" s="4">
        <v>6579000000</v>
      </c>
      <c r="S186" s="4" t="s">
        <v>26</v>
      </c>
      <c r="T186" s="4">
        <v>-253000000</v>
      </c>
      <c r="U186" s="4">
        <v>-122000000</v>
      </c>
    </row>
    <row r="187" spans="1:21" x14ac:dyDescent="0.2">
      <c r="A187" s="3" t="s">
        <v>187</v>
      </c>
      <c r="B187" s="4">
        <v>5729000000</v>
      </c>
      <c r="C187" s="4">
        <v>6655000000</v>
      </c>
      <c r="D187" s="4">
        <v>11485000000</v>
      </c>
      <c r="E187" s="4">
        <v>10199000000</v>
      </c>
      <c r="F187" s="4">
        <v>7042000000</v>
      </c>
      <c r="G187" s="4">
        <v>10029000000</v>
      </c>
      <c r="H187" s="4">
        <v>10221000000</v>
      </c>
      <c r="I187" s="4">
        <v>11571000000</v>
      </c>
      <c r="J187" s="4">
        <v>12183000000</v>
      </c>
      <c r="K187" s="4">
        <v>10332000000</v>
      </c>
      <c r="L187" s="4">
        <v>14251000000</v>
      </c>
      <c r="M187" s="4">
        <v>16932000000</v>
      </c>
      <c r="N187" s="4">
        <v>20931000000</v>
      </c>
      <c r="O187" s="4">
        <v>9662000000</v>
      </c>
      <c r="P187" s="4">
        <v>-9617000000</v>
      </c>
      <c r="Q187" s="5">
        <v>-4851000000</v>
      </c>
      <c r="R187" s="4">
        <v>7356000000</v>
      </c>
      <c r="S187" s="4">
        <v>-9198000000</v>
      </c>
      <c r="T187" s="4">
        <v>-3080000000</v>
      </c>
      <c r="U187" s="4">
        <v>71000000</v>
      </c>
    </row>
    <row r="188" spans="1:21" x14ac:dyDescent="0.2">
      <c r="A188" s="28" t="s">
        <v>188</v>
      </c>
      <c r="B188" s="26">
        <v>5734508197</v>
      </c>
      <c r="C188" s="26">
        <v>6655765954</v>
      </c>
      <c r="D188" s="26">
        <v>11477869448</v>
      </c>
      <c r="E188" s="26">
        <v>10228842079</v>
      </c>
      <c r="F188" s="26">
        <v>7108593828</v>
      </c>
      <c r="G188" s="26">
        <v>10215129569</v>
      </c>
      <c r="H188" s="26">
        <v>10363216822</v>
      </c>
      <c r="I188" s="26">
        <v>11841795103</v>
      </c>
      <c r="J188" s="26">
        <v>12767541435</v>
      </c>
      <c r="K188" s="26">
        <v>10636748722</v>
      </c>
      <c r="L188" s="26">
        <v>14673558820</v>
      </c>
      <c r="M188" s="26">
        <v>17359819104</v>
      </c>
      <c r="N188" s="26">
        <v>21351013398</v>
      </c>
      <c r="O188" s="26">
        <v>10208523338</v>
      </c>
      <c r="P188" s="26">
        <v>-9617000000</v>
      </c>
      <c r="Q188" s="27">
        <v>-4851000000</v>
      </c>
      <c r="R188" s="26">
        <v>7356000000</v>
      </c>
      <c r="S188" s="26">
        <v>-9198000000</v>
      </c>
      <c r="T188" s="26">
        <v>-3080000000</v>
      </c>
      <c r="U188" s="26">
        <v>71000000</v>
      </c>
    </row>
    <row r="189" spans="1:21" x14ac:dyDescent="0.2">
      <c r="A189" s="21" t="s">
        <v>201</v>
      </c>
      <c r="B189" s="22"/>
      <c r="C189" s="23">
        <f>(C188/B188)-1</f>
        <v>0.16065157208807457</v>
      </c>
      <c r="D189" s="23">
        <f>(D188/C188)-1</f>
        <v>0.72450015930953815</v>
      </c>
      <c r="E189" s="23">
        <f>(E188/D188)-1</f>
        <v>-0.10882048926054311</v>
      </c>
      <c r="F189" s="23">
        <f t="shared" ref="F189:Q189" si="11">(F188/E188)-1</f>
        <v>-0.30504413176990253</v>
      </c>
      <c r="G189" s="23">
        <f t="shared" si="11"/>
        <v>0.4370112874875034</v>
      </c>
      <c r="H189" s="23">
        <f t="shared" si="11"/>
        <v>1.4496855081447269E-2</v>
      </c>
      <c r="I189" s="23">
        <f t="shared" si="11"/>
        <v>0.14267560993813588</v>
      </c>
      <c r="J189" s="23">
        <f t="shared" si="11"/>
        <v>7.8176182238237857E-2</v>
      </c>
      <c r="K189" s="23">
        <f t="shared" si="11"/>
        <v>-0.16689138812260296</v>
      </c>
      <c r="L189" s="23">
        <f t="shared" si="11"/>
        <v>0.37951541429672586</v>
      </c>
      <c r="M189" s="23">
        <f t="shared" si="11"/>
        <v>0.18306808300237565</v>
      </c>
      <c r="N189" s="23">
        <f t="shared" si="11"/>
        <v>0.22990990113948606</v>
      </c>
      <c r="O189" s="23">
        <f t="shared" si="11"/>
        <v>-0.52187171879362615</v>
      </c>
      <c r="P189" s="23">
        <f t="shared" si="11"/>
        <v>-1.9420559351813278</v>
      </c>
      <c r="Q189" s="23">
        <f t="shared" si="11"/>
        <v>-0.49558074243527084</v>
      </c>
      <c r="R189" s="23"/>
      <c r="S189" s="23">
        <f t="shared" ref="S189:U189" si="12">(S188/R188)-1</f>
        <v>-2.2504078303425774</v>
      </c>
      <c r="T189" s="23">
        <f t="shared" si="12"/>
        <v>-0.66514459665144599</v>
      </c>
      <c r="U189" s="23">
        <f t="shared" si="12"/>
        <v>-1.023051948051948</v>
      </c>
    </row>
    <row r="190" spans="1:21" x14ac:dyDescent="0.2">
      <c r="A190" s="24" t="s">
        <v>202</v>
      </c>
      <c r="B190" s="25">
        <f t="shared" ref="B190:U190" si="13">B188/B2</f>
        <v>0.15257032397701273</v>
      </c>
      <c r="C190" s="25">
        <f t="shared" si="13"/>
        <v>0.18947720995245823</v>
      </c>
      <c r="D190" s="25">
        <f t="shared" si="13"/>
        <v>0.26311508717878185</v>
      </c>
      <c r="E190" s="25">
        <f t="shared" si="13"/>
        <v>0.18942650936128447</v>
      </c>
      <c r="F190" s="25">
        <f t="shared" si="13"/>
        <v>0.13326697714703511</v>
      </c>
      <c r="G190" s="25">
        <f t="shared" si="13"/>
        <v>0.1938060554185323</v>
      </c>
      <c r="H190" s="25">
        <f t="shared" si="13"/>
        <v>0.18548804048684445</v>
      </c>
      <c r="I190" s="25">
        <f t="shared" si="13"/>
        <v>0.21392457958630656</v>
      </c>
      <c r="J190" s="25">
        <f t="shared" si="13"/>
        <v>0.21498882642665904</v>
      </c>
      <c r="K190" s="25">
        <f t="shared" si="13"/>
        <v>0.16948023011105623</v>
      </c>
      <c r="L190" s="25">
        <f t="shared" si="13"/>
        <v>0.20711323989385727</v>
      </c>
      <c r="M190" s="25">
        <f t="shared" si="13"/>
        <v>0.24122586123810186</v>
      </c>
      <c r="N190" s="25">
        <f t="shared" si="13"/>
        <v>0.27419848456984347</v>
      </c>
      <c r="O190" s="25">
        <f t="shared" si="13"/>
        <v>0.12918256906762501</v>
      </c>
      <c r="P190" s="25">
        <f t="shared" si="13"/>
        <v>-0.15252006216893457</v>
      </c>
      <c r="Q190" s="25">
        <f t="shared" si="13"/>
        <v>-9.1763771186440676E-2</v>
      </c>
      <c r="R190" s="25">
        <f t="shared" si="13"/>
        <v>0.52385700042728955</v>
      </c>
      <c r="S190" s="25">
        <f t="shared" si="13"/>
        <v>-0.78514724711907813</v>
      </c>
      <c r="T190" s="25">
        <f t="shared" si="13"/>
        <v>-0.23785620511236388</v>
      </c>
      <c r="U190" s="25">
        <f t="shared" si="13"/>
        <v>5.0148326034750671E-3</v>
      </c>
    </row>
    <row r="191" spans="1:21" x14ac:dyDescent="0.2">
      <c r="A191" s="3" t="s">
        <v>189</v>
      </c>
      <c r="B191" s="4">
        <v>5689000000</v>
      </c>
      <c r="C191" s="4">
        <v>8548000000</v>
      </c>
      <c r="D191" s="4">
        <v>11430000000</v>
      </c>
      <c r="E191" s="4">
        <v>15494000000</v>
      </c>
      <c r="F191" s="4">
        <v>13856000000</v>
      </c>
      <c r="G191" s="4">
        <v>10065000000</v>
      </c>
      <c r="H191" s="4">
        <v>10313000000</v>
      </c>
      <c r="I191" s="4">
        <v>21167000000</v>
      </c>
      <c r="J191" s="4">
        <v>13417000000</v>
      </c>
      <c r="K191" s="4">
        <v>9968000000</v>
      </c>
      <c r="L191" s="4">
        <v>11648000000</v>
      </c>
      <c r="M191" s="4">
        <v>17697000000</v>
      </c>
      <c r="N191" s="4">
        <v>26653000000</v>
      </c>
      <c r="O191" s="4">
        <v>12136000000</v>
      </c>
      <c r="P191" s="4">
        <v>-4453000000</v>
      </c>
      <c r="Q191" s="5">
        <v>2609000000</v>
      </c>
      <c r="R191" s="4">
        <v>7888000000</v>
      </c>
      <c r="S191" s="4">
        <v>-1175000000</v>
      </c>
      <c r="T191" s="4">
        <v>-4175000000</v>
      </c>
      <c r="U191" s="4">
        <v>71000000</v>
      </c>
    </row>
    <row r="192" spans="1:21" x14ac:dyDescent="0.2">
      <c r="A192" s="3" t="s">
        <v>190</v>
      </c>
      <c r="B192" s="6">
        <v>1.01</v>
      </c>
      <c r="C192" s="6">
        <v>1.2</v>
      </c>
      <c r="D192" s="6">
        <v>2.0699999999999998</v>
      </c>
      <c r="E192" s="6">
        <v>1.94</v>
      </c>
      <c r="F192" s="6">
        <v>1.41</v>
      </c>
      <c r="G192" s="6">
        <v>2.02</v>
      </c>
      <c r="H192" s="6">
        <v>2.09</v>
      </c>
      <c r="I192" s="6">
        <v>2.44</v>
      </c>
      <c r="J192" s="6">
        <v>2.58</v>
      </c>
      <c r="K192" s="6">
        <v>2.2000000000000002</v>
      </c>
      <c r="L192" s="6">
        <v>3.09</v>
      </c>
      <c r="M192" s="6">
        <v>3.83</v>
      </c>
      <c r="N192" s="6">
        <v>4.9800000000000004</v>
      </c>
      <c r="O192" s="6">
        <v>2.38</v>
      </c>
      <c r="P192" s="6">
        <v>-2.34</v>
      </c>
      <c r="Q192" s="7">
        <v>-1.1599999999999999</v>
      </c>
      <c r="R192" s="6">
        <v>1.79</v>
      </c>
      <c r="S192" s="6">
        <v>-2.21</v>
      </c>
      <c r="T192" s="6">
        <v>-0.74</v>
      </c>
      <c r="U192" s="6">
        <v>0.02</v>
      </c>
    </row>
    <row r="193" spans="1:21" x14ac:dyDescent="0.2">
      <c r="A193" s="3" t="s">
        <v>191</v>
      </c>
      <c r="B193" s="6">
        <v>5.23</v>
      </c>
      <c r="C193" s="6">
        <v>7.34</v>
      </c>
      <c r="D193" s="6">
        <v>5.47</v>
      </c>
      <c r="E193" s="6">
        <v>4.1399999999999997</v>
      </c>
      <c r="F193" s="6">
        <v>3.46</v>
      </c>
      <c r="G193" s="6">
        <v>4.2</v>
      </c>
      <c r="H193" s="6">
        <v>5.99</v>
      </c>
      <c r="I193" s="6">
        <v>6.37</v>
      </c>
      <c r="J193" s="6">
        <v>5.63</v>
      </c>
      <c r="K193" s="6">
        <v>6.59</v>
      </c>
      <c r="L193" s="6">
        <v>4.95</v>
      </c>
      <c r="M193" s="6">
        <v>5.42</v>
      </c>
      <c r="N193" s="6">
        <v>4.2300000000000004</v>
      </c>
      <c r="O193" s="6">
        <v>4.1900000000000004</v>
      </c>
      <c r="P193" s="6">
        <v>2.69</v>
      </c>
      <c r="Q193" s="7">
        <v>7.22</v>
      </c>
      <c r="R193" s="6">
        <v>3.05</v>
      </c>
      <c r="S193" s="6">
        <v>4.78</v>
      </c>
      <c r="T193" s="6">
        <v>8.31</v>
      </c>
      <c r="U193" s="6">
        <v>5.52</v>
      </c>
    </row>
    <row r="194" spans="1:21" x14ac:dyDescent="0.2">
      <c r="A194" s="3" t="s">
        <v>192</v>
      </c>
      <c r="B194" s="6">
        <v>2.06</v>
      </c>
      <c r="C194" s="6">
        <v>2.56</v>
      </c>
      <c r="D194" s="6">
        <v>1.43</v>
      </c>
      <c r="E194" s="6">
        <v>1.62</v>
      </c>
      <c r="F194" s="6">
        <v>1.72</v>
      </c>
      <c r="G194" s="6">
        <v>2.16</v>
      </c>
      <c r="H194" s="6">
        <v>1.74</v>
      </c>
      <c r="I194" s="6">
        <v>1.67</v>
      </c>
      <c r="J194" s="6">
        <v>2.11</v>
      </c>
      <c r="K194" s="6">
        <v>2.2999999999999998</v>
      </c>
      <c r="L194" s="6">
        <v>1.4</v>
      </c>
      <c r="M194" s="6">
        <v>1.57</v>
      </c>
      <c r="N194" s="6">
        <v>1.69</v>
      </c>
      <c r="O194" s="6">
        <v>1.51</v>
      </c>
      <c r="P194" s="6">
        <v>1.93</v>
      </c>
      <c r="Q194" s="7">
        <v>-4.7699999999999996</v>
      </c>
      <c r="R194" s="6">
        <v>-1.51</v>
      </c>
      <c r="S194" s="6">
        <v>0.65</v>
      </c>
      <c r="T194" s="6">
        <v>1.9</v>
      </c>
      <c r="U194" s="6">
        <v>19.61</v>
      </c>
    </row>
    <row r="196" spans="1:21" x14ac:dyDescent="0.2">
      <c r="A196" s="8"/>
    </row>
    <row r="197" spans="1:21" ht="15" x14ac:dyDescent="0.2"/>
    <row r="198" spans="1:21" ht="15" x14ac:dyDescent="0.2"/>
    <row r="199" spans="1:21" ht="15" x14ac:dyDescent="0.2"/>
  </sheetData>
  <hyperlinks>
    <hyperlink ref="A1" r:id="rId1" tooltip="ROIC AI" display="ROIC AI" xr:uid="{00000000-0004-0000-0000-000000000000}"/>
  </hyperlinks>
  <pageMargins left="0.7" right="0.7" top="0.75" bottom="0.75" header="0.3" footer="0.3"/>
  <ignoredErrors>
    <ignoredError sqref="B1:U1 A4:U7 A15:U16 A19:U33 A191:U195 A2:U2 A9:U11 A13:U13 A37:U128 A130:U142 A144:U187 A188:O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50F83-AFB4-E244-870C-AA3CE12E36D7}">
  <dimension ref="A1:R110"/>
  <sheetViews>
    <sheetView tabSelected="1" workbookViewId="0">
      <selection activeCell="G22" sqref="G22"/>
    </sheetView>
  </sheetViews>
  <sheetFormatPr baseColWidth="10" defaultRowHeight="15" x14ac:dyDescent="0.2"/>
  <cols>
    <col min="1" max="18" width="18.83203125" customWidth="1"/>
  </cols>
  <sheetData>
    <row r="1" spans="1:18" s="121" customFormat="1" ht="22" customHeight="1" x14ac:dyDescent="0.2">
      <c r="A1" s="120" t="e" vm="1">
        <v>#VALUE!</v>
      </c>
      <c r="B1" s="120"/>
      <c r="C1" s="120"/>
      <c r="D1" s="120"/>
      <c r="E1" s="120"/>
      <c r="F1" s="120"/>
      <c r="G1" s="120"/>
      <c r="H1" s="120"/>
      <c r="I1" s="120"/>
      <c r="J1" s="120"/>
      <c r="K1" s="120"/>
      <c r="L1" s="120"/>
      <c r="M1" s="120"/>
      <c r="N1" s="120"/>
      <c r="O1" s="120"/>
      <c r="P1" s="120"/>
      <c r="Q1" s="120"/>
      <c r="R1" s="120"/>
    </row>
    <row r="2" spans="1:18" s="121" customFormat="1" ht="22" customHeight="1" thickBot="1" x14ac:dyDescent="0.25">
      <c r="A2" s="120"/>
      <c r="B2" s="120"/>
      <c r="C2" s="120"/>
      <c r="D2" s="120"/>
      <c r="E2" s="120"/>
      <c r="F2" s="120"/>
      <c r="G2" s="120"/>
      <c r="H2" s="120"/>
      <c r="I2" s="120"/>
      <c r="J2" s="120"/>
      <c r="K2" s="120"/>
      <c r="L2" s="120"/>
      <c r="M2" s="120"/>
      <c r="N2" s="120"/>
      <c r="O2" s="120"/>
      <c r="P2" s="120"/>
      <c r="Q2" s="120"/>
      <c r="R2" s="120"/>
    </row>
    <row r="3" spans="1:18" ht="22" customHeight="1" x14ac:dyDescent="0.2">
      <c r="A3" s="35" cm="1">
        <f t="array" ref="A3">_FV(A1,"Market cap",TRUE)</f>
        <v>180023200000</v>
      </c>
      <c r="B3" s="36" t="s">
        <v>203</v>
      </c>
      <c r="C3" s="37">
        <f>Financials!Q8*0.01</f>
        <v>0.38140000000000002</v>
      </c>
      <c r="D3" s="36" t="s">
        <v>204</v>
      </c>
      <c r="E3" s="37">
        <f>SUM(C11:E11)/3</f>
        <v>-3.5073248557069947E-2</v>
      </c>
      <c r="F3" s="38" t="s">
        <v>205</v>
      </c>
      <c r="G3" s="39">
        <f>AVERAGE(Financials!L129:Q129)</f>
        <v>-1.7024613142557082E-2</v>
      </c>
      <c r="H3" s="38" t="s">
        <v>206</v>
      </c>
      <c r="I3" s="40">
        <f>J15*(1+I7)/(I6-I7)</f>
        <v>200085595478.34991</v>
      </c>
      <c r="J3" s="41" t="s">
        <v>207</v>
      </c>
      <c r="K3" s="42">
        <f>Financials!Q172*-1/Model!A3</f>
        <v>6.0214461247217023E-3</v>
      </c>
      <c r="L3" s="43" t="s">
        <v>208</v>
      </c>
      <c r="M3" s="44"/>
      <c r="N3" s="45" t="s">
        <v>209</v>
      </c>
      <c r="O3" s="46"/>
      <c r="P3" s="44"/>
      <c r="Q3" s="44"/>
      <c r="R3" s="44"/>
    </row>
    <row r="4" spans="1:18" ht="22" customHeight="1" x14ac:dyDescent="0.2">
      <c r="A4" s="47">
        <f>Financials!Q56-Financials!Q96-Financials!Q105</f>
        <v>-23849000000</v>
      </c>
      <c r="B4" s="48" t="s">
        <v>210</v>
      </c>
      <c r="C4" s="49">
        <f>Financials!Q17*0.01</f>
        <v>-3.9399999999999998E-2</v>
      </c>
      <c r="D4" s="48" t="s">
        <v>211</v>
      </c>
      <c r="E4" s="49">
        <f>SUM(C13:E13)/3</f>
        <v>-0.21768312362772244</v>
      </c>
      <c r="F4" s="50" t="s">
        <v>212</v>
      </c>
      <c r="G4" s="51">
        <f>A5*(1+(5*G3))</f>
        <v>3857121154.9548969</v>
      </c>
      <c r="H4" s="50" t="s">
        <v>213</v>
      </c>
      <c r="I4" s="52">
        <f>NPV(I6,F15,G15,H15,I15,(J15+I3))</f>
        <v>133102409721.08018</v>
      </c>
      <c r="J4" s="50" t="s">
        <v>214</v>
      </c>
      <c r="K4" s="53" cm="1">
        <f t="array" ref="K4">_FV(A1,"Change (%)",TRUE)</f>
        <v>1.3049E-2</v>
      </c>
      <c r="L4" s="54" t="s">
        <v>215</v>
      </c>
      <c r="M4" s="44"/>
      <c r="N4" s="55" t="s">
        <v>216</v>
      </c>
      <c r="O4" s="56"/>
      <c r="P4" s="44"/>
      <c r="Q4" s="44"/>
      <c r="R4" s="44"/>
    </row>
    <row r="5" spans="1:18" ht="22" customHeight="1" x14ac:dyDescent="0.2">
      <c r="A5" s="47" cm="1">
        <f t="array" ref="A5">_FV(A1,"Shares outstanding",TRUE)</f>
        <v>4216000000</v>
      </c>
      <c r="B5" s="48" t="s">
        <v>217</v>
      </c>
      <c r="C5" s="49">
        <f>F14</f>
        <v>7.4179849044007193E-2</v>
      </c>
      <c r="D5" s="57" t="s">
        <v>218</v>
      </c>
      <c r="E5" s="49">
        <f>SUM(C16:E16)/3</f>
        <v>-0.74467258427848926</v>
      </c>
      <c r="F5" s="50" t="s">
        <v>219</v>
      </c>
      <c r="G5" s="51">
        <f>Financials!Q56</f>
        <v>25030000000</v>
      </c>
      <c r="H5" s="50" t="s">
        <v>220</v>
      </c>
      <c r="I5" s="52">
        <f>I4+G5-G6</f>
        <v>109253409721.0802</v>
      </c>
      <c r="J5" s="50" t="s">
        <v>221</v>
      </c>
      <c r="K5" s="58" cm="1">
        <f t="array" ref="K5">_FV(A1,"Price")</f>
        <v>42.7</v>
      </c>
      <c r="L5" s="59" t="s">
        <v>222</v>
      </c>
      <c r="M5" s="44"/>
      <c r="N5" s="60" t="s">
        <v>223</v>
      </c>
      <c r="O5" s="61">
        <f>Financials!Q20</f>
        <v>-369000000</v>
      </c>
      <c r="P5" s="44"/>
      <c r="Q5" s="44"/>
      <c r="R5" s="44"/>
    </row>
    <row r="6" spans="1:18" ht="22" customHeight="1" x14ac:dyDescent="0.2">
      <c r="A6" s="62">
        <f>O20/F10</f>
        <v>3.3385234501047791</v>
      </c>
      <c r="B6" s="48" t="s">
        <v>224</v>
      </c>
      <c r="C6" s="49">
        <f>F17</f>
        <v>-0.2401016263931903</v>
      </c>
      <c r="D6" s="57" t="s">
        <v>202</v>
      </c>
      <c r="E6" s="49">
        <f>Financials!Q33/Financials!Q126</f>
        <v>-1.5555513502261416E-2</v>
      </c>
      <c r="F6" s="48" t="s">
        <v>225</v>
      </c>
      <c r="G6" s="51">
        <f>Financials!Q96+Financials!Q105</f>
        <v>48879000000</v>
      </c>
      <c r="H6" s="50" t="s">
        <v>226</v>
      </c>
      <c r="I6" s="53">
        <f>N25</f>
        <v>7.6228075541845255E-2</v>
      </c>
      <c r="J6" s="50" t="s">
        <v>227</v>
      </c>
      <c r="K6" s="63">
        <f>I5/G4</f>
        <v>28.325117446915598</v>
      </c>
      <c r="L6" s="64" t="s">
        <v>228</v>
      </c>
      <c r="M6" s="44"/>
      <c r="N6" s="60" t="s">
        <v>229</v>
      </c>
      <c r="O6" s="61">
        <f>Financials!Q96</f>
        <v>2288000000</v>
      </c>
      <c r="P6" s="44"/>
      <c r="Q6" s="44"/>
      <c r="R6" s="44"/>
    </row>
    <row r="7" spans="1:18" ht="22" customHeight="1" thickBot="1" x14ac:dyDescent="0.25">
      <c r="A7" s="65">
        <f>O20/F12</f>
        <v>45.005800000000001</v>
      </c>
      <c r="B7" s="66" t="s">
        <v>230</v>
      </c>
      <c r="C7" s="67">
        <f>F15/A3</f>
        <v>-7.1918508281154869E-2</v>
      </c>
      <c r="D7" s="66" t="s">
        <v>231</v>
      </c>
      <c r="E7" s="68">
        <f>(Financials!Q16*(1-0.25))/(Financials!Q126+Financials!Q105+Financials!Q96)</f>
        <v>-1.0102545854494873E-2</v>
      </c>
      <c r="F7" s="66" t="s">
        <v>198</v>
      </c>
      <c r="G7" s="69">
        <f>(Financials!Q96+Financials!Q105)/Financials!Q126</f>
        <v>0.46249266695683439</v>
      </c>
      <c r="H7" s="70" t="s">
        <v>232</v>
      </c>
      <c r="I7" s="71">
        <v>2.5000000000000001E-2</v>
      </c>
      <c r="J7" s="72" t="s">
        <v>233</v>
      </c>
      <c r="K7" s="73">
        <f>K6/K5-1</f>
        <v>-0.33664830335092277</v>
      </c>
      <c r="L7" s="74" t="s">
        <v>234</v>
      </c>
      <c r="M7" s="44"/>
      <c r="N7" s="60" t="s">
        <v>235</v>
      </c>
      <c r="O7" s="61">
        <f>Financials!Q105</f>
        <v>46591000000</v>
      </c>
      <c r="P7" s="44"/>
      <c r="Q7" s="44"/>
      <c r="R7" s="44"/>
    </row>
    <row r="8" spans="1:18" ht="22" customHeight="1" x14ac:dyDescent="0.2">
      <c r="A8" s="75"/>
      <c r="B8" s="44"/>
      <c r="C8" s="44"/>
      <c r="D8" s="44"/>
      <c r="E8" s="44"/>
      <c r="F8" s="44"/>
      <c r="G8" s="44"/>
      <c r="H8" s="44"/>
      <c r="I8" s="44"/>
      <c r="J8" s="76"/>
      <c r="K8" s="76"/>
      <c r="L8" s="76"/>
      <c r="M8" s="44"/>
      <c r="N8" s="77" t="s">
        <v>216</v>
      </c>
      <c r="O8" s="78">
        <f>O5/(O6+O7)</f>
        <v>-7.5492542809795617E-3</v>
      </c>
      <c r="P8" s="44"/>
      <c r="Q8" s="44"/>
      <c r="R8" s="44"/>
    </row>
    <row r="9" spans="1:18" ht="22" customHeight="1" x14ac:dyDescent="0.2">
      <c r="A9" s="79"/>
      <c r="B9" s="80">
        <v>2019</v>
      </c>
      <c r="C9" s="80">
        <v>2020</v>
      </c>
      <c r="D9" s="80">
        <v>2021</v>
      </c>
      <c r="E9" s="81">
        <v>2022</v>
      </c>
      <c r="F9" s="82">
        <v>2023</v>
      </c>
      <c r="G9" s="83">
        <v>2024</v>
      </c>
      <c r="H9" s="83">
        <v>2025</v>
      </c>
      <c r="I9" s="83">
        <v>2026</v>
      </c>
      <c r="J9" s="84">
        <v>2027</v>
      </c>
      <c r="K9" s="76"/>
      <c r="L9" s="76"/>
      <c r="M9" s="76"/>
      <c r="N9" s="60" t="s">
        <v>236</v>
      </c>
      <c r="O9" s="61">
        <f>Financials!Q25</f>
        <v>-1176000000</v>
      </c>
      <c r="P9" s="44"/>
      <c r="Q9" s="44"/>
      <c r="R9" s="44"/>
    </row>
    <row r="10" spans="1:18" ht="22" customHeight="1" x14ac:dyDescent="0.2">
      <c r="A10" s="85" t="s">
        <v>237</v>
      </c>
      <c r="B10" s="86">
        <v>71965000000</v>
      </c>
      <c r="C10" s="86">
        <v>77867000000</v>
      </c>
      <c r="D10" s="86">
        <v>79024000000</v>
      </c>
      <c r="E10" s="87">
        <v>63054000000</v>
      </c>
      <c r="F10" s="86">
        <v>53923000000</v>
      </c>
      <c r="G10" s="86">
        <v>61281000000</v>
      </c>
      <c r="H10" s="86">
        <v>66793000000</v>
      </c>
      <c r="I10" s="86">
        <v>74040000000</v>
      </c>
      <c r="J10" s="87">
        <v>79779000000</v>
      </c>
      <c r="K10" s="88" t="s">
        <v>238</v>
      </c>
      <c r="L10" s="76"/>
      <c r="N10" s="60" t="s">
        <v>239</v>
      </c>
      <c r="O10" s="61">
        <f>Financials!Q24</f>
        <v>-2822000000</v>
      </c>
      <c r="P10" s="44"/>
      <c r="Q10" s="44"/>
      <c r="R10" s="44"/>
    </row>
    <row r="11" spans="1:18" ht="22" customHeight="1" x14ac:dyDescent="0.2">
      <c r="A11" s="89"/>
      <c r="B11" s="90"/>
      <c r="C11" s="90">
        <f t="shared" ref="C11:J11" si="0">(C10/B10)-1</f>
        <v>8.2012089210032668E-2</v>
      </c>
      <c r="D11" s="90">
        <f t="shared" si="0"/>
        <v>1.4858669269395275E-2</v>
      </c>
      <c r="E11" s="90">
        <f t="shared" si="0"/>
        <v>-0.20209050415063778</v>
      </c>
      <c r="F11" s="91">
        <f t="shared" si="0"/>
        <v>-0.14481238303676214</v>
      </c>
      <c r="G11" s="90">
        <f t="shared" si="0"/>
        <v>0.13645383231645125</v>
      </c>
      <c r="H11" s="90">
        <f t="shared" si="0"/>
        <v>8.9946312886538982E-2</v>
      </c>
      <c r="I11" s="90">
        <f t="shared" si="0"/>
        <v>0.10849939364903505</v>
      </c>
      <c r="J11" s="92">
        <f t="shared" si="0"/>
        <v>7.7512155591572096E-2</v>
      </c>
      <c r="K11" s="92">
        <f>AVERAGE(F11:J11)</f>
        <v>5.3519862281367049E-2</v>
      </c>
      <c r="L11" s="76"/>
      <c r="M11" s="76"/>
      <c r="N11" s="60" t="s">
        <v>240</v>
      </c>
      <c r="O11" s="93">
        <f>O9/O10</f>
        <v>0.41672572643515238</v>
      </c>
      <c r="P11" s="44"/>
      <c r="Q11" s="44"/>
      <c r="R11" s="44"/>
    </row>
    <row r="12" spans="1:18" ht="22" customHeight="1" x14ac:dyDescent="0.2">
      <c r="A12" s="85" t="s">
        <v>144</v>
      </c>
      <c r="B12" s="86">
        <v>21048000000</v>
      </c>
      <c r="C12" s="86">
        <v>20899000000</v>
      </c>
      <c r="D12" s="86">
        <v>19868000000</v>
      </c>
      <c r="E12" s="86">
        <v>8014000000</v>
      </c>
      <c r="F12" s="94">
        <v>4000000000</v>
      </c>
      <c r="G12" s="86">
        <v>8017000000</v>
      </c>
      <c r="H12" s="86">
        <v>11342000000</v>
      </c>
      <c r="I12" s="86">
        <v>16060000000</v>
      </c>
      <c r="J12" s="87">
        <v>20022000000</v>
      </c>
      <c r="K12" s="95" t="s">
        <v>241</v>
      </c>
      <c r="L12" s="76"/>
      <c r="M12" s="76"/>
      <c r="N12" s="60" t="s">
        <v>242</v>
      </c>
      <c r="O12" s="93">
        <f>O8*(1-O11)</f>
        <v>-4.4032858066946701E-3</v>
      </c>
      <c r="P12" s="44"/>
      <c r="Q12" s="44"/>
      <c r="R12" s="44"/>
    </row>
    <row r="13" spans="1:18" ht="22" customHeight="1" x14ac:dyDescent="0.2">
      <c r="A13" s="89"/>
      <c r="B13" s="90"/>
      <c r="C13" s="90">
        <f t="shared" ref="C13:J13" si="1">(C12/B12)-1</f>
        <v>-7.0790573926263756E-3</v>
      </c>
      <c r="D13" s="90">
        <f t="shared" si="1"/>
        <v>-4.9332503947557282E-2</v>
      </c>
      <c r="E13" s="90">
        <f t="shared" si="1"/>
        <v>-0.59663780954298362</v>
      </c>
      <c r="F13" s="91">
        <f t="shared" si="1"/>
        <v>-0.50087347142500627</v>
      </c>
      <c r="G13" s="90">
        <f t="shared" si="1"/>
        <v>1.0042499999999999</v>
      </c>
      <c r="H13" s="90">
        <f t="shared" si="1"/>
        <v>0.41474366970188359</v>
      </c>
      <c r="I13" s="90">
        <f t="shared" si="1"/>
        <v>0.4159760183389174</v>
      </c>
      <c r="J13" s="92">
        <f t="shared" si="1"/>
        <v>0.24669987546699867</v>
      </c>
      <c r="K13" s="92">
        <f>AVERAGE(F13:J13)</f>
        <v>0.31615921841655864</v>
      </c>
      <c r="L13" s="76"/>
      <c r="M13" s="76"/>
      <c r="N13" s="55" t="s">
        <v>243</v>
      </c>
      <c r="O13" s="56"/>
      <c r="P13" s="44"/>
      <c r="Q13" s="44"/>
      <c r="R13" s="44"/>
    </row>
    <row r="14" spans="1:18" ht="22" customHeight="1" x14ac:dyDescent="0.2">
      <c r="A14" s="96" t="s">
        <v>244</v>
      </c>
      <c r="B14" s="97">
        <f>B12/B10</f>
        <v>0.2924755089279511</v>
      </c>
      <c r="C14" s="97">
        <f t="shared" ref="C14:J14" si="2">C12/C10</f>
        <v>0.26839354283586114</v>
      </c>
      <c r="D14" s="97">
        <f t="shared" si="2"/>
        <v>0.25141729094958493</v>
      </c>
      <c r="E14" s="97">
        <f t="shared" si="2"/>
        <v>0.1270974085704317</v>
      </c>
      <c r="F14" s="98">
        <f t="shared" si="2"/>
        <v>7.4179849044007193E-2</v>
      </c>
      <c r="G14" s="97">
        <f t="shared" si="2"/>
        <v>0.13082358316607104</v>
      </c>
      <c r="H14" s="97">
        <f t="shared" si="2"/>
        <v>0.16980821343553965</v>
      </c>
      <c r="I14" s="97">
        <f t="shared" si="2"/>
        <v>0.21690977849810913</v>
      </c>
      <c r="J14" s="99">
        <f t="shared" si="2"/>
        <v>0.25096829992855263</v>
      </c>
      <c r="K14" s="99"/>
      <c r="L14" s="76"/>
      <c r="M14" s="76"/>
      <c r="N14" s="60" t="s">
        <v>245</v>
      </c>
      <c r="O14" s="93">
        <f>'[1]US Treasury Bonds'!$C$8</f>
        <v>4.1210000000000004E-2</v>
      </c>
      <c r="P14" s="44"/>
      <c r="Q14" s="44"/>
      <c r="R14" s="44"/>
    </row>
    <row r="15" spans="1:18" ht="22" customHeight="1" x14ac:dyDescent="0.2">
      <c r="A15" s="85" t="s">
        <v>187</v>
      </c>
      <c r="B15" s="86">
        <v>17359819104</v>
      </c>
      <c r="C15" s="86">
        <v>21351013398</v>
      </c>
      <c r="D15" s="86">
        <v>10208523338</v>
      </c>
      <c r="E15" s="86">
        <v>-9617000000</v>
      </c>
      <c r="F15" s="94">
        <v>-12947000000</v>
      </c>
      <c r="G15" s="86">
        <v>-4576000000</v>
      </c>
      <c r="H15" s="86">
        <v>745000000</v>
      </c>
      <c r="I15" s="86">
        <v>4000000000</v>
      </c>
      <c r="J15" s="87">
        <v>10000000000</v>
      </c>
      <c r="K15" s="95" t="s">
        <v>246</v>
      </c>
      <c r="L15" s="76"/>
      <c r="M15" s="76"/>
      <c r="N15" s="60" t="s">
        <v>247</v>
      </c>
      <c r="O15" s="100">
        <f>1.33</f>
        <v>1.33</v>
      </c>
      <c r="P15" s="44"/>
      <c r="Q15" s="44"/>
      <c r="R15" s="44"/>
    </row>
    <row r="16" spans="1:18" ht="22" customHeight="1" x14ac:dyDescent="0.2">
      <c r="A16" s="101"/>
      <c r="B16" s="90"/>
      <c r="C16" s="90">
        <f t="shared" ref="C16:J16" si="3">(C15/B15)-1</f>
        <v>0.22990990113948606</v>
      </c>
      <c r="D16" s="90">
        <f t="shared" si="3"/>
        <v>-0.52187171879362615</v>
      </c>
      <c r="E16" s="90">
        <f t="shared" si="3"/>
        <v>-1.9420559351813278</v>
      </c>
      <c r="F16" s="91">
        <f t="shared" si="3"/>
        <v>0.34626182801289374</v>
      </c>
      <c r="G16" s="90">
        <f t="shared" si="3"/>
        <v>-0.64655904842820733</v>
      </c>
      <c r="H16" s="90">
        <f t="shared" si="3"/>
        <v>-1.1628059440559442</v>
      </c>
      <c r="I16" s="90">
        <f t="shared" si="3"/>
        <v>4.3691275167785237</v>
      </c>
      <c r="J16" s="92">
        <f t="shared" si="3"/>
        <v>1.5</v>
      </c>
      <c r="K16" s="92">
        <f>AVERAGE(F16:J16)</f>
        <v>0.88120487046145324</v>
      </c>
      <c r="L16" s="76"/>
      <c r="M16" s="76"/>
      <c r="N16" s="60" t="s">
        <v>248</v>
      </c>
      <c r="O16" s="93">
        <v>8.4000000000000005E-2</v>
      </c>
      <c r="P16" s="44"/>
      <c r="Q16" s="44"/>
      <c r="R16" s="44"/>
    </row>
    <row r="17" spans="1:18" ht="22" customHeight="1" x14ac:dyDescent="0.2">
      <c r="A17" s="96" t="s">
        <v>202</v>
      </c>
      <c r="B17" s="97">
        <f>B15/B10</f>
        <v>0.24122586123810186</v>
      </c>
      <c r="C17" s="97">
        <f t="shared" ref="C17:J17" si="4">C15/C10</f>
        <v>0.27419848456984347</v>
      </c>
      <c r="D17" s="97">
        <f t="shared" si="4"/>
        <v>0.12918256906762501</v>
      </c>
      <c r="E17" s="99">
        <f t="shared" si="4"/>
        <v>-0.15252006216893457</v>
      </c>
      <c r="F17" s="97">
        <f t="shared" si="4"/>
        <v>-0.2401016263931903</v>
      </c>
      <c r="G17" s="97">
        <f t="shared" si="4"/>
        <v>-7.4672410698258834E-2</v>
      </c>
      <c r="H17" s="97">
        <f t="shared" si="4"/>
        <v>1.1153863428802419E-2</v>
      </c>
      <c r="I17" s="97">
        <f t="shared" si="4"/>
        <v>5.4024851431658562E-2</v>
      </c>
      <c r="J17" s="99">
        <f t="shared" si="4"/>
        <v>0.12534626906830118</v>
      </c>
      <c r="K17" s="99"/>
      <c r="L17" s="76"/>
      <c r="M17" s="76"/>
      <c r="N17" s="102" t="s">
        <v>243</v>
      </c>
      <c r="O17" s="103">
        <f>(O14)+((O15)*(O16-O14))</f>
        <v>9.8120700000000005E-2</v>
      </c>
      <c r="P17" s="44"/>
      <c r="Q17" s="44"/>
      <c r="R17" s="44"/>
    </row>
    <row r="18" spans="1:18" ht="22" customHeight="1" x14ac:dyDescent="0.2">
      <c r="A18" s="104" t="s">
        <v>198</v>
      </c>
      <c r="B18" s="105">
        <v>0.15793624712454815</v>
      </c>
      <c r="C18" s="105">
        <v>0.15247915939338721</v>
      </c>
      <c r="D18" s="105">
        <v>0.12406361429898422</v>
      </c>
      <c r="E18" s="105">
        <v>1.2054741738167157E-2</v>
      </c>
      <c r="F18" s="106"/>
      <c r="G18" s="105"/>
      <c r="H18" s="105"/>
      <c r="I18" s="105"/>
      <c r="J18" s="107"/>
      <c r="K18" s="108"/>
      <c r="L18" s="76"/>
      <c r="M18" s="76"/>
      <c r="N18" s="55" t="s">
        <v>249</v>
      </c>
      <c r="O18" s="56"/>
      <c r="P18" s="44"/>
      <c r="Q18" s="44"/>
      <c r="R18" s="44"/>
    </row>
    <row r="19" spans="1:18" ht="22" customHeight="1" x14ac:dyDescent="0.2">
      <c r="A19" s="76"/>
      <c r="B19" s="76"/>
      <c r="C19" s="76"/>
      <c r="D19" s="76"/>
      <c r="E19" s="76"/>
      <c r="F19" s="76" t="s">
        <v>250</v>
      </c>
      <c r="G19" s="76"/>
      <c r="H19" s="76"/>
      <c r="I19" s="76"/>
      <c r="J19" s="76"/>
      <c r="K19" s="76"/>
      <c r="L19" s="76"/>
      <c r="M19" s="76"/>
      <c r="N19" s="60" t="s">
        <v>226</v>
      </c>
      <c r="O19" s="109">
        <f>O6+O7</f>
        <v>48879000000</v>
      </c>
      <c r="P19" s="44"/>
      <c r="Q19" s="44"/>
      <c r="R19" s="44"/>
    </row>
    <row r="20" spans="1:18" ht="22" customHeight="1" x14ac:dyDescent="0.2">
      <c r="B20" s="110"/>
      <c r="C20" s="110"/>
      <c r="D20" s="110"/>
      <c r="E20" s="110"/>
      <c r="F20" s="76"/>
      <c r="G20" s="76"/>
      <c r="H20" s="76"/>
      <c r="I20" s="76"/>
      <c r="J20" s="76"/>
      <c r="K20" s="76"/>
      <c r="L20" s="76"/>
      <c r="M20" s="76"/>
      <c r="N20" s="60" t="s">
        <v>203</v>
      </c>
      <c r="O20" s="109">
        <f>A3</f>
        <v>180023200000</v>
      </c>
      <c r="P20" s="44"/>
      <c r="Q20" s="44"/>
      <c r="R20" s="44"/>
    </row>
    <row r="21" spans="1:18" ht="22" customHeight="1" x14ac:dyDescent="0.2">
      <c r="A21" s="111" t="str" cm="1">
        <f t="array" ref="A21">_FV(A1,"Industry")</f>
        <v>Semiconductors &amp; Semiconductor Equipment</v>
      </c>
      <c r="B21" s="111"/>
      <c r="C21" s="111"/>
      <c r="D21" s="112" cm="1">
        <f t="array" ref="D21">_FV(A1,"Year incorporated",TRUE)</f>
        <v>1989</v>
      </c>
      <c r="E21" s="112"/>
      <c r="F21" s="76"/>
      <c r="G21" s="76"/>
      <c r="H21" s="76"/>
      <c r="I21" s="76"/>
      <c r="J21" s="76"/>
      <c r="K21" s="76"/>
      <c r="M21" s="76"/>
      <c r="N21" s="60" t="s">
        <v>251</v>
      </c>
      <c r="O21" s="109">
        <f>O19+O20</f>
        <v>228902200000</v>
      </c>
      <c r="P21" s="44"/>
      <c r="Q21" s="44"/>
      <c r="R21" s="44"/>
    </row>
    <row r="22" spans="1:18" ht="22" customHeight="1" x14ac:dyDescent="0.2">
      <c r="A22" s="113" t="str" cm="1">
        <f t="array" ref="A22">_FV(A1,"Description")</f>
        <v>Intel Corporation is engaged in designing and manufacturing products and technologies. The Company's segments include Client Computing Group (CCG), Data Center and AI (DCAI), Network and Edge (NEX), Mobileye, Accelerated Computing Systems and Graphics (AXG), and Intel Foundry Services (IFS). The CCG segment is focused on long-term operating system, system architecture, hardware, and application integration that enable PC experiences. Its DCAI segment offers workload-optimized solutions to cloud service providers and enterprise customers, along with silicon devices for communications service providers. Its NEX segment helps networks and edge compute systems from inflexible fixed-function hardware to general-purpose compute, acceleration, and networking devices running cloud-native software on programmable hardware. The Mobileye segment provides driving assistance and self-driving solutions. AXG segment delivers products and technologies to its customers to solve computational problems.</v>
      </c>
      <c r="B22" s="113"/>
      <c r="C22" s="113"/>
      <c r="D22" s="113"/>
      <c r="E22" s="113"/>
      <c r="F22" s="76"/>
      <c r="G22" s="76"/>
      <c r="H22" s="76"/>
      <c r="I22" s="76"/>
      <c r="J22" s="76"/>
      <c r="K22" s="76"/>
      <c r="L22" s="76"/>
      <c r="M22" s="76"/>
      <c r="N22" s="77" t="s">
        <v>252</v>
      </c>
      <c r="O22" s="114">
        <f>(O19/O21)</f>
        <v>0.21353661083204967</v>
      </c>
      <c r="P22" s="44"/>
      <c r="Q22" s="44"/>
      <c r="R22" s="44"/>
    </row>
    <row r="23" spans="1:18" ht="22" customHeight="1" x14ac:dyDescent="0.2">
      <c r="A23" s="113"/>
      <c r="B23" s="113"/>
      <c r="C23" s="113"/>
      <c r="D23" s="113"/>
      <c r="E23" s="113"/>
      <c r="F23" s="76"/>
      <c r="G23" s="76"/>
      <c r="H23" s="76"/>
      <c r="I23" s="76"/>
      <c r="J23" s="76"/>
      <c r="K23" s="76"/>
      <c r="L23" s="76"/>
      <c r="M23" s="76"/>
      <c r="N23" s="102" t="s">
        <v>253</v>
      </c>
      <c r="O23" s="115">
        <f>O20/O21</f>
        <v>0.78646338916795033</v>
      </c>
      <c r="P23" s="44"/>
      <c r="Q23" s="44"/>
      <c r="R23" s="44"/>
    </row>
    <row r="24" spans="1:18" ht="22" customHeight="1" x14ac:dyDescent="0.2">
      <c r="A24" s="113"/>
      <c r="B24" s="113"/>
      <c r="C24" s="113"/>
      <c r="D24" s="113"/>
      <c r="E24" s="113"/>
      <c r="F24" s="76"/>
      <c r="G24" s="76"/>
      <c r="H24" s="76"/>
      <c r="I24" s="76"/>
      <c r="J24" s="76"/>
      <c r="K24" s="76"/>
      <c r="L24" s="76"/>
      <c r="M24" s="76"/>
      <c r="N24" s="116" t="s">
        <v>254</v>
      </c>
      <c r="O24" s="117"/>
      <c r="P24" s="44"/>
      <c r="Q24" s="44"/>
      <c r="R24" s="44"/>
    </row>
    <row r="25" spans="1:18" ht="22" customHeight="1" x14ac:dyDescent="0.2">
      <c r="A25" s="113"/>
      <c r="B25" s="113"/>
      <c r="C25" s="113"/>
      <c r="D25" s="113"/>
      <c r="E25" s="113"/>
      <c r="F25" s="76"/>
      <c r="G25" s="76"/>
      <c r="H25" s="76"/>
      <c r="I25" s="76"/>
      <c r="J25" s="76"/>
      <c r="K25" s="76"/>
      <c r="L25" s="76"/>
      <c r="M25" s="76"/>
      <c r="N25" s="118">
        <f>(O22*O12)+(O23*O17)</f>
        <v>7.6228075541845255E-2</v>
      </c>
      <c r="O25" s="119"/>
      <c r="P25" s="44"/>
      <c r="Q25" s="44"/>
      <c r="R25" s="44"/>
    </row>
    <row r="26" spans="1:18" ht="22" customHeight="1" x14ac:dyDescent="0.2">
      <c r="A26" s="113"/>
      <c r="B26" s="113"/>
      <c r="C26" s="113"/>
      <c r="D26" s="113"/>
      <c r="E26" s="113"/>
      <c r="F26" s="76"/>
      <c r="G26" s="76"/>
      <c r="H26" s="76"/>
      <c r="I26" s="76"/>
      <c r="J26" s="76"/>
      <c r="K26" s="76"/>
      <c r="L26" s="76"/>
      <c r="M26" s="76"/>
      <c r="N26" s="76"/>
      <c r="O26" s="44"/>
      <c r="P26" s="44"/>
      <c r="Q26" s="44"/>
      <c r="R26" s="44"/>
    </row>
    <row r="27" spans="1:18" ht="22" customHeight="1" x14ac:dyDescent="0.2">
      <c r="A27" s="113"/>
      <c r="B27" s="113"/>
      <c r="C27" s="113"/>
      <c r="D27" s="113"/>
      <c r="E27" s="113"/>
      <c r="F27" s="76"/>
      <c r="G27" s="76"/>
      <c r="H27" s="76"/>
      <c r="I27" s="76"/>
      <c r="J27" s="76"/>
      <c r="K27" s="76"/>
      <c r="L27" s="76"/>
      <c r="M27" s="76"/>
      <c r="N27" s="76"/>
      <c r="O27" s="44"/>
      <c r="P27" s="44"/>
      <c r="Q27" s="44"/>
      <c r="R27" s="44"/>
    </row>
    <row r="28" spans="1:18" ht="22" customHeight="1" x14ac:dyDescent="0.2">
      <c r="A28" s="113"/>
      <c r="B28" s="113"/>
      <c r="C28" s="113"/>
      <c r="D28" s="113"/>
      <c r="E28" s="113"/>
      <c r="F28" s="76"/>
      <c r="G28" s="76"/>
      <c r="H28" s="76"/>
      <c r="I28" s="76"/>
      <c r="J28" s="76"/>
      <c r="K28" s="76"/>
      <c r="L28" s="76"/>
      <c r="M28" s="76"/>
      <c r="N28" s="76"/>
      <c r="O28" s="44"/>
      <c r="P28" s="44"/>
      <c r="Q28" s="44"/>
      <c r="R28" s="44"/>
    </row>
    <row r="29" spans="1:18" ht="22" customHeight="1" x14ac:dyDescent="0.2">
      <c r="A29" s="113"/>
      <c r="B29" s="113"/>
      <c r="C29" s="113"/>
      <c r="D29" s="113"/>
      <c r="E29" s="113"/>
      <c r="F29" s="76"/>
      <c r="G29" s="76"/>
      <c r="H29" s="76"/>
      <c r="I29" s="76"/>
      <c r="J29" s="76"/>
      <c r="K29" s="76"/>
      <c r="L29" s="76"/>
      <c r="M29" s="76"/>
      <c r="N29" s="76"/>
      <c r="O29" s="44"/>
      <c r="P29" s="44"/>
      <c r="Q29" s="44"/>
      <c r="R29" s="44"/>
    </row>
    <row r="30" spans="1:18" ht="22" customHeight="1" x14ac:dyDescent="0.2">
      <c r="A30" s="113"/>
      <c r="B30" s="113"/>
      <c r="C30" s="113"/>
      <c r="D30" s="113"/>
      <c r="E30" s="113"/>
      <c r="F30" s="76"/>
      <c r="G30" s="76"/>
      <c r="H30" s="76"/>
      <c r="I30" s="76"/>
      <c r="J30" s="76"/>
      <c r="K30" s="76"/>
      <c r="L30" s="76"/>
      <c r="M30" s="76"/>
      <c r="N30" s="76"/>
      <c r="O30" s="44"/>
      <c r="P30" s="44"/>
      <c r="Q30" s="44"/>
      <c r="R30" s="44"/>
    </row>
    <row r="31" spans="1:18" x14ac:dyDescent="0.2">
      <c r="A31" s="44"/>
      <c r="B31" s="44"/>
      <c r="C31" s="44"/>
      <c r="D31" s="44"/>
      <c r="E31" s="44"/>
      <c r="F31" s="44"/>
      <c r="G31" s="44"/>
      <c r="H31" s="44"/>
      <c r="I31" s="44"/>
      <c r="J31" s="44"/>
      <c r="K31" s="44"/>
      <c r="L31" s="44"/>
      <c r="M31" s="44"/>
      <c r="N31" s="44"/>
      <c r="O31" s="44"/>
      <c r="P31" s="44"/>
      <c r="Q31" s="44"/>
      <c r="R31" s="44"/>
    </row>
    <row r="32" spans="1:18" x14ac:dyDescent="0.2">
      <c r="A32" s="44"/>
      <c r="B32" s="44"/>
      <c r="C32" s="44"/>
      <c r="D32" s="44"/>
      <c r="E32" s="44"/>
      <c r="F32" s="44"/>
      <c r="G32" s="44"/>
      <c r="H32" s="44"/>
      <c r="I32" s="44"/>
      <c r="J32" s="44"/>
      <c r="K32" s="44"/>
      <c r="L32" s="44"/>
      <c r="M32" s="44"/>
      <c r="N32" s="44"/>
      <c r="O32" s="44"/>
      <c r="P32" s="44"/>
      <c r="Q32" s="44"/>
      <c r="R32" s="44"/>
    </row>
    <row r="33" spans="1:18" x14ac:dyDescent="0.2">
      <c r="A33" s="76"/>
      <c r="B33" s="76"/>
      <c r="C33" s="76"/>
      <c r="D33" s="76"/>
      <c r="E33" s="76"/>
      <c r="F33" s="76"/>
      <c r="G33" s="76"/>
      <c r="H33" s="76"/>
      <c r="I33" s="76"/>
      <c r="J33" s="76"/>
      <c r="K33" s="76"/>
      <c r="L33" s="76"/>
      <c r="M33" s="76"/>
      <c r="N33" s="76"/>
      <c r="O33" s="76"/>
      <c r="P33" s="76"/>
      <c r="Q33" s="44"/>
      <c r="R33" s="44"/>
    </row>
    <row r="34" spans="1:18" x14ac:dyDescent="0.2">
      <c r="A34" s="76"/>
      <c r="B34" s="76"/>
      <c r="C34" s="76"/>
      <c r="D34" s="76"/>
      <c r="E34" s="76"/>
      <c r="F34" s="76"/>
      <c r="G34" s="76"/>
      <c r="H34" s="76"/>
      <c r="I34" s="76"/>
      <c r="J34" s="76"/>
      <c r="K34" s="76"/>
      <c r="L34" s="76"/>
      <c r="M34" s="76"/>
      <c r="N34" s="76"/>
      <c r="O34" s="76"/>
      <c r="P34" s="76"/>
      <c r="Q34" s="44"/>
      <c r="R34" s="44"/>
    </row>
    <row r="35" spans="1:18" x14ac:dyDescent="0.2">
      <c r="A35" s="76"/>
      <c r="B35" s="76"/>
      <c r="C35" s="76"/>
      <c r="D35" s="76"/>
      <c r="E35" s="76"/>
      <c r="F35" s="76"/>
      <c r="G35" s="76"/>
      <c r="H35" s="76"/>
      <c r="I35" s="76"/>
      <c r="J35" s="76"/>
      <c r="K35" s="76"/>
      <c r="L35" s="76"/>
      <c r="M35" s="76"/>
      <c r="N35" s="76"/>
      <c r="O35" s="76"/>
      <c r="P35" s="76"/>
      <c r="Q35" s="44"/>
      <c r="R35" s="44"/>
    </row>
    <row r="36" spans="1:18" x14ac:dyDescent="0.2">
      <c r="A36" s="76"/>
      <c r="B36" s="76"/>
      <c r="C36" s="76"/>
      <c r="D36" s="76"/>
      <c r="E36" s="76"/>
      <c r="F36" s="76"/>
      <c r="G36" s="76"/>
      <c r="H36" s="76"/>
      <c r="I36" s="76"/>
      <c r="J36" s="76"/>
      <c r="K36" s="76"/>
      <c r="L36" s="76"/>
      <c r="M36" s="76"/>
      <c r="N36" s="76"/>
      <c r="O36" s="76"/>
      <c r="P36" s="76"/>
      <c r="Q36" s="44"/>
      <c r="R36" s="44"/>
    </row>
    <row r="37" spans="1:18" x14ac:dyDescent="0.2">
      <c r="A37" s="76"/>
      <c r="B37" s="76"/>
      <c r="C37" s="76"/>
      <c r="D37" s="76"/>
      <c r="E37" s="76"/>
      <c r="F37" s="76"/>
      <c r="G37" s="76"/>
      <c r="H37" s="76"/>
      <c r="I37" s="76"/>
      <c r="J37" s="76"/>
      <c r="K37" s="76"/>
      <c r="L37" s="76"/>
      <c r="M37" s="76"/>
      <c r="N37" s="76"/>
      <c r="O37" s="76"/>
      <c r="P37" s="76"/>
      <c r="Q37" s="44"/>
      <c r="R37" s="44"/>
    </row>
    <row r="38" spans="1:18" x14ac:dyDescent="0.2">
      <c r="A38" s="76"/>
      <c r="B38" s="76"/>
      <c r="C38" s="76"/>
      <c r="D38" s="76"/>
      <c r="E38" s="76"/>
      <c r="F38" s="76"/>
      <c r="G38" s="76"/>
      <c r="H38" s="76"/>
      <c r="I38" s="76"/>
      <c r="J38" s="76"/>
      <c r="K38" s="76"/>
      <c r="L38" s="76"/>
      <c r="M38" s="76"/>
      <c r="N38" s="76"/>
      <c r="O38" s="76"/>
      <c r="P38" s="76"/>
      <c r="Q38" s="44"/>
      <c r="R38" s="44"/>
    </row>
    <row r="39" spans="1:18" x14ac:dyDescent="0.2">
      <c r="A39" s="76"/>
      <c r="B39" s="76"/>
      <c r="C39" s="76"/>
      <c r="D39" s="76"/>
      <c r="E39" s="76"/>
      <c r="F39" s="76"/>
      <c r="G39" s="76"/>
      <c r="H39" s="76"/>
      <c r="I39" s="76"/>
      <c r="J39" s="76"/>
      <c r="K39" s="76"/>
      <c r="L39" s="76"/>
      <c r="M39" s="76"/>
      <c r="N39" s="76"/>
      <c r="O39" s="76"/>
      <c r="P39" s="76"/>
      <c r="Q39" s="44"/>
      <c r="R39" s="44"/>
    </row>
    <row r="40" spans="1:18" x14ac:dyDescent="0.2">
      <c r="A40" s="76"/>
      <c r="B40" s="76"/>
      <c r="C40" s="76"/>
      <c r="D40" s="76"/>
      <c r="E40" s="76"/>
      <c r="F40" s="76"/>
      <c r="G40" s="76"/>
      <c r="H40" s="76"/>
      <c r="I40" s="76"/>
      <c r="J40" s="76"/>
      <c r="K40" s="76"/>
      <c r="L40" s="76"/>
      <c r="M40" s="76"/>
      <c r="N40" s="76"/>
      <c r="O40" s="76"/>
      <c r="P40" s="76"/>
      <c r="Q40" s="44"/>
      <c r="R40" s="44"/>
    </row>
    <row r="41" spans="1:18" x14ac:dyDescent="0.2">
      <c r="A41" s="76"/>
      <c r="B41" s="76"/>
      <c r="C41" s="76"/>
      <c r="D41" s="76"/>
      <c r="E41" s="76"/>
      <c r="F41" s="76"/>
      <c r="G41" s="76"/>
      <c r="H41" s="76"/>
      <c r="I41" s="76"/>
      <c r="J41" s="76"/>
      <c r="K41" s="76"/>
      <c r="L41" s="76"/>
      <c r="M41" s="76"/>
      <c r="N41" s="76"/>
      <c r="O41" s="76"/>
      <c r="P41" s="76"/>
      <c r="Q41" s="44"/>
      <c r="R41" s="44"/>
    </row>
    <row r="42" spans="1:18" x14ac:dyDescent="0.2">
      <c r="A42" s="76"/>
      <c r="B42" s="76"/>
      <c r="C42" s="76"/>
      <c r="D42" s="76"/>
      <c r="E42" s="76"/>
      <c r="F42" s="76"/>
      <c r="G42" s="76"/>
      <c r="H42" s="76"/>
      <c r="I42" s="76"/>
      <c r="J42" s="76"/>
      <c r="K42" s="76"/>
      <c r="L42" s="76"/>
      <c r="M42" s="76"/>
      <c r="N42" s="76"/>
      <c r="O42" s="76"/>
      <c r="P42" s="76"/>
      <c r="Q42" s="44"/>
      <c r="R42" s="44"/>
    </row>
    <row r="43" spans="1:18" x14ac:dyDescent="0.2">
      <c r="A43" s="76"/>
      <c r="B43" s="76"/>
      <c r="C43" s="76"/>
      <c r="D43" s="76"/>
      <c r="E43" s="76"/>
      <c r="F43" s="76"/>
      <c r="G43" s="76"/>
      <c r="H43" s="76"/>
      <c r="I43" s="76"/>
      <c r="J43" s="76"/>
      <c r="K43" s="76"/>
      <c r="L43" s="76"/>
      <c r="M43" s="76"/>
      <c r="N43" s="76"/>
      <c r="O43" s="76"/>
      <c r="P43" s="76"/>
      <c r="Q43" s="44"/>
      <c r="R43" s="44"/>
    </row>
    <row r="44" spans="1:18" x14ac:dyDescent="0.2">
      <c r="A44" s="76"/>
      <c r="B44" s="76"/>
      <c r="C44" s="76"/>
      <c r="D44" s="76"/>
      <c r="E44" s="76"/>
      <c r="F44" s="76"/>
      <c r="G44" s="76"/>
      <c r="H44" s="76"/>
      <c r="I44" s="76"/>
      <c r="J44" s="76"/>
      <c r="K44" s="76"/>
      <c r="L44" s="76"/>
      <c r="M44" s="76"/>
      <c r="N44" s="76"/>
      <c r="O44" s="76"/>
      <c r="P44" s="76"/>
      <c r="Q44" s="44"/>
      <c r="R44" s="44"/>
    </row>
    <row r="45" spans="1:18" x14ac:dyDescent="0.2">
      <c r="A45" s="76"/>
      <c r="B45" s="76"/>
      <c r="C45" s="76"/>
      <c r="D45" s="76"/>
      <c r="E45" s="76"/>
      <c r="F45" s="76"/>
      <c r="G45" s="76"/>
      <c r="H45" s="76"/>
      <c r="I45" s="76"/>
      <c r="J45" s="76"/>
      <c r="K45" s="76"/>
      <c r="L45" s="76"/>
      <c r="M45" s="76"/>
      <c r="N45" s="76"/>
      <c r="O45" s="76"/>
      <c r="P45" s="76"/>
      <c r="Q45" s="44"/>
      <c r="R45" s="44"/>
    </row>
    <row r="46" spans="1:18" x14ac:dyDescent="0.2">
      <c r="A46" s="76"/>
      <c r="B46" s="76"/>
      <c r="C46" s="76"/>
      <c r="D46" s="76"/>
      <c r="E46" s="76"/>
      <c r="F46" s="76"/>
      <c r="G46" s="76"/>
      <c r="H46" s="76"/>
      <c r="I46" s="76"/>
      <c r="J46" s="76"/>
      <c r="K46" s="76"/>
      <c r="L46" s="76"/>
      <c r="M46" s="76"/>
      <c r="N46" s="76"/>
      <c r="O46" s="76"/>
      <c r="P46" s="76"/>
      <c r="Q46" s="44"/>
      <c r="R46" s="44"/>
    </row>
    <row r="47" spans="1:18" x14ac:dyDescent="0.2">
      <c r="A47" s="76"/>
      <c r="B47" s="76"/>
      <c r="C47" s="76"/>
      <c r="D47" s="76"/>
      <c r="E47" s="76"/>
      <c r="F47" s="76"/>
      <c r="G47" s="76"/>
      <c r="H47" s="76"/>
      <c r="I47" s="76"/>
      <c r="J47" s="76"/>
      <c r="K47" s="76"/>
      <c r="L47" s="76"/>
      <c r="M47" s="76"/>
      <c r="N47" s="76"/>
      <c r="O47" s="76"/>
      <c r="P47" s="76"/>
      <c r="Q47" s="44"/>
      <c r="R47" s="44"/>
    </row>
    <row r="48" spans="1:18" x14ac:dyDescent="0.2">
      <c r="A48" s="76"/>
      <c r="B48" s="76"/>
      <c r="C48" s="76"/>
      <c r="D48" s="76"/>
      <c r="E48" s="76"/>
      <c r="F48" s="76"/>
      <c r="G48" s="76"/>
      <c r="H48" s="76"/>
      <c r="I48" s="76"/>
      <c r="J48" s="76"/>
      <c r="K48" s="76"/>
      <c r="L48" s="76"/>
      <c r="M48" s="76"/>
      <c r="N48" s="76"/>
      <c r="O48" s="76"/>
      <c r="P48" s="76"/>
      <c r="Q48" s="44"/>
      <c r="R48" s="44"/>
    </row>
    <row r="49" spans="1:18" x14ac:dyDescent="0.2">
      <c r="A49" s="76"/>
      <c r="B49" s="76"/>
      <c r="C49" s="76"/>
      <c r="D49" s="76"/>
      <c r="E49" s="76"/>
      <c r="F49" s="76"/>
      <c r="G49" s="76"/>
      <c r="H49" s="76"/>
      <c r="I49" s="76"/>
      <c r="J49" s="76"/>
      <c r="K49" s="76"/>
      <c r="L49" s="76"/>
      <c r="M49" s="76"/>
      <c r="N49" s="76"/>
      <c r="O49" s="76"/>
      <c r="P49" s="76"/>
      <c r="Q49" s="44"/>
      <c r="R49" s="44"/>
    </row>
    <row r="50" spans="1:18" x14ac:dyDescent="0.2">
      <c r="A50" s="76"/>
      <c r="B50" s="76"/>
      <c r="C50" s="76"/>
      <c r="D50" s="76"/>
      <c r="E50" s="76"/>
      <c r="F50" s="76"/>
      <c r="G50" s="76"/>
      <c r="H50" s="76"/>
      <c r="I50" s="76"/>
      <c r="J50" s="76"/>
      <c r="K50" s="76"/>
      <c r="L50" s="76"/>
      <c r="M50" s="76"/>
      <c r="N50" s="76"/>
      <c r="O50" s="76"/>
      <c r="P50" s="76"/>
      <c r="Q50" s="44"/>
      <c r="R50" s="44"/>
    </row>
    <row r="51" spans="1:18" x14ac:dyDescent="0.2">
      <c r="A51" s="76"/>
      <c r="B51" s="76"/>
      <c r="C51" s="76"/>
      <c r="D51" s="76"/>
      <c r="E51" s="76"/>
      <c r="F51" s="76"/>
      <c r="G51" s="76"/>
      <c r="H51" s="76"/>
      <c r="I51" s="76"/>
      <c r="J51" s="76"/>
      <c r="K51" s="76"/>
      <c r="L51" s="76"/>
      <c r="M51" s="76"/>
      <c r="N51" s="76"/>
      <c r="O51" s="76"/>
      <c r="P51" s="76"/>
      <c r="Q51" s="44"/>
      <c r="R51" s="44"/>
    </row>
    <row r="52" spans="1:18" x14ac:dyDescent="0.2">
      <c r="A52" s="76"/>
      <c r="B52" s="76"/>
      <c r="C52" s="76"/>
      <c r="D52" s="76"/>
      <c r="E52" s="76"/>
      <c r="F52" s="76"/>
      <c r="G52" s="76"/>
      <c r="H52" s="76"/>
      <c r="I52" s="76"/>
      <c r="J52" s="76"/>
      <c r="K52" s="76"/>
      <c r="L52" s="76"/>
      <c r="M52" s="76"/>
      <c r="N52" s="76"/>
      <c r="O52" s="76"/>
      <c r="P52" s="76"/>
      <c r="Q52" s="44"/>
      <c r="R52" s="44"/>
    </row>
    <row r="53" spans="1:18" x14ac:dyDescent="0.2">
      <c r="A53" s="76"/>
      <c r="B53" s="76"/>
      <c r="C53" s="76"/>
      <c r="D53" s="76"/>
      <c r="E53" s="76"/>
      <c r="F53" s="76"/>
      <c r="G53" s="76"/>
      <c r="H53" s="76"/>
      <c r="I53" s="76"/>
      <c r="J53" s="76"/>
      <c r="K53" s="76"/>
      <c r="L53" s="76"/>
      <c r="M53" s="76"/>
      <c r="N53" s="76"/>
      <c r="O53" s="76"/>
      <c r="P53" s="76"/>
      <c r="Q53" s="44"/>
      <c r="R53" s="44"/>
    </row>
    <row r="54" spans="1:18" x14ac:dyDescent="0.2">
      <c r="A54" s="76"/>
      <c r="B54" s="76"/>
      <c r="C54" s="76"/>
      <c r="D54" s="76"/>
      <c r="E54" s="76"/>
      <c r="F54" s="76"/>
      <c r="G54" s="76"/>
      <c r="H54" s="76"/>
      <c r="I54" s="76"/>
      <c r="J54" s="76"/>
      <c r="K54" s="76"/>
      <c r="L54" s="76"/>
      <c r="M54" s="76"/>
      <c r="N54" s="76"/>
      <c r="O54" s="76"/>
      <c r="P54" s="76"/>
      <c r="Q54" s="44"/>
      <c r="R54" s="44"/>
    </row>
    <row r="55" spans="1:18" x14ac:dyDescent="0.2">
      <c r="A55" s="76"/>
      <c r="B55" s="76"/>
      <c r="C55" s="76"/>
      <c r="D55" s="76"/>
      <c r="E55" s="76"/>
      <c r="F55" s="76"/>
      <c r="G55" s="76"/>
      <c r="H55" s="76"/>
      <c r="I55" s="76"/>
      <c r="J55" s="76"/>
      <c r="K55" s="76"/>
      <c r="L55" s="76"/>
      <c r="M55" s="76"/>
      <c r="N55" s="76"/>
      <c r="O55" s="76"/>
      <c r="P55" s="76"/>
      <c r="Q55" s="44"/>
      <c r="R55" s="44"/>
    </row>
    <row r="56" spans="1:18" x14ac:dyDescent="0.2">
      <c r="A56" s="76"/>
      <c r="B56" s="76"/>
      <c r="C56" s="76"/>
      <c r="D56" s="76"/>
      <c r="E56" s="76"/>
      <c r="F56" s="76"/>
      <c r="G56" s="76"/>
      <c r="H56" s="76"/>
      <c r="I56" s="76"/>
      <c r="J56" s="76"/>
      <c r="K56" s="76"/>
      <c r="L56" s="76"/>
      <c r="M56" s="76"/>
      <c r="N56" s="76"/>
      <c r="O56" s="76"/>
      <c r="P56" s="76"/>
      <c r="Q56" s="44"/>
      <c r="R56" s="44"/>
    </row>
    <row r="57" spans="1:18" x14ac:dyDescent="0.2">
      <c r="A57" s="76"/>
      <c r="B57" s="76"/>
      <c r="C57" s="76"/>
      <c r="D57" s="76"/>
      <c r="E57" s="76"/>
      <c r="F57" s="76"/>
      <c r="G57" s="76"/>
      <c r="H57" s="76"/>
      <c r="I57" s="76"/>
      <c r="J57" s="76"/>
      <c r="K57" s="76"/>
      <c r="L57" s="76"/>
      <c r="M57" s="76"/>
      <c r="N57" s="76"/>
      <c r="O57" s="76"/>
      <c r="P57" s="76"/>
      <c r="Q57" s="44"/>
      <c r="R57" s="44"/>
    </row>
    <row r="58" spans="1:18" x14ac:dyDescent="0.2">
      <c r="A58" s="76"/>
      <c r="B58" s="76"/>
      <c r="C58" s="76"/>
      <c r="D58" s="76"/>
      <c r="E58" s="76"/>
      <c r="F58" s="76"/>
      <c r="G58" s="76"/>
      <c r="H58" s="76"/>
      <c r="I58" s="76"/>
      <c r="J58" s="76"/>
      <c r="K58" s="76"/>
      <c r="L58" s="76"/>
      <c r="M58" s="76"/>
      <c r="N58" s="76"/>
      <c r="O58" s="76"/>
      <c r="P58" s="76"/>
      <c r="Q58" s="44"/>
      <c r="R58" s="44"/>
    </row>
    <row r="59" spans="1:18" x14ac:dyDescent="0.2">
      <c r="A59" s="76"/>
      <c r="B59" s="76"/>
      <c r="C59" s="76"/>
      <c r="D59" s="76"/>
      <c r="E59" s="76"/>
      <c r="F59" s="76"/>
      <c r="G59" s="76"/>
      <c r="H59" s="76"/>
      <c r="I59" s="76"/>
      <c r="J59" s="76"/>
      <c r="K59" s="76"/>
      <c r="L59" s="76"/>
      <c r="M59" s="76"/>
      <c r="N59" s="76"/>
      <c r="O59" s="76"/>
      <c r="P59" s="76"/>
      <c r="Q59" s="44"/>
      <c r="R59" s="44"/>
    </row>
    <row r="60" spans="1:18" x14ac:dyDescent="0.2">
      <c r="A60" s="76"/>
      <c r="B60" s="76"/>
      <c r="C60" s="76"/>
      <c r="D60" s="76"/>
      <c r="E60" s="76"/>
      <c r="F60" s="76"/>
      <c r="G60" s="76"/>
      <c r="H60" s="76"/>
      <c r="I60" s="76"/>
      <c r="J60" s="76"/>
      <c r="K60" s="76"/>
      <c r="L60" s="76"/>
      <c r="M60" s="76"/>
      <c r="N60" s="76"/>
      <c r="O60" s="76"/>
      <c r="P60" s="76"/>
      <c r="Q60" s="44"/>
      <c r="R60" s="44"/>
    </row>
    <row r="61" spans="1:18" x14ac:dyDescent="0.2">
      <c r="A61" s="76"/>
      <c r="B61" s="76"/>
      <c r="C61" s="76"/>
      <c r="D61" s="76"/>
      <c r="E61" s="76"/>
      <c r="F61" s="76"/>
      <c r="G61" s="76"/>
      <c r="H61" s="76"/>
      <c r="I61" s="76"/>
      <c r="J61" s="76"/>
      <c r="K61" s="76"/>
      <c r="L61" s="76"/>
      <c r="M61" s="76"/>
      <c r="N61" s="76"/>
      <c r="O61" s="76"/>
      <c r="P61" s="76"/>
      <c r="Q61" s="44"/>
      <c r="R61" s="44"/>
    </row>
    <row r="62" spans="1:18" x14ac:dyDescent="0.2">
      <c r="O62" s="44"/>
      <c r="P62" s="44"/>
      <c r="Q62" s="44"/>
      <c r="R62" s="44"/>
    </row>
    <row r="63" spans="1:18" x14ac:dyDescent="0.2">
      <c r="O63" s="44"/>
      <c r="P63" s="44"/>
    </row>
    <row r="64" spans="1:18" x14ac:dyDescent="0.2">
      <c r="O64" s="44"/>
      <c r="P64" s="44"/>
    </row>
    <row r="65" spans="15:16" x14ac:dyDescent="0.2">
      <c r="O65" s="44"/>
      <c r="P65" s="44"/>
    </row>
    <row r="66" spans="15:16" x14ac:dyDescent="0.2">
      <c r="O66" s="44"/>
      <c r="P66" s="44"/>
    </row>
    <row r="67" spans="15:16" x14ac:dyDescent="0.2">
      <c r="O67" s="44"/>
      <c r="P67" s="44"/>
    </row>
    <row r="68" spans="15:16" x14ac:dyDescent="0.2">
      <c r="O68" s="44"/>
      <c r="P68" s="44"/>
    </row>
    <row r="69" spans="15:16" x14ac:dyDescent="0.2">
      <c r="O69" s="44"/>
      <c r="P69" s="44"/>
    </row>
    <row r="70" spans="15:16" x14ac:dyDescent="0.2">
      <c r="O70" s="44"/>
      <c r="P70" s="44"/>
    </row>
    <row r="71" spans="15:16" x14ac:dyDescent="0.2">
      <c r="O71" s="44"/>
      <c r="P71" s="44"/>
    </row>
    <row r="72" spans="15:16" x14ac:dyDescent="0.2">
      <c r="O72" s="44"/>
      <c r="P72" s="44"/>
    </row>
    <row r="73" spans="15:16" x14ac:dyDescent="0.2">
      <c r="O73" s="44"/>
      <c r="P73" s="44"/>
    </row>
    <row r="74" spans="15:16" x14ac:dyDescent="0.2">
      <c r="O74" s="44"/>
      <c r="P74" s="44"/>
    </row>
    <row r="75" spans="15:16" x14ac:dyDescent="0.2">
      <c r="O75" s="44"/>
      <c r="P75" s="44"/>
    </row>
    <row r="76" spans="15:16" x14ac:dyDescent="0.2">
      <c r="O76" s="44"/>
      <c r="P76" s="44"/>
    </row>
    <row r="77" spans="15:16" x14ac:dyDescent="0.2">
      <c r="O77" s="44"/>
      <c r="P77" s="44"/>
    </row>
    <row r="78" spans="15:16" x14ac:dyDescent="0.2">
      <c r="O78" s="44"/>
      <c r="P78" s="44"/>
    </row>
    <row r="79" spans="15:16" x14ac:dyDescent="0.2">
      <c r="O79" s="44"/>
      <c r="P79" s="44"/>
    </row>
    <row r="80" spans="15:16" x14ac:dyDescent="0.2">
      <c r="O80" s="44"/>
      <c r="P80" s="44"/>
    </row>
    <row r="81" spans="15:16" x14ac:dyDescent="0.2">
      <c r="O81" s="44"/>
      <c r="P81" s="44"/>
    </row>
    <row r="82" spans="15:16" x14ac:dyDescent="0.2">
      <c r="O82" s="44"/>
      <c r="P82" s="44"/>
    </row>
    <row r="83" spans="15:16" x14ac:dyDescent="0.2">
      <c r="O83" s="44"/>
      <c r="P83" s="44"/>
    </row>
    <row r="84" spans="15:16" x14ac:dyDescent="0.2">
      <c r="O84" s="44"/>
      <c r="P84" s="44"/>
    </row>
    <row r="85" spans="15:16" x14ac:dyDescent="0.2">
      <c r="O85" s="44"/>
      <c r="P85" s="44"/>
    </row>
    <row r="86" spans="15:16" x14ac:dyDescent="0.2">
      <c r="O86" s="44"/>
      <c r="P86" s="44"/>
    </row>
    <row r="87" spans="15:16" x14ac:dyDescent="0.2">
      <c r="O87" s="44"/>
      <c r="P87" s="44"/>
    </row>
    <row r="88" spans="15:16" x14ac:dyDescent="0.2">
      <c r="O88" s="44"/>
      <c r="P88" s="44"/>
    </row>
    <row r="89" spans="15:16" x14ac:dyDescent="0.2">
      <c r="O89" s="44"/>
      <c r="P89" s="44"/>
    </row>
    <row r="90" spans="15:16" x14ac:dyDescent="0.2">
      <c r="O90" s="44"/>
      <c r="P90" s="44"/>
    </row>
    <row r="91" spans="15:16" x14ac:dyDescent="0.2">
      <c r="O91" s="44"/>
      <c r="P91" s="44"/>
    </row>
    <row r="92" spans="15:16" x14ac:dyDescent="0.2">
      <c r="O92" s="44"/>
      <c r="P92" s="44"/>
    </row>
    <row r="93" spans="15:16" x14ac:dyDescent="0.2">
      <c r="O93" s="44"/>
      <c r="P93" s="44"/>
    </row>
    <row r="94" spans="15:16" x14ac:dyDescent="0.2">
      <c r="O94" s="44"/>
      <c r="P94" s="44"/>
    </row>
    <row r="95" spans="15:16" x14ac:dyDescent="0.2">
      <c r="O95" s="44"/>
      <c r="P95" s="44"/>
    </row>
    <row r="96" spans="15:16" x14ac:dyDescent="0.2">
      <c r="O96" s="44"/>
      <c r="P96" s="44"/>
    </row>
    <row r="97" spans="15:16" x14ac:dyDescent="0.2">
      <c r="O97" s="44"/>
      <c r="P97" s="44"/>
    </row>
    <row r="98" spans="15:16" x14ac:dyDescent="0.2">
      <c r="O98" s="44"/>
      <c r="P98" s="44"/>
    </row>
    <row r="99" spans="15:16" x14ac:dyDescent="0.2">
      <c r="O99" s="44"/>
      <c r="P99" s="44"/>
    </row>
    <row r="100" spans="15:16" x14ac:dyDescent="0.2">
      <c r="O100" s="44"/>
      <c r="P100" s="44"/>
    </row>
    <row r="101" spans="15:16" x14ac:dyDescent="0.2">
      <c r="O101" s="44"/>
      <c r="P101" s="44"/>
    </row>
    <row r="102" spans="15:16" x14ac:dyDescent="0.2">
      <c r="O102" s="44"/>
      <c r="P102" s="44"/>
    </row>
    <row r="103" spans="15:16" x14ac:dyDescent="0.2">
      <c r="O103" s="44"/>
      <c r="P103" s="44"/>
    </row>
    <row r="104" spans="15:16" x14ac:dyDescent="0.2">
      <c r="O104" s="44"/>
      <c r="P104" s="44"/>
    </row>
    <row r="105" spans="15:16" x14ac:dyDescent="0.2">
      <c r="O105" s="44"/>
      <c r="P105" s="44"/>
    </row>
    <row r="106" spans="15:16" x14ac:dyDescent="0.2">
      <c r="O106" s="44"/>
      <c r="P106" s="44"/>
    </row>
    <row r="107" spans="15:16" x14ac:dyDescent="0.2">
      <c r="O107" s="44"/>
      <c r="P107" s="44"/>
    </row>
    <row r="108" spans="15:16" x14ac:dyDescent="0.2">
      <c r="O108" s="44"/>
      <c r="P108" s="44"/>
    </row>
    <row r="109" spans="15:16" x14ac:dyDescent="0.2">
      <c r="O109" s="44"/>
      <c r="P109" s="44"/>
    </row>
    <row r="110" spans="15:16" x14ac:dyDescent="0.2">
      <c r="O110" s="44"/>
      <c r="P110" s="44"/>
    </row>
  </sheetData>
  <mergeCells count="10">
    <mergeCell ref="A22:E30"/>
    <mergeCell ref="N24:O24"/>
    <mergeCell ref="N25:O25"/>
    <mergeCell ref="A1:XFD2"/>
    <mergeCell ref="N3:O3"/>
    <mergeCell ref="N4:O4"/>
    <mergeCell ref="N13:O13"/>
    <mergeCell ref="N18:O18"/>
    <mergeCell ref="A21:C21"/>
    <mergeCell ref="D21:E21"/>
  </mergeCells>
  <hyperlinks>
    <hyperlink ref="F9" r:id="rId1" display="https://finbox.com/NASDAQGS:INTC/explorer/revenue_proj" xr:uid="{1EE5C866-5B3D-134E-8B76-BB3DB140C35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2023-12-09T06:41:17Z</dcterms:modified>
</cp:coreProperties>
</file>