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27"/>
  <workbookPr codeName="ThisWorkbook"/>
  <mc:AlternateContent xmlns:mc="http://schemas.openxmlformats.org/markup-compatibility/2006">
    <mc:Choice Requires="x15">
      <x15ac:absPath xmlns:x15ac="http://schemas.microsoft.com/office/spreadsheetml/2010/11/ac" url="/Users/mac/Documents/financial-modeling/Technology/Hardware/"/>
    </mc:Choice>
  </mc:AlternateContent>
  <xr:revisionPtr revIDLastSave="0" documentId="13_ncr:1_{A08AB1B7-B518-B44D-A31E-6FF15E5819F2}" xr6:coauthVersionLast="47" xr6:coauthVersionMax="47" xr10:uidLastSave="{00000000-0000-0000-0000-000000000000}"/>
  <bookViews>
    <workbookView xWindow="0" yWindow="500" windowWidth="28800" windowHeight="17500" activeTab="1" xr2:uid="{00000000-000D-0000-FFFF-FFFF00000000}"/>
  </bookViews>
  <sheets>
    <sheet name="Financials" sheetId="1" r:id="rId1"/>
    <sheet name="Model" sheetId="2" r:id="rId2"/>
  </sheets>
  <externalReferences>
    <externalReference r:id="rId3"/>
  </externalReferenc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G3" i="2" l="1"/>
  <c r="O10" i="2"/>
  <c r="O9" i="2"/>
  <c r="O7" i="2"/>
  <c r="G7" i="2"/>
  <c r="E7" i="2"/>
  <c r="O6" i="2"/>
  <c r="O8" i="2" s="1"/>
  <c r="O12" i="2" s="1"/>
  <c r="G6" i="2"/>
  <c r="E6" i="2"/>
  <c r="O5" i="2"/>
  <c r="G5" i="2"/>
  <c r="C4" i="2"/>
  <c r="A4" i="2"/>
  <c r="C3" i="2"/>
  <c r="A22" i="2" a="1"/>
  <c r="A22" i="2" s="1"/>
  <c r="D21" i="2" a="1"/>
  <c r="D21" i="2" s="1"/>
  <c r="A21" i="2" a="1"/>
  <c r="A21" i="2" s="1"/>
  <c r="J17" i="2"/>
  <c r="I17" i="2"/>
  <c r="H17" i="2"/>
  <c r="G17" i="2"/>
  <c r="F17" i="2"/>
  <c r="C6" i="2" s="1"/>
  <c r="E17" i="2"/>
  <c r="D17" i="2"/>
  <c r="C17" i="2"/>
  <c r="B17" i="2"/>
  <c r="J16" i="2"/>
  <c r="I16" i="2"/>
  <c r="H16" i="2"/>
  <c r="G16" i="2"/>
  <c r="F16" i="2"/>
  <c r="E16" i="2"/>
  <c r="D16" i="2"/>
  <c r="C16" i="2"/>
  <c r="E5" i="2" s="1"/>
  <c r="O15" i="2"/>
  <c r="J14" i="2"/>
  <c r="I14" i="2"/>
  <c r="H14" i="2"/>
  <c r="G14" i="2"/>
  <c r="F14" i="2"/>
  <c r="E14" i="2"/>
  <c r="D14" i="2"/>
  <c r="C14" i="2"/>
  <c r="B14" i="2"/>
  <c r="J13" i="2"/>
  <c r="I13" i="2"/>
  <c r="H13" i="2"/>
  <c r="G13" i="2"/>
  <c r="F13" i="2"/>
  <c r="E13" i="2"/>
  <c r="D13" i="2"/>
  <c r="C13" i="2"/>
  <c r="J11" i="2"/>
  <c r="I11" i="2"/>
  <c r="H11" i="2"/>
  <c r="G11" i="2"/>
  <c r="F11" i="2"/>
  <c r="E11" i="2"/>
  <c r="D11" i="2"/>
  <c r="C11" i="2"/>
  <c r="O11" i="2"/>
  <c r="O19" i="2"/>
  <c r="K5" i="2" a="1"/>
  <c r="K5" i="2" s="1"/>
  <c r="C5" i="2"/>
  <c r="A5" i="2" a="1"/>
  <c r="A5" i="2" s="1"/>
  <c r="K4" i="2" a="1"/>
  <c r="K4" i="2" s="1"/>
  <c r="E3" i="2"/>
  <c r="A3" i="2" a="1"/>
  <c r="A3" i="2" s="1"/>
  <c r="K3" i="2" s="1"/>
  <c r="U190" i="1"/>
  <c r="T190" i="1"/>
  <c r="S190" i="1"/>
  <c r="R190" i="1"/>
  <c r="Q190" i="1"/>
  <c r="P190" i="1"/>
  <c r="O190" i="1"/>
  <c r="N190" i="1"/>
  <c r="M190" i="1"/>
  <c r="L190" i="1"/>
  <c r="K190" i="1"/>
  <c r="J190" i="1"/>
  <c r="I190" i="1"/>
  <c r="H190" i="1"/>
  <c r="G190" i="1"/>
  <c r="F190" i="1"/>
  <c r="E190" i="1"/>
  <c r="D190" i="1"/>
  <c r="C190" i="1"/>
  <c r="B190" i="1"/>
  <c r="U189" i="1"/>
  <c r="T189" i="1"/>
  <c r="S189" i="1"/>
  <c r="Q189" i="1"/>
  <c r="P189" i="1"/>
  <c r="O189" i="1"/>
  <c r="N189" i="1"/>
  <c r="M189" i="1"/>
  <c r="L189" i="1"/>
  <c r="K189" i="1"/>
  <c r="J189" i="1"/>
  <c r="I189" i="1"/>
  <c r="H189" i="1"/>
  <c r="G189" i="1"/>
  <c r="F189" i="1"/>
  <c r="E189" i="1"/>
  <c r="D189" i="1"/>
  <c r="C189" i="1"/>
  <c r="U143" i="1"/>
  <c r="T143" i="1"/>
  <c r="S143" i="1"/>
  <c r="R143" i="1"/>
  <c r="Q143" i="1"/>
  <c r="P143" i="1"/>
  <c r="O143" i="1"/>
  <c r="N143" i="1"/>
  <c r="M143" i="1"/>
  <c r="L143" i="1"/>
  <c r="K143" i="1"/>
  <c r="J143" i="1"/>
  <c r="I143" i="1"/>
  <c r="H143" i="1"/>
  <c r="G143" i="1"/>
  <c r="F143" i="1"/>
  <c r="E143" i="1"/>
  <c r="D143" i="1"/>
  <c r="C143" i="1"/>
  <c r="B143" i="1"/>
  <c r="U129" i="1"/>
  <c r="T129" i="1"/>
  <c r="S129" i="1"/>
  <c r="R129" i="1"/>
  <c r="Q129" i="1"/>
  <c r="P129" i="1"/>
  <c r="O129" i="1"/>
  <c r="N129" i="1"/>
  <c r="M129" i="1"/>
  <c r="L129" i="1"/>
  <c r="K129" i="1"/>
  <c r="J129" i="1"/>
  <c r="I129" i="1"/>
  <c r="H129" i="1"/>
  <c r="G129" i="1"/>
  <c r="F129" i="1"/>
  <c r="E129" i="1"/>
  <c r="D129" i="1"/>
  <c r="C129" i="1"/>
  <c r="U36" i="1"/>
  <c r="T36" i="1"/>
  <c r="S36" i="1"/>
  <c r="R36" i="1"/>
  <c r="Q36" i="1"/>
  <c r="P36" i="1"/>
  <c r="O36" i="1"/>
  <c r="N36" i="1"/>
  <c r="M36" i="1"/>
  <c r="L36" i="1"/>
  <c r="K36" i="1"/>
  <c r="J36" i="1"/>
  <c r="I36" i="1"/>
  <c r="H36" i="1"/>
  <c r="G36" i="1"/>
  <c r="F36" i="1"/>
  <c r="E36" i="1"/>
  <c r="D36" i="1"/>
  <c r="C36" i="1"/>
  <c r="B36" i="1"/>
  <c r="U35" i="1"/>
  <c r="T35" i="1"/>
  <c r="S35" i="1"/>
  <c r="Q35" i="1"/>
  <c r="P35" i="1"/>
  <c r="O35" i="1"/>
  <c r="N35" i="1"/>
  <c r="M35" i="1"/>
  <c r="L35" i="1"/>
  <c r="K35" i="1"/>
  <c r="J35" i="1"/>
  <c r="I35" i="1"/>
  <c r="H35" i="1"/>
  <c r="G35" i="1"/>
  <c r="F35" i="1"/>
  <c r="E35" i="1"/>
  <c r="D35" i="1"/>
  <c r="C35" i="1"/>
  <c r="U18" i="1"/>
  <c r="T18" i="1"/>
  <c r="S18" i="1"/>
  <c r="Q18" i="1"/>
  <c r="P18" i="1"/>
  <c r="O18" i="1"/>
  <c r="N18" i="1"/>
  <c r="M18" i="1"/>
  <c r="L18" i="1"/>
  <c r="K18" i="1"/>
  <c r="J18" i="1"/>
  <c r="I18" i="1"/>
  <c r="H18" i="1"/>
  <c r="G18" i="1"/>
  <c r="F18" i="1"/>
  <c r="E18" i="1"/>
  <c r="D18" i="1"/>
  <c r="C18" i="1"/>
  <c r="U14" i="1"/>
  <c r="T14" i="1"/>
  <c r="S14" i="1"/>
  <c r="R14" i="1"/>
  <c r="Q14" i="1"/>
  <c r="P14" i="1"/>
  <c r="O14" i="1"/>
  <c r="N14" i="1"/>
  <c r="M14" i="1"/>
  <c r="L14" i="1"/>
  <c r="K14" i="1"/>
  <c r="U12" i="1"/>
  <c r="T12" i="1"/>
  <c r="S12" i="1"/>
  <c r="R12" i="1"/>
  <c r="Q12" i="1"/>
  <c r="P12" i="1"/>
  <c r="O12" i="1"/>
  <c r="N12" i="1"/>
  <c r="M12" i="1"/>
  <c r="L12" i="1"/>
  <c r="K12" i="1"/>
  <c r="J12" i="1"/>
  <c r="I12" i="1"/>
  <c r="H12" i="1"/>
  <c r="G12" i="1"/>
  <c r="F12" i="1"/>
  <c r="E12" i="1"/>
  <c r="D12" i="1"/>
  <c r="C12" i="1"/>
  <c r="B12" i="1"/>
  <c r="U3" i="1"/>
  <c r="T3" i="1"/>
  <c r="S3" i="1"/>
  <c r="Q3" i="1"/>
  <c r="P3" i="1"/>
  <c r="O3" i="1"/>
  <c r="N3" i="1"/>
  <c r="M3" i="1"/>
  <c r="L3" i="1"/>
  <c r="K3" i="1"/>
  <c r="J3" i="1"/>
  <c r="I3" i="1"/>
  <c r="H3" i="1"/>
  <c r="G3" i="1"/>
  <c r="F3" i="1"/>
  <c r="E3" i="1"/>
  <c r="D3" i="1"/>
  <c r="C3" i="1"/>
  <c r="K13" i="2" l="1"/>
  <c r="K11" i="2"/>
  <c r="K16" i="2"/>
  <c r="E4" i="2"/>
  <c r="G4" i="2"/>
  <c r="O20" i="2"/>
  <c r="C7" i="2"/>
  <c r="A6" i="2" l="1"/>
  <c r="A7" i="2"/>
  <c r="O21" i="2"/>
  <c r="O22" i="2" s="1"/>
  <c r="O23" i="2" l="1"/>
  <c r="O14" i="2" l="1"/>
  <c r="O17" i="2" s="1"/>
  <c r="N25" i="2" s="1"/>
  <c r="I6" i="2" s="1"/>
  <c r="I3" i="2" s="1"/>
  <c r="I4" i="2" s="1"/>
  <c r="I5" i="2" s="1"/>
  <c r="K6" i="2" s="1"/>
  <c r="K7" i="2" l="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2"/>
        </ext>
      </extLst>
    </bk>
  </futureMetadata>
  <cellMetadata count="1">
    <bk>
      <rc t="1" v="0"/>
    </bk>
  </cellMetadata>
  <valueMetadata count="1">
    <bk>
      <rc t="2" v="0"/>
    </bk>
  </valueMetadata>
</metadata>
</file>

<file path=xl/sharedStrings.xml><?xml version="1.0" encoding="utf-8"?>
<sst xmlns="http://schemas.openxmlformats.org/spreadsheetml/2006/main" count="1296" uniqueCount="255">
  <si>
    <t>2009 Y</t>
  </si>
  <si>
    <t>2010 Y</t>
  </si>
  <si>
    <t>2011 Y</t>
  </si>
  <si>
    <t>2012 Y</t>
  </si>
  <si>
    <t>2013 Y</t>
  </si>
  <si>
    <t>2014 Y</t>
  </si>
  <si>
    <t>2015 Y</t>
  </si>
  <si>
    <t>2016 Y</t>
  </si>
  <si>
    <t>2017 Y</t>
  </si>
  <si>
    <t>2018 Y</t>
  </si>
  <si>
    <t>2019 Y</t>
  </si>
  <si>
    <t>2020 Y</t>
  </si>
  <si>
    <t>2021 Y</t>
  </si>
  <si>
    <t>2022 Y</t>
  </si>
  <si>
    <t>2023 Y</t>
  </si>
  <si>
    <t>TTM</t>
  </si>
  <si>
    <t>2023 Q2</t>
  </si>
  <si>
    <t>2023 Q3</t>
  </si>
  <si>
    <t>2023 Q4</t>
  </si>
  <si>
    <t>2024 Q1</t>
  </si>
  <si>
    <t>Sales/Revenue/Turnover</t>
  </si>
  <si>
    <t xml:space="preserve">  Sales &amp; Services Revenue</t>
  </si>
  <si>
    <t xml:space="preserve">  Cost of Revenue</t>
  </si>
  <si>
    <t xml:space="preserve">    Cost of Goods &amp; Services</t>
  </si>
  <si>
    <t>Gross Profit</t>
  </si>
  <si>
    <t xml:space="preserve">  Other Operating Income</t>
  </si>
  <si>
    <t/>
  </si>
  <si>
    <t xml:space="preserve">  Operating Expenses</t>
  </si>
  <si>
    <t xml:space="preserve">    Selling, General &amp; Admin</t>
  </si>
  <si>
    <t xml:space="preserve">    Research &amp; Development</t>
  </si>
  <si>
    <t xml:space="preserve">    Other Operating Expense</t>
  </si>
  <si>
    <t>Operating Income (Loss)</t>
  </si>
  <si>
    <t xml:space="preserve">  Non-Operating (Income) Loss</t>
  </si>
  <si>
    <t xml:space="preserve">    Interest Expense, Net</t>
  </si>
  <si>
    <t xml:space="preserve">      Interest Expense</t>
  </si>
  <si>
    <t xml:space="preserve">      Interest Income</t>
  </si>
  <si>
    <t xml:space="preserve">    Other Non-Op (Income) Loss</t>
  </si>
  <si>
    <t>Pretax Income</t>
  </si>
  <si>
    <t xml:space="preserve">  Income Tax Expense (Benefit)</t>
  </si>
  <si>
    <t xml:space="preserve">  (Income) Loss from Affiliates</t>
  </si>
  <si>
    <t>Income (Loss) from Cont Ops</t>
  </si>
  <si>
    <t xml:space="preserve">  Net Extraordinary Losses (Gains)</t>
  </si>
  <si>
    <t xml:space="preserve">    Discontinued Operations</t>
  </si>
  <si>
    <t xml:space="preserve">    Extraord. &amp; Accounting Changes</t>
  </si>
  <si>
    <t>Income (Loss) Incl. MI</t>
  </si>
  <si>
    <t xml:space="preserve">  Minority Interest</t>
  </si>
  <si>
    <t>Net Income, GAAP</t>
  </si>
  <si>
    <t xml:space="preserve">  Preferred Dividends</t>
  </si>
  <si>
    <t xml:space="preserve">  Other Adjustments</t>
  </si>
  <si>
    <t>Net Income Avail to Common, GAAP</t>
  </si>
  <si>
    <t>Basic Weighted Avg Shares</t>
  </si>
  <si>
    <t>Basic EPS, GAAP</t>
  </si>
  <si>
    <t>Basic EPS from Cont Ops</t>
  </si>
  <si>
    <t>Diluted Weighted Avg Shares</t>
  </si>
  <si>
    <t>Diluted EPS, GAAP</t>
  </si>
  <si>
    <t>Diluted EPS from Cont Ops</t>
  </si>
  <si>
    <t>EBITDA</t>
  </si>
  <si>
    <t>EBITDA Margin (%)</t>
  </si>
  <si>
    <t>EBITA</t>
  </si>
  <si>
    <t>EBIT</t>
  </si>
  <si>
    <t>Gross Margin (%)</t>
  </si>
  <si>
    <t>Operating Margin (%)</t>
  </si>
  <si>
    <t>Profit Margin (%)</t>
  </si>
  <si>
    <t>Sales per Employee</t>
  </si>
  <si>
    <t>Dividend per Share</t>
  </si>
  <si>
    <t>Depreciation Expense</t>
  </si>
  <si>
    <t>Total Current Assets</t>
  </si>
  <si>
    <t xml:space="preserve">  Cash, Cash Equivalents &amp; STI</t>
  </si>
  <si>
    <t xml:space="preserve">    Cash &amp; Cash Equivalents</t>
  </si>
  <si>
    <t xml:space="preserve">    ST Investments</t>
  </si>
  <si>
    <t xml:space="preserve">  Accounts &amp; Notes Receiv</t>
  </si>
  <si>
    <t xml:space="preserve">    Accounts Receivable, Net</t>
  </si>
  <si>
    <t xml:space="preserve">    Notes Receivable, Net</t>
  </si>
  <si>
    <t xml:space="preserve">    Loans Receivable, Net</t>
  </si>
  <si>
    <t xml:space="preserve">    Other Receivable, Net</t>
  </si>
  <si>
    <t xml:space="preserve">  Inventories</t>
  </si>
  <si>
    <t xml:space="preserve">    Raw Materials</t>
  </si>
  <si>
    <t xml:space="preserve">    Work In Process</t>
  </si>
  <si>
    <t xml:space="preserve">    Finished Goods</t>
  </si>
  <si>
    <t xml:space="preserve">    Inventory Adjustments</t>
  </si>
  <si>
    <t xml:space="preserve">    Other Inventory</t>
  </si>
  <si>
    <t xml:space="preserve">  Other ST Assets</t>
  </si>
  <si>
    <t xml:space="preserve">    Prepaid Expenses</t>
  </si>
  <si>
    <t xml:space="preserve">    ST Derivative &amp; Hedging Assets</t>
  </si>
  <si>
    <t xml:space="preserve">    ST Assets Held-for-Sale</t>
  </si>
  <si>
    <t xml:space="preserve">    ST Deferred Tax Assets</t>
  </si>
  <si>
    <t xml:space="preserve">    Misc ST Assets</t>
  </si>
  <si>
    <t>Total Noncurrent Assets</t>
  </si>
  <si>
    <t xml:space="preserve">  Property, Plant &amp; Equip, Net</t>
  </si>
  <si>
    <t xml:space="preserve">    Property, Plant &amp; Equip</t>
  </si>
  <si>
    <t xml:space="preserve">    Accumulated Depreciation</t>
  </si>
  <si>
    <t xml:space="preserve">  LT Investments &amp; Receivables</t>
  </si>
  <si>
    <t xml:space="preserve">    LT Investments</t>
  </si>
  <si>
    <t xml:space="preserve">    LT Receivables</t>
  </si>
  <si>
    <t xml:space="preserve">  Other LT Assets</t>
  </si>
  <si>
    <t xml:space="preserve">    Total Intangible Assets</t>
  </si>
  <si>
    <t xml:space="preserve">    Goodwill</t>
  </si>
  <si>
    <t xml:space="preserve">    Other Intangible Assets</t>
  </si>
  <si>
    <t xml:space="preserve">    LT Deferred Tax Assets</t>
  </si>
  <si>
    <t xml:space="preserve">    LT Derivative &amp; Hedging Assets</t>
  </si>
  <si>
    <t xml:space="preserve">    Misc LT Assets</t>
  </si>
  <si>
    <t>Total Assets</t>
  </si>
  <si>
    <t>Payables &amp; Accruals</t>
  </si>
  <si>
    <t xml:space="preserve">  Accounts Payable</t>
  </si>
  <si>
    <t xml:space="preserve">  Accrued Taxes</t>
  </si>
  <si>
    <t xml:space="preserve">  Interest &amp; Dividends Payable</t>
  </si>
  <si>
    <t xml:space="preserve">  Other Payables &amp; Accruals</t>
  </si>
  <si>
    <t>ST Debt</t>
  </si>
  <si>
    <t xml:space="preserve">  ST Borrowings</t>
  </si>
  <si>
    <t xml:space="preserve">  ST Finance Leases</t>
  </si>
  <si>
    <t>Other ST Liabilities</t>
  </si>
  <si>
    <t xml:space="preserve">  Deferred Revenue</t>
  </si>
  <si>
    <t xml:space="preserve">  Derivatives &amp; Hedging</t>
  </si>
  <si>
    <t xml:space="preserve">  Deferred Tax Liabilities</t>
  </si>
  <si>
    <t xml:space="preserve">  Misc ST Liabilities</t>
  </si>
  <si>
    <t>Total Current Liabilities</t>
  </si>
  <si>
    <t>LT Debt</t>
  </si>
  <si>
    <t xml:space="preserve">  LT Borrowings</t>
  </si>
  <si>
    <t xml:space="preserve">  LT Finance Leases</t>
  </si>
  <si>
    <t>Other LT Liabilities</t>
  </si>
  <si>
    <t xml:space="preserve">  Accrued Liabilities</t>
  </si>
  <si>
    <t xml:space="preserve">  Pension Liabilities</t>
  </si>
  <si>
    <t xml:space="preserve">  Misc LT Liabilities</t>
  </si>
  <si>
    <t>Total Noncurrent Liabilities</t>
  </si>
  <si>
    <t>Total Liabilities</t>
  </si>
  <si>
    <t>Preferred Equity and Hybrid Capital</t>
  </si>
  <si>
    <t>Share Capital &amp; APIC</t>
  </si>
  <si>
    <t xml:space="preserve">  Common Stock</t>
  </si>
  <si>
    <t xml:space="preserve">  Additional Paid in Capital</t>
  </si>
  <si>
    <t>Treasury Stock</t>
  </si>
  <si>
    <t>Retained Earnings</t>
  </si>
  <si>
    <t>Other Equity</t>
  </si>
  <si>
    <t>Equity Before Minority Interest</t>
  </si>
  <si>
    <t xml:space="preserve">  Minority/Non Controlling Interest</t>
  </si>
  <si>
    <t>Total Equity</t>
  </si>
  <si>
    <t>Total Liabilities &amp; Equity</t>
  </si>
  <si>
    <t>Shares Outstanding</t>
  </si>
  <si>
    <t>Capital Leases - Total</t>
  </si>
  <si>
    <t>Net Debt</t>
  </si>
  <si>
    <t>Net Debt to Equity</t>
  </si>
  <si>
    <t>Tangible Common Equity Ratio</t>
  </si>
  <si>
    <t>Current Ratio</t>
  </si>
  <si>
    <t>Cash Conversion Cycle</t>
  </si>
  <si>
    <t>Number of Employees</t>
  </si>
  <si>
    <t>Net Income</t>
  </si>
  <si>
    <t>Depreciation &amp; Amortization</t>
  </si>
  <si>
    <t>Non-Cash Items</t>
  </si>
  <si>
    <t xml:space="preserve">  Stock-Based Compensation</t>
  </si>
  <si>
    <t xml:space="preserve">  Deferred Income Taxes</t>
  </si>
  <si>
    <t xml:space="preserve">  Asset Impairment Charge</t>
  </si>
  <si>
    <t xml:space="preserve">  Other Non-Cash Adj</t>
  </si>
  <si>
    <t>Chg in Non-Cash Work Cap</t>
  </si>
  <si>
    <t xml:space="preserve">  (Inc) Dec in Accts Receiv</t>
  </si>
  <si>
    <t xml:space="preserve">  (Inc) Dec in Inventories</t>
  </si>
  <si>
    <t xml:space="preserve">  (Inc) Dec in Prepaid Assets</t>
  </si>
  <si>
    <t xml:space="preserve">  Inc (Dec) in Accts Payable</t>
  </si>
  <si>
    <t xml:space="preserve">  Inc (Dec) in Other</t>
  </si>
  <si>
    <t>Net Cash From Disc Ops</t>
  </si>
  <si>
    <t>Cash from Operating Activities</t>
  </si>
  <si>
    <t>Change in Fixed &amp; Intang</t>
  </si>
  <si>
    <t xml:space="preserve">  Disp in Fixed &amp; Intang</t>
  </si>
  <si>
    <t xml:space="preserve">    Disp of Fixed Prod Assets</t>
  </si>
  <si>
    <t xml:space="preserve">    Disp of Intangible Assets</t>
  </si>
  <si>
    <t xml:space="preserve">  Acq of Fixed &amp; Intang</t>
  </si>
  <si>
    <t xml:space="preserve">    Acq of Fixed Prod Assets</t>
  </si>
  <si>
    <t xml:space="preserve">    Acq of Intangible Assets</t>
  </si>
  <si>
    <t>Net Change in LT Investment</t>
  </si>
  <si>
    <t xml:space="preserve">  Dec in LT Investment</t>
  </si>
  <si>
    <t xml:space="preserve">  Inc in LT Investment</t>
  </si>
  <si>
    <t>Net Cash From Acq &amp; Div</t>
  </si>
  <si>
    <t xml:space="preserve">  Cash from Divestitures</t>
  </si>
  <si>
    <t xml:space="preserve">  Cash for Acq of Subs</t>
  </si>
  <si>
    <t xml:space="preserve">  Cash for JVs</t>
  </si>
  <si>
    <t>Other Investing Activities</t>
  </si>
  <si>
    <t>Cash from Investing Activities</t>
  </si>
  <si>
    <t>Dividends Paid</t>
  </si>
  <si>
    <t>Net Cash From Debt</t>
  </si>
  <si>
    <t>Cash From Debt</t>
  </si>
  <si>
    <t>Repayments of Debt</t>
  </si>
  <si>
    <t>Cash (Repurchase) of Equity</t>
  </si>
  <si>
    <t xml:space="preserve">  Increase in Capital Stock</t>
  </si>
  <si>
    <t xml:space="preserve">  Decrease in Capital Stock</t>
  </si>
  <si>
    <t>Other Financing Activities</t>
  </si>
  <si>
    <t>Cash from Financing Activities</t>
  </si>
  <si>
    <t xml:space="preserve">  Effect of Foreign Exchange Rates</t>
  </si>
  <si>
    <t>Net Changes in Cash</t>
  </si>
  <si>
    <t>Net Cash Paid for Acquisitions</t>
  </si>
  <si>
    <t>Free Cash Flow</t>
  </si>
  <si>
    <t>Free Cash Flow to Firm</t>
  </si>
  <si>
    <t>Free Cash Flow to Equity</t>
  </si>
  <si>
    <t>Free Cash Flow per Basic Share</t>
  </si>
  <si>
    <t>Price/Free Cash Flow</t>
  </si>
  <si>
    <t>Cash Flow to Net Income</t>
  </si>
  <si>
    <t xml:space="preserve">Revenue Growth </t>
  </si>
  <si>
    <t>SG&amp;A as % of Revenue</t>
  </si>
  <si>
    <t>R&amp;D as % of Revenue</t>
  </si>
  <si>
    <t xml:space="preserve">Operating Income Growth </t>
  </si>
  <si>
    <t>Net Income Growth</t>
  </si>
  <si>
    <t>ROIC</t>
  </si>
  <si>
    <t>Shares Outstanding Change</t>
  </si>
  <si>
    <t>SBC as % of Revenue</t>
  </si>
  <si>
    <t>FCF Growth</t>
  </si>
  <si>
    <t>FCF Margin</t>
  </si>
  <si>
    <t>Market Cap</t>
  </si>
  <si>
    <t>Gross Margin</t>
  </si>
  <si>
    <t>3Y Rev CAGR</t>
  </si>
  <si>
    <t>YoY Share Dilution</t>
  </si>
  <si>
    <t>Terminal Value</t>
  </si>
  <si>
    <t>Dividend Yield</t>
  </si>
  <si>
    <t>Weighted Average Cost of Capital</t>
  </si>
  <si>
    <t>Net Cash</t>
  </si>
  <si>
    <t>Operating Margin</t>
  </si>
  <si>
    <t>3Y Income CAGR</t>
  </si>
  <si>
    <t>Projected Shares</t>
  </si>
  <si>
    <t>Enterprise Value</t>
  </si>
  <si>
    <t>Daily Change (%)</t>
  </si>
  <si>
    <t>Cost of Debt</t>
  </si>
  <si>
    <t>Total Shares</t>
  </si>
  <si>
    <t>Net Income Margin</t>
  </si>
  <si>
    <t>3Y FCF CAGR</t>
  </si>
  <si>
    <t>Cash + Securities</t>
  </si>
  <si>
    <t>Equity Value</t>
  </si>
  <si>
    <t>Market Price</t>
  </si>
  <si>
    <t>Interest Expense</t>
  </si>
  <si>
    <t>Fwd P/S</t>
  </si>
  <si>
    <t>ROE</t>
  </si>
  <si>
    <t>Total Debt</t>
  </si>
  <si>
    <t>Discount Rate</t>
  </si>
  <si>
    <t>Intrinsic Value</t>
  </si>
  <si>
    <t>Short Term Debt</t>
  </si>
  <si>
    <t>Forward P/E</t>
  </si>
  <si>
    <t>Fwd FCF Yield</t>
  </si>
  <si>
    <t>Debt to Equity</t>
  </si>
  <si>
    <t>Perpetual Growth Rate</t>
  </si>
  <si>
    <t>Upside / Downside</t>
  </si>
  <si>
    <t>Long Term Debt</t>
  </si>
  <si>
    <t>Income Tax Expense</t>
  </si>
  <si>
    <t>Revenue</t>
  </si>
  <si>
    <t>Fwd Revenue CAGR</t>
  </si>
  <si>
    <t>Income Before Tax</t>
  </si>
  <si>
    <t>Effective Tax Rate</t>
  </si>
  <si>
    <t>Fwd Income CAGR</t>
  </si>
  <si>
    <t>Cost of Debt*(1-t)</t>
  </si>
  <si>
    <t>Cost of Equity</t>
  </si>
  <si>
    <t>Profit Margin</t>
  </si>
  <si>
    <t>Risk Free Rate</t>
  </si>
  <si>
    <t>Fwd FCF CAGR</t>
  </si>
  <si>
    <t>Beta</t>
  </si>
  <si>
    <t>Market Return</t>
  </si>
  <si>
    <t>Weight of Debt + Equity Calculation</t>
  </si>
  <si>
    <t>`</t>
  </si>
  <si>
    <t>Debt + Market Cap</t>
  </si>
  <si>
    <t>Weight of Debt</t>
  </si>
  <si>
    <t>Weight of Equity</t>
  </si>
  <si>
    <t>WACC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</si>
</sst>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 \-\ \-"/>
    <numFmt numFmtId="165" formatCode="0.0%"/>
    <numFmt numFmtId="166" formatCode="&quot;$&quot;#,##0"/>
    <numFmt numFmtId="167" formatCode="0.0"/>
  </numFmts>
  <fonts count="27" x14ac:knownFonts="1">
    <font>
      <sz val="11"/>
      <name val="Calibri"/>
    </font>
    <font>
      <sz val="11"/>
      <name val="Calibri"/>
      <family val="2"/>
    </font>
    <font>
      <b/>
      <sz val="12"/>
      <color rgb="FF2B72D4"/>
      <name val="Arial"/>
      <family val="2"/>
    </font>
    <font>
      <b/>
      <sz val="12"/>
      <name val="Arial"/>
      <family val="2"/>
    </font>
    <font>
      <sz val="12"/>
      <name val="Arial"/>
      <family val="2"/>
    </font>
    <font>
      <sz val="12"/>
      <name val="Arial"/>
      <family val="2"/>
    </font>
    <font>
      <sz val="12"/>
      <name val="Arial"/>
      <family val="2"/>
    </font>
    <font>
      <sz val="12"/>
      <name val="Arial"/>
      <family val="2"/>
    </font>
    <font>
      <sz val="12"/>
      <name val="Arial"/>
      <family val="2"/>
    </font>
    <font>
      <b/>
      <sz val="12"/>
      <name val="Arial"/>
      <family val="2"/>
    </font>
    <font>
      <sz val="11"/>
      <name val="Calibri"/>
      <family val="2"/>
    </font>
    <font>
      <sz val="12"/>
      <color rgb="FF000000"/>
      <name val="Arial"/>
      <family val="2"/>
    </font>
    <font>
      <sz val="11"/>
      <name val="Arial"/>
      <family val="2"/>
    </font>
    <font>
      <b/>
      <sz val="13"/>
      <name val="Arial"/>
      <family val="2"/>
    </font>
    <font>
      <i/>
      <sz val="11"/>
      <name val="Arial"/>
      <family val="2"/>
    </font>
    <font>
      <sz val="11"/>
      <color rgb="FF000000"/>
      <name val="Arial"/>
      <family val="2"/>
    </font>
    <font>
      <sz val="11.5"/>
      <color rgb="FF000000"/>
      <name val="Arial"/>
      <family val="2"/>
    </font>
    <font>
      <b/>
      <sz val="11"/>
      <name val="Arial"/>
      <family val="2"/>
    </font>
    <font>
      <sz val="9"/>
      <name val="Arial"/>
      <family val="2"/>
    </font>
    <font>
      <b/>
      <sz val="11"/>
      <color rgb="FF000000"/>
      <name val="Arial"/>
      <family val="2"/>
    </font>
    <font>
      <b/>
      <sz val="11.5"/>
      <color rgb="FF000000"/>
      <name val="Arial"/>
      <family val="2"/>
    </font>
    <font>
      <b/>
      <i/>
      <u/>
      <sz val="13"/>
      <name val="Arial"/>
      <family val="2"/>
    </font>
    <font>
      <b/>
      <i/>
      <sz val="13"/>
      <name val="Arial"/>
      <family val="2"/>
    </font>
    <font>
      <sz val="13"/>
      <name val="Arial"/>
      <family val="2"/>
    </font>
    <font>
      <sz val="13"/>
      <name val="Calibri"/>
      <family val="2"/>
    </font>
    <font>
      <sz val="11.5"/>
      <name val="Arial"/>
      <family val="2"/>
    </font>
    <font>
      <b/>
      <sz val="14"/>
      <name val="Arial"/>
      <family val="2"/>
    </font>
  </fonts>
  <fills count="15">
    <fill>
      <patternFill patternType="none"/>
    </fill>
    <fill>
      <patternFill patternType="gray125"/>
    </fill>
    <fill>
      <patternFill patternType="solid">
        <fgColor rgb="FFECF1F8"/>
      </patternFill>
    </fill>
    <fill>
      <patternFill patternType="solid">
        <fgColor rgb="FFECF1F8"/>
      </patternFill>
    </fill>
    <fill>
      <patternFill patternType="solid">
        <fgColor rgb="FFECF1F8"/>
      </patternFill>
    </fill>
    <fill>
      <patternFill patternType="solid">
        <fgColor rgb="FFECF1F8"/>
      </patternFill>
    </fill>
    <fill>
      <patternFill patternType="solid">
        <fgColor rgb="FFE1E1E1"/>
        <bgColor indexed="64"/>
      </patternFill>
    </fill>
    <fill>
      <patternFill patternType="solid">
        <fgColor rgb="FFC6F1C4"/>
        <bgColor indexed="64"/>
      </patternFill>
    </fill>
    <fill>
      <patternFill patternType="solid">
        <fgColor theme="4" tint="0.79998168889431442"/>
        <bgColor indexed="64"/>
      </patternFill>
    </fill>
    <fill>
      <patternFill patternType="solid">
        <fgColor theme="3" tint="0.79998168889431442"/>
        <bgColor indexed="64"/>
      </patternFill>
    </fill>
    <fill>
      <patternFill patternType="solid">
        <fgColor theme="0" tint="-4.9989318521683403E-2"/>
        <bgColor indexed="64"/>
      </patternFill>
    </fill>
    <fill>
      <patternFill patternType="solid">
        <fgColor rgb="FFFFFFFF"/>
        <bgColor rgb="FF000000"/>
      </patternFill>
    </fill>
    <fill>
      <patternFill patternType="solid">
        <fgColor theme="0"/>
        <bgColor indexed="64"/>
      </patternFill>
    </fill>
    <fill>
      <patternFill patternType="solid">
        <fgColor theme="6" tint="0.59999389629810485"/>
        <bgColor indexed="64"/>
      </patternFill>
    </fill>
    <fill>
      <patternFill patternType="solid">
        <fgColor theme="9" tint="0.59999389629810485"/>
        <bgColor indexed="64"/>
      </patternFill>
    </fill>
  </fills>
  <borders count="28">
    <border>
      <left/>
      <right/>
      <top/>
      <bottom/>
      <diagonal/>
    </border>
    <border>
      <left/>
      <right/>
      <top/>
      <bottom/>
      <diagonal/>
    </border>
    <border>
      <left/>
      <right/>
      <top style="thin">
        <color indexed="64"/>
      </top>
      <bottom/>
      <diagonal/>
    </border>
    <border>
      <left/>
      <right/>
      <top style="thin">
        <color indexed="64"/>
      </top>
      <bottom style="thin">
        <color indexed="64"/>
      </bottom>
      <diagonal/>
    </border>
    <border>
      <left/>
      <right/>
      <top/>
      <bottom style="thin">
        <color indexed="64"/>
      </bottom>
      <diagonal/>
    </border>
    <border>
      <left style="medium">
        <color theme="0" tint="-0.14999847407452621"/>
      </left>
      <right style="thin">
        <color theme="0" tint="-0.14999847407452621"/>
      </right>
      <top style="medium">
        <color theme="0" tint="-0.14999847407452621"/>
      </top>
      <bottom/>
      <diagonal/>
    </border>
    <border>
      <left/>
      <right style="thin">
        <color theme="0" tint="-0.14999847407452621"/>
      </right>
      <top style="medium">
        <color theme="0" tint="-0.14999847407452621"/>
      </top>
      <bottom/>
      <diagonal/>
    </border>
    <border>
      <left/>
      <right/>
      <top style="medium">
        <color theme="0" tint="-0.14999847407452621"/>
      </top>
      <bottom/>
      <diagonal/>
    </border>
    <border>
      <left style="thin">
        <color theme="0" tint="-0.14999847407452621"/>
      </left>
      <right/>
      <top style="medium">
        <color theme="0" tint="-0.14999847407452621"/>
      </top>
      <bottom/>
      <diagonal/>
    </border>
    <border>
      <left/>
      <right style="medium">
        <color theme="0" tint="-0.14999847407452621"/>
      </right>
      <top style="medium">
        <color theme="0" tint="-0.14999847407452621"/>
      </top>
      <bottom/>
      <diagonal/>
    </border>
    <border>
      <left style="thin">
        <color theme="0" tint="-0.14999847407452621"/>
      </left>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medium">
        <color theme="0" tint="-0.14999847407452621"/>
      </left>
      <right style="thin">
        <color theme="0" tint="-0.14999847407452621"/>
      </right>
      <top/>
      <bottom/>
      <diagonal/>
    </border>
    <border>
      <left/>
      <right style="thin">
        <color theme="0" tint="-0.14999847407452621"/>
      </right>
      <top/>
      <bottom/>
      <diagonal/>
    </border>
    <border>
      <left/>
      <right style="medium">
        <color theme="0" tint="-0.14999847407452621"/>
      </right>
      <top/>
      <bottom/>
      <diagonal/>
    </border>
    <border>
      <left style="thin">
        <color theme="0" tint="-0.14999847407452621"/>
      </left>
      <right/>
      <top/>
      <bottom/>
      <diagonal/>
    </border>
    <border>
      <left style="medium">
        <color theme="0" tint="-0.14999847407452621"/>
      </left>
      <right style="thin">
        <color theme="0" tint="-0.14999847407452621"/>
      </right>
      <top/>
      <bottom style="medium">
        <color theme="0" tint="-0.14999847407452621"/>
      </bottom>
      <diagonal/>
    </border>
    <border>
      <left/>
      <right style="thin">
        <color theme="0" tint="-0.14999847407452621"/>
      </right>
      <top/>
      <bottom style="medium">
        <color theme="0" tint="-0.14999847407452621"/>
      </bottom>
      <diagonal/>
    </border>
    <border>
      <left/>
      <right/>
      <top/>
      <bottom style="medium">
        <color theme="0" tint="-0.14999847407452621"/>
      </bottom>
      <diagonal/>
    </border>
    <border>
      <left/>
      <right style="medium">
        <color theme="0" tint="-0.14999847407452621"/>
      </right>
      <top/>
      <bottom style="medium">
        <color theme="0" tint="-0.14999847407452621"/>
      </bottom>
      <diagonal/>
    </border>
    <border>
      <left style="thin">
        <color theme="0" tint="-0.14999847407452621"/>
      </left>
      <right/>
      <top style="thin">
        <color theme="0" tint="-0.14999847407452621"/>
      </top>
      <bottom/>
      <diagonal/>
    </border>
    <border>
      <left/>
      <right/>
      <top style="thin">
        <color theme="0" tint="-0.14999847407452621"/>
      </top>
      <bottom/>
      <diagonal/>
    </border>
    <border>
      <left/>
      <right style="thin">
        <color theme="0" tint="-0.14999847407452621"/>
      </right>
      <top style="thin">
        <color theme="0" tint="-0.14999847407452621"/>
      </top>
      <bottom/>
      <diagonal/>
    </border>
    <border>
      <left/>
      <right/>
      <top style="thin">
        <color theme="0" tint="-0.14999847407452621"/>
      </top>
      <bottom style="thin">
        <color theme="0" tint="-0.14999847407452621"/>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style="thin">
        <color theme="0" tint="-0.14999847407452621"/>
      </left>
      <right/>
      <top/>
      <bottom style="thin">
        <color theme="0" tint="-0.14999847407452621"/>
      </bottom>
      <diagonal/>
    </border>
    <border>
      <left/>
      <right style="thin">
        <color theme="0" tint="-0.14999847407452621"/>
      </right>
      <top/>
      <bottom style="thin">
        <color theme="0" tint="-0.14999847407452621"/>
      </bottom>
      <diagonal/>
    </border>
    <border>
      <left/>
      <right/>
      <top/>
      <bottom style="thin">
        <color theme="0" tint="-0.14999847407452621"/>
      </bottom>
      <diagonal/>
    </border>
  </borders>
  <cellStyleXfs count="2">
    <xf numFmtId="0" fontId="0" fillId="0" borderId="0"/>
    <xf numFmtId="9" fontId="10" fillId="0" borderId="0" applyFont="0" applyFill="0" applyBorder="0" applyAlignment="0" applyProtection="0"/>
  </cellStyleXfs>
  <cellXfs count="122">
    <xf numFmtId="0" fontId="0" fillId="0" borderId="0" xfId="0"/>
    <xf numFmtId="0" fontId="2" fillId="2" borderId="0" xfId="0" applyFont="1" applyFill="1" applyAlignment="1">
      <alignment horizontal="center"/>
    </xf>
    <xf numFmtId="0" fontId="3" fillId="3" borderId="0" xfId="0" applyFont="1" applyFill="1" applyAlignment="1">
      <alignment horizontal="right"/>
    </xf>
    <xf numFmtId="0" fontId="4" fillId="0" borderId="0" xfId="0" applyFont="1"/>
    <xf numFmtId="3" fontId="5" fillId="0" borderId="0" xfId="0" applyNumberFormat="1" applyFont="1"/>
    <xf numFmtId="3" fontId="6" fillId="4" borderId="0" xfId="0" applyNumberFormat="1" applyFont="1" applyFill="1"/>
    <xf numFmtId="4" fontId="7" fillId="0" borderId="0" xfId="0" applyNumberFormat="1" applyFont="1"/>
    <xf numFmtId="4" fontId="8" fillId="5" borderId="0" xfId="0" applyNumberFormat="1" applyFont="1" applyFill="1"/>
    <xf numFmtId="0" fontId="9" fillId="0" borderId="0" xfId="0" applyFont="1"/>
    <xf numFmtId="0" fontId="11" fillId="6" borderId="2" xfId="0" applyFont="1" applyFill="1" applyBorder="1" applyAlignment="1">
      <alignment horizontal="left" vertical="center" indent="1"/>
    </xf>
    <xf numFmtId="164" fontId="11" fillId="6" borderId="2" xfId="0" applyNumberFormat="1" applyFont="1" applyFill="1" applyBorder="1"/>
    <xf numFmtId="9" fontId="11" fillId="6" borderId="2" xfId="0" applyNumberFormat="1" applyFont="1" applyFill="1" applyBorder="1" applyAlignment="1">
      <alignment horizontal="right" vertical="center"/>
    </xf>
    <xf numFmtId="0" fontId="11" fillId="6" borderId="2" xfId="0" applyFont="1" applyFill="1" applyBorder="1" applyAlignment="1">
      <alignment horizontal="left" vertical="center" indent="2"/>
    </xf>
    <xf numFmtId="0" fontId="11" fillId="6" borderId="3" xfId="0" applyFont="1" applyFill="1" applyBorder="1" applyAlignment="1">
      <alignment horizontal="left" vertical="center" indent="2"/>
    </xf>
    <xf numFmtId="9" fontId="11" fillId="6" borderId="3" xfId="0" applyNumberFormat="1" applyFont="1" applyFill="1" applyBorder="1" applyAlignment="1">
      <alignment horizontal="right" vertical="center"/>
    </xf>
    <xf numFmtId="0" fontId="11" fillId="6" borderId="2" xfId="0" applyFont="1" applyFill="1" applyBorder="1" applyAlignment="1">
      <alignment horizontal="left" vertical="center"/>
    </xf>
    <xf numFmtId="0" fontId="11" fillId="6" borderId="3" xfId="0" applyFont="1" applyFill="1" applyBorder="1" applyAlignment="1">
      <alignment horizontal="left" vertical="center"/>
    </xf>
    <xf numFmtId="164" fontId="11" fillId="6" borderId="3" xfId="0" applyNumberFormat="1" applyFont="1" applyFill="1" applyBorder="1"/>
    <xf numFmtId="0" fontId="4" fillId="7" borderId="4" xfId="0" applyFont="1" applyFill="1" applyBorder="1" applyAlignment="1">
      <alignment vertical="center"/>
    </xf>
    <xf numFmtId="9" fontId="4" fillId="7" borderId="4" xfId="1" applyFont="1" applyFill="1" applyBorder="1" applyAlignment="1">
      <alignment vertical="center"/>
    </xf>
    <xf numFmtId="165" fontId="11" fillId="6" borderId="2" xfId="0" applyNumberFormat="1" applyFont="1" applyFill="1" applyBorder="1" applyAlignment="1">
      <alignment horizontal="right" vertical="center"/>
    </xf>
    <xf numFmtId="0" fontId="11" fillId="8" borderId="2" xfId="0" applyFont="1" applyFill="1" applyBorder="1" applyAlignment="1">
      <alignment horizontal="left" vertical="center"/>
    </xf>
    <xf numFmtId="164" fontId="11" fillId="8" borderId="2" xfId="0" applyNumberFormat="1" applyFont="1" applyFill="1" applyBorder="1"/>
    <xf numFmtId="9" fontId="11" fillId="8" borderId="2" xfId="0" applyNumberFormat="1" applyFont="1" applyFill="1" applyBorder="1" applyAlignment="1">
      <alignment horizontal="right" vertical="center"/>
    </xf>
    <xf numFmtId="0" fontId="4" fillId="0" borderId="3" xfId="0" applyFont="1" applyBorder="1"/>
    <xf numFmtId="10" fontId="4" fillId="0" borderId="3" xfId="1" applyNumberFormat="1" applyFont="1" applyBorder="1"/>
    <xf numFmtId="3" fontId="5" fillId="0" borderId="3" xfId="0" applyNumberFormat="1" applyFont="1" applyBorder="1"/>
    <xf numFmtId="3" fontId="6" fillId="4" borderId="3" xfId="0" applyNumberFormat="1" applyFont="1" applyFill="1" applyBorder="1"/>
    <xf numFmtId="0" fontId="3" fillId="0" borderId="3" xfId="0" applyFont="1" applyBorder="1"/>
    <xf numFmtId="0" fontId="4" fillId="0" borderId="2" xfId="0" applyFont="1" applyBorder="1"/>
    <xf numFmtId="4" fontId="7" fillId="0" borderId="2" xfId="0" applyNumberFormat="1" applyFont="1" applyBorder="1"/>
    <xf numFmtId="4" fontId="8" fillId="5" borderId="2" xfId="0" applyNumberFormat="1" applyFont="1" applyFill="1" applyBorder="1"/>
    <xf numFmtId="3" fontId="5" fillId="0" borderId="2" xfId="0" applyNumberFormat="1" applyFont="1" applyBorder="1"/>
    <xf numFmtId="3" fontId="6" fillId="4" borderId="2" xfId="0" applyNumberFormat="1" applyFont="1" applyFill="1" applyBorder="1"/>
    <xf numFmtId="0" fontId="3" fillId="0" borderId="2" xfId="0" applyFont="1" applyBorder="1"/>
    <xf numFmtId="164" fontId="4" fillId="9" borderId="5" xfId="0" applyNumberFormat="1" applyFont="1" applyFill="1" applyBorder="1" applyAlignment="1">
      <alignment horizontal="right" vertical="center" indent="1"/>
    </xf>
    <xf numFmtId="9" fontId="12" fillId="10" borderId="6" xfId="1" applyFont="1" applyFill="1" applyBorder="1" applyAlignment="1">
      <alignment horizontal="left" vertical="center" indent="1"/>
    </xf>
    <xf numFmtId="9" fontId="4" fillId="9" borderId="7" xfId="1" applyFont="1" applyFill="1" applyBorder="1" applyAlignment="1">
      <alignment horizontal="right" vertical="center" indent="1"/>
    </xf>
    <xf numFmtId="0" fontId="12" fillId="10" borderId="6" xfId="1" applyNumberFormat="1" applyFont="1" applyFill="1" applyBorder="1" applyAlignment="1">
      <alignment horizontal="left" vertical="center" indent="1"/>
    </xf>
    <xf numFmtId="165" fontId="4" fillId="9" borderId="6" xfId="1" applyNumberFormat="1" applyFont="1" applyFill="1" applyBorder="1" applyAlignment="1">
      <alignment horizontal="right" vertical="center" indent="1"/>
    </xf>
    <xf numFmtId="164" fontId="4" fillId="9" borderId="7" xfId="0" applyNumberFormat="1" applyFont="1" applyFill="1" applyBorder="1" applyAlignment="1">
      <alignment horizontal="right" vertical="center" indent="1"/>
    </xf>
    <xf numFmtId="9" fontId="12" fillId="10" borderId="7" xfId="1" applyFont="1" applyFill="1" applyBorder="1" applyAlignment="1">
      <alignment horizontal="left" vertical="center" indent="1"/>
    </xf>
    <xf numFmtId="10" fontId="4" fillId="9" borderId="8" xfId="1" applyNumberFormat="1" applyFont="1" applyFill="1" applyBorder="1" applyAlignment="1">
      <alignment horizontal="right" vertical="center" indent="1"/>
    </xf>
    <xf numFmtId="0" fontId="12" fillId="10" borderId="9" xfId="1" applyNumberFormat="1" applyFont="1" applyFill="1" applyBorder="1" applyAlignment="1">
      <alignment horizontal="left" vertical="center" indent="1"/>
    </xf>
    <xf numFmtId="0" fontId="1" fillId="11" borderId="1" xfId="0" applyFont="1" applyFill="1" applyBorder="1"/>
    <xf numFmtId="164" fontId="4" fillId="9" borderId="12" xfId="0" applyNumberFormat="1" applyFont="1" applyFill="1" applyBorder="1" applyAlignment="1">
      <alignment horizontal="right" vertical="center" indent="1"/>
    </xf>
    <xf numFmtId="9" fontId="12" fillId="10" borderId="13" xfId="1" applyFont="1" applyFill="1" applyBorder="1" applyAlignment="1">
      <alignment horizontal="left" vertical="center" indent="1"/>
    </xf>
    <xf numFmtId="9" fontId="4" fillId="9" borderId="1" xfId="1" applyFont="1" applyFill="1" applyBorder="1" applyAlignment="1">
      <alignment horizontal="right" vertical="center" indent="1"/>
    </xf>
    <xf numFmtId="0" fontId="12" fillId="10" borderId="13" xfId="1" applyNumberFormat="1" applyFont="1" applyFill="1" applyBorder="1" applyAlignment="1">
      <alignment horizontal="left" vertical="center" indent="1"/>
    </xf>
    <xf numFmtId="164" fontId="4" fillId="9" borderId="13" xfId="0" applyNumberFormat="1" applyFont="1" applyFill="1" applyBorder="1" applyAlignment="1">
      <alignment horizontal="right" vertical="center" indent="1"/>
    </xf>
    <xf numFmtId="164" fontId="4" fillId="9" borderId="1" xfId="0" applyNumberFormat="1" applyFont="1" applyFill="1" applyBorder="1" applyAlignment="1">
      <alignment horizontal="right" vertical="center" indent="1"/>
    </xf>
    <xf numFmtId="165" fontId="4" fillId="9" borderId="1" xfId="1" applyNumberFormat="1" applyFont="1" applyFill="1" applyBorder="1" applyAlignment="1">
      <alignment horizontal="right" vertical="center" indent="1"/>
    </xf>
    <xf numFmtId="0" fontId="12" fillId="10" borderId="14" xfId="1" applyNumberFormat="1" applyFont="1" applyFill="1" applyBorder="1" applyAlignment="1">
      <alignment horizontal="left" vertical="center" indent="1"/>
    </xf>
    <xf numFmtId="9" fontId="14" fillId="10" borderId="13" xfId="1" applyFont="1" applyFill="1" applyBorder="1" applyAlignment="1">
      <alignment horizontal="left" vertical="center" indent="1"/>
    </xf>
    <xf numFmtId="166" fontId="4" fillId="9" borderId="1" xfId="0" applyNumberFormat="1" applyFont="1" applyFill="1" applyBorder="1" applyAlignment="1">
      <alignment horizontal="right" vertical="center" indent="1"/>
    </xf>
    <xf numFmtId="9" fontId="12" fillId="10" borderId="14" xfId="1" applyFont="1" applyFill="1" applyBorder="1" applyAlignment="1">
      <alignment horizontal="left" vertical="center" indent="1"/>
    </xf>
    <xf numFmtId="0" fontId="15" fillId="12" borderId="15" xfId="0" applyFont="1" applyFill="1" applyBorder="1" applyAlignment="1">
      <alignment horizontal="left" vertical="center" wrapText="1"/>
    </xf>
    <xf numFmtId="164" fontId="16" fillId="12" borderId="13" xfId="0" applyNumberFormat="1" applyFont="1" applyFill="1" applyBorder="1" applyAlignment="1">
      <alignment vertical="center"/>
    </xf>
    <xf numFmtId="167" fontId="4" fillId="9" borderId="12" xfId="0" applyNumberFormat="1" applyFont="1" applyFill="1" applyBorder="1" applyAlignment="1">
      <alignment horizontal="right" vertical="center" indent="1"/>
    </xf>
    <xf numFmtId="166" fontId="3" fillId="13" borderId="1" xfId="0" applyNumberFormat="1" applyFont="1" applyFill="1" applyBorder="1" applyAlignment="1">
      <alignment horizontal="right" vertical="center" indent="1"/>
    </xf>
    <xf numFmtId="9" fontId="17" fillId="10" borderId="14" xfId="1" applyFont="1" applyFill="1" applyBorder="1" applyAlignment="1">
      <alignment horizontal="left" vertical="center" indent="1"/>
    </xf>
    <xf numFmtId="167" fontId="4" fillId="9" borderId="16" xfId="0" applyNumberFormat="1" applyFont="1" applyFill="1" applyBorder="1" applyAlignment="1">
      <alignment horizontal="right" vertical="center" indent="1"/>
    </xf>
    <xf numFmtId="9" fontId="12" fillId="10" borderId="17" xfId="1" applyFont="1" applyFill="1" applyBorder="1" applyAlignment="1">
      <alignment horizontal="left" vertical="center" indent="1"/>
    </xf>
    <xf numFmtId="165" fontId="4" fillId="9" borderId="18" xfId="1" applyNumberFormat="1" applyFont="1" applyFill="1" applyBorder="1" applyAlignment="1">
      <alignment horizontal="right" vertical="center" indent="1"/>
    </xf>
    <xf numFmtId="9" fontId="4" fillId="9" borderId="18" xfId="1" applyFont="1" applyFill="1" applyBorder="1" applyAlignment="1">
      <alignment horizontal="right" vertical="center" indent="1"/>
    </xf>
    <xf numFmtId="2" fontId="4" fillId="9" borderId="17" xfId="0" applyNumberFormat="1" applyFont="1" applyFill="1" applyBorder="1" applyAlignment="1">
      <alignment horizontal="right" vertical="center" indent="1"/>
    </xf>
    <xf numFmtId="0" fontId="12" fillId="10" borderId="17" xfId="1" applyNumberFormat="1" applyFont="1" applyFill="1" applyBorder="1" applyAlignment="1">
      <alignment horizontal="left" vertical="center" indent="1"/>
    </xf>
    <xf numFmtId="165" fontId="4" fillId="14" borderId="18" xfId="1" applyNumberFormat="1" applyFont="1" applyFill="1" applyBorder="1" applyAlignment="1">
      <alignment horizontal="right" vertical="center" indent="1"/>
    </xf>
    <xf numFmtId="9" fontId="18" fillId="10" borderId="17" xfId="1" applyFont="1" applyFill="1" applyBorder="1" applyAlignment="1">
      <alignment horizontal="left" vertical="center" indent="1"/>
    </xf>
    <xf numFmtId="9" fontId="3" fillId="13" borderId="18" xfId="1" applyFont="1" applyFill="1" applyBorder="1" applyAlignment="1">
      <alignment horizontal="right" vertical="center" indent="1"/>
    </xf>
    <xf numFmtId="9" fontId="17" fillId="10" borderId="19" xfId="1" applyFont="1" applyFill="1" applyBorder="1" applyAlignment="1">
      <alignment horizontal="left" vertical="center" indent="1"/>
    </xf>
    <xf numFmtId="9" fontId="4" fillId="11" borderId="15" xfId="1" applyFont="1" applyFill="1" applyBorder="1" applyAlignment="1">
      <alignment horizontal="left" indent="1"/>
    </xf>
    <xf numFmtId="0" fontId="1" fillId="11" borderId="1" xfId="0" applyFont="1" applyFill="1" applyBorder="1" applyAlignment="1">
      <alignment vertical="center"/>
    </xf>
    <xf numFmtId="0" fontId="19" fillId="12" borderId="15" xfId="0" applyFont="1" applyFill="1" applyBorder="1" applyAlignment="1">
      <alignment horizontal="left" vertical="center" wrapText="1"/>
    </xf>
    <xf numFmtId="10" fontId="20" fillId="12" borderId="13" xfId="0" applyNumberFormat="1" applyFont="1" applyFill="1" applyBorder="1" applyAlignment="1">
      <alignment vertical="center"/>
    </xf>
    <xf numFmtId="0" fontId="3" fillId="9" borderId="20" xfId="0" applyFont="1" applyFill="1" applyBorder="1" applyAlignment="1">
      <alignment horizontal="right" vertical="center"/>
    </xf>
    <xf numFmtId="0" fontId="13" fillId="9" borderId="21" xfId="0" applyFont="1" applyFill="1" applyBorder="1" applyAlignment="1">
      <alignment horizontal="right" vertical="center" indent="1"/>
    </xf>
    <xf numFmtId="0" fontId="13" fillId="9" borderId="22" xfId="0" applyFont="1" applyFill="1" applyBorder="1" applyAlignment="1">
      <alignment horizontal="right" vertical="center" indent="1"/>
    </xf>
    <xf numFmtId="0" fontId="21" fillId="14" borderId="1" xfId="0" applyFont="1" applyFill="1" applyBorder="1" applyAlignment="1">
      <alignment horizontal="right" vertical="center" indent="1"/>
    </xf>
    <xf numFmtId="0" fontId="22" fillId="14" borderId="1" xfId="0" applyFont="1" applyFill="1" applyBorder="1" applyAlignment="1">
      <alignment horizontal="right" vertical="center" indent="1"/>
    </xf>
    <xf numFmtId="0" fontId="22" fillId="14" borderId="13" xfId="0" applyFont="1" applyFill="1" applyBorder="1" applyAlignment="1">
      <alignment horizontal="right" vertical="center" indent="1"/>
    </xf>
    <xf numFmtId="9" fontId="13" fillId="10" borderId="10" xfId="1" applyFont="1" applyFill="1" applyBorder="1" applyAlignment="1">
      <alignment horizontal="left" vertical="center" indent="2"/>
    </xf>
    <xf numFmtId="164" fontId="4" fillId="10" borderId="23" xfId="0" applyNumberFormat="1" applyFont="1" applyFill="1" applyBorder="1" applyAlignment="1">
      <alignment horizontal="right" vertical="center" indent="1"/>
    </xf>
    <xf numFmtId="164" fontId="4" fillId="10" borderId="11" xfId="0" applyNumberFormat="1" applyFont="1" applyFill="1" applyBorder="1" applyAlignment="1">
      <alignment horizontal="right" vertical="center" indent="1"/>
    </xf>
    <xf numFmtId="164" fontId="12" fillId="10" borderId="24" xfId="0" applyNumberFormat="1" applyFont="1" applyFill="1" applyBorder="1" applyAlignment="1">
      <alignment horizontal="right" vertical="center"/>
    </xf>
    <xf numFmtId="9" fontId="23" fillId="12" borderId="15" xfId="1" applyFont="1" applyFill="1" applyBorder="1" applyAlignment="1">
      <alignment horizontal="left" vertical="center" indent="2"/>
    </xf>
    <xf numFmtId="9" fontId="4" fillId="12" borderId="1" xfId="1" applyFont="1" applyFill="1" applyBorder="1" applyAlignment="1">
      <alignment horizontal="right" vertical="center" indent="1"/>
    </xf>
    <xf numFmtId="9" fontId="4" fillId="12" borderId="15" xfId="1" applyFont="1" applyFill="1" applyBorder="1" applyAlignment="1">
      <alignment horizontal="right" vertical="center" indent="1"/>
    </xf>
    <xf numFmtId="9" fontId="4" fillId="12" borderId="13" xfId="1" applyFont="1" applyFill="1" applyBorder="1" applyAlignment="1">
      <alignment horizontal="right" vertical="center" indent="1"/>
    </xf>
    <xf numFmtId="10" fontId="16" fillId="12" borderId="13" xfId="0" applyNumberFormat="1" applyFont="1" applyFill="1" applyBorder="1" applyAlignment="1">
      <alignment vertical="center"/>
    </xf>
    <xf numFmtId="164" fontId="4" fillId="10" borderId="10" xfId="0" applyNumberFormat="1" applyFont="1" applyFill="1" applyBorder="1" applyAlignment="1">
      <alignment horizontal="right" vertical="center" indent="1"/>
    </xf>
    <xf numFmtId="164" fontId="12" fillId="10" borderId="11" xfId="0" applyNumberFormat="1" applyFont="1" applyFill="1" applyBorder="1" applyAlignment="1">
      <alignment horizontal="right" vertical="center"/>
    </xf>
    <xf numFmtId="0" fontId="12" fillId="12" borderId="10" xfId="0" applyFont="1" applyFill="1" applyBorder="1" applyAlignment="1">
      <alignment horizontal="left" vertical="center" indent="2"/>
    </xf>
    <xf numFmtId="10" fontId="12" fillId="12" borderId="23" xfId="1" applyNumberFormat="1" applyFont="1" applyFill="1" applyBorder="1" applyAlignment="1">
      <alignment horizontal="right" vertical="center" indent="1"/>
    </xf>
    <xf numFmtId="10" fontId="12" fillId="12" borderId="10" xfId="1" applyNumberFormat="1" applyFont="1" applyFill="1" applyBorder="1" applyAlignment="1">
      <alignment horizontal="right" vertical="center" indent="1"/>
    </xf>
    <xf numFmtId="10" fontId="12" fillId="12" borderId="11" xfId="1" applyNumberFormat="1" applyFont="1" applyFill="1" applyBorder="1" applyAlignment="1">
      <alignment horizontal="right" vertical="center" indent="1"/>
    </xf>
    <xf numFmtId="2" fontId="16" fillId="12" borderId="13" xfId="0" applyNumberFormat="1" applyFont="1" applyFill="1" applyBorder="1" applyAlignment="1">
      <alignment vertical="center"/>
    </xf>
    <xf numFmtId="0" fontId="24" fillId="12" borderId="15" xfId="0" applyFont="1" applyFill="1" applyBorder="1" applyAlignment="1">
      <alignment horizontal="left" vertical="center" indent="1"/>
    </xf>
    <xf numFmtId="0" fontId="19" fillId="12" borderId="25" xfId="0" applyFont="1" applyFill="1" applyBorder="1" applyAlignment="1">
      <alignment horizontal="left" vertical="center" wrapText="1"/>
    </xf>
    <xf numFmtId="10" fontId="20" fillId="12" borderId="26" xfId="0" applyNumberFormat="1" applyFont="1" applyFill="1" applyBorder="1" applyAlignment="1">
      <alignment vertical="center"/>
    </xf>
    <xf numFmtId="9" fontId="13" fillId="10" borderId="25" xfId="1" applyFont="1" applyFill="1" applyBorder="1" applyAlignment="1">
      <alignment horizontal="left" vertical="center" indent="2"/>
    </xf>
    <xf numFmtId="9" fontId="4" fillId="10" borderId="27" xfId="1" applyFont="1" applyFill="1" applyBorder="1" applyAlignment="1">
      <alignment horizontal="right" vertical="center" indent="1"/>
    </xf>
    <xf numFmtId="9" fontId="4" fillId="10" borderId="25" xfId="1" applyFont="1" applyFill="1" applyBorder="1" applyAlignment="1">
      <alignment horizontal="right" vertical="center" indent="1"/>
    </xf>
    <xf numFmtId="9" fontId="4" fillId="10" borderId="26" xfId="1" applyFont="1" applyFill="1" applyBorder="1" applyAlignment="1">
      <alignment horizontal="right" vertical="center" indent="1"/>
    </xf>
    <xf numFmtId="9" fontId="4" fillId="10" borderId="26" xfId="1" applyFont="1" applyFill="1" applyBorder="1" applyAlignment="1">
      <alignment horizontal="right" vertical="center"/>
    </xf>
    <xf numFmtId="164" fontId="16" fillId="12" borderId="13" xfId="0" applyNumberFormat="1" applyFont="1" applyFill="1" applyBorder="1" applyAlignment="1">
      <alignment horizontal="right" vertical="center"/>
    </xf>
    <xf numFmtId="0" fontId="12" fillId="11" borderId="1" xfId="0" applyFont="1" applyFill="1" applyBorder="1" applyAlignment="1">
      <alignment horizontal="left" vertical="center" wrapText="1" indent="2"/>
    </xf>
    <xf numFmtId="10" fontId="20" fillId="12" borderId="13" xfId="0" applyNumberFormat="1" applyFont="1" applyFill="1" applyBorder="1" applyAlignment="1">
      <alignment horizontal="right" vertical="center"/>
    </xf>
    <xf numFmtId="10" fontId="20" fillId="12" borderId="26" xfId="0" applyNumberFormat="1" applyFont="1" applyFill="1" applyBorder="1" applyAlignment="1">
      <alignment horizontal="right" vertical="center"/>
    </xf>
    <xf numFmtId="0" fontId="12" fillId="11" borderId="1" xfId="0" applyFont="1" applyFill="1" applyBorder="1" applyAlignment="1">
      <alignment horizontal="left" vertical="center" wrapText="1" indent="3"/>
    </xf>
    <xf numFmtId="9" fontId="4" fillId="10" borderId="25" xfId="1" applyFont="1" applyFill="1" applyBorder="1" applyAlignment="1">
      <alignment horizontal="center" vertical="center"/>
    </xf>
    <xf numFmtId="9" fontId="4" fillId="10" borderId="26" xfId="1" applyFont="1" applyFill="1" applyBorder="1" applyAlignment="1">
      <alignment horizontal="center" vertical="center"/>
    </xf>
    <xf numFmtId="10" fontId="13" fillId="9" borderId="25" xfId="1" applyNumberFormat="1" applyFont="1" applyFill="1" applyBorder="1" applyAlignment="1">
      <alignment horizontal="center" vertical="center"/>
    </xf>
    <xf numFmtId="10" fontId="13" fillId="9" borderId="26" xfId="1" applyNumberFormat="1" applyFont="1" applyFill="1" applyBorder="1" applyAlignment="1">
      <alignment horizontal="center" vertical="center"/>
    </xf>
    <xf numFmtId="0" fontId="26" fillId="0" borderId="1" xfId="0" applyFont="1" applyBorder="1" applyAlignment="1">
      <alignment horizontal="left" vertical="center" indent="2"/>
    </xf>
    <xf numFmtId="0" fontId="26" fillId="0" borderId="0" xfId="0" applyFont="1" applyAlignment="1">
      <alignment horizontal="left" vertical="center" indent="2"/>
    </xf>
    <xf numFmtId="9" fontId="13" fillId="12" borderId="10" xfId="1" applyFont="1" applyFill="1" applyBorder="1" applyAlignment="1">
      <alignment horizontal="center" vertical="center"/>
    </xf>
    <xf numFmtId="9" fontId="13" fillId="12" borderId="11" xfId="1" applyFont="1" applyFill="1" applyBorder="1" applyAlignment="1">
      <alignment horizontal="center" vertical="center"/>
    </xf>
    <xf numFmtId="9" fontId="4" fillId="10" borderId="10" xfId="1" applyFont="1" applyFill="1" applyBorder="1" applyAlignment="1">
      <alignment horizontal="center" vertical="center"/>
    </xf>
    <xf numFmtId="9" fontId="4" fillId="10" borderId="11" xfId="1" applyFont="1" applyFill="1" applyBorder="1" applyAlignment="1">
      <alignment horizontal="center" vertical="center"/>
    </xf>
    <xf numFmtId="0" fontId="25" fillId="11" borderId="1" xfId="0" applyFont="1" applyFill="1" applyBorder="1" applyAlignment="1">
      <alignment horizontal="left" vertical="center" wrapText="1" indent="3"/>
    </xf>
    <xf numFmtId="0" fontId="25" fillId="11" borderId="1" xfId="0" applyFont="1" applyFill="1" applyBorder="1" applyAlignment="1">
      <alignment horizontal="left" vertical="center" indent="3"/>
    </xf>
  </cellXfs>
  <cellStyles count="2">
    <cellStyle name="Normal" xfId="0" builtinId="0"/>
    <cellStyle name="Percent" xfId="1" builtinId="5"/>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dRichValue" Target="richData/rdrichvalue.xml"/><Relationship Id="rId13" Type="http://schemas.microsoft.com/office/2017/06/relationships/rdRichValueTypes" Target="richData/rdRichValueTypes.xml"/><Relationship Id="rId3" Type="http://schemas.openxmlformats.org/officeDocument/2006/relationships/externalLink" Target="externalLinks/externalLink1.xml"/><Relationship Id="rId7" Type="http://schemas.openxmlformats.org/officeDocument/2006/relationships/sheetMetadata" Target="metadata.xml"/><Relationship Id="rId12" Type="http://schemas.microsoft.com/office/2017/06/relationships/rdSupportingPropertyBag" Target="richData/rdsupportingpropertybag.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11" Type="http://schemas.microsoft.com/office/2017/06/relationships/rdSupportingPropertyBagStructure" Target="richData/rdsupportingpropertybagstructure.xml"/><Relationship Id="rId5" Type="http://schemas.openxmlformats.org/officeDocument/2006/relationships/styles" Target="styles.xml"/><Relationship Id="rId10" Type="http://schemas.microsoft.com/office/2017/06/relationships/richStyles" Target="richData/richStyles.xml"/><Relationship Id="rId4" Type="http://schemas.openxmlformats.org/officeDocument/2006/relationships/theme" Target="theme/theme1.xml"/><Relationship Id="rId9" Type="http://schemas.microsoft.com/office/2017/06/relationships/rdRichValueStructure" Target="richData/rdrichvaluestructure.xml"/><Relationship Id="rId14" Type="http://schemas.openxmlformats.org/officeDocument/2006/relationships/calcChain" Target="calcChain.xml"/></Relationships>
</file>

<file path=xl/externalLinks/_rels/externalLink1.xml.rels><?xml version="1.0" encoding="UTF-8" standalone="yes"?>
<Relationships xmlns="http://schemas.openxmlformats.org/package/2006/relationships"><Relationship Id="rId2" Type="http://schemas.openxmlformats.org/officeDocument/2006/relationships/externalLinkPath" Target="/Users/mac/Documents/financial-modeling/Dashboard.xlsx" TargetMode="External"/><Relationship Id="rId1" Type="http://schemas.openxmlformats.org/officeDocument/2006/relationships/externalLinkPath" Target="/Users/mac/Documents/financial-modeling/Dashboard.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oftware"/>
      <sheetName val="Hardware"/>
      <sheetName val="Consumer"/>
      <sheetName val="Financials"/>
      <sheetName val="Healthcare"/>
      <sheetName val="Industrials"/>
      <sheetName val="Commodities"/>
      <sheetName val="US Treasury Bonds"/>
      <sheetName val="High Growth"/>
      <sheetName val="GARP"/>
      <sheetName val="Top Consumer Stocks"/>
      <sheetName val="Dividend Portfolio"/>
      <sheetName val="Watchlist"/>
      <sheetName val="Small + Speculative"/>
      <sheetName val="Highest Quality"/>
      <sheetName val="GARP HF Buys"/>
      <sheetName val="Value HF Buys"/>
      <sheetName val="Aggressive Growth HF Buys"/>
      <sheetName val="Other HF Buys"/>
    </sheetNames>
    <sheetDataSet>
      <sheetData sheetId="0"/>
      <sheetData sheetId="1"/>
      <sheetData sheetId="2"/>
      <sheetData sheetId="3"/>
      <sheetData sheetId="4"/>
      <sheetData sheetId="5"/>
      <sheetData sheetId="6"/>
      <sheetData sheetId="7">
        <row r="8">
          <cell r="C8">
            <v>4.1210000000000004E-2</v>
          </cell>
        </row>
      </sheetData>
      <sheetData sheetId="8"/>
      <sheetData sheetId="9"/>
      <sheetData sheetId="10"/>
      <sheetData sheetId="11"/>
      <sheetData sheetId="12"/>
      <sheetData sheetId="13"/>
      <sheetData sheetId="14"/>
      <sheetData sheetId="15"/>
      <sheetData sheetId="16"/>
      <sheetData sheetId="17"/>
      <sheetData sheetId="18"/>
    </sheetDataSet>
  </externalBook>
</externalLink>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3">
  <rv s="0">
    <v>https://www.bing.com/financeapi/forcetrigger?t=a1wjkr&amp;q=XNAS%3aKLAC&amp;form=skydnc</v>
    <v>Learn more on Bing</v>
  </rv>
  <rv s="1">
    <v>0</v>
    <v>KLA Corporation (XNAS:KLAC)</v>
    <v>2</v>
    <v>3</v>
    <v>Finance</v>
    <v>4</v>
    <v>en-US</v>
    <v>a1wjkr</v>
    <v>268435456</v>
    <v>1</v>
    <v>Powered by Refinitiv</v>
    <v>562.84</v>
    <v>355.88</v>
    <v>1.3593</v>
    <v>-6.8</v>
    <v>-1.2563999999999999E-2</v>
    <v>0.47</v>
    <v>8.7940000000000002E-4</v>
    <v>USD</v>
    <v>KLA Corporation is a supplier of process control and yield management solutions and services for the semiconductor and related electronics industries. The Company offers a portfolio of inspection and metrology products, and related services, software and other offerings, supports research and development (R&amp;D) and manufacturing of integrated circuits (ICs), wafers and reticles. Its segments include Semiconductor Process Control, Specialty Semiconductor Process and PCB, Display and Component Inspection. Semiconductor Process Control segment provides comprehensive portfolio of inspection, metrology and software products, and related services, helping IC, wafer, reticle/mask and chemical/materials manufacturers achieve target yields throughout the entire fabrication process, from R&amp;D to final volume production. The Specialty Semiconductor Process segment develops and sells advanced vacuum deposition and etch process tools, which are used by a range of specialty semiconductor customers.</v>
    <v>15000</v>
    <v>Nasdaq Stock Market</v>
    <v>XNAS</v>
    <v>XNAS</v>
    <v>1 Technology Dr, MILPITAS, CA, 95035-7916 US</v>
    <v>539.17999999999995</v>
    <v>Semiconductors &amp; Semiconductor Equipment</v>
    <v>Stock</v>
    <v>45269.041578078126</v>
    <v>0</v>
    <v>532</v>
    <v>72646299089</v>
    <v>KLA Corporation</v>
    <v>KLA Corporation</v>
    <v>535.53</v>
    <v>24.263300000000001</v>
    <v>541.23</v>
    <v>534.42999999999995</v>
    <v>534.9</v>
    <v>135932300</v>
    <v>KLAC</v>
    <v>KLA Corporation (XNAS:KLAC)</v>
    <v>1038337</v>
    <v>931981</v>
    <v>1975</v>
  </rv>
  <rv s="2">
    <v>1</v>
  </rv>
</rvData>
</file>

<file path=xl/richData/rdrichvaluestructure.xml><?xml version="1.0" encoding="utf-8"?>
<rvStructures xmlns="http://schemas.microsoft.com/office/spreadsheetml/2017/richdata" count="3">
  <s t="_hyperlink">
    <k n="Address" t="s"/>
    <k n="Text" t="s"/>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hange (Extended hours)"/>
    <k n="Change % (Extended hours)"/>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Price (Extended hours)"/>
    <k n="Shares outstanding"/>
    <k n="Ticker symbol" t="s"/>
    <k n="UniqueName" t="s"/>
    <k n="Volume"/>
    <k n="Volume average"/>
    <k n="Year incorporated"/>
  </s>
  <s t="_linkedentity">
    <k n="%cvi" t="r"/>
  </s>
</rvStructures>
</file>

<file path=xl/richData/rdsupportingpropertybag.xml><?xml version="1.0" encoding="utf-8"?>
<supportingPropertyBags xmlns="http://schemas.microsoft.com/office/spreadsheetml/2017/richdata2">
  <spbArrays count="1">
    <a count="45">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spbArrays>
  <spbData count="5">
    <spb s="0">
      <v>0</v>
      <v>Name</v>
      <v>LearnMoreOnLink</v>
    </spb>
    <spb s="1">
      <v>0</v>
      <v>0</v>
      <v>0</v>
    </spb>
    <spb s="2">
      <v>1</v>
      <v>1</v>
      <v>1</v>
      <v>1</v>
    </spb>
    <spb s="3">
      <v>1</v>
      <v>2</v>
      <v>2</v>
      <v>1</v>
      <v>3</v>
      <v>1</v>
      <v>1</v>
      <v>1</v>
      <v>4</v>
      <v>4</v>
      <v>5</v>
      <v>6</v>
      <v>1</v>
      <v>1</v>
      <v>1</v>
      <v>4</v>
      <v>7</v>
      <v>8</v>
      <v>9</v>
      <v>4</v>
      <v>1</v>
      <v>1</v>
      <v>5</v>
    </spb>
    <spb s="4">
      <v>at close</v>
      <v>from previous close</v>
      <v>from previous close</v>
      <v>Source: Nasdaq</v>
      <v>GMT</v>
      <v>Delayed 15 minutes</v>
      <v>from close</v>
      <v>from close</v>
    </spb>
  </spbData>
</supportingPropertyBags>
</file>

<file path=xl/richData/rdsupportingpropertybagstructure.xml><?xml version="1.0" encoding="utf-8"?>
<spbStructures xmlns="http://schemas.microsoft.com/office/spreadsheetml/2017/richdata2" count="5">
  <s>
    <k n="^Order" t="spba"/>
    <k n="TitleProperty" t="s"/>
    <k n="SubTitleProperty" t="s"/>
  </s>
  <s>
    <k n="ShowInCardView" t="b"/>
    <k n="ShowInDotNotation" t="b"/>
    <k n="ShowInAutoComplete" t="b"/>
  </s>
  <s>
    <k n="ExchangeID" t="spb"/>
    <k n="UniqueName" t="spb"/>
    <k n="`%ProviderInfo" t="spb"/>
    <k n="LearnMoreOnLink" t="spb"/>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k n="Price (Extended hours)" t="i"/>
    <k n="Change (Extended hours)" t="i"/>
    <k n="Change % (Extended hours)" t="i"/>
  </s>
  <s>
    <k n="Price" t="s"/>
    <k n="Change" t="s"/>
    <k n="Change (%)" t="s"/>
    <k n="ExchangeID" t="s"/>
    <k n="Last trade time" t="s"/>
    <k n="Price (Extended hours)" t="s"/>
    <k n="Change (Extended hours)" t="s"/>
    <k n="Change % (Extended hours)"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0" formatCode="General"/>
    </x:dxf>
    <x:dxf>
      <x:numFmt numFmtId="27" formatCode="m/d/yy\ h:mm"/>
    </x:dxf>
    <x:dxf>
      <x:numFmt numFmtId="14" formatCode="0.00%"/>
    </x:dxf>
    <x:dxf>
      <x:numFmt numFmtId="3" formatCode="#,##0"/>
    </x:dxf>
    <x:dxf>
      <x:numFmt numFmtId="4" formatCode="#,##0.00"/>
    </x:dxf>
    <x:dxf>
      <x:numFmt numFmtId="1" formatCode="0"/>
    </x:dxf>
  </dxfs>
  <richProperties>
    <rPr n="NumberFormat" t="s"/>
    <rPr n="IsTitleField" t="b"/>
  </richProperties>
  <richStyles>
    <rSty dxfid="1">
      <rpv i="0">_([$$-en-US]* #,##0.00_);_([$$-en-US]* (#,##0.00);_([$$-en-US]* "-"??_);_(@_)</rpv>
    </rSty>
    <rSty dxfid="5">
      <rpv i="0">#,##0.00</rpv>
    </rSty>
    <rSty>
      <rpv i="1">1</rpv>
    </rSty>
    <rSty dxfid="4">
      <rpv i="0">#,##0</rpv>
    </rSty>
    <rSty dxfid="3"/>
    <rSty dxfid="1">
      <rpv i="0">_([$$-en-US]* #,##0_);_([$$-en-US]* (#,##0);_([$$-en-US]* "-"_);_(@_)</rpv>
    </rSty>
    <rSty dxfid="2"/>
    <rSty dxfid="6">
      <rpv i="0">0</rpv>
    </rSty>
    <rSty dxfid="0">
      <rpv i="0">0.00</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roic.ai/financials/KLAC%3AUS/annual"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finbox.com/NASDAQGS:KLAC/explorer/revenue_proj"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U196"/>
  <sheetViews>
    <sheetView topLeftCell="A171" workbookViewId="0">
      <pane xSplit="1" topLeftCell="K1" activePane="topRight" state="frozen"/>
      <selection pane="topRight" activeCell="M188" sqref="M188:P188"/>
    </sheetView>
  </sheetViews>
  <sheetFormatPr baseColWidth="10" defaultRowHeight="15" x14ac:dyDescent="0.2"/>
  <cols>
    <col min="1" max="1" width="40.83203125" customWidth="1"/>
    <col min="2" max="22" width="15.83203125" customWidth="1"/>
  </cols>
  <sheetData>
    <row r="1" spans="1:21" ht="16" x14ac:dyDescent="0.2">
      <c r="A1" s="1" t="e" vm="1">
        <v>#VALUE!</v>
      </c>
      <c r="B1" s="2" t="s">
        <v>0</v>
      </c>
      <c r="C1" s="2" t="s">
        <v>1</v>
      </c>
      <c r="D1" s="2" t="s">
        <v>2</v>
      </c>
      <c r="E1" s="2" t="s">
        <v>3</v>
      </c>
      <c r="F1" s="2" t="s">
        <v>4</v>
      </c>
      <c r="G1" s="2" t="s">
        <v>5</v>
      </c>
      <c r="H1" s="2" t="s">
        <v>6</v>
      </c>
      <c r="I1" s="2" t="s">
        <v>7</v>
      </c>
      <c r="J1" s="2" t="s">
        <v>8</v>
      </c>
      <c r="K1" s="2" t="s">
        <v>9</v>
      </c>
      <c r="L1" s="2" t="s">
        <v>10</v>
      </c>
      <c r="M1" s="2" t="s">
        <v>11</v>
      </c>
      <c r="N1" s="2" t="s">
        <v>12</v>
      </c>
      <c r="O1" s="2" t="s">
        <v>13</v>
      </c>
      <c r="P1" s="2" t="s">
        <v>14</v>
      </c>
      <c r="Q1" s="2" t="s">
        <v>15</v>
      </c>
      <c r="R1" s="2" t="s">
        <v>16</v>
      </c>
      <c r="S1" s="2" t="s">
        <v>17</v>
      </c>
      <c r="T1" s="2" t="s">
        <v>18</v>
      </c>
      <c r="U1" s="2" t="s">
        <v>19</v>
      </c>
    </row>
    <row r="2" spans="1:21" ht="16" x14ac:dyDescent="0.2">
      <c r="A2" s="34" t="s">
        <v>20</v>
      </c>
      <c r="B2" s="32">
        <v>1520216000</v>
      </c>
      <c r="C2" s="32">
        <v>1820760000</v>
      </c>
      <c r="D2" s="32">
        <v>3175167000</v>
      </c>
      <c r="E2" s="32">
        <v>3171944000</v>
      </c>
      <c r="F2" s="32">
        <v>2842781000</v>
      </c>
      <c r="G2" s="32">
        <v>2929408000</v>
      </c>
      <c r="H2" s="32">
        <v>2814049000</v>
      </c>
      <c r="I2" s="32">
        <v>2984493000</v>
      </c>
      <c r="J2" s="32">
        <v>3480014000</v>
      </c>
      <c r="K2" s="32">
        <v>4036701000</v>
      </c>
      <c r="L2" s="32">
        <v>4568904000</v>
      </c>
      <c r="M2" s="32">
        <v>5806424000</v>
      </c>
      <c r="N2" s="32">
        <v>6918734000</v>
      </c>
      <c r="O2" s="32">
        <v>9211883000</v>
      </c>
      <c r="P2" s="32">
        <v>10496056000</v>
      </c>
      <c r="Q2" s="33">
        <v>10168588000</v>
      </c>
      <c r="R2" s="32">
        <v>2983887000</v>
      </c>
      <c r="S2" s="32">
        <v>2432608000</v>
      </c>
      <c r="T2" s="32">
        <v>2355137000</v>
      </c>
      <c r="U2" s="32">
        <v>2396956000</v>
      </c>
    </row>
    <row r="3" spans="1:21" ht="16" x14ac:dyDescent="0.2">
      <c r="A3" s="9" t="s">
        <v>193</v>
      </c>
      <c r="B3" s="10"/>
      <c r="C3" s="11">
        <f t="shared" ref="C3:Q3" si="0">(C2/B2)-1</f>
        <v>0.19769822183163455</v>
      </c>
      <c r="D3" s="11">
        <f t="shared" si="0"/>
        <v>0.74386904369603912</v>
      </c>
      <c r="E3" s="11">
        <f t="shared" si="0"/>
        <v>-1.0150647194304696E-3</v>
      </c>
      <c r="F3" s="11">
        <f t="shared" si="0"/>
        <v>-0.10377326964158262</v>
      </c>
      <c r="G3" s="11">
        <f t="shared" si="0"/>
        <v>3.0472625221569904E-2</v>
      </c>
      <c r="H3" s="11">
        <f t="shared" si="0"/>
        <v>-3.9379628921611509E-2</v>
      </c>
      <c r="I3" s="11">
        <f t="shared" si="0"/>
        <v>6.0568952424069344E-2</v>
      </c>
      <c r="J3" s="11">
        <f t="shared" si="0"/>
        <v>0.16603188548272696</v>
      </c>
      <c r="K3" s="11">
        <f t="shared" si="0"/>
        <v>0.15996688519069169</v>
      </c>
      <c r="L3" s="11">
        <f t="shared" si="0"/>
        <v>0.13184107517500054</v>
      </c>
      <c r="M3" s="11">
        <f t="shared" si="0"/>
        <v>0.27085708082288451</v>
      </c>
      <c r="N3" s="11">
        <f t="shared" si="0"/>
        <v>0.1915654109999545</v>
      </c>
      <c r="O3" s="11">
        <f t="shared" si="0"/>
        <v>0.33144054967281589</v>
      </c>
      <c r="P3" s="11">
        <f t="shared" si="0"/>
        <v>0.1394039633373545</v>
      </c>
      <c r="Q3" s="11">
        <f t="shared" si="0"/>
        <v>-3.1199147565523666E-2</v>
      </c>
      <c r="R3" s="11"/>
      <c r="S3" s="11">
        <f t="shared" ref="S3:U3" si="1">(S2/R2)-1</f>
        <v>-0.18475196949482331</v>
      </c>
      <c r="T3" s="11">
        <f t="shared" si="1"/>
        <v>-3.1846890251121418E-2</v>
      </c>
      <c r="U3" s="11">
        <f t="shared" si="1"/>
        <v>1.775650418638075E-2</v>
      </c>
    </row>
    <row r="4" spans="1:21" ht="16" x14ac:dyDescent="0.2">
      <c r="A4" s="3" t="s">
        <v>21</v>
      </c>
      <c r="B4" s="4">
        <v>1520216000</v>
      </c>
      <c r="C4" s="4">
        <v>1820760000</v>
      </c>
      <c r="D4" s="4">
        <v>3175167000</v>
      </c>
      <c r="E4" s="4">
        <v>3171944000</v>
      </c>
      <c r="F4" s="4">
        <v>2842781000</v>
      </c>
      <c r="G4" s="4">
        <v>2929408000</v>
      </c>
      <c r="H4" s="4">
        <v>2814049000</v>
      </c>
      <c r="I4" s="4">
        <v>2984493000</v>
      </c>
      <c r="J4" s="4">
        <v>3480014000</v>
      </c>
      <c r="K4" s="4">
        <v>4036701000</v>
      </c>
      <c r="L4" s="4">
        <v>4568904000</v>
      </c>
      <c r="M4" s="4">
        <v>5806424000</v>
      </c>
      <c r="N4" s="4">
        <v>6918734000</v>
      </c>
      <c r="O4" s="4">
        <v>9211883000</v>
      </c>
      <c r="P4" s="4">
        <v>10496056000</v>
      </c>
      <c r="Q4" s="5">
        <v>10168588000</v>
      </c>
      <c r="R4" s="4">
        <v>2983887000</v>
      </c>
      <c r="S4" s="4">
        <v>2432608000</v>
      </c>
      <c r="T4" s="4">
        <v>2355137000</v>
      </c>
      <c r="U4" s="4">
        <v>2396956000</v>
      </c>
    </row>
    <row r="5" spans="1:21" ht="16" x14ac:dyDescent="0.2">
      <c r="A5" s="3" t="s">
        <v>22</v>
      </c>
      <c r="B5" s="4">
        <v>864824000</v>
      </c>
      <c r="C5" s="4">
        <v>815662000</v>
      </c>
      <c r="D5" s="4">
        <v>1259243000</v>
      </c>
      <c r="E5" s="4">
        <v>1330016000</v>
      </c>
      <c r="F5" s="4">
        <v>1237452000</v>
      </c>
      <c r="G5" s="4">
        <v>1232962000</v>
      </c>
      <c r="H5" s="4">
        <v>1215229000</v>
      </c>
      <c r="I5" s="4">
        <v>1163391000</v>
      </c>
      <c r="J5" s="4">
        <v>1287547000</v>
      </c>
      <c r="K5" s="4">
        <v>1447369000</v>
      </c>
      <c r="L5" s="4">
        <v>1869377000</v>
      </c>
      <c r="M5" s="4">
        <v>2449561000</v>
      </c>
      <c r="N5" s="4">
        <v>2772165000</v>
      </c>
      <c r="O5" s="4">
        <v>3592441000</v>
      </c>
      <c r="P5" s="4">
        <v>4218307000</v>
      </c>
      <c r="Q5" s="5">
        <v>4123972000</v>
      </c>
      <c r="R5" s="4">
        <v>1208786000</v>
      </c>
      <c r="S5" s="4">
        <v>1005346000</v>
      </c>
      <c r="T5" s="4">
        <v>962949000</v>
      </c>
      <c r="U5" s="4">
        <v>946891000</v>
      </c>
    </row>
    <row r="6" spans="1:21" ht="16" x14ac:dyDescent="0.2">
      <c r="A6" s="3" t="s">
        <v>23</v>
      </c>
      <c r="B6" s="4">
        <v>864824000</v>
      </c>
      <c r="C6" s="4">
        <v>815662000</v>
      </c>
      <c r="D6" s="4">
        <v>1259243000</v>
      </c>
      <c r="E6" s="4">
        <v>1330016000</v>
      </c>
      <c r="F6" s="4">
        <v>1237452000</v>
      </c>
      <c r="G6" s="4">
        <v>1232962000</v>
      </c>
      <c r="H6" s="4">
        <v>1215229000</v>
      </c>
      <c r="I6" s="4">
        <v>1163391000</v>
      </c>
      <c r="J6" s="4">
        <v>1287547000</v>
      </c>
      <c r="K6" s="4">
        <v>1447369000</v>
      </c>
      <c r="L6" s="4">
        <v>1869377000</v>
      </c>
      <c r="M6" s="4">
        <v>2449561000</v>
      </c>
      <c r="N6" s="4">
        <v>2772165000</v>
      </c>
      <c r="O6" s="4">
        <v>3592441000</v>
      </c>
      <c r="P6" s="4">
        <v>4218307000</v>
      </c>
      <c r="Q6" s="5">
        <v>4123972000</v>
      </c>
      <c r="R6" s="4">
        <v>1208786000</v>
      </c>
      <c r="S6" s="4">
        <v>1005346000</v>
      </c>
      <c r="T6" s="4">
        <v>962949000</v>
      </c>
      <c r="U6" s="4">
        <v>946891000</v>
      </c>
    </row>
    <row r="7" spans="1:21" ht="16" x14ac:dyDescent="0.2">
      <c r="A7" s="34" t="s">
        <v>24</v>
      </c>
      <c r="B7" s="32">
        <v>655392000</v>
      </c>
      <c r="C7" s="32">
        <v>1005098000</v>
      </c>
      <c r="D7" s="32">
        <v>1915924000</v>
      </c>
      <c r="E7" s="32">
        <v>1841928000</v>
      </c>
      <c r="F7" s="32">
        <v>1605329000</v>
      </c>
      <c r="G7" s="32">
        <v>1696446000</v>
      </c>
      <c r="H7" s="32">
        <v>1598820000</v>
      </c>
      <c r="I7" s="32">
        <v>1821102000</v>
      </c>
      <c r="J7" s="32">
        <v>2192467000</v>
      </c>
      <c r="K7" s="32">
        <v>2589332000</v>
      </c>
      <c r="L7" s="32">
        <v>2699527000</v>
      </c>
      <c r="M7" s="32">
        <v>3356863000</v>
      </c>
      <c r="N7" s="32">
        <v>4146569000</v>
      </c>
      <c r="O7" s="32">
        <v>5619442000</v>
      </c>
      <c r="P7" s="32">
        <v>6277749000</v>
      </c>
      <c r="Q7" s="33">
        <v>6044616000</v>
      </c>
      <c r="R7" s="32">
        <v>1775101000</v>
      </c>
      <c r="S7" s="32">
        <v>1427262000</v>
      </c>
      <c r="T7" s="32">
        <v>1392188000</v>
      </c>
      <c r="U7" s="32">
        <v>1450065000</v>
      </c>
    </row>
    <row r="8" spans="1:21" ht="16" x14ac:dyDescent="0.2">
      <c r="A8" s="29" t="s">
        <v>60</v>
      </c>
      <c r="B8" s="30">
        <v>43.11</v>
      </c>
      <c r="C8" s="30">
        <v>55.2</v>
      </c>
      <c r="D8" s="30">
        <v>60.34</v>
      </c>
      <c r="E8" s="30">
        <v>58.07</v>
      </c>
      <c r="F8" s="30">
        <v>56.47</v>
      </c>
      <c r="G8" s="30">
        <v>57.91</v>
      </c>
      <c r="H8" s="30">
        <v>56.82</v>
      </c>
      <c r="I8" s="30">
        <v>61.02</v>
      </c>
      <c r="J8" s="32">
        <v>63</v>
      </c>
      <c r="K8" s="30">
        <v>64.14</v>
      </c>
      <c r="L8" s="30">
        <v>59.08</v>
      </c>
      <c r="M8" s="30">
        <v>57.81</v>
      </c>
      <c r="N8" s="30">
        <v>59.93</v>
      </c>
      <c r="O8" s="32">
        <v>61</v>
      </c>
      <c r="P8" s="30">
        <v>59.81</v>
      </c>
      <c r="Q8" s="31">
        <v>59.44</v>
      </c>
      <c r="R8" s="30">
        <v>59.49</v>
      </c>
      <c r="S8" s="30">
        <v>58.67</v>
      </c>
      <c r="T8" s="30">
        <v>59.11</v>
      </c>
      <c r="U8" s="30">
        <v>60.5</v>
      </c>
    </row>
    <row r="9" spans="1:21" ht="16" x14ac:dyDescent="0.2">
      <c r="A9" s="3" t="s">
        <v>25</v>
      </c>
      <c r="B9" s="4" t="s">
        <v>26</v>
      </c>
      <c r="C9" s="4" t="s">
        <v>26</v>
      </c>
      <c r="D9" s="4" t="s">
        <v>26</v>
      </c>
      <c r="E9" s="4" t="s">
        <v>26</v>
      </c>
      <c r="F9" s="4" t="s">
        <v>26</v>
      </c>
      <c r="G9" s="4" t="s">
        <v>26</v>
      </c>
      <c r="H9" s="4" t="s">
        <v>26</v>
      </c>
      <c r="I9" s="4" t="s">
        <v>26</v>
      </c>
      <c r="J9" s="4" t="s">
        <v>26</v>
      </c>
      <c r="K9" s="4" t="s">
        <v>26</v>
      </c>
      <c r="L9" s="4" t="s">
        <v>26</v>
      </c>
      <c r="M9" s="4" t="s">
        <v>26</v>
      </c>
      <c r="N9" s="4" t="s">
        <v>26</v>
      </c>
      <c r="O9" s="4" t="s">
        <v>26</v>
      </c>
      <c r="P9" s="4" t="s">
        <v>26</v>
      </c>
      <c r="Q9" s="5" t="s">
        <v>26</v>
      </c>
      <c r="R9" s="4" t="s">
        <v>26</v>
      </c>
      <c r="S9" s="4" t="s">
        <v>26</v>
      </c>
      <c r="T9" s="4" t="s">
        <v>26</v>
      </c>
      <c r="U9" s="4" t="s">
        <v>26</v>
      </c>
    </row>
    <row r="10" spans="1:21" ht="16" x14ac:dyDescent="0.2">
      <c r="A10" s="3" t="s">
        <v>27</v>
      </c>
      <c r="B10" s="4">
        <v>786589000</v>
      </c>
      <c r="C10" s="4">
        <v>690932000</v>
      </c>
      <c r="D10" s="4">
        <v>755594000</v>
      </c>
      <c r="E10" s="4">
        <v>825603000</v>
      </c>
      <c r="F10" s="4">
        <v>875644000</v>
      </c>
      <c r="G10" s="4">
        <v>924376000</v>
      </c>
      <c r="H10" s="4">
        <v>937480000</v>
      </c>
      <c r="I10" s="4">
        <v>860657000</v>
      </c>
      <c r="J10" s="4">
        <v>916206000</v>
      </c>
      <c r="K10" s="4">
        <v>1052138000</v>
      </c>
      <c r="L10" s="4">
        <v>1310154000</v>
      </c>
      <c r="M10" s="4">
        <v>1598013000</v>
      </c>
      <c r="N10" s="4">
        <v>1658089000</v>
      </c>
      <c r="O10" s="4">
        <v>1965261000</v>
      </c>
      <c r="P10" s="4">
        <v>2283053000</v>
      </c>
      <c r="Q10" s="5">
        <v>2261417000</v>
      </c>
      <c r="R10" s="4">
        <v>575922000</v>
      </c>
      <c r="S10" s="4">
        <v>566669000</v>
      </c>
      <c r="T10" s="4">
        <v>567967000</v>
      </c>
      <c r="U10" s="4">
        <v>550859000</v>
      </c>
    </row>
    <row r="11" spans="1:21" ht="16" x14ac:dyDescent="0.2">
      <c r="A11" s="29" t="s">
        <v>28</v>
      </c>
      <c r="B11" s="32">
        <v>415126000</v>
      </c>
      <c r="C11" s="32">
        <v>361372000</v>
      </c>
      <c r="D11" s="32">
        <v>369431000</v>
      </c>
      <c r="E11" s="32">
        <v>372666000</v>
      </c>
      <c r="F11" s="32">
        <v>387812000</v>
      </c>
      <c r="G11" s="32">
        <v>384907000</v>
      </c>
      <c r="H11" s="32">
        <v>406864000</v>
      </c>
      <c r="I11" s="32">
        <v>379399000</v>
      </c>
      <c r="J11" s="32">
        <v>389336000</v>
      </c>
      <c r="K11" s="32">
        <v>443426000</v>
      </c>
      <c r="L11" s="32">
        <v>599124000</v>
      </c>
      <c r="M11" s="32">
        <v>734149000</v>
      </c>
      <c r="N11" s="32">
        <v>729602000</v>
      </c>
      <c r="O11" s="32">
        <v>860007000</v>
      </c>
      <c r="P11" s="32">
        <v>986326000</v>
      </c>
      <c r="Q11" s="33">
        <v>971991000</v>
      </c>
      <c r="R11" s="32">
        <v>243096000</v>
      </c>
      <c r="S11" s="32">
        <v>238393000</v>
      </c>
      <c r="T11" s="32">
        <v>250857000</v>
      </c>
      <c r="U11" s="32">
        <v>239645000</v>
      </c>
    </row>
    <row r="12" spans="1:21" ht="16" x14ac:dyDescent="0.2">
      <c r="A12" s="12" t="s">
        <v>194</v>
      </c>
      <c r="B12" s="11">
        <f t="shared" ref="B12:U12" si="2">B11/B2</f>
        <v>0.27307040578444114</v>
      </c>
      <c r="C12" s="11">
        <f t="shared" si="2"/>
        <v>0.19847316505195634</v>
      </c>
      <c r="D12" s="11">
        <f t="shared" si="2"/>
        <v>0.11635010064037576</v>
      </c>
      <c r="E12" s="11">
        <f t="shared" si="2"/>
        <v>0.11748820281820864</v>
      </c>
      <c r="F12" s="11">
        <f t="shared" si="2"/>
        <v>0.13641993526761295</v>
      </c>
      <c r="G12" s="11">
        <f t="shared" si="2"/>
        <v>0.13139412468321243</v>
      </c>
      <c r="H12" s="11">
        <f t="shared" si="2"/>
        <v>0.14458312559589404</v>
      </c>
      <c r="I12" s="11">
        <f t="shared" si="2"/>
        <v>0.12712343436556897</v>
      </c>
      <c r="J12" s="11">
        <f t="shared" si="2"/>
        <v>0.11187771083679549</v>
      </c>
      <c r="K12" s="11">
        <f t="shared" si="2"/>
        <v>0.10984861152708611</v>
      </c>
      <c r="L12" s="11">
        <f t="shared" si="2"/>
        <v>0.13113079197987088</v>
      </c>
      <c r="M12" s="11">
        <f t="shared" si="2"/>
        <v>0.12643737350217621</v>
      </c>
      <c r="N12" s="11">
        <f t="shared" si="2"/>
        <v>0.10545310746156739</v>
      </c>
      <c r="O12" s="11">
        <f t="shared" si="2"/>
        <v>9.3358437140376185E-2</v>
      </c>
      <c r="P12" s="11">
        <f t="shared" si="2"/>
        <v>9.3971106861472545E-2</v>
      </c>
      <c r="Q12" s="11">
        <f t="shared" si="2"/>
        <v>9.5587607640313488E-2</v>
      </c>
      <c r="R12" s="11">
        <f t="shared" si="2"/>
        <v>8.1469573076996551E-2</v>
      </c>
      <c r="S12" s="11">
        <f t="shared" si="2"/>
        <v>9.7998937765558611E-2</v>
      </c>
      <c r="T12" s="11">
        <f t="shared" si="2"/>
        <v>0.10651482270458151</v>
      </c>
      <c r="U12" s="11">
        <f t="shared" si="2"/>
        <v>9.9978889892013034E-2</v>
      </c>
    </row>
    <row r="13" spans="1:21" ht="16" x14ac:dyDescent="0.2">
      <c r="A13" s="29" t="s">
        <v>29</v>
      </c>
      <c r="B13" s="32">
        <v>371463000</v>
      </c>
      <c r="C13" s="32">
        <v>329560000</v>
      </c>
      <c r="D13" s="32">
        <v>386163000</v>
      </c>
      <c r="E13" s="32">
        <v>452937000</v>
      </c>
      <c r="F13" s="32">
        <v>487832000</v>
      </c>
      <c r="G13" s="32">
        <v>539469000</v>
      </c>
      <c r="H13" s="32">
        <v>530616000</v>
      </c>
      <c r="I13" s="32">
        <v>481258000</v>
      </c>
      <c r="J13" s="32">
        <v>526870000</v>
      </c>
      <c r="K13" s="32">
        <v>608712000</v>
      </c>
      <c r="L13" s="32">
        <v>711030000</v>
      </c>
      <c r="M13" s="32">
        <v>863864000</v>
      </c>
      <c r="N13" s="32">
        <v>928487000</v>
      </c>
      <c r="O13" s="32">
        <v>1105254000</v>
      </c>
      <c r="P13" s="32">
        <v>1296727000</v>
      </c>
      <c r="Q13" s="33">
        <v>1289426000</v>
      </c>
      <c r="R13" s="32">
        <v>332826000</v>
      </c>
      <c r="S13" s="32">
        <v>328276000</v>
      </c>
      <c r="T13" s="32">
        <v>317110000</v>
      </c>
      <c r="U13" s="32">
        <v>311214000</v>
      </c>
    </row>
    <row r="14" spans="1:21" ht="16" x14ac:dyDescent="0.2">
      <c r="A14" s="13" t="s">
        <v>195</v>
      </c>
      <c r="B14" s="14">
        <v>0</v>
      </c>
      <c r="C14" s="14">
        <v>0</v>
      </c>
      <c r="D14" s="14">
        <v>0</v>
      </c>
      <c r="E14" s="14">
        <v>0</v>
      </c>
      <c r="F14" s="14">
        <v>0</v>
      </c>
      <c r="G14" s="14">
        <v>0</v>
      </c>
      <c r="H14" s="14">
        <v>0</v>
      </c>
      <c r="I14" s="14">
        <v>0</v>
      </c>
      <c r="J14" s="14">
        <v>0</v>
      </c>
      <c r="K14" s="14">
        <f t="shared" ref="K14:U14" si="3">K13/K2</f>
        <v>0.15079442346609273</v>
      </c>
      <c r="L14" s="14">
        <f t="shared" si="3"/>
        <v>0.15562375571909587</v>
      </c>
      <c r="M14" s="14">
        <f t="shared" si="3"/>
        <v>0.14877728529642342</v>
      </c>
      <c r="N14" s="14">
        <f t="shared" si="3"/>
        <v>0.1341989733959999</v>
      </c>
      <c r="O14" s="14">
        <f t="shared" si="3"/>
        <v>0.11998133280676708</v>
      </c>
      <c r="P14" s="14">
        <f t="shared" si="3"/>
        <v>0.1235442150842183</v>
      </c>
      <c r="Q14" s="14">
        <f t="shared" si="3"/>
        <v>0.12680482285249436</v>
      </c>
      <c r="R14" s="14">
        <f t="shared" si="3"/>
        <v>0.11154108717923969</v>
      </c>
      <c r="S14" s="14">
        <f t="shared" si="3"/>
        <v>0.13494817085202385</v>
      </c>
      <c r="T14" s="14">
        <f t="shared" si="3"/>
        <v>0.13464609489808874</v>
      </c>
      <c r="U14" s="14">
        <f t="shared" si="3"/>
        <v>0.12983717681926576</v>
      </c>
    </row>
    <row r="15" spans="1:21" ht="16" x14ac:dyDescent="0.2">
      <c r="A15" s="3" t="s">
        <v>30</v>
      </c>
      <c r="B15" s="4" t="s">
        <v>26</v>
      </c>
      <c r="C15" s="4" t="s">
        <v>26</v>
      </c>
      <c r="D15" s="4" t="s">
        <v>26</v>
      </c>
      <c r="E15" s="4" t="s">
        <v>26</v>
      </c>
      <c r="F15" s="4" t="s">
        <v>26</v>
      </c>
      <c r="G15" s="4" t="s">
        <v>26</v>
      </c>
      <c r="H15" s="4" t="s">
        <v>26</v>
      </c>
      <c r="I15" s="4" t="s">
        <v>26</v>
      </c>
      <c r="J15" s="4" t="s">
        <v>26</v>
      </c>
      <c r="K15" s="4" t="s">
        <v>26</v>
      </c>
      <c r="L15" s="4" t="s">
        <v>26</v>
      </c>
      <c r="M15" s="4" t="s">
        <v>26</v>
      </c>
      <c r="N15" s="4" t="s">
        <v>26</v>
      </c>
      <c r="O15" s="4" t="s">
        <v>26</v>
      </c>
      <c r="P15" s="4" t="s">
        <v>26</v>
      </c>
      <c r="Q15" s="5" t="s">
        <v>26</v>
      </c>
      <c r="R15" s="4" t="s">
        <v>26</v>
      </c>
      <c r="S15" s="4" t="s">
        <v>26</v>
      </c>
      <c r="T15" s="4" t="s">
        <v>26</v>
      </c>
      <c r="U15" s="4" t="s">
        <v>26</v>
      </c>
    </row>
    <row r="16" spans="1:21" ht="16" x14ac:dyDescent="0.2">
      <c r="A16" s="34" t="s">
        <v>31</v>
      </c>
      <c r="B16" s="32">
        <v>-131197000</v>
      </c>
      <c r="C16" s="32">
        <v>314166000</v>
      </c>
      <c r="D16" s="32">
        <v>1160330000</v>
      </c>
      <c r="E16" s="32">
        <v>1016325000</v>
      </c>
      <c r="F16" s="32">
        <v>729685000</v>
      </c>
      <c r="G16" s="32">
        <v>772070000</v>
      </c>
      <c r="H16" s="32">
        <v>661340000</v>
      </c>
      <c r="I16" s="32">
        <v>960445000</v>
      </c>
      <c r="J16" s="32">
        <v>1276261000</v>
      </c>
      <c r="K16" s="32">
        <v>1537194000</v>
      </c>
      <c r="L16" s="32">
        <v>1389373000</v>
      </c>
      <c r="M16" s="32">
        <v>1758850000</v>
      </c>
      <c r="N16" s="32">
        <v>2488480000</v>
      </c>
      <c r="O16" s="32">
        <v>3654181000</v>
      </c>
      <c r="P16" s="32">
        <v>3994696000</v>
      </c>
      <c r="Q16" s="33">
        <v>3783199000</v>
      </c>
      <c r="R16" s="32">
        <v>1199179000</v>
      </c>
      <c r="S16" s="32">
        <v>860593000</v>
      </c>
      <c r="T16" s="32">
        <v>824221000</v>
      </c>
      <c r="U16" s="32">
        <v>899206000</v>
      </c>
    </row>
    <row r="17" spans="1:21" ht="16" x14ac:dyDescent="0.2">
      <c r="A17" s="29" t="s">
        <v>61</v>
      </c>
      <c r="B17" s="30">
        <v>-8.6300000000000008</v>
      </c>
      <c r="C17" s="30">
        <v>17.25</v>
      </c>
      <c r="D17" s="30">
        <v>36.54</v>
      </c>
      <c r="E17" s="30">
        <v>32.04</v>
      </c>
      <c r="F17" s="30">
        <v>25.67</v>
      </c>
      <c r="G17" s="30">
        <v>26.36</v>
      </c>
      <c r="H17" s="30">
        <v>23.5</v>
      </c>
      <c r="I17" s="30">
        <v>32.18</v>
      </c>
      <c r="J17" s="30">
        <v>36.67</v>
      </c>
      <c r="K17" s="30">
        <v>38.08</v>
      </c>
      <c r="L17" s="30">
        <v>30.41</v>
      </c>
      <c r="M17" s="30">
        <v>30.29</v>
      </c>
      <c r="N17" s="30">
        <v>35.97</v>
      </c>
      <c r="O17" s="30">
        <v>39.67</v>
      </c>
      <c r="P17" s="30">
        <v>38.06</v>
      </c>
      <c r="Q17" s="31">
        <v>37.200000000000003</v>
      </c>
      <c r="R17" s="30">
        <v>40.19</v>
      </c>
      <c r="S17" s="30">
        <v>35.380000000000003</v>
      </c>
      <c r="T17" s="32">
        <v>35</v>
      </c>
      <c r="U17" s="30">
        <v>37.51</v>
      </c>
    </row>
    <row r="18" spans="1:21" ht="16" x14ac:dyDescent="0.2">
      <c r="A18" s="15" t="s">
        <v>196</v>
      </c>
      <c r="B18" s="10"/>
      <c r="C18" s="11">
        <f>(C16/B16)-1</f>
        <v>-3.3946126816924167</v>
      </c>
      <c r="D18" s="11">
        <f>(D16/C16)-1</f>
        <v>2.6933659275669553</v>
      </c>
      <c r="E18" s="11">
        <f>(E16/D16)-1</f>
        <v>-0.12410693509605031</v>
      </c>
      <c r="F18" s="11">
        <f t="shared" ref="F18:Q18" si="4">(F16/E16)-1</f>
        <v>-0.28203576611812164</v>
      </c>
      <c r="G18" s="11">
        <f t="shared" si="4"/>
        <v>5.8086708648252383E-2</v>
      </c>
      <c r="H18" s="11">
        <f t="shared" si="4"/>
        <v>-0.1434196381157149</v>
      </c>
      <c r="I18" s="11">
        <f t="shared" si="4"/>
        <v>0.45227114646021715</v>
      </c>
      <c r="J18" s="11">
        <f t="shared" si="4"/>
        <v>0.32882257703460382</v>
      </c>
      <c r="K18" s="11">
        <f t="shared" si="4"/>
        <v>0.20445112715972669</v>
      </c>
      <c r="L18" s="11">
        <f t="shared" si="4"/>
        <v>-9.6162878595674961E-2</v>
      </c>
      <c r="M18" s="11">
        <f t="shared" si="4"/>
        <v>0.2659307471787633</v>
      </c>
      <c r="N18" s="11">
        <f t="shared" si="4"/>
        <v>0.41483355601671557</v>
      </c>
      <c r="O18" s="11">
        <f t="shared" si="4"/>
        <v>0.46843896675882468</v>
      </c>
      <c r="P18" s="11">
        <f t="shared" si="4"/>
        <v>9.3185039274190196E-2</v>
      </c>
      <c r="Q18" s="11">
        <f t="shared" si="4"/>
        <v>-5.2944454346463443E-2</v>
      </c>
      <c r="R18" s="11"/>
      <c r="S18" s="11">
        <f t="shared" ref="S18:U18" si="5">(S16/R16)-1</f>
        <v>-0.28234817320850347</v>
      </c>
      <c r="T18" s="11">
        <f t="shared" si="5"/>
        <v>-4.2263880835656353E-2</v>
      </c>
      <c r="U18" s="11">
        <f t="shared" si="5"/>
        <v>9.0976813257609201E-2</v>
      </c>
    </row>
    <row r="19" spans="1:21" ht="16" x14ac:dyDescent="0.2">
      <c r="A19" s="3" t="s">
        <v>32</v>
      </c>
      <c r="B19" s="4">
        <v>471334000</v>
      </c>
      <c r="C19" s="4">
        <v>22985000</v>
      </c>
      <c r="D19" s="4">
        <v>50264000</v>
      </c>
      <c r="E19" s="4">
        <v>42231000</v>
      </c>
      <c r="F19" s="4">
        <v>39064000</v>
      </c>
      <c r="G19" s="4">
        <v>37609000</v>
      </c>
      <c r="H19" s="4">
        <v>227209000</v>
      </c>
      <c r="I19" s="4">
        <v>102253000</v>
      </c>
      <c r="J19" s="4">
        <v>103015000</v>
      </c>
      <c r="K19" s="4">
        <v>81263000</v>
      </c>
      <c r="L19" s="4">
        <v>93142000</v>
      </c>
      <c r="M19" s="4">
        <v>442139000</v>
      </c>
      <c r="N19" s="4">
        <v>128026000</v>
      </c>
      <c r="O19" s="4">
        <v>164944000</v>
      </c>
      <c r="P19" s="4">
        <v>205506000</v>
      </c>
      <c r="Q19" s="5">
        <v>212326000</v>
      </c>
      <c r="R19" s="4">
        <v>56206000</v>
      </c>
      <c r="S19" s="4">
        <v>59910000</v>
      </c>
      <c r="T19" s="4">
        <v>48715000</v>
      </c>
      <c r="U19" s="4">
        <v>47495000</v>
      </c>
    </row>
    <row r="20" spans="1:21" ht="16" x14ac:dyDescent="0.2">
      <c r="A20" s="3" t="s">
        <v>33</v>
      </c>
      <c r="B20" s="4">
        <v>30749000</v>
      </c>
      <c r="C20" s="4">
        <v>37005000</v>
      </c>
      <c r="D20" s="4">
        <v>38815000</v>
      </c>
      <c r="E20" s="4">
        <v>84462000</v>
      </c>
      <c r="F20" s="4">
        <v>78128000</v>
      </c>
      <c r="G20" s="4">
        <v>75218000</v>
      </c>
      <c r="H20" s="4">
        <v>82995000</v>
      </c>
      <c r="I20" s="4">
        <v>87746000</v>
      </c>
      <c r="J20" s="4">
        <v>79745000</v>
      </c>
      <c r="K20" s="4">
        <v>44394000</v>
      </c>
      <c r="L20" s="4">
        <v>52775000</v>
      </c>
      <c r="M20" s="4">
        <v>138628000</v>
      </c>
      <c r="N20" s="4">
        <v>148399000</v>
      </c>
      <c r="O20" s="4">
        <v>151644000</v>
      </c>
      <c r="P20" s="4">
        <v>222845000</v>
      </c>
      <c r="Q20" s="5">
        <v>296779000</v>
      </c>
      <c r="R20" s="4">
        <v>74280000</v>
      </c>
      <c r="S20" s="4">
        <v>74774000</v>
      </c>
      <c r="T20" s="4">
        <v>73491000</v>
      </c>
      <c r="U20" s="4">
        <v>74234000</v>
      </c>
    </row>
    <row r="21" spans="1:21" ht="16" x14ac:dyDescent="0.2">
      <c r="A21" s="3" t="s">
        <v>34</v>
      </c>
      <c r="B21" s="4">
        <v>55339000</v>
      </c>
      <c r="C21" s="4">
        <v>54517000</v>
      </c>
      <c r="D21" s="4">
        <v>54328000</v>
      </c>
      <c r="E21" s="4">
        <v>42231000</v>
      </c>
      <c r="F21" s="4">
        <v>39064000</v>
      </c>
      <c r="G21" s="4">
        <v>37609000</v>
      </c>
      <c r="H21" s="4">
        <v>95540000</v>
      </c>
      <c r="I21" s="4">
        <v>102253000</v>
      </c>
      <c r="J21" s="4">
        <v>103015000</v>
      </c>
      <c r="K21" s="4">
        <v>81263000</v>
      </c>
      <c r="L21" s="4">
        <v>93142000</v>
      </c>
      <c r="M21" s="4">
        <v>160274000</v>
      </c>
      <c r="N21" s="4">
        <v>157328000</v>
      </c>
      <c r="O21" s="4">
        <v>160339000</v>
      </c>
      <c r="P21" s="4">
        <v>296940000</v>
      </c>
      <c r="Q21" s="5">
        <v>296779000</v>
      </c>
      <c r="R21" s="4">
        <v>74280000</v>
      </c>
      <c r="S21" s="4">
        <v>74774000</v>
      </c>
      <c r="T21" s="4">
        <v>73491000</v>
      </c>
      <c r="U21" s="4">
        <v>74234000</v>
      </c>
    </row>
    <row r="22" spans="1:21" ht="16" x14ac:dyDescent="0.2">
      <c r="A22" s="3" t="s">
        <v>35</v>
      </c>
      <c r="B22" s="4">
        <v>24590000</v>
      </c>
      <c r="C22" s="4">
        <v>17512000</v>
      </c>
      <c r="D22" s="4">
        <v>15513000</v>
      </c>
      <c r="E22" s="4">
        <v>-42231000</v>
      </c>
      <c r="F22" s="4">
        <v>-39064000</v>
      </c>
      <c r="G22" s="4">
        <v>-37609000</v>
      </c>
      <c r="H22" s="4">
        <v>12545000</v>
      </c>
      <c r="I22" s="4">
        <v>14507000</v>
      </c>
      <c r="J22" s="4">
        <v>23270000</v>
      </c>
      <c r="K22" s="4">
        <v>36869000</v>
      </c>
      <c r="L22" s="4">
        <v>40367000</v>
      </c>
      <c r="M22" s="4">
        <v>21646000</v>
      </c>
      <c r="N22" s="4">
        <v>8929000</v>
      </c>
      <c r="O22" s="4">
        <v>8695000</v>
      </c>
      <c r="P22" s="4">
        <v>74095000</v>
      </c>
      <c r="Q22" s="5" t="s">
        <v>26</v>
      </c>
      <c r="R22" s="4" t="s">
        <v>26</v>
      </c>
      <c r="S22" s="4" t="s">
        <v>26</v>
      </c>
      <c r="T22" s="4" t="s">
        <v>26</v>
      </c>
      <c r="U22" s="4" t="s">
        <v>26</v>
      </c>
    </row>
    <row r="23" spans="1:21" ht="16" x14ac:dyDescent="0.2">
      <c r="A23" s="3" t="s">
        <v>36</v>
      </c>
      <c r="B23" s="4">
        <v>440585000</v>
      </c>
      <c r="C23" s="4">
        <v>-14020000</v>
      </c>
      <c r="D23" s="4">
        <v>11449000</v>
      </c>
      <c r="E23" s="4">
        <v>-42231000</v>
      </c>
      <c r="F23" s="4">
        <v>-39064000</v>
      </c>
      <c r="G23" s="4">
        <v>-37609000</v>
      </c>
      <c r="H23" s="4">
        <v>144214000</v>
      </c>
      <c r="I23" s="4">
        <v>14507000</v>
      </c>
      <c r="J23" s="4">
        <v>23270000</v>
      </c>
      <c r="K23" s="4">
        <v>36869000</v>
      </c>
      <c r="L23" s="4">
        <v>40367000</v>
      </c>
      <c r="M23" s="4">
        <v>303511000</v>
      </c>
      <c r="N23" s="4">
        <v>-20373000</v>
      </c>
      <c r="O23" s="4">
        <v>13300000</v>
      </c>
      <c r="P23" s="4">
        <v>-17339000</v>
      </c>
      <c r="Q23" s="5">
        <v>-84453000</v>
      </c>
      <c r="R23" s="4">
        <v>-18074000</v>
      </c>
      <c r="S23" s="4">
        <v>-14864000</v>
      </c>
      <c r="T23" s="4">
        <v>-24776000</v>
      </c>
      <c r="U23" s="4">
        <v>-26739000</v>
      </c>
    </row>
    <row r="24" spans="1:21" ht="16" x14ac:dyDescent="0.2">
      <c r="A24" s="3" t="s">
        <v>37</v>
      </c>
      <c r="B24" s="4">
        <v>-602531000</v>
      </c>
      <c r="C24" s="4">
        <v>291181000</v>
      </c>
      <c r="D24" s="4">
        <v>1110066000</v>
      </c>
      <c r="E24" s="4">
        <v>974094000</v>
      </c>
      <c r="F24" s="4">
        <v>690621000</v>
      </c>
      <c r="G24" s="4">
        <v>734461000</v>
      </c>
      <c r="H24" s="4">
        <v>434131000</v>
      </c>
      <c r="I24" s="4">
        <v>858192000</v>
      </c>
      <c r="J24" s="4">
        <v>1173246000</v>
      </c>
      <c r="K24" s="4">
        <v>1455931000</v>
      </c>
      <c r="L24" s="4">
        <v>1296231000</v>
      </c>
      <c r="M24" s="4">
        <v>1316711000</v>
      </c>
      <c r="N24" s="4">
        <v>2360454000</v>
      </c>
      <c r="O24" s="4">
        <v>3489237000</v>
      </c>
      <c r="P24" s="4">
        <v>3789190000</v>
      </c>
      <c r="Q24" s="5">
        <v>3570873000</v>
      </c>
      <c r="R24" s="4">
        <v>1142973000</v>
      </c>
      <c r="S24" s="4">
        <v>800683000</v>
      </c>
      <c r="T24" s="4">
        <v>775506000</v>
      </c>
      <c r="U24" s="4">
        <v>851711000</v>
      </c>
    </row>
    <row r="25" spans="1:21" ht="16" x14ac:dyDescent="0.2">
      <c r="A25" s="3" t="s">
        <v>38</v>
      </c>
      <c r="B25" s="4">
        <v>-79163000</v>
      </c>
      <c r="C25" s="4">
        <v>78881000</v>
      </c>
      <c r="D25" s="4">
        <v>315578000</v>
      </c>
      <c r="E25" s="4">
        <v>218079000</v>
      </c>
      <c r="F25" s="4">
        <v>147472000</v>
      </c>
      <c r="G25" s="4">
        <v>151706000</v>
      </c>
      <c r="H25" s="4">
        <v>67973000</v>
      </c>
      <c r="I25" s="4">
        <v>153770000</v>
      </c>
      <c r="J25" s="4">
        <v>247170000</v>
      </c>
      <c r="K25" s="4">
        <v>653666000</v>
      </c>
      <c r="L25" s="4">
        <v>121214000</v>
      </c>
      <c r="M25" s="4">
        <v>101686000</v>
      </c>
      <c r="N25" s="4">
        <v>283101000</v>
      </c>
      <c r="O25" s="4">
        <v>167177000</v>
      </c>
      <c r="P25" s="4">
        <v>401839000</v>
      </c>
      <c r="Q25" s="5">
        <v>468212000</v>
      </c>
      <c r="R25" s="4">
        <v>164178000</v>
      </c>
      <c r="S25" s="4">
        <v>102846000</v>
      </c>
      <c r="T25" s="4">
        <v>90852000</v>
      </c>
      <c r="U25" s="4">
        <v>110336000</v>
      </c>
    </row>
    <row r="26" spans="1:21" ht="16" x14ac:dyDescent="0.2">
      <c r="A26" s="3" t="s">
        <v>39</v>
      </c>
      <c r="B26" s="4" t="s">
        <v>26</v>
      </c>
      <c r="C26" s="4" t="s">
        <v>26</v>
      </c>
      <c r="D26" s="4" t="s">
        <v>26</v>
      </c>
      <c r="E26" s="4" t="s">
        <v>26</v>
      </c>
      <c r="F26" s="4" t="s">
        <v>26</v>
      </c>
      <c r="G26" s="4" t="s">
        <v>26</v>
      </c>
      <c r="H26" s="4" t="s">
        <v>26</v>
      </c>
      <c r="I26" s="4" t="s">
        <v>26</v>
      </c>
      <c r="J26" s="4" t="s">
        <v>26</v>
      </c>
      <c r="K26" s="4" t="s">
        <v>26</v>
      </c>
      <c r="L26" s="4" t="s">
        <v>26</v>
      </c>
      <c r="M26" s="4" t="s">
        <v>26</v>
      </c>
      <c r="N26" s="4" t="s">
        <v>26</v>
      </c>
      <c r="O26" s="4" t="s">
        <v>26</v>
      </c>
      <c r="P26" s="4" t="s">
        <v>26</v>
      </c>
      <c r="Q26" s="5" t="s">
        <v>26</v>
      </c>
      <c r="R26" s="4" t="s">
        <v>26</v>
      </c>
      <c r="S26" s="4" t="s">
        <v>26</v>
      </c>
      <c r="T26" s="4" t="s">
        <v>26</v>
      </c>
      <c r="U26" s="4" t="s">
        <v>26</v>
      </c>
    </row>
    <row r="27" spans="1:21" ht="16" x14ac:dyDescent="0.2">
      <c r="A27" s="3" t="s">
        <v>40</v>
      </c>
      <c r="B27" s="4">
        <v>-523368000</v>
      </c>
      <c r="C27" s="4">
        <v>212300000</v>
      </c>
      <c r="D27" s="4">
        <v>794488000</v>
      </c>
      <c r="E27" s="4">
        <v>756015000</v>
      </c>
      <c r="F27" s="4">
        <v>543149000</v>
      </c>
      <c r="G27" s="4">
        <v>582755000</v>
      </c>
      <c r="H27" s="4">
        <v>366158000</v>
      </c>
      <c r="I27" s="4">
        <v>704422000</v>
      </c>
      <c r="J27" s="4">
        <v>926076000</v>
      </c>
      <c r="K27" s="4">
        <v>802265000</v>
      </c>
      <c r="L27" s="4">
        <v>1175017000</v>
      </c>
      <c r="M27" s="4">
        <v>1215025000</v>
      </c>
      <c r="N27" s="4">
        <v>2077353000</v>
      </c>
      <c r="O27" s="4">
        <v>3322060000</v>
      </c>
      <c r="P27" s="4">
        <v>3387351000</v>
      </c>
      <c r="Q27" s="5">
        <v>3102661000</v>
      </c>
      <c r="R27" s="4">
        <v>978795000</v>
      </c>
      <c r="S27" s="4">
        <v>697837000</v>
      </c>
      <c r="T27" s="4">
        <v>684654000</v>
      </c>
      <c r="U27" s="4">
        <v>741375000</v>
      </c>
    </row>
    <row r="28" spans="1:21" ht="16" x14ac:dyDescent="0.2">
      <c r="A28" s="3" t="s">
        <v>41</v>
      </c>
      <c r="B28" s="4" t="s">
        <v>26</v>
      </c>
      <c r="C28" s="4" t="s">
        <v>26</v>
      </c>
      <c r="D28" s="4" t="s">
        <v>26</v>
      </c>
      <c r="E28" s="4" t="s">
        <v>26</v>
      </c>
      <c r="F28" s="4" t="s">
        <v>26</v>
      </c>
      <c r="G28" s="4" t="s">
        <v>26</v>
      </c>
      <c r="H28" s="4" t="s">
        <v>26</v>
      </c>
      <c r="I28" s="4" t="s">
        <v>26</v>
      </c>
      <c r="J28" s="4" t="s">
        <v>26</v>
      </c>
      <c r="K28" s="4" t="s">
        <v>26</v>
      </c>
      <c r="L28" s="4">
        <v>-1200000</v>
      </c>
      <c r="M28" s="4">
        <v>-3520000</v>
      </c>
      <c r="N28" s="4">
        <v>-1878000</v>
      </c>
      <c r="O28" s="4">
        <v>506000</v>
      </c>
      <c r="P28" s="4">
        <v>148000</v>
      </c>
      <c r="Q28" s="5" t="s">
        <v>26</v>
      </c>
      <c r="R28" s="4" t="s">
        <v>26</v>
      </c>
      <c r="S28" s="4" t="s">
        <v>26</v>
      </c>
      <c r="T28" s="4" t="s">
        <v>26</v>
      </c>
      <c r="U28" s="4" t="s">
        <v>26</v>
      </c>
    </row>
    <row r="29" spans="1:21" ht="16" x14ac:dyDescent="0.2">
      <c r="A29" s="3" t="s">
        <v>42</v>
      </c>
      <c r="B29" s="4" t="s">
        <v>26</v>
      </c>
      <c r="C29" s="4" t="s">
        <v>26</v>
      </c>
      <c r="D29" s="4" t="s">
        <v>26</v>
      </c>
      <c r="E29" s="4" t="s">
        <v>26</v>
      </c>
      <c r="F29" s="4" t="s">
        <v>26</v>
      </c>
      <c r="G29" s="4" t="s">
        <v>26</v>
      </c>
      <c r="H29" s="4" t="s">
        <v>26</v>
      </c>
      <c r="I29" s="4" t="s">
        <v>26</v>
      </c>
      <c r="J29" s="4" t="s">
        <v>26</v>
      </c>
      <c r="K29" s="4" t="s">
        <v>26</v>
      </c>
      <c r="L29" s="4" t="s">
        <v>26</v>
      </c>
      <c r="M29" s="4" t="s">
        <v>26</v>
      </c>
      <c r="N29" s="4" t="s">
        <v>26</v>
      </c>
      <c r="O29" s="4" t="s">
        <v>26</v>
      </c>
      <c r="P29" s="4" t="s">
        <v>26</v>
      </c>
      <c r="Q29" s="5" t="s">
        <v>26</v>
      </c>
      <c r="R29" s="4" t="s">
        <v>26</v>
      </c>
      <c r="S29" s="4" t="s">
        <v>26</v>
      </c>
      <c r="T29" s="4" t="s">
        <v>26</v>
      </c>
      <c r="U29" s="4" t="s">
        <v>26</v>
      </c>
    </row>
    <row r="30" spans="1:21" ht="16" x14ac:dyDescent="0.2">
      <c r="A30" s="3" t="s">
        <v>43</v>
      </c>
      <c r="B30" s="4" t="s">
        <v>26</v>
      </c>
      <c r="C30" s="4" t="s">
        <v>26</v>
      </c>
      <c r="D30" s="4" t="s">
        <v>26</v>
      </c>
      <c r="E30" s="4" t="s">
        <v>26</v>
      </c>
      <c r="F30" s="4" t="s">
        <v>26</v>
      </c>
      <c r="G30" s="4" t="s">
        <v>26</v>
      </c>
      <c r="H30" s="4" t="s">
        <v>26</v>
      </c>
      <c r="I30" s="4" t="s">
        <v>26</v>
      </c>
      <c r="J30" s="4" t="s">
        <v>26</v>
      </c>
      <c r="K30" s="4" t="s">
        <v>26</v>
      </c>
      <c r="L30" s="4">
        <v>-1200000</v>
      </c>
      <c r="M30" s="4">
        <v>-3520000</v>
      </c>
      <c r="N30" s="4">
        <v>-1878000</v>
      </c>
      <c r="O30" s="4">
        <v>506000</v>
      </c>
      <c r="P30" s="4">
        <v>148000</v>
      </c>
      <c r="Q30" s="5" t="s">
        <v>26</v>
      </c>
      <c r="R30" s="4" t="s">
        <v>26</v>
      </c>
      <c r="S30" s="4" t="s">
        <v>26</v>
      </c>
      <c r="T30" s="4" t="s">
        <v>26</v>
      </c>
      <c r="U30" s="4" t="s">
        <v>26</v>
      </c>
    </row>
    <row r="31" spans="1:21" ht="16" x14ac:dyDescent="0.2">
      <c r="A31" s="3" t="s">
        <v>44</v>
      </c>
      <c r="B31" s="4">
        <v>-523368000</v>
      </c>
      <c r="C31" s="4">
        <v>212300000</v>
      </c>
      <c r="D31" s="4">
        <v>794488000</v>
      </c>
      <c r="E31" s="4">
        <v>756015000</v>
      </c>
      <c r="F31" s="4">
        <v>543149000</v>
      </c>
      <c r="G31" s="4">
        <v>582755000</v>
      </c>
      <c r="H31" s="4">
        <v>366158000</v>
      </c>
      <c r="I31" s="4">
        <v>704422000</v>
      </c>
      <c r="J31" s="4">
        <v>926076000</v>
      </c>
      <c r="K31" s="4">
        <v>802265000</v>
      </c>
      <c r="L31" s="4">
        <v>1176217000</v>
      </c>
      <c r="M31" s="4">
        <v>1218545000</v>
      </c>
      <c r="N31" s="4">
        <v>2079231000</v>
      </c>
      <c r="O31" s="4">
        <v>3321554000</v>
      </c>
      <c r="P31" s="4">
        <v>3387203000</v>
      </c>
      <c r="Q31" s="5">
        <v>3102661000</v>
      </c>
      <c r="R31" s="4">
        <v>978795000</v>
      </c>
      <c r="S31" s="4">
        <v>697837000</v>
      </c>
      <c r="T31" s="4">
        <v>684654000</v>
      </c>
      <c r="U31" s="4">
        <v>741375000</v>
      </c>
    </row>
    <row r="32" spans="1:21" ht="16" x14ac:dyDescent="0.2">
      <c r="A32" s="3" t="s">
        <v>45</v>
      </c>
      <c r="B32" s="4" t="s">
        <v>26</v>
      </c>
      <c r="C32" s="4" t="s">
        <v>26</v>
      </c>
      <c r="D32" s="4" t="s">
        <v>26</v>
      </c>
      <c r="E32" s="4" t="s">
        <v>26</v>
      </c>
      <c r="F32" s="4" t="s">
        <v>26</v>
      </c>
      <c r="G32" s="4" t="s">
        <v>26</v>
      </c>
      <c r="H32" s="4" t="s">
        <v>26</v>
      </c>
      <c r="I32" s="4" t="s">
        <v>26</v>
      </c>
      <c r="J32" s="4" t="s">
        <v>26</v>
      </c>
      <c r="K32" s="4" t="s">
        <v>26</v>
      </c>
      <c r="L32" s="4">
        <v>600000</v>
      </c>
      <c r="M32" s="4">
        <v>1760000</v>
      </c>
      <c r="N32" s="4">
        <v>939000</v>
      </c>
      <c r="O32" s="4">
        <v>-253000</v>
      </c>
      <c r="P32" s="4">
        <v>-74000</v>
      </c>
      <c r="Q32" s="5" t="s">
        <v>26</v>
      </c>
      <c r="R32" s="4" t="s">
        <v>26</v>
      </c>
      <c r="S32" s="4" t="s">
        <v>26</v>
      </c>
      <c r="T32" s="4" t="s">
        <v>26</v>
      </c>
      <c r="U32" s="4" t="s">
        <v>26</v>
      </c>
    </row>
    <row r="33" spans="1:21" ht="16" x14ac:dyDescent="0.2">
      <c r="A33" s="34" t="s">
        <v>46</v>
      </c>
      <c r="B33" s="32">
        <v>-523368000</v>
      </c>
      <c r="C33" s="32">
        <v>212300000</v>
      </c>
      <c r="D33" s="32">
        <v>794488000</v>
      </c>
      <c r="E33" s="32">
        <v>756015000</v>
      </c>
      <c r="F33" s="32">
        <v>543149000</v>
      </c>
      <c r="G33" s="32">
        <v>582755000</v>
      </c>
      <c r="H33" s="32">
        <v>366158000</v>
      </c>
      <c r="I33" s="32">
        <v>704422000</v>
      </c>
      <c r="J33" s="32">
        <v>926076000</v>
      </c>
      <c r="K33" s="32">
        <v>802265000</v>
      </c>
      <c r="L33" s="32">
        <v>1175617000</v>
      </c>
      <c r="M33" s="32">
        <v>1216785000</v>
      </c>
      <c r="N33" s="32">
        <v>2078292000</v>
      </c>
      <c r="O33" s="32">
        <v>3321807000</v>
      </c>
      <c r="P33" s="32">
        <v>3387277000</v>
      </c>
      <c r="Q33" s="33">
        <v>3102661000</v>
      </c>
      <c r="R33" s="32">
        <v>978795000</v>
      </c>
      <c r="S33" s="32">
        <v>697837000</v>
      </c>
      <c r="T33" s="32">
        <v>684654000</v>
      </c>
      <c r="U33" s="32">
        <v>741375000</v>
      </c>
    </row>
    <row r="34" spans="1:21" ht="16" x14ac:dyDescent="0.2">
      <c r="A34" s="29" t="s">
        <v>62</v>
      </c>
      <c r="B34" s="30">
        <v>-34.43</v>
      </c>
      <c r="C34" s="30">
        <v>11.66</v>
      </c>
      <c r="D34" s="30">
        <v>25.02</v>
      </c>
      <c r="E34" s="30">
        <v>23.83</v>
      </c>
      <c r="F34" s="30">
        <v>19.11</v>
      </c>
      <c r="G34" s="30">
        <v>19.89</v>
      </c>
      <c r="H34" s="30">
        <v>13.01</v>
      </c>
      <c r="I34" s="30">
        <v>23.6</v>
      </c>
      <c r="J34" s="30">
        <v>26.61</v>
      </c>
      <c r="K34" s="30">
        <v>19.87</v>
      </c>
      <c r="L34" s="30">
        <v>25.73</v>
      </c>
      <c r="M34" s="30">
        <v>20.96</v>
      </c>
      <c r="N34" s="30">
        <v>30.04</v>
      </c>
      <c r="O34" s="30">
        <v>36.06</v>
      </c>
      <c r="P34" s="30">
        <v>32.270000000000003</v>
      </c>
      <c r="Q34" s="31">
        <v>30.51</v>
      </c>
      <c r="R34" s="30">
        <v>32.799999999999997</v>
      </c>
      <c r="S34" s="30">
        <v>28.69</v>
      </c>
      <c r="T34" s="30">
        <v>29.07</v>
      </c>
      <c r="U34" s="30">
        <v>30.93</v>
      </c>
    </row>
    <row r="35" spans="1:21" ht="16" x14ac:dyDescent="0.2">
      <c r="A35" s="16" t="s">
        <v>197</v>
      </c>
      <c r="B35" s="17"/>
      <c r="C35" s="14">
        <f>(C33/B33)-1</f>
        <v>-1.4056419192613991</v>
      </c>
      <c r="D35" s="14">
        <f>(D33/C33)-1</f>
        <v>2.7422892133772963</v>
      </c>
      <c r="E35" s="14">
        <f>(E33/D33)-1</f>
        <v>-4.8424897544078749E-2</v>
      </c>
      <c r="F35" s="14">
        <f t="shared" ref="F35:Q35" si="6">(F33/E33)-1</f>
        <v>-0.28156319649742401</v>
      </c>
      <c r="G35" s="14">
        <f t="shared" si="6"/>
        <v>7.2919217378656587E-2</v>
      </c>
      <c r="H35" s="14">
        <f t="shared" si="6"/>
        <v>-0.3716776346835291</v>
      </c>
      <c r="I35" s="14">
        <f t="shared" si="6"/>
        <v>0.92381977179250496</v>
      </c>
      <c r="J35" s="14">
        <f t="shared" si="6"/>
        <v>0.31466081411426683</v>
      </c>
      <c r="K35" s="14">
        <f t="shared" si="6"/>
        <v>-0.1336942108423067</v>
      </c>
      <c r="L35" s="14">
        <f t="shared" si="6"/>
        <v>0.46537241435186627</v>
      </c>
      <c r="M35" s="14">
        <f t="shared" si="6"/>
        <v>3.5018207460422834E-2</v>
      </c>
      <c r="N35" s="14">
        <f t="shared" si="6"/>
        <v>0.70801908307548178</v>
      </c>
      <c r="O35" s="14">
        <f t="shared" si="6"/>
        <v>0.5983350751482468</v>
      </c>
      <c r="P35" s="14">
        <f t="shared" si="6"/>
        <v>1.9709152277660902E-2</v>
      </c>
      <c r="Q35" s="14">
        <f t="shared" si="6"/>
        <v>-8.4025014783260965E-2</v>
      </c>
      <c r="R35" s="14"/>
      <c r="S35" s="14">
        <f t="shared" ref="S35:U35" si="7">(S33/R33)-1</f>
        <v>-0.28704478465868744</v>
      </c>
      <c r="T35" s="14">
        <f t="shared" si="7"/>
        <v>-1.889123104679169E-2</v>
      </c>
      <c r="U35" s="14">
        <f t="shared" si="7"/>
        <v>8.284622597691671E-2</v>
      </c>
    </row>
    <row r="36" spans="1:21" ht="16" x14ac:dyDescent="0.2">
      <c r="A36" s="18" t="s">
        <v>198</v>
      </c>
      <c r="B36" s="19" t="e">
        <f t="shared" ref="B36:U36" si="8">(B16*(1-0.25))/(B126+B105+B96)</f>
        <v>#VALUE!</v>
      </c>
      <c r="C36" s="19" t="e">
        <f t="shared" si="8"/>
        <v>#VALUE!</v>
      </c>
      <c r="D36" s="19" t="e">
        <f t="shared" si="8"/>
        <v>#VALUE!</v>
      </c>
      <c r="E36" s="19" t="e">
        <f t="shared" si="8"/>
        <v>#VALUE!</v>
      </c>
      <c r="F36" s="19" t="e">
        <f t="shared" si="8"/>
        <v>#VALUE!</v>
      </c>
      <c r="G36" s="19" t="e">
        <f t="shared" si="8"/>
        <v>#VALUE!</v>
      </c>
      <c r="H36" s="19">
        <f t="shared" si="8"/>
        <v>0.13732694141929838</v>
      </c>
      <c r="I36" s="19" t="e">
        <f t="shared" si="8"/>
        <v>#VALUE!</v>
      </c>
      <c r="J36" s="19">
        <f t="shared" si="8"/>
        <v>0.22485884007842374</v>
      </c>
      <c r="K36" s="19" t="e">
        <f t="shared" si="8"/>
        <v>#VALUE!</v>
      </c>
      <c r="L36" s="19">
        <f t="shared" si="8"/>
        <v>0.17079445015837372</v>
      </c>
      <c r="M36" s="19">
        <f t="shared" si="8"/>
        <v>0.21346393029794128</v>
      </c>
      <c r="N36" s="19">
        <f t="shared" si="8"/>
        <v>0.27372367952699816</v>
      </c>
      <c r="O36" s="19">
        <f t="shared" si="8"/>
        <v>0.33868350769016314</v>
      </c>
      <c r="P36" s="19">
        <f t="shared" si="8"/>
        <v>0.33874289094582855</v>
      </c>
      <c r="Q36" s="19">
        <f t="shared" si="8"/>
        <v>0.31818461912144957</v>
      </c>
      <c r="R36" s="19">
        <f t="shared" si="8"/>
        <v>0.10280326694706213</v>
      </c>
      <c r="S36" s="19">
        <f t="shared" si="8"/>
        <v>7.4999015226858617E-2</v>
      </c>
      <c r="T36" s="19">
        <f t="shared" si="8"/>
        <v>6.9892428439676454E-2</v>
      </c>
      <c r="U36" s="19">
        <f t="shared" si="8"/>
        <v>7.5627403851006039E-2</v>
      </c>
    </row>
    <row r="37" spans="1:21" ht="16" x14ac:dyDescent="0.2">
      <c r="A37" s="3" t="s">
        <v>47</v>
      </c>
      <c r="B37" s="4" t="s">
        <v>26</v>
      </c>
      <c r="C37" s="4" t="s">
        <v>26</v>
      </c>
      <c r="D37" s="4" t="s">
        <v>26</v>
      </c>
      <c r="E37" s="4" t="s">
        <v>26</v>
      </c>
      <c r="F37" s="4" t="s">
        <v>26</v>
      </c>
      <c r="G37" s="4" t="s">
        <v>26</v>
      </c>
      <c r="H37" s="4" t="s">
        <v>26</v>
      </c>
      <c r="I37" s="4" t="s">
        <v>26</v>
      </c>
      <c r="J37" s="4" t="s">
        <v>26</v>
      </c>
      <c r="K37" s="4" t="s">
        <v>26</v>
      </c>
      <c r="L37" s="4" t="s">
        <v>26</v>
      </c>
      <c r="M37" s="4" t="s">
        <v>26</v>
      </c>
      <c r="N37" s="4" t="s">
        <v>26</v>
      </c>
      <c r="O37" s="4" t="s">
        <v>26</v>
      </c>
      <c r="P37" s="4" t="s">
        <v>26</v>
      </c>
      <c r="Q37" s="5" t="s">
        <v>26</v>
      </c>
      <c r="R37" s="4" t="s">
        <v>26</v>
      </c>
      <c r="S37" s="4" t="s">
        <v>26</v>
      </c>
      <c r="T37" s="4" t="s">
        <v>26</v>
      </c>
      <c r="U37" s="4" t="s">
        <v>26</v>
      </c>
    </row>
    <row r="38" spans="1:21" ht="16" x14ac:dyDescent="0.2">
      <c r="A38" s="3" t="s">
        <v>48</v>
      </c>
      <c r="B38" s="4" t="s">
        <v>26</v>
      </c>
      <c r="C38" s="4" t="s">
        <v>26</v>
      </c>
      <c r="D38" s="4" t="s">
        <v>26</v>
      </c>
      <c r="E38" s="4" t="s">
        <v>26</v>
      </c>
      <c r="F38" s="4" t="s">
        <v>26</v>
      </c>
      <c r="G38" s="4" t="s">
        <v>26</v>
      </c>
      <c r="H38" s="4" t="s">
        <v>26</v>
      </c>
      <c r="I38" s="4" t="s">
        <v>26</v>
      </c>
      <c r="J38" s="4" t="s">
        <v>26</v>
      </c>
      <c r="K38" s="4" t="s">
        <v>26</v>
      </c>
      <c r="L38" s="4" t="s">
        <v>26</v>
      </c>
      <c r="M38" s="4" t="s">
        <v>26</v>
      </c>
      <c r="N38" s="4" t="s">
        <v>26</v>
      </c>
      <c r="O38" s="4" t="s">
        <v>26</v>
      </c>
      <c r="P38" s="4" t="s">
        <v>26</v>
      </c>
      <c r="Q38" s="5" t="s">
        <v>26</v>
      </c>
      <c r="R38" s="4" t="s">
        <v>26</v>
      </c>
      <c r="S38" s="4" t="s">
        <v>26</v>
      </c>
      <c r="T38" s="4" t="s">
        <v>26</v>
      </c>
      <c r="U38" s="4" t="s">
        <v>26</v>
      </c>
    </row>
    <row r="39" spans="1:21" ht="16" x14ac:dyDescent="0.2">
      <c r="A39" s="3" t="s">
        <v>49</v>
      </c>
      <c r="B39" s="4">
        <v>-523368000</v>
      </c>
      <c r="C39" s="4">
        <v>212300000</v>
      </c>
      <c r="D39" s="4">
        <v>794488000</v>
      </c>
      <c r="E39" s="4">
        <v>756015000</v>
      </c>
      <c r="F39" s="4">
        <v>543149000</v>
      </c>
      <c r="G39" s="4">
        <v>582755000</v>
      </c>
      <c r="H39" s="4">
        <v>366158000</v>
      </c>
      <c r="I39" s="4">
        <v>704422000</v>
      </c>
      <c r="J39" s="4">
        <v>926076000</v>
      </c>
      <c r="K39" s="4">
        <v>802265000</v>
      </c>
      <c r="L39" s="4">
        <v>1175617000</v>
      </c>
      <c r="M39" s="4">
        <v>1216785000</v>
      </c>
      <c r="N39" s="4">
        <v>2078292000</v>
      </c>
      <c r="O39" s="4">
        <v>3321807000</v>
      </c>
      <c r="P39" s="4">
        <v>3387277000</v>
      </c>
      <c r="Q39" s="5">
        <v>3102661000</v>
      </c>
      <c r="R39" s="4">
        <v>978795000</v>
      </c>
      <c r="S39" s="4">
        <v>697837000</v>
      </c>
      <c r="T39" s="4">
        <v>684654000</v>
      </c>
      <c r="U39" s="4">
        <v>741375000</v>
      </c>
    </row>
    <row r="40" spans="1:21" ht="16" x14ac:dyDescent="0.2">
      <c r="A40" s="3" t="s">
        <v>50</v>
      </c>
      <c r="B40" s="4">
        <v>170253000</v>
      </c>
      <c r="C40" s="4">
        <v>170652000</v>
      </c>
      <c r="D40" s="4">
        <v>167261000</v>
      </c>
      <c r="E40" s="4">
        <v>166795000</v>
      </c>
      <c r="F40" s="4">
        <v>166089000</v>
      </c>
      <c r="G40" s="4">
        <v>166016000</v>
      </c>
      <c r="H40" s="4">
        <v>162282000</v>
      </c>
      <c r="I40" s="4">
        <v>155869000</v>
      </c>
      <c r="J40" s="4">
        <v>156468000</v>
      </c>
      <c r="K40" s="4">
        <v>156346000</v>
      </c>
      <c r="L40" s="4">
        <v>156053000</v>
      </c>
      <c r="M40" s="4">
        <v>156797000</v>
      </c>
      <c r="N40" s="4">
        <v>154086000</v>
      </c>
      <c r="O40" s="4">
        <v>150494000</v>
      </c>
      <c r="P40" s="4">
        <v>139483000</v>
      </c>
      <c r="Q40" s="5">
        <v>138115250</v>
      </c>
      <c r="R40" s="4">
        <v>141299000</v>
      </c>
      <c r="S40" s="4">
        <v>137865000</v>
      </c>
      <c r="T40" s="4">
        <v>136885000</v>
      </c>
      <c r="U40" s="4">
        <v>136412000</v>
      </c>
    </row>
    <row r="41" spans="1:21" ht="16" x14ac:dyDescent="0.2">
      <c r="A41" s="3" t="s">
        <v>51</v>
      </c>
      <c r="B41" s="6">
        <v>-3.07</v>
      </c>
      <c r="C41" s="6">
        <v>1.24</v>
      </c>
      <c r="D41" s="6">
        <v>4.75</v>
      </c>
      <c r="E41" s="6">
        <v>4.53</v>
      </c>
      <c r="F41" s="6">
        <v>3.27</v>
      </c>
      <c r="G41" s="6">
        <v>3.51</v>
      </c>
      <c r="H41" s="6">
        <v>2.2599999999999998</v>
      </c>
      <c r="I41" s="6">
        <v>4.5199999999999996</v>
      </c>
      <c r="J41" s="6">
        <v>5.92</v>
      </c>
      <c r="K41" s="6">
        <v>5.13</v>
      </c>
      <c r="L41" s="6">
        <v>7.53</v>
      </c>
      <c r="M41" s="6">
        <v>7.76</v>
      </c>
      <c r="N41" s="6">
        <v>13.49</v>
      </c>
      <c r="O41" s="6">
        <v>22.07</v>
      </c>
      <c r="P41" s="6">
        <v>24.28</v>
      </c>
      <c r="Q41" s="7">
        <v>22.46</v>
      </c>
      <c r="R41" s="6">
        <v>6.93</v>
      </c>
      <c r="S41" s="6">
        <v>5.0599999999999996</v>
      </c>
      <c r="T41" s="4">
        <v>5</v>
      </c>
      <c r="U41" s="6">
        <v>5.43</v>
      </c>
    </row>
    <row r="42" spans="1:21" ht="16" x14ac:dyDescent="0.2">
      <c r="A42" s="3" t="s">
        <v>52</v>
      </c>
      <c r="B42" s="6">
        <v>-3.07</v>
      </c>
      <c r="C42" s="6">
        <v>1.24</v>
      </c>
      <c r="D42" s="6">
        <v>4.75</v>
      </c>
      <c r="E42" s="6">
        <v>4.53</v>
      </c>
      <c r="F42" s="6">
        <v>3.27</v>
      </c>
      <c r="G42" s="6">
        <v>3.51</v>
      </c>
      <c r="H42" s="6">
        <v>2.2599999999999998</v>
      </c>
      <c r="I42" s="6">
        <v>4.5199999999999996</v>
      </c>
      <c r="J42" s="6">
        <v>5.92</v>
      </c>
      <c r="K42" s="6">
        <v>5.13</v>
      </c>
      <c r="L42" s="6">
        <v>7.53</v>
      </c>
      <c r="M42" s="6">
        <v>7.75</v>
      </c>
      <c r="N42" s="6">
        <v>13.48</v>
      </c>
      <c r="O42" s="6">
        <v>22.07</v>
      </c>
      <c r="P42" s="6">
        <v>24.29</v>
      </c>
      <c r="Q42" s="7">
        <v>22.46</v>
      </c>
      <c r="R42" s="6">
        <v>6.93</v>
      </c>
      <c r="S42" s="6">
        <v>5.0599999999999996</v>
      </c>
      <c r="T42" s="4">
        <v>5</v>
      </c>
      <c r="U42" s="6">
        <v>5.43</v>
      </c>
    </row>
    <row r="43" spans="1:21" ht="16" x14ac:dyDescent="0.2">
      <c r="A43" s="3" t="s">
        <v>53</v>
      </c>
      <c r="B43" s="4">
        <v>170253000</v>
      </c>
      <c r="C43" s="4">
        <v>173034000</v>
      </c>
      <c r="D43" s="4">
        <v>170352000</v>
      </c>
      <c r="E43" s="4">
        <v>170147000</v>
      </c>
      <c r="F43" s="4">
        <v>169260000</v>
      </c>
      <c r="G43" s="4">
        <v>168118000</v>
      </c>
      <c r="H43" s="4">
        <v>163701000</v>
      </c>
      <c r="I43" s="4">
        <v>156779000</v>
      </c>
      <c r="J43" s="4">
        <v>157481000</v>
      </c>
      <c r="K43" s="4">
        <v>157378000</v>
      </c>
      <c r="L43" s="4">
        <v>156949000</v>
      </c>
      <c r="M43" s="4">
        <v>158005000</v>
      </c>
      <c r="N43" s="4">
        <v>155437000</v>
      </c>
      <c r="O43" s="4">
        <v>151555000</v>
      </c>
      <c r="P43" s="4">
        <v>140235000</v>
      </c>
      <c r="Q43" s="5">
        <v>138859000</v>
      </c>
      <c r="R43" s="4">
        <v>141966000</v>
      </c>
      <c r="S43" s="4">
        <v>138645000</v>
      </c>
      <c r="T43" s="4">
        <v>137721000</v>
      </c>
      <c r="U43" s="4">
        <v>137104000</v>
      </c>
    </row>
    <row r="44" spans="1:21" ht="16" x14ac:dyDescent="0.2">
      <c r="A44" s="3" t="s">
        <v>54</v>
      </c>
      <c r="B44" s="6">
        <v>-3.07</v>
      </c>
      <c r="C44" s="6">
        <v>1.23</v>
      </c>
      <c r="D44" s="6">
        <v>4.66</v>
      </c>
      <c r="E44" s="6">
        <v>4.4400000000000004</v>
      </c>
      <c r="F44" s="6">
        <v>3.21</v>
      </c>
      <c r="G44" s="6">
        <v>3.47</v>
      </c>
      <c r="H44" s="6">
        <v>2.2400000000000002</v>
      </c>
      <c r="I44" s="6">
        <v>4.49</v>
      </c>
      <c r="J44" s="6">
        <v>5.88</v>
      </c>
      <c r="K44" s="6">
        <v>5.0999999999999996</v>
      </c>
      <c r="L44" s="6">
        <v>7.49</v>
      </c>
      <c r="M44" s="6">
        <v>7.7</v>
      </c>
      <c r="N44" s="6">
        <v>13.37</v>
      </c>
      <c r="O44" s="6">
        <v>21.92</v>
      </c>
      <c r="P44" s="6">
        <v>24.15</v>
      </c>
      <c r="Q44" s="7">
        <v>22.34</v>
      </c>
      <c r="R44" s="6">
        <v>6.89</v>
      </c>
      <c r="S44" s="6">
        <v>5.03</v>
      </c>
      <c r="T44" s="6">
        <v>4.97</v>
      </c>
      <c r="U44" s="6">
        <v>5.41</v>
      </c>
    </row>
    <row r="45" spans="1:21" ht="16" x14ac:dyDescent="0.2">
      <c r="A45" s="3" t="s">
        <v>55</v>
      </c>
      <c r="B45" s="6">
        <v>-3.07</v>
      </c>
      <c r="C45" s="6">
        <v>1.23</v>
      </c>
      <c r="D45" s="6">
        <v>4.66</v>
      </c>
      <c r="E45" s="6">
        <v>4.4400000000000004</v>
      </c>
      <c r="F45" s="6">
        <v>3.21</v>
      </c>
      <c r="G45" s="6">
        <v>3.47</v>
      </c>
      <c r="H45" s="6">
        <v>2.2400000000000002</v>
      </c>
      <c r="I45" s="6">
        <v>4.49</v>
      </c>
      <c r="J45" s="6">
        <v>5.88</v>
      </c>
      <c r="K45" s="6">
        <v>5.0999999999999996</v>
      </c>
      <c r="L45" s="6">
        <v>7.49</v>
      </c>
      <c r="M45" s="6">
        <v>7.69</v>
      </c>
      <c r="N45" s="6">
        <v>13.36</v>
      </c>
      <c r="O45" s="6">
        <v>21.92</v>
      </c>
      <c r="P45" s="6">
        <v>24.15</v>
      </c>
      <c r="Q45" s="7">
        <v>22.34</v>
      </c>
      <c r="R45" s="6">
        <v>6.89</v>
      </c>
      <c r="S45" s="6">
        <v>5.03</v>
      </c>
      <c r="T45" s="6">
        <v>4.97</v>
      </c>
      <c r="U45" s="6">
        <v>5.41</v>
      </c>
    </row>
    <row r="46" spans="1:21" ht="16" x14ac:dyDescent="0.2">
      <c r="A46" s="3" t="s">
        <v>56</v>
      </c>
      <c r="B46" s="4">
        <v>4651000</v>
      </c>
      <c r="C46" s="4">
        <v>401514000</v>
      </c>
      <c r="D46" s="4">
        <v>1246374000</v>
      </c>
      <c r="E46" s="4">
        <v>1108458000</v>
      </c>
      <c r="F46" s="4">
        <v>817219000</v>
      </c>
      <c r="G46" s="4">
        <v>855142000</v>
      </c>
      <c r="H46" s="4">
        <v>741876000</v>
      </c>
      <c r="I46" s="4">
        <v>1027377000</v>
      </c>
      <c r="J46" s="4">
        <v>1334097000</v>
      </c>
      <c r="K46" s="4">
        <v>1599878000</v>
      </c>
      <c r="L46" s="4">
        <v>1622597000</v>
      </c>
      <c r="M46" s="4">
        <v>2106899000</v>
      </c>
      <c r="N46" s="4">
        <v>2821815000</v>
      </c>
      <c r="O46" s="4">
        <v>3755029000</v>
      </c>
      <c r="P46" s="4">
        <v>4409809000</v>
      </c>
      <c r="Q46" s="5">
        <v>4198777000</v>
      </c>
      <c r="R46" s="4">
        <v>1302687000</v>
      </c>
      <c r="S46" s="4">
        <v>965447000</v>
      </c>
      <c r="T46" s="4">
        <v>929034000</v>
      </c>
      <c r="U46" s="4">
        <v>1001609000</v>
      </c>
    </row>
    <row r="47" spans="1:21" ht="16" x14ac:dyDescent="0.2">
      <c r="A47" s="3" t="s">
        <v>57</v>
      </c>
      <c r="B47" s="6">
        <v>0.31</v>
      </c>
      <c r="C47" s="6">
        <v>22.05</v>
      </c>
      <c r="D47" s="6">
        <v>39.25</v>
      </c>
      <c r="E47" s="6">
        <v>34.950000000000003</v>
      </c>
      <c r="F47" s="6">
        <v>28.75</v>
      </c>
      <c r="G47" s="6">
        <v>29.19</v>
      </c>
      <c r="H47" s="6">
        <v>26.36</v>
      </c>
      <c r="I47" s="6">
        <v>34.42</v>
      </c>
      <c r="J47" s="6">
        <v>38.340000000000003</v>
      </c>
      <c r="K47" s="6">
        <v>39.630000000000003</v>
      </c>
      <c r="L47" s="6">
        <v>35.51</v>
      </c>
      <c r="M47" s="6">
        <v>36.29</v>
      </c>
      <c r="N47" s="6">
        <v>40.79</v>
      </c>
      <c r="O47" s="6">
        <v>40.76</v>
      </c>
      <c r="P47" s="6">
        <v>42.01</v>
      </c>
      <c r="Q47" s="7">
        <v>41.29</v>
      </c>
      <c r="R47" s="6">
        <v>41.16</v>
      </c>
      <c r="S47" s="6">
        <v>40.4</v>
      </c>
      <c r="T47" s="6">
        <v>42.01</v>
      </c>
      <c r="U47" s="6">
        <v>41.29</v>
      </c>
    </row>
    <row r="48" spans="1:21" ht="16" x14ac:dyDescent="0.2">
      <c r="A48" s="3" t="s">
        <v>58</v>
      </c>
      <c r="B48" s="4">
        <v>-131197000</v>
      </c>
      <c r="C48" s="4">
        <v>314166000</v>
      </c>
      <c r="D48" s="4">
        <v>1160330000</v>
      </c>
      <c r="E48" s="4">
        <v>1016325000</v>
      </c>
      <c r="F48" s="4">
        <v>729685000</v>
      </c>
      <c r="G48" s="4">
        <v>772070000</v>
      </c>
      <c r="H48" s="4">
        <v>661340000</v>
      </c>
      <c r="I48" s="4">
        <v>960445000</v>
      </c>
      <c r="J48" s="4">
        <v>1276261000</v>
      </c>
      <c r="K48" s="4">
        <v>1537194000</v>
      </c>
      <c r="L48" s="4">
        <v>1389373000</v>
      </c>
      <c r="M48" s="4">
        <v>1758850000</v>
      </c>
      <c r="N48" s="4">
        <v>2488480000</v>
      </c>
      <c r="O48" s="4">
        <v>3654181000</v>
      </c>
      <c r="P48" s="4">
        <v>3994696000</v>
      </c>
      <c r="Q48" s="5">
        <v>3783199000</v>
      </c>
      <c r="R48" s="4">
        <v>1199179000</v>
      </c>
      <c r="S48" s="4">
        <v>860593000</v>
      </c>
      <c r="T48" s="4">
        <v>824221000</v>
      </c>
      <c r="U48" s="4">
        <v>899206000</v>
      </c>
    </row>
    <row r="49" spans="1:21" ht="16" x14ac:dyDescent="0.2">
      <c r="A49" s="3" t="s">
        <v>59</v>
      </c>
      <c r="B49" s="4">
        <v>-131197000</v>
      </c>
      <c r="C49" s="4">
        <v>314166000</v>
      </c>
      <c r="D49" s="4">
        <v>1160330000</v>
      </c>
      <c r="E49" s="4">
        <v>1016325000</v>
      </c>
      <c r="F49" s="4">
        <v>729685000</v>
      </c>
      <c r="G49" s="4">
        <v>772070000</v>
      </c>
      <c r="H49" s="4">
        <v>661340000</v>
      </c>
      <c r="I49" s="4">
        <v>960445000</v>
      </c>
      <c r="J49" s="4">
        <v>1276261000</v>
      </c>
      <c r="K49" s="4">
        <v>1537194000</v>
      </c>
      <c r="L49" s="4">
        <v>1389373000</v>
      </c>
      <c r="M49" s="4">
        <v>1758850000</v>
      </c>
      <c r="N49" s="4">
        <v>2488480000</v>
      </c>
      <c r="O49" s="4">
        <v>3654181000</v>
      </c>
      <c r="P49" s="4">
        <v>3994696000</v>
      </c>
      <c r="Q49" s="5">
        <v>3783199000</v>
      </c>
      <c r="R49" s="4">
        <v>1199179000</v>
      </c>
      <c r="S49" s="4">
        <v>860593000</v>
      </c>
      <c r="T49" s="4">
        <v>824221000</v>
      </c>
      <c r="U49" s="4">
        <v>899206000</v>
      </c>
    </row>
    <row r="50" spans="1:21" ht="16" x14ac:dyDescent="0.2">
      <c r="A50" s="3" t="s">
        <v>63</v>
      </c>
      <c r="B50" s="4">
        <v>310248</v>
      </c>
      <c r="C50" s="4">
        <v>364152</v>
      </c>
      <c r="D50" s="4">
        <v>577303</v>
      </c>
      <c r="E50" s="4">
        <v>555507</v>
      </c>
      <c r="F50" s="4">
        <v>488450</v>
      </c>
      <c r="G50" s="4">
        <v>483401</v>
      </c>
      <c r="H50" s="4">
        <v>478580</v>
      </c>
      <c r="I50" s="4">
        <v>534855</v>
      </c>
      <c r="J50" s="4">
        <v>580971</v>
      </c>
      <c r="K50" s="4">
        <v>616290</v>
      </c>
      <c r="L50" s="4">
        <v>455978</v>
      </c>
      <c r="M50" s="4">
        <v>547776</v>
      </c>
      <c r="N50" s="4">
        <v>599025</v>
      </c>
      <c r="O50" s="4">
        <v>645090</v>
      </c>
      <c r="P50" s="4">
        <v>690076</v>
      </c>
      <c r="Q50" s="5">
        <v>668546</v>
      </c>
      <c r="R50" s="4">
        <v>208956</v>
      </c>
      <c r="S50" s="4">
        <v>170351</v>
      </c>
      <c r="T50" s="4">
        <v>154841</v>
      </c>
      <c r="U50" s="4">
        <v>157591</v>
      </c>
    </row>
    <row r="51" spans="1:21" ht="16" x14ac:dyDescent="0.2">
      <c r="A51" s="3" t="s">
        <v>64</v>
      </c>
      <c r="B51" s="6">
        <v>0.6</v>
      </c>
      <c r="C51" s="6">
        <v>0.6</v>
      </c>
      <c r="D51" s="4">
        <v>1</v>
      </c>
      <c r="E51" s="6">
        <v>1.4</v>
      </c>
      <c r="F51" s="6">
        <v>1.6</v>
      </c>
      <c r="G51" s="6">
        <v>1.8</v>
      </c>
      <c r="H51" s="6">
        <v>18.739999999999998</v>
      </c>
      <c r="I51" s="6">
        <v>2.2200000000000002</v>
      </c>
      <c r="J51" s="6">
        <v>2.2000000000000002</v>
      </c>
      <c r="K51" s="6">
        <v>2.57</v>
      </c>
      <c r="L51" s="6">
        <v>3.03</v>
      </c>
      <c r="M51" s="6">
        <v>3.33</v>
      </c>
      <c r="N51" s="6">
        <v>3.63</v>
      </c>
      <c r="O51" s="6">
        <v>1.05</v>
      </c>
      <c r="P51" s="6">
        <v>5.25</v>
      </c>
      <c r="Q51" s="7">
        <v>5.26</v>
      </c>
      <c r="R51" s="6">
        <v>1.3</v>
      </c>
      <c r="S51" s="6">
        <v>1.31</v>
      </c>
      <c r="T51" s="6">
        <v>1.31</v>
      </c>
      <c r="U51" s="6">
        <v>1.33</v>
      </c>
    </row>
    <row r="52" spans="1:21" ht="16" x14ac:dyDescent="0.2">
      <c r="A52" s="3" t="s">
        <v>65</v>
      </c>
      <c r="B52" s="4">
        <v>135848000</v>
      </c>
      <c r="C52" s="4">
        <v>87348000</v>
      </c>
      <c r="D52" s="4">
        <v>86044000</v>
      </c>
      <c r="E52" s="4">
        <v>92133000</v>
      </c>
      <c r="F52" s="4">
        <v>87534000</v>
      </c>
      <c r="G52" s="4">
        <v>83072000</v>
      </c>
      <c r="H52" s="4">
        <v>80536000</v>
      </c>
      <c r="I52" s="4">
        <v>66932000</v>
      </c>
      <c r="J52" s="4">
        <v>57836000</v>
      </c>
      <c r="K52" s="4">
        <v>62684000</v>
      </c>
      <c r="L52" s="4">
        <v>233224000</v>
      </c>
      <c r="M52" s="4">
        <v>348049000</v>
      </c>
      <c r="N52" s="4">
        <v>333335000</v>
      </c>
      <c r="O52" s="4">
        <v>100848000</v>
      </c>
      <c r="P52" s="4">
        <v>415113000</v>
      </c>
      <c r="Q52" s="5">
        <v>415578000</v>
      </c>
      <c r="R52" s="4">
        <v>103508000</v>
      </c>
      <c r="S52" s="4">
        <v>104854000</v>
      </c>
      <c r="T52" s="4">
        <v>104813000</v>
      </c>
      <c r="U52" s="4">
        <v>102403000</v>
      </c>
    </row>
    <row r="54" spans="1:21" ht="16" x14ac:dyDescent="0.2">
      <c r="A54" s="2" t="s">
        <v>26</v>
      </c>
      <c r="B54" s="2" t="s">
        <v>0</v>
      </c>
      <c r="C54" s="2" t="s">
        <v>1</v>
      </c>
      <c r="D54" s="2" t="s">
        <v>2</v>
      </c>
      <c r="E54" s="2" t="s">
        <v>3</v>
      </c>
      <c r="F54" s="2" t="s">
        <v>4</v>
      </c>
      <c r="G54" s="2" t="s">
        <v>5</v>
      </c>
      <c r="H54" s="2" t="s">
        <v>6</v>
      </c>
      <c r="I54" s="2" t="s">
        <v>7</v>
      </c>
      <c r="J54" s="2" t="s">
        <v>8</v>
      </c>
      <c r="K54" s="2" t="s">
        <v>9</v>
      </c>
      <c r="L54" s="2" t="s">
        <v>10</v>
      </c>
      <c r="M54" s="2" t="s">
        <v>11</v>
      </c>
      <c r="N54" s="2" t="s">
        <v>12</v>
      </c>
      <c r="O54" s="2" t="s">
        <v>13</v>
      </c>
      <c r="P54" s="2" t="s">
        <v>14</v>
      </c>
      <c r="Q54" s="2" t="s">
        <v>15</v>
      </c>
      <c r="R54" s="2" t="s">
        <v>16</v>
      </c>
      <c r="S54" s="2" t="s">
        <v>17</v>
      </c>
      <c r="T54" s="2" t="s">
        <v>18</v>
      </c>
      <c r="U54" s="2" t="s">
        <v>19</v>
      </c>
    </row>
    <row r="55" spans="1:21" ht="16" x14ac:dyDescent="0.2">
      <c r="A55" s="3" t="s">
        <v>66</v>
      </c>
      <c r="B55" s="4">
        <v>2398617000</v>
      </c>
      <c r="C55" s="4">
        <v>2835465000</v>
      </c>
      <c r="D55" s="4">
        <v>3676010000</v>
      </c>
      <c r="E55" s="4">
        <v>4164043000</v>
      </c>
      <c r="F55" s="4">
        <v>4351503000</v>
      </c>
      <c r="G55" s="4">
        <v>4586830000</v>
      </c>
      <c r="H55" s="4">
        <v>3904576000</v>
      </c>
      <c r="I55" s="4">
        <v>3868032000</v>
      </c>
      <c r="J55" s="4">
        <v>4392066000</v>
      </c>
      <c r="K55" s="4">
        <v>4549000000</v>
      </c>
      <c r="L55" s="4">
        <v>4315075000</v>
      </c>
      <c r="M55" s="4">
        <v>4723545000</v>
      </c>
      <c r="N55" s="4">
        <v>5696248000</v>
      </c>
      <c r="O55" s="4">
        <v>7168911000</v>
      </c>
      <c r="P55" s="4">
        <v>8372032000</v>
      </c>
      <c r="Q55" s="5">
        <v>8430791000</v>
      </c>
      <c r="R55" s="4">
        <v>8132582000</v>
      </c>
      <c r="S55" s="4">
        <v>8018750000</v>
      </c>
      <c r="T55" s="4">
        <v>8372032000</v>
      </c>
      <c r="U55" s="4">
        <v>8430791000</v>
      </c>
    </row>
    <row r="56" spans="1:21" ht="16" x14ac:dyDescent="0.2">
      <c r="A56" s="3" t="s">
        <v>67</v>
      </c>
      <c r="B56" s="4">
        <v>1329884000</v>
      </c>
      <c r="C56" s="4">
        <v>1534044000</v>
      </c>
      <c r="D56" s="4">
        <v>2038535000</v>
      </c>
      <c r="E56" s="4">
        <v>4317594000</v>
      </c>
      <c r="F56" s="4">
        <v>4852372000</v>
      </c>
      <c r="G56" s="4">
        <v>5674413000</v>
      </c>
      <c r="H56" s="4">
        <v>3936197000</v>
      </c>
      <c r="I56" s="4">
        <v>3874100000</v>
      </c>
      <c r="J56" s="4">
        <v>4880429000</v>
      </c>
      <c r="K56" s="4">
        <v>4356254000</v>
      </c>
      <c r="L56" s="4">
        <v>2462776000</v>
      </c>
      <c r="M56" s="4">
        <v>2726535000</v>
      </c>
      <c r="N56" s="4">
        <v>2494522000</v>
      </c>
      <c r="O56" s="4">
        <v>2708008000</v>
      </c>
      <c r="P56" s="4">
        <v>3243159000</v>
      </c>
      <c r="Q56" s="5">
        <v>3349321000</v>
      </c>
      <c r="R56" s="4">
        <v>2866350000</v>
      </c>
      <c r="S56" s="4">
        <v>2890209000</v>
      </c>
      <c r="T56" s="4">
        <v>3243159000</v>
      </c>
      <c r="U56" s="4">
        <v>3349321000</v>
      </c>
    </row>
    <row r="57" spans="1:21" ht="16" x14ac:dyDescent="0.2">
      <c r="A57" s="3" t="s">
        <v>68</v>
      </c>
      <c r="B57" s="4">
        <v>524967000</v>
      </c>
      <c r="C57" s="4">
        <v>529918000</v>
      </c>
      <c r="D57" s="4">
        <v>711329000</v>
      </c>
      <c r="E57" s="4">
        <v>2534444000</v>
      </c>
      <c r="F57" s="4">
        <v>2918881000</v>
      </c>
      <c r="G57" s="4">
        <v>3152637000</v>
      </c>
      <c r="H57" s="4">
        <v>2387111000</v>
      </c>
      <c r="I57" s="4">
        <v>2491294000</v>
      </c>
      <c r="J57" s="4">
        <v>3016740000</v>
      </c>
      <c r="K57" s="4">
        <v>2880318000</v>
      </c>
      <c r="L57" s="4">
        <v>1739385000</v>
      </c>
      <c r="M57" s="4">
        <v>1980472000</v>
      </c>
      <c r="N57" s="4">
        <v>1434610000</v>
      </c>
      <c r="O57" s="4">
        <v>1584908000</v>
      </c>
      <c r="P57" s="4">
        <v>1927865000</v>
      </c>
      <c r="Q57" s="5">
        <v>1711570000</v>
      </c>
      <c r="R57" s="4">
        <v>1571477000</v>
      </c>
      <c r="S57" s="4">
        <v>1568513000</v>
      </c>
      <c r="T57" s="4">
        <v>1927865000</v>
      </c>
      <c r="U57" s="4">
        <v>1711570000</v>
      </c>
    </row>
    <row r="58" spans="1:21" ht="16" x14ac:dyDescent="0.2">
      <c r="A58" s="3" t="s">
        <v>69</v>
      </c>
      <c r="B58" s="4">
        <v>804917000</v>
      </c>
      <c r="C58" s="4">
        <v>1004126000</v>
      </c>
      <c r="D58" s="4">
        <v>1327206000</v>
      </c>
      <c r="E58" s="4">
        <v>1783150000</v>
      </c>
      <c r="F58" s="4">
        <v>1933491000</v>
      </c>
      <c r="G58" s="4">
        <v>2521776000</v>
      </c>
      <c r="H58" s="4">
        <v>1549086000</v>
      </c>
      <c r="I58" s="4">
        <v>1382806000</v>
      </c>
      <c r="J58" s="4">
        <v>1863689000</v>
      </c>
      <c r="K58" s="4">
        <v>1475936000</v>
      </c>
      <c r="L58" s="4">
        <v>723391000</v>
      </c>
      <c r="M58" s="4">
        <v>746063000</v>
      </c>
      <c r="N58" s="4">
        <v>1059912000</v>
      </c>
      <c r="O58" s="4">
        <v>1123100000</v>
      </c>
      <c r="P58" s="4">
        <v>1315294000</v>
      </c>
      <c r="Q58" s="5">
        <v>1637751000</v>
      </c>
      <c r="R58" s="4">
        <v>1294873000</v>
      </c>
      <c r="S58" s="4">
        <v>1321696000</v>
      </c>
      <c r="T58" s="4">
        <v>1315294000</v>
      </c>
      <c r="U58" s="4">
        <v>1637751000</v>
      </c>
    </row>
    <row r="59" spans="1:21" ht="16" x14ac:dyDescent="0.2">
      <c r="A59" s="3" t="s">
        <v>70</v>
      </c>
      <c r="B59" s="4">
        <v>210143000</v>
      </c>
      <c r="C59" s="4">
        <v>440125000</v>
      </c>
      <c r="D59" s="4">
        <v>583270000</v>
      </c>
      <c r="E59" s="4">
        <v>701280000</v>
      </c>
      <c r="F59" s="4">
        <v>524610000</v>
      </c>
      <c r="G59" s="4">
        <v>492863000</v>
      </c>
      <c r="H59" s="4">
        <v>585494000</v>
      </c>
      <c r="I59" s="4">
        <v>613233000</v>
      </c>
      <c r="J59" s="4">
        <v>571117000</v>
      </c>
      <c r="K59" s="4">
        <v>651678000</v>
      </c>
      <c r="L59" s="4">
        <v>990113000</v>
      </c>
      <c r="M59" s="4">
        <v>1107413000</v>
      </c>
      <c r="N59" s="4">
        <v>1305479000</v>
      </c>
      <c r="O59" s="4">
        <v>1811877000</v>
      </c>
      <c r="P59" s="4">
        <v>1753361000</v>
      </c>
      <c r="Q59" s="5">
        <v>1630746000</v>
      </c>
      <c r="R59" s="4">
        <v>2282925000</v>
      </c>
      <c r="S59" s="4">
        <v>1940067000</v>
      </c>
      <c r="T59" s="4">
        <v>1753361000</v>
      </c>
      <c r="U59" s="4">
        <v>1630746000</v>
      </c>
    </row>
    <row r="60" spans="1:21" ht="16" x14ac:dyDescent="0.2">
      <c r="A60" s="3" t="s">
        <v>71</v>
      </c>
      <c r="B60" s="4">
        <v>210143000</v>
      </c>
      <c r="C60" s="4">
        <v>440125000</v>
      </c>
      <c r="D60" s="4">
        <v>583270000</v>
      </c>
      <c r="E60" s="4">
        <v>701280000</v>
      </c>
      <c r="F60" s="4">
        <v>524610000</v>
      </c>
      <c r="G60" s="4">
        <v>492863000</v>
      </c>
      <c r="H60" s="4">
        <v>585494000</v>
      </c>
      <c r="I60" s="4">
        <v>613233000</v>
      </c>
      <c r="J60" s="4">
        <v>571117000</v>
      </c>
      <c r="K60" s="4">
        <v>651678000</v>
      </c>
      <c r="L60" s="4">
        <v>990113000</v>
      </c>
      <c r="M60" s="4">
        <v>1107413000</v>
      </c>
      <c r="N60" s="4">
        <v>1305479000</v>
      </c>
      <c r="O60" s="4">
        <v>1811877000</v>
      </c>
      <c r="P60" s="4">
        <v>1753361000</v>
      </c>
      <c r="Q60" s="5">
        <v>1630746000</v>
      </c>
      <c r="R60" s="4">
        <v>2282925000</v>
      </c>
      <c r="S60" s="4">
        <v>1940067000</v>
      </c>
      <c r="T60" s="4">
        <v>1753361000</v>
      </c>
      <c r="U60" s="4">
        <v>1630746000</v>
      </c>
    </row>
    <row r="61" spans="1:21" ht="16" x14ac:dyDescent="0.2">
      <c r="A61" s="3" t="s">
        <v>72</v>
      </c>
      <c r="B61" s="4" t="s">
        <v>26</v>
      </c>
      <c r="C61" s="4" t="s">
        <v>26</v>
      </c>
      <c r="D61" s="4" t="s">
        <v>26</v>
      </c>
      <c r="E61" s="4" t="s">
        <v>26</v>
      </c>
      <c r="F61" s="4" t="s">
        <v>26</v>
      </c>
      <c r="G61" s="4" t="s">
        <v>26</v>
      </c>
      <c r="H61" s="4" t="s">
        <v>26</v>
      </c>
      <c r="I61" s="4" t="s">
        <v>26</v>
      </c>
      <c r="J61" s="4" t="s">
        <v>26</v>
      </c>
      <c r="K61" s="4" t="s">
        <v>26</v>
      </c>
      <c r="L61" s="4" t="s">
        <v>26</v>
      </c>
      <c r="M61" s="4" t="s">
        <v>26</v>
      </c>
      <c r="N61" s="4" t="s">
        <v>26</v>
      </c>
      <c r="O61" s="4" t="s">
        <v>26</v>
      </c>
      <c r="P61" s="4" t="s">
        <v>26</v>
      </c>
      <c r="Q61" s="5" t="s">
        <v>26</v>
      </c>
      <c r="R61" s="4" t="s">
        <v>26</v>
      </c>
      <c r="S61" s="4" t="s">
        <v>26</v>
      </c>
      <c r="T61" s="4" t="s">
        <v>26</v>
      </c>
      <c r="U61" s="4" t="s">
        <v>26</v>
      </c>
    </row>
    <row r="62" spans="1:21" ht="16" x14ac:dyDescent="0.2">
      <c r="A62" s="3" t="s">
        <v>73</v>
      </c>
      <c r="B62" s="4" t="s">
        <v>26</v>
      </c>
      <c r="C62" s="4" t="s">
        <v>26</v>
      </c>
      <c r="D62" s="4" t="s">
        <v>26</v>
      </c>
      <c r="E62" s="4" t="s">
        <v>26</v>
      </c>
      <c r="F62" s="4" t="s">
        <v>26</v>
      </c>
      <c r="G62" s="4" t="s">
        <v>26</v>
      </c>
      <c r="H62" s="4" t="s">
        <v>26</v>
      </c>
      <c r="I62" s="4" t="s">
        <v>26</v>
      </c>
      <c r="J62" s="4" t="s">
        <v>26</v>
      </c>
      <c r="K62" s="4" t="s">
        <v>26</v>
      </c>
      <c r="L62" s="4" t="s">
        <v>26</v>
      </c>
      <c r="M62" s="4" t="s">
        <v>26</v>
      </c>
      <c r="N62" s="4" t="s">
        <v>26</v>
      </c>
      <c r="O62" s="4" t="s">
        <v>26</v>
      </c>
      <c r="P62" s="4" t="s">
        <v>26</v>
      </c>
      <c r="Q62" s="5" t="s">
        <v>26</v>
      </c>
      <c r="R62" s="4" t="s">
        <v>26</v>
      </c>
      <c r="S62" s="4" t="s">
        <v>26</v>
      </c>
      <c r="T62" s="4" t="s">
        <v>26</v>
      </c>
      <c r="U62" s="4" t="s">
        <v>26</v>
      </c>
    </row>
    <row r="63" spans="1:21" ht="16" x14ac:dyDescent="0.2">
      <c r="A63" s="3" t="s">
        <v>74</v>
      </c>
      <c r="B63" s="4" t="s">
        <v>26</v>
      </c>
      <c r="C63" s="4" t="s">
        <v>26</v>
      </c>
      <c r="D63" s="4" t="s">
        <v>26</v>
      </c>
      <c r="E63" s="4" t="s">
        <v>26</v>
      </c>
      <c r="F63" s="4" t="s">
        <v>26</v>
      </c>
      <c r="G63" s="4" t="s">
        <v>26</v>
      </c>
      <c r="H63" s="4" t="s">
        <v>26</v>
      </c>
      <c r="I63" s="4" t="s">
        <v>26</v>
      </c>
      <c r="J63" s="4" t="s">
        <v>26</v>
      </c>
      <c r="K63" s="4" t="s">
        <v>26</v>
      </c>
      <c r="L63" s="4" t="s">
        <v>26</v>
      </c>
      <c r="M63" s="4" t="s">
        <v>26</v>
      </c>
      <c r="N63" s="4" t="s">
        <v>26</v>
      </c>
      <c r="O63" s="4" t="s">
        <v>26</v>
      </c>
      <c r="P63" s="4" t="s">
        <v>26</v>
      </c>
      <c r="Q63" s="5" t="s">
        <v>26</v>
      </c>
      <c r="R63" s="4" t="s">
        <v>26</v>
      </c>
      <c r="S63" s="4" t="s">
        <v>26</v>
      </c>
      <c r="T63" s="4" t="s">
        <v>26</v>
      </c>
      <c r="U63" s="4" t="s">
        <v>26</v>
      </c>
    </row>
    <row r="64" spans="1:21" ht="16" x14ac:dyDescent="0.2">
      <c r="A64" s="3" t="s">
        <v>75</v>
      </c>
      <c r="B64" s="4">
        <v>370206000</v>
      </c>
      <c r="C64" s="4">
        <v>401730000</v>
      </c>
      <c r="D64" s="4">
        <v>575730000</v>
      </c>
      <c r="E64" s="4">
        <v>650802000</v>
      </c>
      <c r="F64" s="4">
        <v>634448000</v>
      </c>
      <c r="G64" s="4">
        <v>656457000</v>
      </c>
      <c r="H64" s="4">
        <v>617904000</v>
      </c>
      <c r="I64" s="4">
        <v>698635000</v>
      </c>
      <c r="J64" s="4">
        <v>732988000</v>
      </c>
      <c r="K64" s="4">
        <v>931845000</v>
      </c>
      <c r="L64" s="4">
        <v>1262500000</v>
      </c>
      <c r="M64" s="4">
        <v>1310985000</v>
      </c>
      <c r="N64" s="4">
        <v>1575380000</v>
      </c>
      <c r="O64" s="4">
        <v>2146889000</v>
      </c>
      <c r="P64" s="4">
        <v>2876784000</v>
      </c>
      <c r="Q64" s="5">
        <v>3007705000</v>
      </c>
      <c r="R64" s="4">
        <v>2535375000</v>
      </c>
      <c r="S64" s="4">
        <v>2749743000</v>
      </c>
      <c r="T64" s="4">
        <v>2876784000</v>
      </c>
      <c r="U64" s="4">
        <v>3007705000</v>
      </c>
    </row>
    <row r="65" spans="1:21" ht="16" x14ac:dyDescent="0.2">
      <c r="A65" s="3" t="s">
        <v>76</v>
      </c>
      <c r="B65" s="4">
        <v>246107000</v>
      </c>
      <c r="C65" s="4">
        <v>255252000</v>
      </c>
      <c r="D65" s="4">
        <v>384071000</v>
      </c>
      <c r="E65" s="4">
        <v>234549000</v>
      </c>
      <c r="F65" s="4">
        <v>229233000</v>
      </c>
      <c r="G65" s="4">
        <v>221612000</v>
      </c>
      <c r="H65" s="4">
        <v>194218000</v>
      </c>
      <c r="I65" s="4">
        <v>208689000</v>
      </c>
      <c r="J65" s="4">
        <v>240389000</v>
      </c>
      <c r="K65" s="4">
        <v>331065000</v>
      </c>
      <c r="L65" s="4">
        <v>444627000</v>
      </c>
      <c r="M65" s="4">
        <v>478594000</v>
      </c>
      <c r="N65" s="4">
        <v>595151000</v>
      </c>
      <c r="O65" s="4">
        <v>1042916000</v>
      </c>
      <c r="P65" s="4">
        <v>1559202000</v>
      </c>
      <c r="Q65" s="5">
        <v>1614050000</v>
      </c>
      <c r="R65" s="4">
        <v>1418136000</v>
      </c>
      <c r="S65" s="4">
        <v>1503024000</v>
      </c>
      <c r="T65" s="4">
        <v>1559202000</v>
      </c>
      <c r="U65" s="4">
        <v>1614050000</v>
      </c>
    </row>
    <row r="66" spans="1:21" ht="16" x14ac:dyDescent="0.2">
      <c r="A66" s="3" t="s">
        <v>77</v>
      </c>
      <c r="B66" s="4">
        <v>66292000</v>
      </c>
      <c r="C66" s="4">
        <v>95641000</v>
      </c>
      <c r="D66" s="4">
        <v>131804000</v>
      </c>
      <c r="E66" s="4">
        <v>170254000</v>
      </c>
      <c r="F66" s="4">
        <v>176704000</v>
      </c>
      <c r="G66" s="4">
        <v>171249000</v>
      </c>
      <c r="H66" s="4">
        <v>156820000</v>
      </c>
      <c r="I66" s="4">
        <v>187733000</v>
      </c>
      <c r="J66" s="4">
        <v>193026000</v>
      </c>
      <c r="K66" s="4">
        <v>280208000</v>
      </c>
      <c r="L66" s="4">
        <v>285191000</v>
      </c>
      <c r="M66" s="4">
        <v>334965000</v>
      </c>
      <c r="N66" s="4">
        <v>453432000</v>
      </c>
      <c r="O66" s="4">
        <v>451782000</v>
      </c>
      <c r="P66" s="4">
        <v>578864000</v>
      </c>
      <c r="Q66" s="5">
        <v>635045000</v>
      </c>
      <c r="R66" s="4">
        <v>477588000</v>
      </c>
      <c r="S66" s="4">
        <v>575084000</v>
      </c>
      <c r="T66" s="4">
        <v>578864000</v>
      </c>
      <c r="U66" s="4">
        <v>635045000</v>
      </c>
    </row>
    <row r="67" spans="1:21" ht="16" x14ac:dyDescent="0.2">
      <c r="A67" s="3" t="s">
        <v>78</v>
      </c>
      <c r="B67" s="4">
        <v>57807000</v>
      </c>
      <c r="C67" s="4">
        <v>50837000</v>
      </c>
      <c r="D67" s="4">
        <v>59855000</v>
      </c>
      <c r="E67" s="4">
        <v>48986000</v>
      </c>
      <c r="F67" s="4">
        <v>47762000</v>
      </c>
      <c r="G67" s="4">
        <v>60402000</v>
      </c>
      <c r="H67" s="4">
        <v>57140000</v>
      </c>
      <c r="I67" s="4">
        <v>67501000</v>
      </c>
      <c r="J67" s="4">
        <v>54401000</v>
      </c>
      <c r="K67" s="4">
        <v>66933000</v>
      </c>
      <c r="L67" s="4">
        <v>204167000</v>
      </c>
      <c r="M67" s="4">
        <v>158818000</v>
      </c>
      <c r="N67" s="4">
        <v>177054000</v>
      </c>
      <c r="O67" s="4">
        <v>250070000</v>
      </c>
      <c r="P67" s="4">
        <v>214622000</v>
      </c>
      <c r="Q67" s="5">
        <v>198522000</v>
      </c>
      <c r="R67" s="4">
        <v>186527000</v>
      </c>
      <c r="S67" s="4">
        <v>178954000</v>
      </c>
      <c r="T67" s="4">
        <v>214622000</v>
      </c>
      <c r="U67" s="4">
        <v>198522000</v>
      </c>
    </row>
    <row r="68" spans="1:21" ht="16" x14ac:dyDescent="0.2">
      <c r="A68" s="3" t="s">
        <v>79</v>
      </c>
      <c r="B68" s="4" t="s">
        <v>26</v>
      </c>
      <c r="C68" s="4" t="s">
        <v>26</v>
      </c>
      <c r="D68" s="4" t="s">
        <v>26</v>
      </c>
      <c r="E68" s="4" t="s">
        <v>26</v>
      </c>
      <c r="F68" s="4" t="s">
        <v>26</v>
      </c>
      <c r="G68" s="4" t="s">
        <v>26</v>
      </c>
      <c r="H68" s="4" t="s">
        <v>26</v>
      </c>
      <c r="I68" s="4" t="s">
        <v>26</v>
      </c>
      <c r="J68" s="4" t="s">
        <v>26</v>
      </c>
      <c r="K68" s="4" t="s">
        <v>26</v>
      </c>
      <c r="L68" s="4" t="s">
        <v>26</v>
      </c>
      <c r="M68" s="4" t="s">
        <v>26</v>
      </c>
      <c r="N68" s="4" t="s">
        <v>26</v>
      </c>
      <c r="O68" s="4" t="s">
        <v>26</v>
      </c>
      <c r="P68" s="4" t="s">
        <v>26</v>
      </c>
      <c r="Q68" s="5" t="s">
        <v>26</v>
      </c>
      <c r="R68" s="4" t="s">
        <v>26</v>
      </c>
      <c r="S68" s="4" t="s">
        <v>26</v>
      </c>
      <c r="T68" s="4" t="s">
        <v>26</v>
      </c>
      <c r="U68" s="4" t="s">
        <v>26</v>
      </c>
    </row>
    <row r="69" spans="1:21" ht="16" x14ac:dyDescent="0.2">
      <c r="A69" s="3" t="s">
        <v>80</v>
      </c>
      <c r="B69" s="4" t="s">
        <v>26</v>
      </c>
      <c r="C69" s="4" t="s">
        <v>26</v>
      </c>
      <c r="D69" s="4" t="s">
        <v>26</v>
      </c>
      <c r="E69" s="4">
        <v>197013000</v>
      </c>
      <c r="F69" s="4">
        <v>180749000</v>
      </c>
      <c r="G69" s="4">
        <v>203194000</v>
      </c>
      <c r="H69" s="4">
        <v>209726000</v>
      </c>
      <c r="I69" s="4">
        <v>234712000</v>
      </c>
      <c r="J69" s="4">
        <v>245172000</v>
      </c>
      <c r="K69" s="4">
        <v>253639000</v>
      </c>
      <c r="L69" s="4">
        <v>328515000</v>
      </c>
      <c r="M69" s="4">
        <v>338608000</v>
      </c>
      <c r="N69" s="4">
        <v>349743000</v>
      </c>
      <c r="O69" s="4">
        <v>402121000</v>
      </c>
      <c r="P69" s="4">
        <v>524096000</v>
      </c>
      <c r="Q69" s="5">
        <v>560088000</v>
      </c>
      <c r="R69" s="4">
        <v>453124000</v>
      </c>
      <c r="S69" s="4">
        <v>492681000</v>
      </c>
      <c r="T69" s="4">
        <v>524096000</v>
      </c>
      <c r="U69" s="4">
        <v>560088000</v>
      </c>
    </row>
    <row r="70" spans="1:21" ht="16" x14ac:dyDescent="0.2">
      <c r="A70" s="3" t="s">
        <v>81</v>
      </c>
      <c r="B70" s="4">
        <v>488384000</v>
      </c>
      <c r="C70" s="4">
        <v>459566000</v>
      </c>
      <c r="D70" s="4">
        <v>478475000</v>
      </c>
      <c r="E70" s="4">
        <v>-1505633000</v>
      </c>
      <c r="F70" s="4">
        <v>-1659927000</v>
      </c>
      <c r="G70" s="4">
        <v>-2236903000</v>
      </c>
      <c r="H70" s="4">
        <v>-1235019000</v>
      </c>
      <c r="I70" s="4">
        <v>-1317936000</v>
      </c>
      <c r="J70" s="4">
        <v>-1792468000</v>
      </c>
      <c r="K70" s="4">
        <v>-1390777000</v>
      </c>
      <c r="L70" s="4">
        <v>-400314000</v>
      </c>
      <c r="M70" s="4">
        <v>-421388000</v>
      </c>
      <c r="N70" s="4">
        <v>320867000</v>
      </c>
      <c r="O70" s="4">
        <v>502137000</v>
      </c>
      <c r="P70" s="4">
        <v>498728000</v>
      </c>
      <c r="Q70" s="5">
        <v>443019000</v>
      </c>
      <c r="R70" s="4">
        <v>447932000</v>
      </c>
      <c r="S70" s="4">
        <v>438731000</v>
      </c>
      <c r="T70" s="4">
        <v>498728000</v>
      </c>
      <c r="U70" s="4">
        <v>443019000</v>
      </c>
    </row>
    <row r="71" spans="1:21" ht="16" x14ac:dyDescent="0.2">
      <c r="A71" s="3" t="s">
        <v>82</v>
      </c>
      <c r="B71" s="4" t="s">
        <v>26</v>
      </c>
      <c r="C71" s="4" t="s">
        <v>26</v>
      </c>
      <c r="D71" s="4" t="s">
        <v>26</v>
      </c>
      <c r="E71" s="4" t="s">
        <v>26</v>
      </c>
      <c r="F71" s="4" t="s">
        <v>26</v>
      </c>
      <c r="G71" s="4" t="s">
        <v>26</v>
      </c>
      <c r="H71" s="4" t="s">
        <v>26</v>
      </c>
      <c r="I71" s="4" t="s">
        <v>26</v>
      </c>
      <c r="J71" s="4" t="s">
        <v>26</v>
      </c>
      <c r="K71" s="4" t="s">
        <v>26</v>
      </c>
      <c r="L71" s="4" t="s">
        <v>26</v>
      </c>
      <c r="M71" s="4" t="s">
        <v>26</v>
      </c>
      <c r="N71" s="4" t="s">
        <v>26</v>
      </c>
      <c r="O71" s="4" t="s">
        <v>26</v>
      </c>
      <c r="P71" s="4" t="s">
        <v>26</v>
      </c>
      <c r="Q71" s="5" t="s">
        <v>26</v>
      </c>
      <c r="R71" s="4" t="s">
        <v>26</v>
      </c>
      <c r="S71" s="4" t="s">
        <v>26</v>
      </c>
      <c r="T71" s="4" t="s">
        <v>26</v>
      </c>
      <c r="U71" s="4" t="s">
        <v>26</v>
      </c>
    </row>
    <row r="72" spans="1:21" ht="16" x14ac:dyDescent="0.2">
      <c r="A72" s="3" t="s">
        <v>83</v>
      </c>
      <c r="B72" s="4" t="s">
        <v>26</v>
      </c>
      <c r="C72" s="4" t="s">
        <v>26</v>
      </c>
      <c r="D72" s="4" t="s">
        <v>26</v>
      </c>
      <c r="E72" s="4" t="s">
        <v>26</v>
      </c>
      <c r="F72" s="4" t="s">
        <v>26</v>
      </c>
      <c r="G72" s="4" t="s">
        <v>26</v>
      </c>
      <c r="H72" s="4" t="s">
        <v>26</v>
      </c>
      <c r="I72" s="4" t="s">
        <v>26</v>
      </c>
      <c r="J72" s="4" t="s">
        <v>26</v>
      </c>
      <c r="K72" s="4" t="s">
        <v>26</v>
      </c>
      <c r="L72" s="4" t="s">
        <v>26</v>
      </c>
      <c r="M72" s="4" t="s">
        <v>26</v>
      </c>
      <c r="N72" s="4" t="s">
        <v>26</v>
      </c>
      <c r="O72" s="4" t="s">
        <v>26</v>
      </c>
      <c r="P72" s="4" t="s">
        <v>26</v>
      </c>
      <c r="Q72" s="5" t="s">
        <v>26</v>
      </c>
      <c r="R72" s="4" t="s">
        <v>26</v>
      </c>
      <c r="S72" s="4" t="s">
        <v>26</v>
      </c>
      <c r="T72" s="4" t="s">
        <v>26</v>
      </c>
      <c r="U72" s="4" t="s">
        <v>26</v>
      </c>
    </row>
    <row r="73" spans="1:21" ht="16" x14ac:dyDescent="0.2">
      <c r="A73" s="3" t="s">
        <v>84</v>
      </c>
      <c r="B73" s="4" t="s">
        <v>26</v>
      </c>
      <c r="C73" s="4" t="s">
        <v>26</v>
      </c>
      <c r="D73" s="4" t="s">
        <v>26</v>
      </c>
      <c r="E73" s="4" t="s">
        <v>26</v>
      </c>
      <c r="F73" s="4" t="s">
        <v>26</v>
      </c>
      <c r="G73" s="4" t="s">
        <v>26</v>
      </c>
      <c r="H73" s="4" t="s">
        <v>26</v>
      </c>
      <c r="I73" s="4" t="s">
        <v>26</v>
      </c>
      <c r="J73" s="4" t="s">
        <v>26</v>
      </c>
      <c r="K73" s="4" t="s">
        <v>26</v>
      </c>
      <c r="L73" s="4" t="s">
        <v>26</v>
      </c>
      <c r="M73" s="4" t="s">
        <v>26</v>
      </c>
      <c r="N73" s="4" t="s">
        <v>26</v>
      </c>
      <c r="O73" s="4" t="s">
        <v>26</v>
      </c>
      <c r="P73" s="4" t="s">
        <v>26</v>
      </c>
      <c r="Q73" s="5" t="s">
        <v>26</v>
      </c>
      <c r="R73" s="4" t="s">
        <v>26</v>
      </c>
      <c r="S73" s="4" t="s">
        <v>26</v>
      </c>
      <c r="T73" s="4" t="s">
        <v>26</v>
      </c>
      <c r="U73" s="4" t="s">
        <v>26</v>
      </c>
    </row>
    <row r="74" spans="1:21" ht="16" x14ac:dyDescent="0.2">
      <c r="A74" s="3" t="s">
        <v>85</v>
      </c>
      <c r="B74" s="4" t="s">
        <v>26</v>
      </c>
      <c r="C74" s="4" t="s">
        <v>26</v>
      </c>
      <c r="D74" s="4" t="s">
        <v>26</v>
      </c>
      <c r="E74" s="4" t="s">
        <v>26</v>
      </c>
      <c r="F74" s="4" t="s">
        <v>26</v>
      </c>
      <c r="G74" s="4" t="s">
        <v>26</v>
      </c>
      <c r="H74" s="4" t="s">
        <v>26</v>
      </c>
      <c r="I74" s="4" t="s">
        <v>26</v>
      </c>
      <c r="J74" s="4" t="s">
        <v>26</v>
      </c>
      <c r="K74" s="4" t="s">
        <v>26</v>
      </c>
      <c r="L74" s="4" t="s">
        <v>26</v>
      </c>
      <c r="M74" s="4" t="s">
        <v>26</v>
      </c>
      <c r="N74" s="4" t="s">
        <v>26</v>
      </c>
      <c r="O74" s="4" t="s">
        <v>26</v>
      </c>
      <c r="P74" s="4" t="s">
        <v>26</v>
      </c>
      <c r="Q74" s="5" t="s">
        <v>26</v>
      </c>
      <c r="R74" s="4" t="s">
        <v>26</v>
      </c>
      <c r="S74" s="4" t="s">
        <v>26</v>
      </c>
      <c r="T74" s="4" t="s">
        <v>26</v>
      </c>
      <c r="U74" s="4" t="s">
        <v>26</v>
      </c>
    </row>
    <row r="75" spans="1:21" ht="16" x14ac:dyDescent="0.2">
      <c r="A75" s="3" t="s">
        <v>86</v>
      </c>
      <c r="B75" s="4" t="s">
        <v>26</v>
      </c>
      <c r="C75" s="4" t="s">
        <v>26</v>
      </c>
      <c r="D75" s="4" t="s">
        <v>26</v>
      </c>
      <c r="E75" s="4" t="s">
        <v>26</v>
      </c>
      <c r="F75" s="4" t="s">
        <v>26</v>
      </c>
      <c r="G75" s="4" t="s">
        <v>26</v>
      </c>
      <c r="H75" s="4" t="s">
        <v>26</v>
      </c>
      <c r="I75" s="4" t="s">
        <v>26</v>
      </c>
      <c r="J75" s="4" t="s">
        <v>26</v>
      </c>
      <c r="K75" s="4" t="s">
        <v>26</v>
      </c>
      <c r="L75" s="4" t="s">
        <v>26</v>
      </c>
      <c r="M75" s="4" t="s">
        <v>26</v>
      </c>
      <c r="N75" s="4" t="s">
        <v>26</v>
      </c>
      <c r="O75" s="4" t="s">
        <v>26</v>
      </c>
      <c r="P75" s="4" t="s">
        <v>26</v>
      </c>
      <c r="Q75" s="5" t="s">
        <v>26</v>
      </c>
      <c r="R75" s="4" t="s">
        <v>26</v>
      </c>
      <c r="S75" s="4" t="s">
        <v>26</v>
      </c>
      <c r="T75" s="4" t="s">
        <v>26</v>
      </c>
      <c r="U75" s="4" t="s">
        <v>26</v>
      </c>
    </row>
    <row r="76" spans="1:21" ht="16" x14ac:dyDescent="0.2">
      <c r="A76" s="3" t="s">
        <v>87</v>
      </c>
      <c r="B76" s="4">
        <v>1210921000</v>
      </c>
      <c r="C76" s="4">
        <v>1071591000</v>
      </c>
      <c r="D76" s="4">
        <v>999511000</v>
      </c>
      <c r="E76" s="4">
        <v>936265000</v>
      </c>
      <c r="F76" s="4">
        <v>935854000</v>
      </c>
      <c r="G76" s="4">
        <v>951834000</v>
      </c>
      <c r="H76" s="4">
        <v>921436000</v>
      </c>
      <c r="I76" s="4">
        <v>1094400000</v>
      </c>
      <c r="J76" s="4">
        <v>1140107000</v>
      </c>
      <c r="K76" s="4">
        <v>1070356000</v>
      </c>
      <c r="L76" s="4">
        <v>4693441000</v>
      </c>
      <c r="M76" s="4">
        <v>4556415000</v>
      </c>
      <c r="N76" s="4">
        <v>4574876000</v>
      </c>
      <c r="O76" s="4">
        <v>5428177000</v>
      </c>
      <c r="P76" s="4">
        <v>5700325000</v>
      </c>
      <c r="Q76" s="5">
        <v>5706050000</v>
      </c>
      <c r="R76" s="4">
        <v>5596492000</v>
      </c>
      <c r="S76" s="4">
        <v>5664799000</v>
      </c>
      <c r="T76" s="4">
        <v>5700325000</v>
      </c>
      <c r="U76" s="4">
        <v>5706050000</v>
      </c>
    </row>
    <row r="77" spans="1:21" ht="16" x14ac:dyDescent="0.2">
      <c r="A77" s="3" t="s">
        <v>88</v>
      </c>
      <c r="B77" s="4">
        <v>291878000</v>
      </c>
      <c r="C77" s="4">
        <v>236752000</v>
      </c>
      <c r="D77" s="4">
        <v>257358000</v>
      </c>
      <c r="E77" s="4">
        <v>277686000</v>
      </c>
      <c r="F77" s="4">
        <v>305281000</v>
      </c>
      <c r="G77" s="4">
        <v>330263000</v>
      </c>
      <c r="H77" s="4">
        <v>314591000</v>
      </c>
      <c r="I77" s="4">
        <v>278014000</v>
      </c>
      <c r="J77" s="4">
        <v>283975000</v>
      </c>
      <c r="K77" s="4">
        <v>286306000</v>
      </c>
      <c r="L77" s="4">
        <v>448799000</v>
      </c>
      <c r="M77" s="4">
        <v>620614000</v>
      </c>
      <c r="N77" s="4">
        <v>765910000</v>
      </c>
      <c r="O77" s="4">
        <v>976373000</v>
      </c>
      <c r="P77" s="4">
        <v>1240547000</v>
      </c>
      <c r="Q77" s="5">
        <v>1277978000</v>
      </c>
      <c r="R77" s="4">
        <v>1096733000</v>
      </c>
      <c r="S77" s="4">
        <v>1185285000</v>
      </c>
      <c r="T77" s="4">
        <v>1240547000</v>
      </c>
      <c r="U77" s="4">
        <v>1277978000</v>
      </c>
    </row>
    <row r="78" spans="1:21" ht="16" x14ac:dyDescent="0.2">
      <c r="A78" s="3" t="s">
        <v>89</v>
      </c>
      <c r="B78" s="4">
        <v>727966000</v>
      </c>
      <c r="C78" s="4">
        <v>735509000</v>
      </c>
      <c r="D78" s="4">
        <v>750525000</v>
      </c>
      <c r="E78" s="4">
        <v>761130000</v>
      </c>
      <c r="F78" s="4">
        <v>828822000</v>
      </c>
      <c r="G78" s="4">
        <v>865442000</v>
      </c>
      <c r="H78" s="4">
        <v>892168000</v>
      </c>
      <c r="I78" s="4">
        <v>888243000</v>
      </c>
      <c r="J78" s="4">
        <v>937125000</v>
      </c>
      <c r="K78" s="4">
        <v>984674000</v>
      </c>
      <c r="L78" s="4">
        <v>1194188000</v>
      </c>
      <c r="M78" s="4">
        <v>1375213000</v>
      </c>
      <c r="N78" s="4">
        <v>1588236000</v>
      </c>
      <c r="O78" s="4">
        <v>1881268000</v>
      </c>
      <c r="P78" s="4">
        <v>2350534000</v>
      </c>
      <c r="Q78" s="5">
        <v>2431909000</v>
      </c>
      <c r="R78" s="4">
        <v>2136586000</v>
      </c>
      <c r="S78" s="4">
        <v>2259484000</v>
      </c>
      <c r="T78" s="4">
        <v>2350534000</v>
      </c>
      <c r="U78" s="4">
        <v>2431909000</v>
      </c>
    </row>
    <row r="79" spans="1:21" ht="16" x14ac:dyDescent="0.2">
      <c r="A79" s="3" t="s">
        <v>90</v>
      </c>
      <c r="B79" s="4">
        <v>436088000</v>
      </c>
      <c r="C79" s="4">
        <v>498757000</v>
      </c>
      <c r="D79" s="4">
        <v>493167000</v>
      </c>
      <c r="E79" s="4">
        <v>483444000</v>
      </c>
      <c r="F79" s="4">
        <v>523541000</v>
      </c>
      <c r="G79" s="4">
        <v>535179000</v>
      </c>
      <c r="H79" s="4">
        <v>577577000</v>
      </c>
      <c r="I79" s="4">
        <v>610229000</v>
      </c>
      <c r="J79" s="4">
        <v>653150000</v>
      </c>
      <c r="K79" s="4">
        <v>698368000</v>
      </c>
      <c r="L79" s="4">
        <v>745389000</v>
      </c>
      <c r="M79" s="4">
        <v>754599000</v>
      </c>
      <c r="N79" s="4">
        <v>822326000</v>
      </c>
      <c r="O79" s="4">
        <v>904895000</v>
      </c>
      <c r="P79" s="4">
        <v>1109987000</v>
      </c>
      <c r="Q79" s="5">
        <v>1153931000</v>
      </c>
      <c r="R79" s="4">
        <v>1039853000</v>
      </c>
      <c r="S79" s="4">
        <v>1074199000</v>
      </c>
      <c r="T79" s="4">
        <v>1109987000</v>
      </c>
      <c r="U79" s="4">
        <v>1153931000</v>
      </c>
    </row>
    <row r="80" spans="1:21" ht="16" x14ac:dyDescent="0.2">
      <c r="A80" s="3" t="s">
        <v>91</v>
      </c>
      <c r="B80" s="4" t="s">
        <v>26</v>
      </c>
      <c r="C80" s="4" t="s">
        <v>26</v>
      </c>
      <c r="D80" s="4" t="s">
        <v>26</v>
      </c>
      <c r="E80" s="4" t="s">
        <v>26</v>
      </c>
      <c r="F80" s="4" t="s">
        <v>26</v>
      </c>
      <c r="G80" s="4" t="s">
        <v>26</v>
      </c>
      <c r="H80" s="4" t="s">
        <v>26</v>
      </c>
      <c r="I80" s="4" t="s">
        <v>26</v>
      </c>
      <c r="J80" s="4" t="s">
        <v>26</v>
      </c>
      <c r="K80" s="4" t="s">
        <v>26</v>
      </c>
      <c r="L80" s="4" t="s">
        <v>26</v>
      </c>
      <c r="M80" s="4" t="s">
        <v>26</v>
      </c>
      <c r="N80" s="4" t="s">
        <v>26</v>
      </c>
      <c r="O80" s="4" t="s">
        <v>26</v>
      </c>
      <c r="P80" s="4" t="s">
        <v>26</v>
      </c>
      <c r="Q80" s="5" t="s">
        <v>26</v>
      </c>
      <c r="R80" s="4" t="s">
        <v>26</v>
      </c>
      <c r="S80" s="4" t="s">
        <v>26</v>
      </c>
      <c r="T80" s="4" t="s">
        <v>26</v>
      </c>
      <c r="U80" s="4" t="s">
        <v>26</v>
      </c>
    </row>
    <row r="81" spans="1:21" ht="16" x14ac:dyDescent="0.2">
      <c r="A81" s="3" t="s">
        <v>92</v>
      </c>
      <c r="B81" s="4" t="s">
        <v>26</v>
      </c>
      <c r="C81" s="4" t="s">
        <v>26</v>
      </c>
      <c r="D81" s="4" t="s">
        <v>26</v>
      </c>
      <c r="E81" s="4" t="s">
        <v>26</v>
      </c>
      <c r="F81" s="4" t="s">
        <v>26</v>
      </c>
      <c r="G81" s="4" t="s">
        <v>26</v>
      </c>
      <c r="H81" s="4" t="s">
        <v>26</v>
      </c>
      <c r="I81" s="4" t="s">
        <v>26</v>
      </c>
      <c r="J81" s="4" t="s">
        <v>26</v>
      </c>
      <c r="K81" s="4" t="s">
        <v>26</v>
      </c>
      <c r="L81" s="4" t="s">
        <v>26</v>
      </c>
      <c r="M81" s="4" t="s">
        <v>26</v>
      </c>
      <c r="N81" s="4" t="s">
        <v>26</v>
      </c>
      <c r="O81" s="4" t="s">
        <v>26</v>
      </c>
      <c r="P81" s="4" t="s">
        <v>26</v>
      </c>
      <c r="Q81" s="5" t="s">
        <v>26</v>
      </c>
      <c r="R81" s="4" t="s">
        <v>26</v>
      </c>
      <c r="S81" s="4" t="s">
        <v>26</v>
      </c>
      <c r="T81" s="4" t="s">
        <v>26</v>
      </c>
      <c r="U81" s="4" t="s">
        <v>26</v>
      </c>
    </row>
    <row r="82" spans="1:21" ht="16" x14ac:dyDescent="0.2">
      <c r="A82" s="3" t="s">
        <v>93</v>
      </c>
      <c r="B82" s="4" t="s">
        <v>26</v>
      </c>
      <c r="C82" s="4" t="s">
        <v>26</v>
      </c>
      <c r="D82" s="4" t="s">
        <v>26</v>
      </c>
      <c r="E82" s="4" t="s">
        <v>26</v>
      </c>
      <c r="F82" s="4" t="s">
        <v>26</v>
      </c>
      <c r="G82" s="4" t="s">
        <v>26</v>
      </c>
      <c r="H82" s="4" t="s">
        <v>26</v>
      </c>
      <c r="I82" s="4" t="s">
        <v>26</v>
      </c>
      <c r="J82" s="4" t="s">
        <v>26</v>
      </c>
      <c r="K82" s="4" t="s">
        <v>26</v>
      </c>
      <c r="L82" s="4" t="s">
        <v>26</v>
      </c>
      <c r="M82" s="4" t="s">
        <v>26</v>
      </c>
      <c r="N82" s="4" t="s">
        <v>26</v>
      </c>
      <c r="O82" s="4" t="s">
        <v>26</v>
      </c>
      <c r="P82" s="4" t="s">
        <v>26</v>
      </c>
      <c r="Q82" s="5" t="s">
        <v>26</v>
      </c>
      <c r="R82" s="4" t="s">
        <v>26</v>
      </c>
      <c r="S82" s="4" t="s">
        <v>26</v>
      </c>
      <c r="T82" s="4" t="s">
        <v>26</v>
      </c>
      <c r="U82" s="4" t="s">
        <v>26</v>
      </c>
    </row>
    <row r="83" spans="1:21" ht="16" x14ac:dyDescent="0.2">
      <c r="A83" s="3" t="s">
        <v>94</v>
      </c>
      <c r="B83" s="4">
        <v>919043000</v>
      </c>
      <c r="C83" s="4">
        <v>834839000</v>
      </c>
      <c r="D83" s="4">
        <v>742153000</v>
      </c>
      <c r="E83" s="4">
        <v>658579000</v>
      </c>
      <c r="F83" s="4">
        <v>630573000</v>
      </c>
      <c r="G83" s="4">
        <v>621571000</v>
      </c>
      <c r="H83" s="4">
        <v>606845000</v>
      </c>
      <c r="I83" s="4">
        <v>816386000</v>
      </c>
      <c r="J83" s="4">
        <v>856132000</v>
      </c>
      <c r="K83" s="4">
        <v>784050000</v>
      </c>
      <c r="L83" s="4">
        <v>4244642000</v>
      </c>
      <c r="M83" s="4">
        <v>3935801000</v>
      </c>
      <c r="N83" s="4">
        <v>3808966000</v>
      </c>
      <c r="O83" s="4">
        <v>4451804000</v>
      </c>
      <c r="P83" s="4">
        <v>4459778000</v>
      </c>
      <c r="Q83" s="5">
        <v>4428072000</v>
      </c>
      <c r="R83" s="4">
        <v>4499759000</v>
      </c>
      <c r="S83" s="4">
        <v>4479514000</v>
      </c>
      <c r="T83" s="4">
        <v>4459778000</v>
      </c>
      <c r="U83" s="4">
        <v>4428072000</v>
      </c>
    </row>
    <row r="84" spans="1:21" ht="16" x14ac:dyDescent="0.2">
      <c r="A84" s="3" t="s">
        <v>95</v>
      </c>
      <c r="B84" s="4">
        <v>478459000</v>
      </c>
      <c r="C84" s="4">
        <v>445342000</v>
      </c>
      <c r="D84" s="4">
        <v>414058000</v>
      </c>
      <c r="E84" s="4">
        <v>383352000</v>
      </c>
      <c r="F84" s="4">
        <v>361150000</v>
      </c>
      <c r="G84" s="4">
        <v>363052000</v>
      </c>
      <c r="H84" s="4">
        <v>347158000</v>
      </c>
      <c r="I84" s="4">
        <v>339508000</v>
      </c>
      <c r="J84" s="4">
        <v>368489000</v>
      </c>
      <c r="K84" s="4">
        <v>374031000</v>
      </c>
      <c r="L84" s="4">
        <v>3772528000</v>
      </c>
      <c r="M84" s="4">
        <v>3436815000</v>
      </c>
      <c r="N84" s="4">
        <v>3196483000</v>
      </c>
      <c r="O84" s="4">
        <v>3514463000</v>
      </c>
      <c r="P84" s="4">
        <v>3214123000</v>
      </c>
      <c r="Q84" s="5">
        <v>3150804000</v>
      </c>
      <c r="R84" s="4">
        <v>3343900000</v>
      </c>
      <c r="S84" s="4">
        <v>3278775000</v>
      </c>
      <c r="T84" s="4">
        <v>3214123000</v>
      </c>
      <c r="U84" s="4">
        <v>3150804000</v>
      </c>
    </row>
    <row r="85" spans="1:21" ht="16" x14ac:dyDescent="0.2">
      <c r="A85" s="3" t="s">
        <v>96</v>
      </c>
      <c r="B85" s="4">
        <v>329379000</v>
      </c>
      <c r="C85" s="4">
        <v>328006000</v>
      </c>
      <c r="D85" s="4">
        <v>328156000</v>
      </c>
      <c r="E85" s="4">
        <v>327716000</v>
      </c>
      <c r="F85" s="4">
        <v>326635000</v>
      </c>
      <c r="G85" s="4">
        <v>335355000</v>
      </c>
      <c r="H85" s="4">
        <v>335263000</v>
      </c>
      <c r="I85" s="4">
        <v>335177000</v>
      </c>
      <c r="J85" s="4">
        <v>349526000</v>
      </c>
      <c r="K85" s="4">
        <v>354698000</v>
      </c>
      <c r="L85" s="4">
        <v>2211858000</v>
      </c>
      <c r="M85" s="4">
        <v>2045402000</v>
      </c>
      <c r="N85" s="4">
        <v>2011172000</v>
      </c>
      <c r="O85" s="4">
        <v>2320049000</v>
      </c>
      <c r="P85" s="4">
        <v>2278820000</v>
      </c>
      <c r="Q85" s="5">
        <v>2278805000</v>
      </c>
      <c r="R85" s="4">
        <v>2278809000</v>
      </c>
      <c r="S85" s="4">
        <v>2278817000</v>
      </c>
      <c r="T85" s="4">
        <v>2278820000</v>
      </c>
      <c r="U85" s="4">
        <v>2278805000</v>
      </c>
    </row>
    <row r="86" spans="1:21" ht="16" x14ac:dyDescent="0.2">
      <c r="A86" s="3" t="s">
        <v>97</v>
      </c>
      <c r="B86" s="4">
        <v>149080000</v>
      </c>
      <c r="C86" s="4">
        <v>117336000</v>
      </c>
      <c r="D86" s="4">
        <v>85902000</v>
      </c>
      <c r="E86" s="4">
        <v>55636000</v>
      </c>
      <c r="F86" s="4">
        <v>34515000</v>
      </c>
      <c r="G86" s="4">
        <v>27697000</v>
      </c>
      <c r="H86" s="4">
        <v>11895000</v>
      </c>
      <c r="I86" s="4">
        <v>4331000</v>
      </c>
      <c r="J86" s="4">
        <v>18963000</v>
      </c>
      <c r="K86" s="4">
        <v>19333000</v>
      </c>
      <c r="L86" s="4">
        <v>1560670000</v>
      </c>
      <c r="M86" s="4">
        <v>1391413000</v>
      </c>
      <c r="N86" s="4">
        <v>1185311000</v>
      </c>
      <c r="O86" s="4">
        <v>1194414000</v>
      </c>
      <c r="P86" s="4">
        <v>935303000</v>
      </c>
      <c r="Q86" s="5">
        <v>871999000</v>
      </c>
      <c r="R86" s="4">
        <v>1065091000</v>
      </c>
      <c r="S86" s="4">
        <v>999958000</v>
      </c>
      <c r="T86" s="4">
        <v>935303000</v>
      </c>
      <c r="U86" s="4">
        <v>871999000</v>
      </c>
    </row>
    <row r="87" spans="1:21" ht="16" x14ac:dyDescent="0.2">
      <c r="A87" s="3" t="s">
        <v>98</v>
      </c>
      <c r="B87" s="4" t="s">
        <v>26</v>
      </c>
      <c r="C87" s="4" t="s">
        <v>26</v>
      </c>
      <c r="D87" s="4" t="s">
        <v>26</v>
      </c>
      <c r="E87" s="4" t="s">
        <v>26</v>
      </c>
      <c r="F87" s="4" t="s">
        <v>26</v>
      </c>
      <c r="G87" s="4" t="s">
        <v>26</v>
      </c>
      <c r="H87" s="4" t="s">
        <v>26</v>
      </c>
      <c r="I87" s="4" t="s">
        <v>26</v>
      </c>
      <c r="J87" s="4" t="s">
        <v>26</v>
      </c>
      <c r="K87" s="4" t="s">
        <v>26</v>
      </c>
      <c r="L87" s="4" t="s">
        <v>26</v>
      </c>
      <c r="M87" s="4" t="s">
        <v>26</v>
      </c>
      <c r="N87" s="4" t="s">
        <v>26</v>
      </c>
      <c r="O87" s="4" t="s">
        <v>26</v>
      </c>
      <c r="P87" s="4" t="s">
        <v>26</v>
      </c>
      <c r="Q87" s="5" t="s">
        <v>26</v>
      </c>
      <c r="R87" s="4" t="s">
        <v>26</v>
      </c>
      <c r="S87" s="4" t="s">
        <v>26</v>
      </c>
      <c r="T87" s="4" t="s">
        <v>26</v>
      </c>
      <c r="U87" s="4" t="s">
        <v>26</v>
      </c>
    </row>
    <row r="88" spans="1:21" ht="16" x14ac:dyDescent="0.2">
      <c r="A88" s="3" t="s">
        <v>99</v>
      </c>
      <c r="B88" s="4" t="s">
        <v>26</v>
      </c>
      <c r="C88" s="4" t="s">
        <v>26</v>
      </c>
      <c r="D88" s="4" t="s">
        <v>26</v>
      </c>
      <c r="E88" s="4" t="s">
        <v>26</v>
      </c>
      <c r="F88" s="4" t="s">
        <v>26</v>
      </c>
      <c r="G88" s="4" t="s">
        <v>26</v>
      </c>
      <c r="H88" s="4" t="s">
        <v>26</v>
      </c>
      <c r="I88" s="4" t="s">
        <v>26</v>
      </c>
      <c r="J88" s="4" t="s">
        <v>26</v>
      </c>
      <c r="K88" s="4" t="s">
        <v>26</v>
      </c>
      <c r="L88" s="4" t="s">
        <v>26</v>
      </c>
      <c r="M88" s="4" t="s">
        <v>26</v>
      </c>
      <c r="N88" s="4" t="s">
        <v>26</v>
      </c>
      <c r="O88" s="4" t="s">
        <v>26</v>
      </c>
      <c r="P88" s="4" t="s">
        <v>26</v>
      </c>
      <c r="Q88" s="5" t="s">
        <v>26</v>
      </c>
      <c r="R88" s="4" t="s">
        <v>26</v>
      </c>
      <c r="S88" s="4" t="s">
        <v>26</v>
      </c>
      <c r="T88" s="4" t="s">
        <v>26</v>
      </c>
      <c r="U88" s="4" t="s">
        <v>26</v>
      </c>
    </row>
    <row r="89" spans="1:21" ht="16" x14ac:dyDescent="0.2">
      <c r="A89" s="3" t="s">
        <v>100</v>
      </c>
      <c r="B89" s="4">
        <v>440584000</v>
      </c>
      <c r="C89" s="4">
        <v>389497000</v>
      </c>
      <c r="D89" s="4">
        <v>328095000</v>
      </c>
      <c r="E89" s="4">
        <v>275227000</v>
      </c>
      <c r="F89" s="4">
        <v>269423000</v>
      </c>
      <c r="G89" s="4">
        <v>258519000</v>
      </c>
      <c r="H89" s="4">
        <v>259687000</v>
      </c>
      <c r="I89" s="4">
        <v>476878000</v>
      </c>
      <c r="J89" s="4">
        <v>487643000</v>
      </c>
      <c r="K89" s="4">
        <v>410019000</v>
      </c>
      <c r="L89" s="4">
        <v>472114000</v>
      </c>
      <c r="M89" s="4">
        <v>498986000</v>
      </c>
      <c r="N89" s="4">
        <v>612483000</v>
      </c>
      <c r="O89" s="4">
        <v>937341000</v>
      </c>
      <c r="P89" s="4">
        <v>1245655000</v>
      </c>
      <c r="Q89" s="5">
        <v>1277268000</v>
      </c>
      <c r="R89" s="4">
        <v>1155859000</v>
      </c>
      <c r="S89" s="4">
        <v>1200739000</v>
      </c>
      <c r="T89" s="4">
        <v>1245655000</v>
      </c>
      <c r="U89" s="4">
        <v>1277268000</v>
      </c>
    </row>
    <row r="90" spans="1:21" ht="16" x14ac:dyDescent="0.2">
      <c r="A90" s="3" t="s">
        <v>101</v>
      </c>
      <c r="B90" s="4">
        <v>3609538000</v>
      </c>
      <c r="C90" s="4">
        <v>3907056000</v>
      </c>
      <c r="D90" s="4">
        <v>4675521000</v>
      </c>
      <c r="E90" s="4">
        <v>5100308000</v>
      </c>
      <c r="F90" s="4">
        <v>5287357000</v>
      </c>
      <c r="G90" s="4">
        <v>5538664000</v>
      </c>
      <c r="H90" s="4">
        <v>4826012000</v>
      </c>
      <c r="I90" s="4">
        <v>4962432000</v>
      </c>
      <c r="J90" s="4">
        <v>5532173000</v>
      </c>
      <c r="K90" s="4">
        <v>5619356000</v>
      </c>
      <c r="L90" s="4">
        <v>9008516000</v>
      </c>
      <c r="M90" s="4">
        <v>9279960000</v>
      </c>
      <c r="N90" s="4">
        <v>10271124000</v>
      </c>
      <c r="O90" s="4">
        <v>12597088000</v>
      </c>
      <c r="P90" s="4">
        <v>14072357000</v>
      </c>
      <c r="Q90" s="5">
        <v>14136841000</v>
      </c>
      <c r="R90" s="4">
        <v>13729074000</v>
      </c>
      <c r="S90" s="4">
        <v>13683549000</v>
      </c>
      <c r="T90" s="4">
        <v>14072357000</v>
      </c>
      <c r="U90" s="4">
        <v>14136841000</v>
      </c>
    </row>
    <row r="91" spans="1:21" ht="16" x14ac:dyDescent="0.2">
      <c r="A91" s="3" t="s">
        <v>102</v>
      </c>
      <c r="B91" s="4">
        <v>63485000</v>
      </c>
      <c r="C91" s="4">
        <v>107938000</v>
      </c>
      <c r="D91" s="4">
        <v>142945000</v>
      </c>
      <c r="E91" s="4">
        <v>139183000</v>
      </c>
      <c r="F91" s="4">
        <v>115680000</v>
      </c>
      <c r="G91" s="4">
        <v>103422000</v>
      </c>
      <c r="H91" s="4">
        <v>103342000</v>
      </c>
      <c r="I91" s="4">
        <v>106517000</v>
      </c>
      <c r="J91" s="4">
        <v>147380000</v>
      </c>
      <c r="K91" s="4">
        <v>169354000</v>
      </c>
      <c r="L91" s="4">
        <v>202416000</v>
      </c>
      <c r="M91" s="4">
        <v>264280000</v>
      </c>
      <c r="N91" s="4">
        <v>342083000</v>
      </c>
      <c r="O91" s="4">
        <v>443338000</v>
      </c>
      <c r="P91" s="4">
        <v>371026000</v>
      </c>
      <c r="Q91" s="5">
        <v>363662000</v>
      </c>
      <c r="R91" s="4">
        <v>530407000</v>
      </c>
      <c r="S91" s="4">
        <v>410885000</v>
      </c>
      <c r="T91" s="4">
        <v>371026000</v>
      </c>
      <c r="U91" s="4">
        <v>363662000</v>
      </c>
    </row>
    <row r="92" spans="1:21" ht="16" x14ac:dyDescent="0.2">
      <c r="A92" s="3" t="s">
        <v>103</v>
      </c>
      <c r="B92" s="4">
        <v>63485000</v>
      </c>
      <c r="C92" s="4">
        <v>107938000</v>
      </c>
      <c r="D92" s="4">
        <v>142945000</v>
      </c>
      <c r="E92" s="4">
        <v>139183000</v>
      </c>
      <c r="F92" s="4">
        <v>115680000</v>
      </c>
      <c r="G92" s="4">
        <v>103422000</v>
      </c>
      <c r="H92" s="4">
        <v>103342000</v>
      </c>
      <c r="I92" s="4">
        <v>106517000</v>
      </c>
      <c r="J92" s="4">
        <v>147380000</v>
      </c>
      <c r="K92" s="4">
        <v>169354000</v>
      </c>
      <c r="L92" s="4">
        <v>202416000</v>
      </c>
      <c r="M92" s="4">
        <v>264280000</v>
      </c>
      <c r="N92" s="4">
        <v>342083000</v>
      </c>
      <c r="O92" s="4">
        <v>443338000</v>
      </c>
      <c r="P92" s="4">
        <v>371026000</v>
      </c>
      <c r="Q92" s="5">
        <v>363662000</v>
      </c>
      <c r="R92" s="4">
        <v>530407000</v>
      </c>
      <c r="S92" s="4">
        <v>410885000</v>
      </c>
      <c r="T92" s="4">
        <v>371026000</v>
      </c>
      <c r="U92" s="4">
        <v>363662000</v>
      </c>
    </row>
    <row r="93" spans="1:21" ht="16" x14ac:dyDescent="0.2">
      <c r="A93" s="3" t="s">
        <v>104</v>
      </c>
      <c r="B93" s="4" t="s">
        <v>26</v>
      </c>
      <c r="C93" s="4">
        <v>35340000</v>
      </c>
      <c r="D93" s="4">
        <v>16564000</v>
      </c>
      <c r="E93" s="4">
        <v>11251000</v>
      </c>
      <c r="F93" s="4">
        <v>11076000</v>
      </c>
      <c r="G93" s="4">
        <v>15283000</v>
      </c>
      <c r="H93" s="4">
        <v>15582000</v>
      </c>
      <c r="I93" s="4">
        <v>27964000</v>
      </c>
      <c r="J93" s="4">
        <v>17040000</v>
      </c>
      <c r="K93" s="4">
        <v>23287000</v>
      </c>
      <c r="L93" s="4">
        <v>23350000</v>
      </c>
      <c r="M93" s="4">
        <v>35640000</v>
      </c>
      <c r="N93" s="4">
        <v>87320000</v>
      </c>
      <c r="O93" s="4">
        <v>126964000</v>
      </c>
      <c r="P93" s="4">
        <v>383012000</v>
      </c>
      <c r="Q93" s="5">
        <v>517768000</v>
      </c>
      <c r="R93" s="4">
        <v>225011000</v>
      </c>
      <c r="S93" s="4">
        <v>313317000</v>
      </c>
      <c r="T93" s="4">
        <v>383012000</v>
      </c>
      <c r="U93" s="4">
        <v>517768000</v>
      </c>
    </row>
    <row r="94" spans="1:21" ht="16" x14ac:dyDescent="0.2">
      <c r="A94" s="3" t="s">
        <v>105</v>
      </c>
      <c r="B94" s="4" t="s">
        <v>26</v>
      </c>
      <c r="C94" s="4" t="s">
        <v>26</v>
      </c>
      <c r="D94" s="4" t="s">
        <v>26</v>
      </c>
      <c r="E94" s="4" t="s">
        <v>26</v>
      </c>
      <c r="F94" s="4" t="s">
        <v>26</v>
      </c>
      <c r="G94" s="4" t="s">
        <v>26</v>
      </c>
      <c r="H94" s="4" t="s">
        <v>26</v>
      </c>
      <c r="I94" s="4" t="s">
        <v>26</v>
      </c>
      <c r="J94" s="4" t="s">
        <v>26</v>
      </c>
      <c r="K94" s="4" t="s">
        <v>26</v>
      </c>
      <c r="L94" s="4" t="s">
        <v>26</v>
      </c>
      <c r="M94" s="4" t="s">
        <v>26</v>
      </c>
      <c r="N94" s="4" t="s">
        <v>26</v>
      </c>
      <c r="O94" s="4" t="s">
        <v>26</v>
      </c>
      <c r="P94" s="4" t="s">
        <v>26</v>
      </c>
      <c r="Q94" s="5" t="s">
        <v>26</v>
      </c>
      <c r="R94" s="4" t="s">
        <v>26</v>
      </c>
      <c r="S94" s="4" t="s">
        <v>26</v>
      </c>
      <c r="T94" s="4" t="s">
        <v>26</v>
      </c>
      <c r="U94" s="4" t="s">
        <v>26</v>
      </c>
    </row>
    <row r="95" spans="1:21" ht="16" x14ac:dyDescent="0.2">
      <c r="A95" s="3" t="s">
        <v>106</v>
      </c>
      <c r="B95" s="4" t="s">
        <v>26</v>
      </c>
      <c r="C95" s="4">
        <v>-35340000</v>
      </c>
      <c r="D95" s="4">
        <v>-16564000</v>
      </c>
      <c r="E95" s="4">
        <v>-11251000</v>
      </c>
      <c r="F95" s="4">
        <v>-11076000</v>
      </c>
      <c r="G95" s="4">
        <v>-15283000</v>
      </c>
      <c r="H95" s="4">
        <v>-15582000</v>
      </c>
      <c r="I95" s="4">
        <v>-27964000</v>
      </c>
      <c r="J95" s="4">
        <v>-17040000</v>
      </c>
      <c r="K95" s="4">
        <v>-23287000</v>
      </c>
      <c r="L95" s="4">
        <v>-23350000</v>
      </c>
      <c r="M95" s="4">
        <v>-35640000</v>
      </c>
      <c r="N95" s="4">
        <v>-87320000</v>
      </c>
      <c r="O95" s="4">
        <v>-126964000</v>
      </c>
      <c r="P95" s="4">
        <v>-383012000</v>
      </c>
      <c r="Q95" s="5">
        <v>-517768000</v>
      </c>
      <c r="R95" s="4">
        <v>-225011000</v>
      </c>
      <c r="S95" s="4">
        <v>-313317000</v>
      </c>
      <c r="T95" s="4">
        <v>-383012000</v>
      </c>
      <c r="U95" s="4">
        <v>-517768000</v>
      </c>
    </row>
    <row r="96" spans="1:21" ht="16" x14ac:dyDescent="0.2">
      <c r="A96" s="3" t="s">
        <v>107</v>
      </c>
      <c r="B96" s="4" t="s">
        <v>26</v>
      </c>
      <c r="C96" s="4" t="s">
        <v>26</v>
      </c>
      <c r="D96" s="4" t="s">
        <v>26</v>
      </c>
      <c r="E96" s="4" t="s">
        <v>26</v>
      </c>
      <c r="F96" s="4" t="s">
        <v>26</v>
      </c>
      <c r="G96" s="4" t="s">
        <v>26</v>
      </c>
      <c r="H96" s="4">
        <v>16981000</v>
      </c>
      <c r="I96" s="4" t="s">
        <v>26</v>
      </c>
      <c r="J96" s="4">
        <v>249983000</v>
      </c>
      <c r="K96" s="4" t="s">
        <v>26</v>
      </c>
      <c r="L96" s="4">
        <v>249999000</v>
      </c>
      <c r="M96" s="4">
        <v>28994000</v>
      </c>
      <c r="N96" s="4">
        <v>20000000</v>
      </c>
      <c r="O96" s="4">
        <v>32218000</v>
      </c>
      <c r="P96" s="4">
        <v>34042000</v>
      </c>
      <c r="Q96" s="5">
        <v>35514000</v>
      </c>
      <c r="R96" s="4">
        <v>31591000</v>
      </c>
      <c r="S96" s="4">
        <v>33522000</v>
      </c>
      <c r="T96" s="4">
        <v>34042000</v>
      </c>
      <c r="U96" s="4">
        <v>35514000</v>
      </c>
    </row>
    <row r="97" spans="1:21" ht="16" x14ac:dyDescent="0.2">
      <c r="A97" s="3" t="s">
        <v>108</v>
      </c>
      <c r="B97" s="4" t="s">
        <v>26</v>
      </c>
      <c r="C97" s="4" t="s">
        <v>26</v>
      </c>
      <c r="D97" s="4" t="s">
        <v>26</v>
      </c>
      <c r="E97" s="4" t="s">
        <v>26</v>
      </c>
      <c r="F97" s="4" t="s">
        <v>26</v>
      </c>
      <c r="G97" s="4" t="s">
        <v>26</v>
      </c>
      <c r="H97" s="4">
        <v>16981000</v>
      </c>
      <c r="I97" s="4" t="s">
        <v>26</v>
      </c>
      <c r="J97" s="4">
        <v>249983000</v>
      </c>
      <c r="K97" s="4" t="s">
        <v>26</v>
      </c>
      <c r="L97" s="4">
        <v>249999000</v>
      </c>
      <c r="M97" s="4" t="s">
        <v>26</v>
      </c>
      <c r="N97" s="4">
        <v>20000000</v>
      </c>
      <c r="O97" s="4" t="s">
        <v>26</v>
      </c>
      <c r="P97" s="4" t="s">
        <v>26</v>
      </c>
      <c r="Q97" s="5" t="s">
        <v>26</v>
      </c>
      <c r="R97" s="4" t="s">
        <v>26</v>
      </c>
      <c r="S97" s="4" t="s">
        <v>26</v>
      </c>
      <c r="T97" s="4" t="s">
        <v>26</v>
      </c>
      <c r="U97" s="4" t="s">
        <v>26</v>
      </c>
    </row>
    <row r="98" spans="1:21" ht="16" x14ac:dyDescent="0.2">
      <c r="A98" s="3" t="s">
        <v>109</v>
      </c>
      <c r="B98" s="4" t="s">
        <v>26</v>
      </c>
      <c r="C98" s="4" t="s">
        <v>26</v>
      </c>
      <c r="D98" s="4" t="s">
        <v>26</v>
      </c>
      <c r="E98" s="4" t="s">
        <v>26</v>
      </c>
      <c r="F98" s="4" t="s">
        <v>26</v>
      </c>
      <c r="G98" s="4" t="s">
        <v>26</v>
      </c>
      <c r="H98" s="4" t="s">
        <v>26</v>
      </c>
      <c r="I98" s="4" t="s">
        <v>26</v>
      </c>
      <c r="J98" s="4" t="s">
        <v>26</v>
      </c>
      <c r="K98" s="4" t="s">
        <v>26</v>
      </c>
      <c r="L98" s="4" t="s">
        <v>26</v>
      </c>
      <c r="M98" s="4">
        <v>28994000</v>
      </c>
      <c r="N98" s="4">
        <v>32322000</v>
      </c>
      <c r="O98" s="4">
        <v>32218000</v>
      </c>
      <c r="P98" s="4">
        <v>34042000</v>
      </c>
      <c r="Q98" s="5">
        <v>35514000</v>
      </c>
      <c r="R98" s="4">
        <v>31591000</v>
      </c>
      <c r="S98" s="4">
        <v>33522000</v>
      </c>
      <c r="T98" s="4">
        <v>34042000</v>
      </c>
      <c r="U98" s="4">
        <v>35514000</v>
      </c>
    </row>
    <row r="99" spans="1:21" ht="16" x14ac:dyDescent="0.2">
      <c r="A99" s="3" t="s">
        <v>110</v>
      </c>
      <c r="B99" s="4">
        <v>500498000</v>
      </c>
      <c r="C99" s="4">
        <v>663849000</v>
      </c>
      <c r="D99" s="4">
        <v>739073000</v>
      </c>
      <c r="E99" s="4">
        <v>723724000</v>
      </c>
      <c r="F99" s="4">
        <v>745852000</v>
      </c>
      <c r="G99" s="4">
        <v>792189000</v>
      </c>
      <c r="H99" s="4">
        <v>881440000</v>
      </c>
      <c r="I99" s="4">
        <v>895906000</v>
      </c>
      <c r="J99" s="4">
        <v>895799000</v>
      </c>
      <c r="K99" s="4">
        <v>1048729000</v>
      </c>
      <c r="L99" s="4">
        <v>1316071000</v>
      </c>
      <c r="M99" s="4">
        <v>1406512000</v>
      </c>
      <c r="N99" s="4">
        <v>1741144000</v>
      </c>
      <c r="O99" s="4">
        <v>2395527000</v>
      </c>
      <c r="P99" s="4">
        <v>3337774000</v>
      </c>
      <c r="Q99" s="5">
        <v>3418567000</v>
      </c>
      <c r="R99" s="4">
        <v>2920503000</v>
      </c>
      <c r="S99" s="4">
        <v>2974114000</v>
      </c>
      <c r="T99" s="4">
        <v>3337774000</v>
      </c>
      <c r="U99" s="4">
        <v>3418567000</v>
      </c>
    </row>
    <row r="100" spans="1:21" ht="16" x14ac:dyDescent="0.2">
      <c r="A100" s="3" t="s">
        <v>111</v>
      </c>
      <c r="B100" s="4">
        <v>63237000</v>
      </c>
      <c r="C100" s="4">
        <v>241790000</v>
      </c>
      <c r="D100" s="4">
        <v>192338000</v>
      </c>
      <c r="E100" s="4">
        <v>210313000</v>
      </c>
      <c r="F100" s="4">
        <v>218803000</v>
      </c>
      <c r="G100" s="4">
        <v>207099000</v>
      </c>
      <c r="H100" s="4">
        <v>220026000</v>
      </c>
      <c r="I100" s="4">
        <v>233698000</v>
      </c>
      <c r="J100" s="4">
        <v>246368000</v>
      </c>
      <c r="K100" s="4">
        <v>348836000</v>
      </c>
      <c r="L100" s="4">
        <v>489017000</v>
      </c>
      <c r="M100" s="4">
        <v>569730000</v>
      </c>
      <c r="N100" s="4">
        <v>580128000</v>
      </c>
      <c r="O100" s="4">
        <v>882706000</v>
      </c>
      <c r="P100" s="4">
        <v>1068326000</v>
      </c>
      <c r="Q100" s="5">
        <v>1072717000</v>
      </c>
      <c r="R100" s="4">
        <v>908111000</v>
      </c>
      <c r="S100" s="4">
        <v>898185000</v>
      </c>
      <c r="T100" s="4">
        <v>1068326000</v>
      </c>
      <c r="U100" s="4">
        <v>1072717000</v>
      </c>
    </row>
    <row r="101" spans="1:21" ht="16" x14ac:dyDescent="0.2">
      <c r="A101" s="3" t="s">
        <v>112</v>
      </c>
      <c r="B101" s="4" t="s">
        <v>26</v>
      </c>
      <c r="C101" s="4" t="s">
        <v>26</v>
      </c>
      <c r="D101" s="4" t="s">
        <v>26</v>
      </c>
      <c r="E101" s="4" t="s">
        <v>26</v>
      </c>
      <c r="F101" s="4" t="s">
        <v>26</v>
      </c>
      <c r="G101" s="4" t="s">
        <v>26</v>
      </c>
      <c r="H101" s="4" t="s">
        <v>26</v>
      </c>
      <c r="I101" s="4" t="s">
        <v>26</v>
      </c>
      <c r="J101" s="4" t="s">
        <v>26</v>
      </c>
      <c r="K101" s="4" t="s">
        <v>26</v>
      </c>
      <c r="L101" s="4" t="s">
        <v>26</v>
      </c>
      <c r="M101" s="4" t="s">
        <v>26</v>
      </c>
      <c r="N101" s="4" t="s">
        <v>26</v>
      </c>
      <c r="O101" s="4" t="s">
        <v>26</v>
      </c>
      <c r="P101" s="4" t="s">
        <v>26</v>
      </c>
      <c r="Q101" s="5" t="s">
        <v>26</v>
      </c>
      <c r="R101" s="4" t="s">
        <v>26</v>
      </c>
      <c r="S101" s="4" t="s">
        <v>26</v>
      </c>
      <c r="T101" s="4" t="s">
        <v>26</v>
      </c>
      <c r="U101" s="4" t="s">
        <v>26</v>
      </c>
    </row>
    <row r="102" spans="1:21" ht="16" x14ac:dyDescent="0.2">
      <c r="A102" s="3" t="s">
        <v>113</v>
      </c>
      <c r="B102" s="4" t="s">
        <v>26</v>
      </c>
      <c r="C102" s="4" t="s">
        <v>26</v>
      </c>
      <c r="D102" s="4" t="s">
        <v>26</v>
      </c>
      <c r="E102" s="4" t="s">
        <v>26</v>
      </c>
      <c r="F102" s="4" t="s">
        <v>26</v>
      </c>
      <c r="G102" s="4" t="s">
        <v>26</v>
      </c>
      <c r="H102" s="4" t="s">
        <v>26</v>
      </c>
      <c r="I102" s="4" t="s">
        <v>26</v>
      </c>
      <c r="J102" s="4" t="s">
        <v>26</v>
      </c>
      <c r="K102" s="4" t="s">
        <v>26</v>
      </c>
      <c r="L102" s="4" t="s">
        <v>26</v>
      </c>
      <c r="M102" s="4" t="s">
        <v>26</v>
      </c>
      <c r="N102" s="4" t="s">
        <v>26</v>
      </c>
      <c r="O102" s="4" t="s">
        <v>26</v>
      </c>
      <c r="P102" s="4" t="s">
        <v>26</v>
      </c>
      <c r="Q102" s="5" t="s">
        <v>26</v>
      </c>
      <c r="R102" s="4" t="s">
        <v>26</v>
      </c>
      <c r="S102" s="4" t="s">
        <v>26</v>
      </c>
      <c r="T102" s="4" t="s">
        <v>26</v>
      </c>
      <c r="U102" s="4" t="s">
        <v>26</v>
      </c>
    </row>
    <row r="103" spans="1:21" ht="16" x14ac:dyDescent="0.2">
      <c r="A103" s="3" t="s">
        <v>114</v>
      </c>
      <c r="B103" s="4">
        <v>437261000</v>
      </c>
      <c r="C103" s="4">
        <v>422059000</v>
      </c>
      <c r="D103" s="4">
        <v>546735000</v>
      </c>
      <c r="E103" s="4">
        <v>513411000</v>
      </c>
      <c r="F103" s="4">
        <v>527049000</v>
      </c>
      <c r="G103" s="4">
        <v>585090000</v>
      </c>
      <c r="H103" s="4">
        <v>661414000</v>
      </c>
      <c r="I103" s="4">
        <v>662208000</v>
      </c>
      <c r="J103" s="4">
        <v>649431000</v>
      </c>
      <c r="K103" s="4">
        <v>699893000</v>
      </c>
      <c r="L103" s="4">
        <v>827054000</v>
      </c>
      <c r="M103" s="4">
        <v>836782000</v>
      </c>
      <c r="N103" s="4">
        <v>1161016000</v>
      </c>
      <c r="O103" s="4">
        <v>1512821000</v>
      </c>
      <c r="P103" s="4">
        <v>2269448000</v>
      </c>
      <c r="Q103" s="5">
        <v>2345850000</v>
      </c>
      <c r="R103" s="4">
        <v>2012392000</v>
      </c>
      <c r="S103" s="4">
        <v>2075929000</v>
      </c>
      <c r="T103" s="4">
        <v>2269448000</v>
      </c>
      <c r="U103" s="4">
        <v>2345850000</v>
      </c>
    </row>
    <row r="104" spans="1:21" ht="16" x14ac:dyDescent="0.2">
      <c r="A104" s="3" t="s">
        <v>115</v>
      </c>
      <c r="B104" s="4">
        <v>563983000</v>
      </c>
      <c r="C104" s="4">
        <v>771787000</v>
      </c>
      <c r="D104" s="4">
        <v>882018000</v>
      </c>
      <c r="E104" s="4">
        <v>862907000</v>
      </c>
      <c r="F104" s="4">
        <v>861532000</v>
      </c>
      <c r="G104" s="4">
        <v>895611000</v>
      </c>
      <c r="H104" s="4">
        <v>1001763000</v>
      </c>
      <c r="I104" s="4">
        <v>1002423000</v>
      </c>
      <c r="J104" s="4">
        <v>1293162000</v>
      </c>
      <c r="K104" s="4">
        <v>1218083000</v>
      </c>
      <c r="L104" s="4">
        <v>1768486000</v>
      </c>
      <c r="M104" s="4">
        <v>1699786000</v>
      </c>
      <c r="N104" s="4">
        <v>2103227000</v>
      </c>
      <c r="O104" s="4">
        <v>2871083000</v>
      </c>
      <c r="P104" s="4">
        <v>3742842000</v>
      </c>
      <c r="Q104" s="5">
        <v>3817743000</v>
      </c>
      <c r="R104" s="4">
        <v>3482501000</v>
      </c>
      <c r="S104" s="4">
        <v>3418521000</v>
      </c>
      <c r="T104" s="4">
        <v>3742842000</v>
      </c>
      <c r="U104" s="4">
        <v>3817743000</v>
      </c>
    </row>
    <row r="105" spans="1:21" ht="16" x14ac:dyDescent="0.2">
      <c r="A105" s="3" t="s">
        <v>116</v>
      </c>
      <c r="B105" s="4">
        <v>745204000</v>
      </c>
      <c r="C105" s="4">
        <v>745747000</v>
      </c>
      <c r="D105" s="4">
        <v>746290000</v>
      </c>
      <c r="E105" s="4">
        <v>746833000</v>
      </c>
      <c r="F105" s="4">
        <v>747376000</v>
      </c>
      <c r="G105" s="4">
        <v>747919000</v>
      </c>
      <c r="H105" s="4">
        <v>3173435000</v>
      </c>
      <c r="I105" s="4">
        <v>3057936000</v>
      </c>
      <c r="J105" s="4">
        <v>2680474000</v>
      </c>
      <c r="K105" s="4">
        <v>2237402000</v>
      </c>
      <c r="L105" s="4">
        <v>3173383000</v>
      </c>
      <c r="M105" s="4">
        <v>3469670000</v>
      </c>
      <c r="N105" s="4">
        <v>3422767000</v>
      </c>
      <c r="O105" s="4">
        <v>6660718000</v>
      </c>
      <c r="P105" s="4">
        <v>5890736000</v>
      </c>
      <c r="Q105" s="5">
        <v>5891731000</v>
      </c>
      <c r="R105" s="4">
        <v>6113745000</v>
      </c>
      <c r="S105" s="4">
        <v>5889740000</v>
      </c>
      <c r="T105" s="4">
        <v>5890736000</v>
      </c>
      <c r="U105" s="4">
        <v>5891731000</v>
      </c>
    </row>
    <row r="106" spans="1:21" ht="16" x14ac:dyDescent="0.2">
      <c r="A106" s="3" t="s">
        <v>117</v>
      </c>
      <c r="B106" s="4">
        <v>745204000</v>
      </c>
      <c r="C106" s="4">
        <v>745747000</v>
      </c>
      <c r="D106" s="4">
        <v>746290000</v>
      </c>
      <c r="E106" s="4">
        <v>746833000</v>
      </c>
      <c r="F106" s="4">
        <v>747376000</v>
      </c>
      <c r="G106" s="4">
        <v>747919000</v>
      </c>
      <c r="H106" s="4">
        <v>3173435000</v>
      </c>
      <c r="I106" s="4">
        <v>3057936000</v>
      </c>
      <c r="J106" s="4">
        <v>2680474000</v>
      </c>
      <c r="K106" s="4">
        <v>2237402000</v>
      </c>
      <c r="L106" s="4">
        <v>3173383000</v>
      </c>
      <c r="M106" s="4">
        <v>3469670000</v>
      </c>
      <c r="N106" s="4">
        <v>3422767000</v>
      </c>
      <c r="O106" s="4">
        <v>6660718000</v>
      </c>
      <c r="P106" s="4">
        <v>5890736000</v>
      </c>
      <c r="Q106" s="5">
        <v>5891731000</v>
      </c>
      <c r="R106" s="4">
        <v>6113745000</v>
      </c>
      <c r="S106" s="4">
        <v>5889740000</v>
      </c>
      <c r="T106" s="4">
        <v>5890736000</v>
      </c>
      <c r="U106" s="4">
        <v>5891731000</v>
      </c>
    </row>
    <row r="107" spans="1:21" ht="16" x14ac:dyDescent="0.2">
      <c r="A107" s="3" t="s">
        <v>118</v>
      </c>
      <c r="B107" s="4" t="s">
        <v>26</v>
      </c>
      <c r="C107" s="4" t="s">
        <v>26</v>
      </c>
      <c r="D107" s="4" t="s">
        <v>26</v>
      </c>
      <c r="E107" s="4" t="s">
        <v>26</v>
      </c>
      <c r="F107" s="4" t="s">
        <v>26</v>
      </c>
      <c r="G107" s="4" t="s">
        <v>26</v>
      </c>
      <c r="H107" s="4" t="s">
        <v>26</v>
      </c>
      <c r="I107" s="4" t="s">
        <v>26</v>
      </c>
      <c r="J107" s="4" t="s">
        <v>26</v>
      </c>
      <c r="K107" s="4" t="s">
        <v>26</v>
      </c>
      <c r="L107" s="4" t="s">
        <v>26</v>
      </c>
      <c r="M107" s="4">
        <v>70885000</v>
      </c>
      <c r="N107" s="4">
        <v>70739000</v>
      </c>
      <c r="O107" s="4">
        <v>81369000</v>
      </c>
      <c r="P107" s="4">
        <v>138354000</v>
      </c>
      <c r="Q107" s="5">
        <v>138682000</v>
      </c>
      <c r="R107" s="4">
        <v>81020000</v>
      </c>
      <c r="S107" s="4">
        <v>137811000</v>
      </c>
      <c r="T107" s="4">
        <v>138354000</v>
      </c>
      <c r="U107" s="4">
        <v>138682000</v>
      </c>
    </row>
    <row r="108" spans="1:21" ht="16" x14ac:dyDescent="0.2">
      <c r="A108" s="3" t="s">
        <v>119</v>
      </c>
      <c r="B108" s="4">
        <v>115959000</v>
      </c>
      <c r="C108" s="4">
        <v>142911000</v>
      </c>
      <c r="D108" s="4">
        <v>186320000</v>
      </c>
      <c r="E108" s="4">
        <v>174973000</v>
      </c>
      <c r="F108" s="4">
        <v>196297000</v>
      </c>
      <c r="G108" s="4">
        <v>225788000</v>
      </c>
      <c r="H108" s="4">
        <v>229375000</v>
      </c>
      <c r="I108" s="4">
        <v>212959000</v>
      </c>
      <c r="J108" s="4">
        <v>232120000</v>
      </c>
      <c r="K108" s="4">
        <v>543360000</v>
      </c>
      <c r="L108" s="4">
        <v>1388954000</v>
      </c>
      <c r="M108" s="4">
        <v>1429494000</v>
      </c>
      <c r="N108" s="4">
        <v>1369488000</v>
      </c>
      <c r="O108" s="4">
        <v>1666197000</v>
      </c>
      <c r="P108" s="4">
        <v>1519026000</v>
      </c>
      <c r="Q108" s="5">
        <v>1437150000</v>
      </c>
      <c r="R108" s="4">
        <v>1529568000</v>
      </c>
      <c r="S108" s="4">
        <v>1692507000</v>
      </c>
      <c r="T108" s="4">
        <v>1519026000</v>
      </c>
      <c r="U108" s="4">
        <v>1437150000</v>
      </c>
    </row>
    <row r="109" spans="1:21" ht="16" x14ac:dyDescent="0.2">
      <c r="A109" s="3" t="s">
        <v>120</v>
      </c>
      <c r="B109" s="4">
        <v>55796000</v>
      </c>
      <c r="C109" s="4">
        <v>73846000</v>
      </c>
      <c r="D109" s="4">
        <v>34905000</v>
      </c>
      <c r="E109" s="4">
        <v>34899000</v>
      </c>
      <c r="F109" s="4">
        <v>42228000</v>
      </c>
      <c r="G109" s="4">
        <v>57500000</v>
      </c>
      <c r="H109" s="4">
        <v>47145000</v>
      </c>
      <c r="I109" s="4">
        <v>56336000</v>
      </c>
      <c r="J109" s="4">
        <v>59713000</v>
      </c>
      <c r="K109" s="4">
        <v>71997000</v>
      </c>
      <c r="L109" s="4">
        <v>801057000</v>
      </c>
      <c r="M109" s="4">
        <v>757210000</v>
      </c>
      <c r="N109" s="4">
        <v>738198000</v>
      </c>
      <c r="O109" s="4">
        <v>783555000</v>
      </c>
      <c r="P109" s="4">
        <v>705968000</v>
      </c>
      <c r="Q109" s="5">
        <v>698048000</v>
      </c>
      <c r="R109" s="4">
        <v>722114000</v>
      </c>
      <c r="S109" s="4">
        <v>690529000</v>
      </c>
      <c r="T109" s="4">
        <v>705968000</v>
      </c>
      <c r="U109" s="4">
        <v>698048000</v>
      </c>
    </row>
    <row r="110" spans="1:21" ht="16" x14ac:dyDescent="0.2">
      <c r="A110" s="3" t="s">
        <v>121</v>
      </c>
      <c r="B110" s="4" t="s">
        <v>26</v>
      </c>
      <c r="C110" s="4" t="s">
        <v>26</v>
      </c>
      <c r="D110" s="4" t="s">
        <v>26</v>
      </c>
      <c r="E110" s="4">
        <v>53943000</v>
      </c>
      <c r="F110" s="4">
        <v>57959000</v>
      </c>
      <c r="G110" s="4">
        <v>59908000</v>
      </c>
      <c r="H110" s="4">
        <v>55696000</v>
      </c>
      <c r="I110" s="4">
        <v>69418000</v>
      </c>
      <c r="J110" s="4">
        <v>72801000</v>
      </c>
      <c r="K110" s="4">
        <v>66786000</v>
      </c>
      <c r="L110" s="4">
        <v>79622000</v>
      </c>
      <c r="M110" s="4">
        <v>78911000</v>
      </c>
      <c r="N110" s="4">
        <v>87602000</v>
      </c>
      <c r="O110" s="4">
        <v>78525000</v>
      </c>
      <c r="P110" s="4">
        <v>63672000</v>
      </c>
      <c r="Q110" s="5">
        <v>60821000</v>
      </c>
      <c r="R110" s="4">
        <v>76542000</v>
      </c>
      <c r="S110" s="4">
        <v>75716000</v>
      </c>
      <c r="T110" s="4">
        <v>63672000</v>
      </c>
      <c r="U110" s="4">
        <v>60821000</v>
      </c>
    </row>
    <row r="111" spans="1:21" ht="16" x14ac:dyDescent="0.2">
      <c r="A111" s="3" t="s">
        <v>111</v>
      </c>
      <c r="B111" s="4" t="s">
        <v>26</v>
      </c>
      <c r="C111" s="4" t="s">
        <v>26</v>
      </c>
      <c r="D111" s="4" t="s">
        <v>26</v>
      </c>
      <c r="E111" s="4" t="s">
        <v>26</v>
      </c>
      <c r="F111" s="4" t="s">
        <v>26</v>
      </c>
      <c r="G111" s="4" t="s">
        <v>26</v>
      </c>
      <c r="H111" s="4" t="s">
        <v>26</v>
      </c>
      <c r="I111" s="4" t="s">
        <v>26</v>
      </c>
      <c r="J111" s="4" t="s">
        <v>26</v>
      </c>
      <c r="K111" s="4" t="s">
        <v>26</v>
      </c>
      <c r="L111" s="4" t="s">
        <v>26</v>
      </c>
      <c r="M111" s="4" t="s">
        <v>26</v>
      </c>
      <c r="N111" s="4" t="s">
        <v>26</v>
      </c>
      <c r="O111" s="4" t="s">
        <v>26</v>
      </c>
      <c r="P111" s="4" t="s">
        <v>26</v>
      </c>
      <c r="Q111" s="5" t="s">
        <v>26</v>
      </c>
      <c r="R111" s="4" t="s">
        <v>26</v>
      </c>
      <c r="S111" s="4" t="s">
        <v>26</v>
      </c>
      <c r="T111" s="4" t="s">
        <v>26</v>
      </c>
      <c r="U111" s="4" t="s">
        <v>26</v>
      </c>
    </row>
    <row r="112" spans="1:21" ht="16" x14ac:dyDescent="0.2">
      <c r="A112" s="3" t="s">
        <v>113</v>
      </c>
      <c r="B112" s="4" t="s">
        <v>26</v>
      </c>
      <c r="C112" s="4" t="s">
        <v>26</v>
      </c>
      <c r="D112" s="4" t="s">
        <v>26</v>
      </c>
      <c r="E112" s="4" t="s">
        <v>26</v>
      </c>
      <c r="F112" s="4" t="s">
        <v>26</v>
      </c>
      <c r="G112" s="4" t="s">
        <v>26</v>
      </c>
      <c r="H112" s="4" t="s">
        <v>26</v>
      </c>
      <c r="I112" s="4" t="s">
        <v>26</v>
      </c>
      <c r="J112" s="4" t="s">
        <v>26</v>
      </c>
      <c r="K112" s="4" t="s">
        <v>26</v>
      </c>
      <c r="L112" s="4" t="s">
        <v>26</v>
      </c>
      <c r="M112" s="4" t="s">
        <v>26</v>
      </c>
      <c r="N112" s="4" t="s">
        <v>26</v>
      </c>
      <c r="O112" s="4" t="s">
        <v>26</v>
      </c>
      <c r="P112" s="4" t="s">
        <v>26</v>
      </c>
      <c r="Q112" s="5" t="s">
        <v>26</v>
      </c>
      <c r="R112" s="4" t="s">
        <v>26</v>
      </c>
      <c r="S112" s="4" t="s">
        <v>26</v>
      </c>
      <c r="T112" s="4" t="s">
        <v>26</v>
      </c>
      <c r="U112" s="4" t="s">
        <v>26</v>
      </c>
    </row>
    <row r="113" spans="1:21" ht="16" x14ac:dyDescent="0.2">
      <c r="A113" s="3" t="s">
        <v>112</v>
      </c>
      <c r="B113" s="4" t="s">
        <v>26</v>
      </c>
      <c r="C113" s="4" t="s">
        <v>26</v>
      </c>
      <c r="D113" s="4" t="s">
        <v>26</v>
      </c>
      <c r="E113" s="4" t="s">
        <v>26</v>
      </c>
      <c r="F113" s="4" t="s">
        <v>26</v>
      </c>
      <c r="G113" s="4" t="s">
        <v>26</v>
      </c>
      <c r="H113" s="4" t="s">
        <v>26</v>
      </c>
      <c r="I113" s="4" t="s">
        <v>26</v>
      </c>
      <c r="J113" s="4" t="s">
        <v>26</v>
      </c>
      <c r="K113" s="4" t="s">
        <v>26</v>
      </c>
      <c r="L113" s="4" t="s">
        <v>26</v>
      </c>
      <c r="M113" s="4" t="s">
        <v>26</v>
      </c>
      <c r="N113" s="4" t="s">
        <v>26</v>
      </c>
      <c r="O113" s="4" t="s">
        <v>26</v>
      </c>
      <c r="P113" s="4" t="s">
        <v>26</v>
      </c>
      <c r="Q113" s="5" t="s">
        <v>26</v>
      </c>
      <c r="R113" s="4" t="s">
        <v>26</v>
      </c>
      <c r="S113" s="4" t="s">
        <v>26</v>
      </c>
      <c r="T113" s="4" t="s">
        <v>26</v>
      </c>
      <c r="U113" s="4" t="s">
        <v>26</v>
      </c>
    </row>
    <row r="114" spans="1:21" ht="16" x14ac:dyDescent="0.2">
      <c r="A114" s="3" t="s">
        <v>122</v>
      </c>
      <c r="B114" s="4">
        <v>60163000</v>
      </c>
      <c r="C114" s="4">
        <v>69065000</v>
      </c>
      <c r="D114" s="4">
        <v>151415000</v>
      </c>
      <c r="E114" s="4">
        <v>86131000</v>
      </c>
      <c r="F114" s="4">
        <v>96110000</v>
      </c>
      <c r="G114" s="4">
        <v>108380000</v>
      </c>
      <c r="H114" s="4">
        <v>126534000</v>
      </c>
      <c r="I114" s="4">
        <v>87205000</v>
      </c>
      <c r="J114" s="4">
        <v>99606000</v>
      </c>
      <c r="K114" s="4">
        <v>404577000</v>
      </c>
      <c r="L114" s="4">
        <v>508275000</v>
      </c>
      <c r="M114" s="4">
        <v>593373000</v>
      </c>
      <c r="N114" s="4">
        <v>543688000</v>
      </c>
      <c r="O114" s="4">
        <v>804117000</v>
      </c>
      <c r="P114" s="4">
        <v>749386000</v>
      </c>
      <c r="Q114" s="5">
        <v>678281000</v>
      </c>
      <c r="R114" s="4">
        <v>730912000</v>
      </c>
      <c r="S114" s="4">
        <v>926262000</v>
      </c>
      <c r="T114" s="4">
        <v>749386000</v>
      </c>
      <c r="U114" s="4">
        <v>678281000</v>
      </c>
    </row>
    <row r="115" spans="1:21" ht="16" x14ac:dyDescent="0.2">
      <c r="A115" s="3" t="s">
        <v>123</v>
      </c>
      <c r="B115" s="4">
        <v>861163000</v>
      </c>
      <c r="C115" s="4">
        <v>888658000</v>
      </c>
      <c r="D115" s="4">
        <v>932610000</v>
      </c>
      <c r="E115" s="4">
        <v>921806000</v>
      </c>
      <c r="F115" s="4">
        <v>943673000</v>
      </c>
      <c r="G115" s="4">
        <v>973707000</v>
      </c>
      <c r="H115" s="4">
        <v>3402810000</v>
      </c>
      <c r="I115" s="4">
        <v>3270895000</v>
      </c>
      <c r="J115" s="4">
        <v>2912594000</v>
      </c>
      <c r="K115" s="4">
        <v>2780762000</v>
      </c>
      <c r="L115" s="4">
        <v>4562337000</v>
      </c>
      <c r="M115" s="4">
        <v>4899164000</v>
      </c>
      <c r="N115" s="4">
        <v>4792255000</v>
      </c>
      <c r="O115" s="4">
        <v>8326915000</v>
      </c>
      <c r="P115" s="4">
        <v>7409762000</v>
      </c>
      <c r="Q115" s="5">
        <v>7328881000</v>
      </c>
      <c r="R115" s="4">
        <v>7643313000</v>
      </c>
      <c r="S115" s="4">
        <v>7582247000</v>
      </c>
      <c r="T115" s="4">
        <v>7409762000</v>
      </c>
      <c r="U115" s="4">
        <v>7328881000</v>
      </c>
    </row>
    <row r="116" spans="1:21" ht="16" x14ac:dyDescent="0.2">
      <c r="A116" s="3" t="s">
        <v>124</v>
      </c>
      <c r="B116" s="4">
        <v>1425146000</v>
      </c>
      <c r="C116" s="4">
        <v>1660445000</v>
      </c>
      <c r="D116" s="4">
        <v>1814628000</v>
      </c>
      <c r="E116" s="4">
        <v>1784713000</v>
      </c>
      <c r="F116" s="4">
        <v>1805205000</v>
      </c>
      <c r="G116" s="4">
        <v>1869318000</v>
      </c>
      <c r="H116" s="4">
        <v>4404573000</v>
      </c>
      <c r="I116" s="4">
        <v>4273318000</v>
      </c>
      <c r="J116" s="4">
        <v>4205756000</v>
      </c>
      <c r="K116" s="4">
        <v>3998845000</v>
      </c>
      <c r="L116" s="4">
        <v>6330823000</v>
      </c>
      <c r="M116" s="4">
        <v>6598950000</v>
      </c>
      <c r="N116" s="4">
        <v>6895482000</v>
      </c>
      <c r="O116" s="4">
        <v>11197998000</v>
      </c>
      <c r="P116" s="4">
        <v>11152604000</v>
      </c>
      <c r="Q116" s="5">
        <v>11146624000</v>
      </c>
      <c r="R116" s="4">
        <v>11125814000</v>
      </c>
      <c r="S116" s="4">
        <v>11000768000</v>
      </c>
      <c r="T116" s="4">
        <v>11152604000</v>
      </c>
      <c r="U116" s="4">
        <v>11146624000</v>
      </c>
    </row>
    <row r="117" spans="1:21" ht="16" x14ac:dyDescent="0.2">
      <c r="A117" s="3" t="s">
        <v>125</v>
      </c>
      <c r="B117" s="4" t="s">
        <v>26</v>
      </c>
      <c r="C117" s="4" t="s">
        <v>26</v>
      </c>
      <c r="D117" s="4" t="s">
        <v>26</v>
      </c>
      <c r="E117" s="4" t="s">
        <v>26</v>
      </c>
      <c r="F117" s="4" t="s">
        <v>26</v>
      </c>
      <c r="G117" s="4" t="s">
        <v>26</v>
      </c>
      <c r="H117" s="4" t="s">
        <v>26</v>
      </c>
      <c r="I117" s="4" t="s">
        <v>26</v>
      </c>
      <c r="J117" s="4" t="s">
        <v>26</v>
      </c>
      <c r="K117" s="4" t="s">
        <v>26</v>
      </c>
      <c r="L117" s="4" t="s">
        <v>26</v>
      </c>
      <c r="M117" s="4" t="s">
        <v>26</v>
      </c>
      <c r="N117" s="4" t="s">
        <v>26</v>
      </c>
      <c r="O117" s="4" t="s">
        <v>26</v>
      </c>
      <c r="P117" s="4" t="s">
        <v>26</v>
      </c>
      <c r="Q117" s="5" t="s">
        <v>26</v>
      </c>
      <c r="R117" s="4" t="s">
        <v>26</v>
      </c>
      <c r="S117" s="4" t="s">
        <v>26</v>
      </c>
      <c r="T117" s="4" t="s">
        <v>26</v>
      </c>
      <c r="U117" s="4" t="s">
        <v>26</v>
      </c>
    </row>
    <row r="118" spans="1:21" ht="16" x14ac:dyDescent="0.2">
      <c r="A118" s="3" t="s">
        <v>126</v>
      </c>
      <c r="B118" s="4">
        <v>835648000</v>
      </c>
      <c r="C118" s="4">
        <v>921628000</v>
      </c>
      <c r="D118" s="4">
        <v>2021151000</v>
      </c>
      <c r="E118" s="4">
        <v>2178793000</v>
      </c>
      <c r="F118" s="4">
        <v>1159730000</v>
      </c>
      <c r="G118" s="4">
        <v>2440843000</v>
      </c>
      <c r="H118" s="4">
        <v>948590000</v>
      </c>
      <c r="I118" s="4">
        <v>905792000</v>
      </c>
      <c r="J118" s="4">
        <v>1058409000</v>
      </c>
      <c r="K118" s="4">
        <v>1235842000</v>
      </c>
      <c r="L118" s="4">
        <v>4034465000</v>
      </c>
      <c r="M118" s="4">
        <v>4180381000</v>
      </c>
      <c r="N118" s="4">
        <v>4351823000</v>
      </c>
      <c r="O118" s="4">
        <v>2123738000</v>
      </c>
      <c r="P118" s="4">
        <v>4215189000</v>
      </c>
      <c r="Q118" s="5">
        <v>2073476000</v>
      </c>
      <c r="R118" s="4">
        <v>1982360000</v>
      </c>
      <c r="S118" s="4">
        <v>1996773000</v>
      </c>
      <c r="T118" s="4">
        <v>4215189000</v>
      </c>
      <c r="U118" s="4">
        <v>2073476000</v>
      </c>
    </row>
    <row r="119" spans="1:21" ht="16" x14ac:dyDescent="0.2">
      <c r="A119" s="3" t="s">
        <v>127</v>
      </c>
      <c r="B119" s="4">
        <v>171000</v>
      </c>
      <c r="C119" s="4">
        <v>168000</v>
      </c>
      <c r="D119" s="4">
        <v>1010659000</v>
      </c>
      <c r="E119" s="4">
        <v>1089480000</v>
      </c>
      <c r="F119" s="4">
        <v>165000</v>
      </c>
      <c r="G119" s="4">
        <v>1220504000</v>
      </c>
      <c r="H119" s="4">
        <v>474374000</v>
      </c>
      <c r="I119" s="4">
        <v>452974000</v>
      </c>
      <c r="J119" s="4">
        <v>529283000</v>
      </c>
      <c r="K119" s="4">
        <v>617999000</v>
      </c>
      <c r="L119" s="4">
        <v>2017312000</v>
      </c>
      <c r="M119" s="4">
        <v>2090268000</v>
      </c>
      <c r="N119" s="4">
        <v>2175988000</v>
      </c>
      <c r="O119" s="4">
        <v>1061940000</v>
      </c>
      <c r="P119" s="4">
        <v>2107663000</v>
      </c>
      <c r="Q119" s="5">
        <v>2073476000</v>
      </c>
      <c r="R119" s="4">
        <v>1982360000</v>
      </c>
      <c r="S119" s="4">
        <v>1996773000</v>
      </c>
      <c r="T119" s="4">
        <v>2107663000</v>
      </c>
      <c r="U119" s="4">
        <v>2073476000</v>
      </c>
    </row>
    <row r="120" spans="1:21" ht="16" x14ac:dyDescent="0.2">
      <c r="A120" s="3" t="s">
        <v>128</v>
      </c>
      <c r="B120" s="4">
        <v>835477000</v>
      </c>
      <c r="C120" s="4">
        <v>921460000</v>
      </c>
      <c r="D120" s="4">
        <v>1010492000</v>
      </c>
      <c r="E120" s="4">
        <v>1089313000</v>
      </c>
      <c r="F120" s="4">
        <v>1159565000</v>
      </c>
      <c r="G120" s="4">
        <v>1220339000</v>
      </c>
      <c r="H120" s="4">
        <v>474216000</v>
      </c>
      <c r="I120" s="4">
        <v>452818000</v>
      </c>
      <c r="J120" s="4">
        <v>529126000</v>
      </c>
      <c r="K120" s="4">
        <v>617843000</v>
      </c>
      <c r="L120" s="4">
        <v>2017153000</v>
      </c>
      <c r="M120" s="4">
        <v>2090113000</v>
      </c>
      <c r="N120" s="4">
        <v>2175835000</v>
      </c>
      <c r="O120" s="4">
        <v>1061798000</v>
      </c>
      <c r="P120" s="4">
        <v>2107526000</v>
      </c>
      <c r="Q120" s="5" t="s">
        <v>26</v>
      </c>
      <c r="R120" s="4" t="s">
        <v>26</v>
      </c>
      <c r="S120" s="4" t="s">
        <v>26</v>
      </c>
      <c r="T120" s="4">
        <v>2107526000</v>
      </c>
      <c r="U120" s="4" t="s">
        <v>26</v>
      </c>
    </row>
    <row r="121" spans="1:21" ht="16" x14ac:dyDescent="0.2">
      <c r="A121" s="3" t="s">
        <v>129</v>
      </c>
      <c r="B121" s="4" t="s">
        <v>26</v>
      </c>
      <c r="C121" s="4" t="s">
        <v>26</v>
      </c>
      <c r="D121" s="4" t="s">
        <v>26</v>
      </c>
      <c r="E121" s="4" t="s">
        <v>26</v>
      </c>
      <c r="F121" s="4" t="s">
        <v>26</v>
      </c>
      <c r="G121" s="4" t="s">
        <v>26</v>
      </c>
      <c r="H121" s="4" t="s">
        <v>26</v>
      </c>
      <c r="I121" s="4" t="s">
        <v>26</v>
      </c>
      <c r="J121" s="4" t="s">
        <v>26</v>
      </c>
      <c r="K121" s="4" t="s">
        <v>26</v>
      </c>
      <c r="L121" s="4" t="s">
        <v>26</v>
      </c>
      <c r="M121" s="4" t="s">
        <v>26</v>
      </c>
      <c r="N121" s="4" t="s">
        <v>26</v>
      </c>
      <c r="O121" s="4" t="s">
        <v>26</v>
      </c>
      <c r="P121" s="4" t="s">
        <v>26</v>
      </c>
      <c r="Q121" s="5" t="s">
        <v>26</v>
      </c>
      <c r="R121" s="4" t="s">
        <v>26</v>
      </c>
      <c r="S121" s="4" t="s">
        <v>26</v>
      </c>
      <c r="T121" s="4" t="s">
        <v>26</v>
      </c>
      <c r="U121" s="4" t="s">
        <v>26</v>
      </c>
    </row>
    <row r="122" spans="1:21" ht="16" x14ac:dyDescent="0.2">
      <c r="A122" s="3" t="s">
        <v>130</v>
      </c>
      <c r="B122" s="4">
        <v>1370132000</v>
      </c>
      <c r="C122" s="4">
        <v>1356454000</v>
      </c>
      <c r="D122" s="4">
        <v>1852633000</v>
      </c>
      <c r="E122" s="4">
        <v>2247258000</v>
      </c>
      <c r="F122" s="4">
        <v>2359233000</v>
      </c>
      <c r="G122" s="4">
        <v>2479113000</v>
      </c>
      <c r="H122" s="4">
        <v>-12362000</v>
      </c>
      <c r="I122" s="4">
        <v>284825000</v>
      </c>
      <c r="J122" s="4">
        <v>848457000</v>
      </c>
      <c r="K122" s="4">
        <v>1056445000</v>
      </c>
      <c r="L122" s="4">
        <v>714825000</v>
      </c>
      <c r="M122" s="4">
        <v>654930000</v>
      </c>
      <c r="N122" s="4">
        <v>1277123000</v>
      </c>
      <c r="O122" s="4">
        <v>366882000</v>
      </c>
      <c r="P122" s="4">
        <v>848431000</v>
      </c>
      <c r="Q122" s="5">
        <v>966179000</v>
      </c>
      <c r="R122" s="4">
        <v>670002000</v>
      </c>
      <c r="S122" s="4">
        <v>721299000</v>
      </c>
      <c r="T122" s="4">
        <v>848431000</v>
      </c>
      <c r="U122" s="4">
        <v>966179000</v>
      </c>
    </row>
    <row r="123" spans="1:21" ht="16" x14ac:dyDescent="0.2">
      <c r="A123" s="3" t="s">
        <v>131</v>
      </c>
      <c r="B123" s="4">
        <v>-21217000</v>
      </c>
      <c r="C123" s="4">
        <v>-31303000</v>
      </c>
      <c r="D123" s="4">
        <v>-2399000</v>
      </c>
      <c r="E123" s="4">
        <v>-21143000</v>
      </c>
      <c r="F123" s="4">
        <v>-36646000</v>
      </c>
      <c r="G123" s="4">
        <v>-30271000</v>
      </c>
      <c r="H123" s="4">
        <v>-40573000</v>
      </c>
      <c r="I123" s="4">
        <v>-48685000</v>
      </c>
      <c r="J123" s="4">
        <v>-51323000</v>
      </c>
      <c r="K123" s="4">
        <v>-53933000</v>
      </c>
      <c r="L123" s="4">
        <v>-73029000</v>
      </c>
      <c r="M123" s="4">
        <v>-79774000</v>
      </c>
      <c r="N123" s="4">
        <v>-75557000</v>
      </c>
      <c r="O123" s="4">
        <v>-27471000</v>
      </c>
      <c r="P123" s="4">
        <v>-36341000</v>
      </c>
      <c r="Q123" s="5">
        <v>-49438000</v>
      </c>
      <c r="R123" s="4">
        <v>-49102000</v>
      </c>
      <c r="S123" s="4">
        <v>-35291000</v>
      </c>
      <c r="T123" s="4">
        <v>-36341000</v>
      </c>
      <c r="U123" s="4">
        <v>-49438000</v>
      </c>
    </row>
    <row r="124" spans="1:21" ht="16" x14ac:dyDescent="0.2">
      <c r="A124" s="3" t="s">
        <v>132</v>
      </c>
      <c r="B124" s="4">
        <v>2184392000</v>
      </c>
      <c r="C124" s="4">
        <v>2246611000</v>
      </c>
      <c r="D124" s="4">
        <v>2860893000</v>
      </c>
      <c r="E124" s="4">
        <v>3315595000</v>
      </c>
      <c r="F124" s="4">
        <v>3482152000</v>
      </c>
      <c r="G124" s="4">
        <v>3669346000</v>
      </c>
      <c r="H124" s="4">
        <v>421439000</v>
      </c>
      <c r="I124" s="4">
        <v>689114000</v>
      </c>
      <c r="J124" s="4">
        <v>1326417000</v>
      </c>
      <c r="K124" s="4">
        <v>1620511000</v>
      </c>
      <c r="L124" s="4">
        <v>2659108000</v>
      </c>
      <c r="M124" s="4">
        <v>2665424000</v>
      </c>
      <c r="N124" s="4">
        <v>3377554000</v>
      </c>
      <c r="O124" s="4">
        <v>1401351000</v>
      </c>
      <c r="P124" s="4">
        <v>2919753000</v>
      </c>
      <c r="Q124" s="5">
        <v>2990217000</v>
      </c>
      <c r="R124" s="4">
        <v>2603260000</v>
      </c>
      <c r="S124" s="4">
        <v>2682781000</v>
      </c>
      <c r="T124" s="4">
        <v>2919753000</v>
      </c>
      <c r="U124" s="4">
        <v>2990217000</v>
      </c>
    </row>
    <row r="125" spans="1:21" ht="16" x14ac:dyDescent="0.2">
      <c r="A125" s="3" t="s">
        <v>133</v>
      </c>
      <c r="B125" s="4" t="s">
        <v>26</v>
      </c>
      <c r="C125" s="4" t="s">
        <v>26</v>
      </c>
      <c r="D125" s="4" t="s">
        <v>26</v>
      </c>
      <c r="E125" s="4" t="s">
        <v>26</v>
      </c>
      <c r="F125" s="4" t="s">
        <v>26</v>
      </c>
      <c r="G125" s="4" t="s">
        <v>26</v>
      </c>
      <c r="H125" s="4" t="s">
        <v>26</v>
      </c>
      <c r="I125" s="4" t="s">
        <v>26</v>
      </c>
      <c r="J125" s="4" t="s">
        <v>26</v>
      </c>
      <c r="K125" s="4" t="s">
        <v>26</v>
      </c>
      <c r="L125" s="4">
        <v>18585000</v>
      </c>
      <c r="M125" s="4">
        <v>15586000</v>
      </c>
      <c r="N125" s="4">
        <v>-1912000</v>
      </c>
      <c r="O125" s="4">
        <v>-2261000</v>
      </c>
      <c r="P125" s="4" t="s">
        <v>26</v>
      </c>
      <c r="Q125" s="5" t="s">
        <v>26</v>
      </c>
      <c r="R125" s="4" t="s">
        <v>26</v>
      </c>
      <c r="S125" s="4" t="s">
        <v>26</v>
      </c>
      <c r="T125" s="4" t="s">
        <v>26</v>
      </c>
      <c r="U125" s="4" t="s">
        <v>26</v>
      </c>
    </row>
    <row r="126" spans="1:21" ht="16" x14ac:dyDescent="0.2">
      <c r="A126" s="3" t="s">
        <v>134</v>
      </c>
      <c r="B126" s="4">
        <v>2184392000</v>
      </c>
      <c r="C126" s="4">
        <v>2246611000</v>
      </c>
      <c r="D126" s="4">
        <v>2860893000</v>
      </c>
      <c r="E126" s="4">
        <v>3315595000</v>
      </c>
      <c r="F126" s="4">
        <v>3482152000</v>
      </c>
      <c r="G126" s="4">
        <v>3669346000</v>
      </c>
      <c r="H126" s="4">
        <v>421439000</v>
      </c>
      <c r="I126" s="4">
        <v>689114000</v>
      </c>
      <c r="J126" s="4">
        <v>1326417000</v>
      </c>
      <c r="K126" s="4">
        <v>1620511000</v>
      </c>
      <c r="L126" s="4">
        <v>2677693000</v>
      </c>
      <c r="M126" s="4">
        <v>2681010000</v>
      </c>
      <c r="N126" s="4">
        <v>3375642000</v>
      </c>
      <c r="O126" s="4">
        <v>1399090000</v>
      </c>
      <c r="P126" s="4">
        <v>2919753000</v>
      </c>
      <c r="Q126" s="5">
        <v>2990217000</v>
      </c>
      <c r="R126" s="4">
        <v>2603260000</v>
      </c>
      <c r="S126" s="4">
        <v>2682781000</v>
      </c>
      <c r="T126" s="4">
        <v>2919753000</v>
      </c>
      <c r="U126" s="4">
        <v>2990217000</v>
      </c>
    </row>
    <row r="127" spans="1:21" ht="16" x14ac:dyDescent="0.2">
      <c r="A127" s="3" t="s">
        <v>135</v>
      </c>
      <c r="B127" s="4">
        <v>3609538000</v>
      </c>
      <c r="C127" s="4">
        <v>3907056000</v>
      </c>
      <c r="D127" s="4">
        <v>4675521000</v>
      </c>
      <c r="E127" s="4">
        <v>5100308000</v>
      </c>
      <c r="F127" s="4">
        <v>5287357000</v>
      </c>
      <c r="G127" s="4">
        <v>5538664000</v>
      </c>
      <c r="H127" s="4">
        <v>4826012000</v>
      </c>
      <c r="I127" s="4">
        <v>4962432000</v>
      </c>
      <c r="J127" s="4">
        <v>5532173000</v>
      </c>
      <c r="K127" s="4">
        <v>5619356000</v>
      </c>
      <c r="L127" s="4">
        <v>9008516000</v>
      </c>
      <c r="M127" s="4">
        <v>9279960000</v>
      </c>
      <c r="N127" s="4">
        <v>10271124000</v>
      </c>
      <c r="O127" s="4">
        <v>12597088000</v>
      </c>
      <c r="P127" s="4">
        <v>14072357000</v>
      </c>
      <c r="Q127" s="5">
        <v>14136841000</v>
      </c>
      <c r="R127" s="4">
        <v>13729074000</v>
      </c>
      <c r="S127" s="4">
        <v>13683549000</v>
      </c>
      <c r="T127" s="4">
        <v>14072357000</v>
      </c>
      <c r="U127" s="4">
        <v>14136841000</v>
      </c>
    </row>
    <row r="128" spans="1:21" ht="16" x14ac:dyDescent="0.2">
      <c r="A128" s="28" t="s">
        <v>136</v>
      </c>
      <c r="B128" s="26">
        <v>170669000</v>
      </c>
      <c r="C128" s="26">
        <v>168043000</v>
      </c>
      <c r="D128" s="26">
        <v>167118000</v>
      </c>
      <c r="E128" s="26">
        <v>166710000</v>
      </c>
      <c r="F128" s="26">
        <v>165435000</v>
      </c>
      <c r="G128" s="26">
        <v>165448000</v>
      </c>
      <c r="H128" s="26">
        <v>157851000</v>
      </c>
      <c r="I128" s="26">
        <v>155955000</v>
      </c>
      <c r="J128" s="26">
        <v>156840000</v>
      </c>
      <c r="K128" s="26">
        <v>156048000</v>
      </c>
      <c r="L128" s="26">
        <v>159475000</v>
      </c>
      <c r="M128" s="26">
        <v>155461000</v>
      </c>
      <c r="N128" s="26">
        <v>152776000</v>
      </c>
      <c r="O128" s="26">
        <v>141804000</v>
      </c>
      <c r="P128" s="26">
        <v>136750000</v>
      </c>
      <c r="Q128" s="27">
        <v>135967000</v>
      </c>
      <c r="R128" s="26">
        <v>138459000</v>
      </c>
      <c r="S128" s="26">
        <v>137289000</v>
      </c>
      <c r="T128" s="26">
        <v>136750000</v>
      </c>
      <c r="U128" s="26">
        <v>135967000</v>
      </c>
    </row>
    <row r="129" spans="1:21" ht="16" x14ac:dyDescent="0.2">
      <c r="A129" s="15" t="s">
        <v>199</v>
      </c>
      <c r="B129" s="10"/>
      <c r="C129" s="20">
        <f>(C128/B128)-1</f>
        <v>-1.53865083875806E-2</v>
      </c>
      <c r="D129" s="20">
        <f>(D128/C128)-1</f>
        <v>-5.5045434799426696E-3</v>
      </c>
      <c r="E129" s="20">
        <f>(E128/D128)-1</f>
        <v>-2.4413887193479589E-3</v>
      </c>
      <c r="F129" s="20">
        <f t="shared" ref="F129:U129" si="9">(F128/E128)-1</f>
        <v>-7.6480115170055596E-3</v>
      </c>
      <c r="G129" s="20">
        <f t="shared" si="9"/>
        <v>7.8580711457609809E-5</v>
      </c>
      <c r="H129" s="20">
        <f t="shared" si="9"/>
        <v>-4.5917750592331164E-2</v>
      </c>
      <c r="I129" s="20">
        <f t="shared" si="9"/>
        <v>-1.20113271376171E-2</v>
      </c>
      <c r="J129" s="20">
        <f t="shared" si="9"/>
        <v>5.6747138597672553E-3</v>
      </c>
      <c r="K129" s="20">
        <f t="shared" si="9"/>
        <v>-5.0497322111706655E-3</v>
      </c>
      <c r="L129" s="20">
        <f t="shared" si="9"/>
        <v>2.1961191428278459E-2</v>
      </c>
      <c r="M129" s="20">
        <f t="shared" si="9"/>
        <v>-2.5170089355698422E-2</v>
      </c>
      <c r="N129" s="20">
        <f t="shared" si="9"/>
        <v>-1.72712127157294E-2</v>
      </c>
      <c r="O129" s="20">
        <f t="shared" si="9"/>
        <v>-7.1817562968005455E-2</v>
      </c>
      <c r="P129" s="20">
        <f t="shared" si="9"/>
        <v>-3.5640743561535682E-2</v>
      </c>
      <c r="Q129" s="20">
        <f t="shared" si="9"/>
        <v>-5.7257769652651058E-3</v>
      </c>
      <c r="R129" s="20">
        <f t="shared" si="9"/>
        <v>1.8327976641390853E-2</v>
      </c>
      <c r="S129" s="20">
        <f t="shared" si="9"/>
        <v>-8.4501549195068471E-3</v>
      </c>
      <c r="T129" s="20">
        <f t="shared" si="9"/>
        <v>-3.9260246633014972E-3</v>
      </c>
      <c r="U129" s="20">
        <f t="shared" si="9"/>
        <v>-5.7257769652651058E-3</v>
      </c>
    </row>
    <row r="130" spans="1:21" ht="16" x14ac:dyDescent="0.2">
      <c r="A130" s="3" t="s">
        <v>137</v>
      </c>
      <c r="B130" s="4" t="s">
        <v>26</v>
      </c>
      <c r="C130" s="4" t="s">
        <v>26</v>
      </c>
      <c r="D130" s="4" t="s">
        <v>26</v>
      </c>
      <c r="E130" s="4" t="s">
        <v>26</v>
      </c>
      <c r="F130" s="4" t="s">
        <v>26</v>
      </c>
      <c r="G130" s="4" t="s">
        <v>26</v>
      </c>
      <c r="H130" s="4" t="s">
        <v>26</v>
      </c>
      <c r="I130" s="4" t="s">
        <v>26</v>
      </c>
      <c r="J130" s="4" t="s">
        <v>26</v>
      </c>
      <c r="K130" s="4" t="s">
        <v>26</v>
      </c>
      <c r="L130" s="4" t="s">
        <v>26</v>
      </c>
      <c r="M130" s="4">
        <v>99879000</v>
      </c>
      <c r="N130" s="4">
        <v>103061000</v>
      </c>
      <c r="O130" s="4">
        <v>113587000</v>
      </c>
      <c r="P130" s="4">
        <v>172396000</v>
      </c>
      <c r="Q130" s="5">
        <v>174196000</v>
      </c>
      <c r="R130" s="4">
        <v>112611000</v>
      </c>
      <c r="S130" s="4">
        <v>171333000</v>
      </c>
      <c r="T130" s="4">
        <v>172396000</v>
      </c>
      <c r="U130" s="4">
        <v>174196000</v>
      </c>
    </row>
    <row r="131" spans="1:21" ht="16" x14ac:dyDescent="0.2">
      <c r="A131" s="3" t="s">
        <v>138</v>
      </c>
      <c r="B131" s="4">
        <v>220237000</v>
      </c>
      <c r="C131" s="4">
        <v>215829000</v>
      </c>
      <c r="D131" s="4">
        <v>34961000</v>
      </c>
      <c r="E131" s="4">
        <v>-1787611000</v>
      </c>
      <c r="F131" s="4">
        <v>-2171505000</v>
      </c>
      <c r="G131" s="4">
        <v>-2404718000</v>
      </c>
      <c r="H131" s="4">
        <v>803305000</v>
      </c>
      <c r="I131" s="4">
        <v>566642000</v>
      </c>
      <c r="J131" s="4">
        <v>-86283000</v>
      </c>
      <c r="K131" s="4">
        <v>-642916000</v>
      </c>
      <c r="L131" s="4">
        <v>1683997000</v>
      </c>
      <c r="M131" s="4">
        <v>1489198000</v>
      </c>
      <c r="N131" s="4">
        <v>2008157000</v>
      </c>
      <c r="O131" s="4">
        <v>5075810000</v>
      </c>
      <c r="P131" s="4">
        <v>3962871000</v>
      </c>
      <c r="Q131" s="5">
        <v>4180161000</v>
      </c>
      <c r="R131" s="4">
        <v>4542268000</v>
      </c>
      <c r="S131" s="4">
        <v>4321227000</v>
      </c>
      <c r="T131" s="4">
        <v>3962871000</v>
      </c>
      <c r="U131" s="4">
        <v>4180161000</v>
      </c>
    </row>
    <row r="132" spans="1:21" ht="16" x14ac:dyDescent="0.2">
      <c r="A132" s="3" t="s">
        <v>139</v>
      </c>
      <c r="B132" s="6">
        <v>10.08</v>
      </c>
      <c r="C132" s="6">
        <v>9.61</v>
      </c>
      <c r="D132" s="6">
        <v>1.22</v>
      </c>
      <c r="E132" s="6">
        <v>-53.92</v>
      </c>
      <c r="F132" s="6">
        <v>-62.36</v>
      </c>
      <c r="G132" s="6">
        <v>-65.540000000000006</v>
      </c>
      <c r="H132" s="6">
        <v>190.61</v>
      </c>
      <c r="I132" s="6">
        <v>82.23</v>
      </c>
      <c r="J132" s="6">
        <v>-6.5</v>
      </c>
      <c r="K132" s="6">
        <v>-39.67</v>
      </c>
      <c r="L132" s="6">
        <v>62.89</v>
      </c>
      <c r="M132" s="6">
        <v>55.55</v>
      </c>
      <c r="N132" s="6">
        <v>59.49</v>
      </c>
      <c r="O132" s="6">
        <v>362.79</v>
      </c>
      <c r="P132" s="6">
        <v>135.72999999999999</v>
      </c>
      <c r="Q132" s="7">
        <v>139.79</v>
      </c>
      <c r="R132" s="6">
        <v>174.48</v>
      </c>
      <c r="S132" s="6">
        <v>161.07</v>
      </c>
      <c r="T132" s="6">
        <v>135.72999999999999</v>
      </c>
      <c r="U132" s="6">
        <v>139.79</v>
      </c>
    </row>
    <row r="133" spans="1:21" ht="16" x14ac:dyDescent="0.2">
      <c r="A133" s="3" t="s">
        <v>140</v>
      </c>
      <c r="B133" s="6">
        <v>54.48</v>
      </c>
      <c r="C133" s="6">
        <v>52.03</v>
      </c>
      <c r="D133" s="6">
        <v>57.42</v>
      </c>
      <c r="E133" s="6">
        <v>62.16</v>
      </c>
      <c r="F133" s="6">
        <v>63.36</v>
      </c>
      <c r="G133" s="6">
        <v>63.88</v>
      </c>
      <c r="H133" s="6">
        <v>1.66</v>
      </c>
      <c r="I133" s="6">
        <v>7.56</v>
      </c>
      <c r="J133" s="6">
        <v>18.55</v>
      </c>
      <c r="K133" s="6">
        <v>23.76</v>
      </c>
      <c r="L133" s="6">
        <v>-20.91</v>
      </c>
      <c r="M133" s="6">
        <v>-12.93</v>
      </c>
      <c r="N133" s="6">
        <v>2.5299999999999998</v>
      </c>
      <c r="O133" s="6">
        <v>-23.29</v>
      </c>
      <c r="P133" s="6">
        <v>-2.71</v>
      </c>
      <c r="Q133" s="7">
        <v>-1.46</v>
      </c>
      <c r="R133" s="6">
        <v>-7.13</v>
      </c>
      <c r="S133" s="6">
        <v>-5.73</v>
      </c>
      <c r="T133" s="6">
        <v>-2.71</v>
      </c>
      <c r="U133" s="6">
        <v>-1.46</v>
      </c>
    </row>
    <row r="134" spans="1:21" ht="16" x14ac:dyDescent="0.2">
      <c r="A134" s="3" t="s">
        <v>141</v>
      </c>
      <c r="B134" s="6">
        <v>4.25</v>
      </c>
      <c r="C134" s="6">
        <v>3.67</v>
      </c>
      <c r="D134" s="6">
        <v>4.17</v>
      </c>
      <c r="E134" s="6">
        <v>4.83</v>
      </c>
      <c r="F134" s="6">
        <v>5.05</v>
      </c>
      <c r="G134" s="6">
        <v>5.12</v>
      </c>
      <c r="H134" s="6">
        <v>3.9</v>
      </c>
      <c r="I134" s="6">
        <v>3.86</v>
      </c>
      <c r="J134" s="6">
        <v>3.4</v>
      </c>
      <c r="K134" s="6">
        <v>3.73</v>
      </c>
      <c r="L134" s="6">
        <v>2.44</v>
      </c>
      <c r="M134" s="6">
        <v>2.78</v>
      </c>
      <c r="N134" s="6">
        <v>2.71</v>
      </c>
      <c r="O134" s="6">
        <v>2.5</v>
      </c>
      <c r="P134" s="6">
        <v>2.2400000000000002</v>
      </c>
      <c r="Q134" s="7">
        <v>2.21</v>
      </c>
      <c r="R134" s="6">
        <v>2.34</v>
      </c>
      <c r="S134" s="6">
        <v>2.35</v>
      </c>
      <c r="T134" s="6">
        <v>2.2400000000000002</v>
      </c>
      <c r="U134" s="6">
        <v>2.21</v>
      </c>
    </row>
    <row r="135" spans="1:21" ht="16" x14ac:dyDescent="0.2">
      <c r="A135" s="3" t="s">
        <v>142</v>
      </c>
      <c r="B135" s="6">
        <v>219.94</v>
      </c>
      <c r="C135" s="6">
        <v>200.97</v>
      </c>
      <c r="D135" s="6">
        <v>168.54</v>
      </c>
      <c r="E135" s="6">
        <v>205.56</v>
      </c>
      <c r="F135" s="6">
        <v>230.16</v>
      </c>
      <c r="G135" s="6">
        <v>222.6</v>
      </c>
      <c r="H135" s="6">
        <v>229.25</v>
      </c>
      <c r="I135" s="6">
        <v>249.04</v>
      </c>
      <c r="J135" s="6">
        <v>229.98</v>
      </c>
      <c r="K135" s="6">
        <v>230.09</v>
      </c>
      <c r="L135" s="6">
        <v>248.97</v>
      </c>
      <c r="M135" s="6">
        <v>223.56</v>
      </c>
      <c r="N135" s="6">
        <v>217.22</v>
      </c>
      <c r="O135" s="6">
        <v>216.43</v>
      </c>
      <c r="P135" s="6">
        <v>249.3</v>
      </c>
      <c r="Q135" s="7">
        <v>269.69</v>
      </c>
      <c r="R135" s="6">
        <v>228.72</v>
      </c>
      <c r="S135" s="6">
        <v>234.62</v>
      </c>
      <c r="T135" s="6">
        <v>249.3</v>
      </c>
      <c r="U135" s="6">
        <v>269.69</v>
      </c>
    </row>
    <row r="136" spans="1:21" ht="16" x14ac:dyDescent="0.2">
      <c r="A136" s="3" t="s">
        <v>143</v>
      </c>
      <c r="B136" s="4">
        <v>4900</v>
      </c>
      <c r="C136" s="4">
        <v>5000</v>
      </c>
      <c r="D136" s="4">
        <v>5500</v>
      </c>
      <c r="E136" s="4">
        <v>5710</v>
      </c>
      <c r="F136" s="4">
        <v>5820</v>
      </c>
      <c r="G136" s="4">
        <v>6060</v>
      </c>
      <c r="H136" s="4">
        <v>5880</v>
      </c>
      <c r="I136" s="4">
        <v>5580</v>
      </c>
      <c r="J136" s="4">
        <v>5990</v>
      </c>
      <c r="K136" s="4">
        <v>6550</v>
      </c>
      <c r="L136" s="4">
        <v>10020</v>
      </c>
      <c r="M136" s="4">
        <v>10600</v>
      </c>
      <c r="N136" s="4">
        <v>11550</v>
      </c>
      <c r="O136" s="4">
        <v>14280</v>
      </c>
      <c r="P136" s="4">
        <v>15210</v>
      </c>
      <c r="Q136" s="5">
        <v>15210</v>
      </c>
      <c r="R136" s="4">
        <v>14280</v>
      </c>
      <c r="S136" s="4">
        <v>14280</v>
      </c>
      <c r="T136" s="4">
        <v>15210</v>
      </c>
      <c r="U136" s="4">
        <v>15210</v>
      </c>
    </row>
    <row r="138" spans="1:21" ht="16" x14ac:dyDescent="0.2">
      <c r="A138" s="2" t="s">
        <v>26</v>
      </c>
      <c r="B138" s="2" t="s">
        <v>0</v>
      </c>
      <c r="C138" s="2" t="s">
        <v>1</v>
      </c>
      <c r="D138" s="2" t="s">
        <v>2</v>
      </c>
      <c r="E138" s="2" t="s">
        <v>3</v>
      </c>
      <c r="F138" s="2" t="s">
        <v>4</v>
      </c>
      <c r="G138" s="2" t="s">
        <v>5</v>
      </c>
      <c r="H138" s="2" t="s">
        <v>6</v>
      </c>
      <c r="I138" s="2" t="s">
        <v>7</v>
      </c>
      <c r="J138" s="2" t="s">
        <v>8</v>
      </c>
      <c r="K138" s="2" t="s">
        <v>9</v>
      </c>
      <c r="L138" s="2" t="s">
        <v>10</v>
      </c>
      <c r="M138" s="2" t="s">
        <v>11</v>
      </c>
      <c r="N138" s="2" t="s">
        <v>12</v>
      </c>
      <c r="O138" s="2" t="s">
        <v>13</v>
      </c>
      <c r="P138" s="2" t="s">
        <v>14</v>
      </c>
      <c r="Q138" s="2" t="s">
        <v>15</v>
      </c>
      <c r="R138" s="2" t="s">
        <v>16</v>
      </c>
      <c r="S138" s="2" t="s">
        <v>17</v>
      </c>
      <c r="T138" s="2" t="s">
        <v>18</v>
      </c>
      <c r="U138" s="2" t="s">
        <v>19</v>
      </c>
    </row>
    <row r="139" spans="1:21" ht="16" x14ac:dyDescent="0.2">
      <c r="A139" s="3" t="s">
        <v>144</v>
      </c>
      <c r="B139" s="4">
        <v>-523368000</v>
      </c>
      <c r="C139" s="4">
        <v>212300000</v>
      </c>
      <c r="D139" s="4">
        <v>794488000</v>
      </c>
      <c r="E139" s="4">
        <v>756015000</v>
      </c>
      <c r="F139" s="4">
        <v>543149000</v>
      </c>
      <c r="G139" s="4">
        <v>582755000</v>
      </c>
      <c r="H139" s="4">
        <v>366158000</v>
      </c>
      <c r="I139" s="4">
        <v>704422000</v>
      </c>
      <c r="J139" s="4">
        <v>926076000</v>
      </c>
      <c r="K139" s="4">
        <v>802265000</v>
      </c>
      <c r="L139" s="4">
        <v>1175017000</v>
      </c>
      <c r="M139" s="4">
        <v>1215025000</v>
      </c>
      <c r="N139" s="4">
        <v>2077353000</v>
      </c>
      <c r="O139" s="4">
        <v>805398000</v>
      </c>
      <c r="P139" s="4">
        <v>3387351000</v>
      </c>
      <c r="Q139" s="5">
        <v>3102661000</v>
      </c>
      <c r="R139" s="4">
        <v>978795000</v>
      </c>
      <c r="S139" s="4">
        <v>697837000</v>
      </c>
      <c r="T139" s="4">
        <v>684654000</v>
      </c>
      <c r="U139" s="4">
        <v>741375000</v>
      </c>
    </row>
    <row r="140" spans="1:21" ht="16" x14ac:dyDescent="0.2">
      <c r="A140" s="3" t="s">
        <v>145</v>
      </c>
      <c r="B140" s="4">
        <v>135848000</v>
      </c>
      <c r="C140" s="4">
        <v>87348000</v>
      </c>
      <c r="D140" s="4">
        <v>86044000</v>
      </c>
      <c r="E140" s="4">
        <v>92133000</v>
      </c>
      <c r="F140" s="4">
        <v>87534000</v>
      </c>
      <c r="G140" s="4">
        <v>83072000</v>
      </c>
      <c r="H140" s="4">
        <v>80536000</v>
      </c>
      <c r="I140" s="4">
        <v>66932000</v>
      </c>
      <c r="J140" s="4">
        <v>57836000</v>
      </c>
      <c r="K140" s="4">
        <v>62684000</v>
      </c>
      <c r="L140" s="4">
        <v>233224000</v>
      </c>
      <c r="M140" s="4">
        <v>348049000</v>
      </c>
      <c r="N140" s="4">
        <v>333335000</v>
      </c>
      <c r="O140" s="4">
        <v>100848000</v>
      </c>
      <c r="P140" s="4">
        <v>415113000</v>
      </c>
      <c r="Q140" s="5">
        <v>415578000</v>
      </c>
      <c r="R140" s="4">
        <v>103508000</v>
      </c>
      <c r="S140" s="4">
        <v>104854000</v>
      </c>
      <c r="T140" s="4">
        <v>104813000</v>
      </c>
      <c r="U140" s="4">
        <v>102403000</v>
      </c>
    </row>
    <row r="141" spans="1:21" ht="16" x14ac:dyDescent="0.2">
      <c r="A141" s="3" t="s">
        <v>146</v>
      </c>
      <c r="B141" s="4">
        <v>618124000</v>
      </c>
      <c r="C141" s="4">
        <v>65184000</v>
      </c>
      <c r="D141" s="4">
        <v>152812000</v>
      </c>
      <c r="E141" s="4">
        <v>274488000</v>
      </c>
      <c r="F141" s="4">
        <v>53766000</v>
      </c>
      <c r="G141" s="4">
        <v>35840000</v>
      </c>
      <c r="H141" s="4">
        <v>171575000</v>
      </c>
      <c r="I141" s="4">
        <v>48427000</v>
      </c>
      <c r="J141" s="4">
        <v>54101000</v>
      </c>
      <c r="K141" s="4">
        <v>63979000</v>
      </c>
      <c r="L141" s="4">
        <v>70734000</v>
      </c>
      <c r="M141" s="4">
        <v>396251000</v>
      </c>
      <c r="N141" s="4">
        <v>62096000</v>
      </c>
      <c r="O141" s="4">
        <v>204984000</v>
      </c>
      <c r="P141" s="4">
        <v>-142772000</v>
      </c>
      <c r="Q141" s="5">
        <v>-36916000</v>
      </c>
      <c r="R141" s="4">
        <v>-80415000</v>
      </c>
      <c r="S141" s="4">
        <v>-34997000</v>
      </c>
      <c r="T141" s="4">
        <v>91076000</v>
      </c>
      <c r="U141" s="4">
        <v>-12580000</v>
      </c>
    </row>
    <row r="142" spans="1:21" ht="16" x14ac:dyDescent="0.2">
      <c r="A142" s="28" t="s">
        <v>147</v>
      </c>
      <c r="B142" s="26">
        <v>105535000</v>
      </c>
      <c r="C142" s="26">
        <v>85982000</v>
      </c>
      <c r="D142" s="26">
        <v>81430000</v>
      </c>
      <c r="E142" s="26">
        <v>78835000</v>
      </c>
      <c r="F142" s="26">
        <v>70084000</v>
      </c>
      <c r="G142" s="26">
        <v>60940000</v>
      </c>
      <c r="H142" s="26">
        <v>55302000</v>
      </c>
      <c r="I142" s="26">
        <v>45050000</v>
      </c>
      <c r="J142" s="26">
        <v>50943000</v>
      </c>
      <c r="K142" s="26">
        <v>62784000</v>
      </c>
      <c r="L142" s="26">
        <v>94194000</v>
      </c>
      <c r="M142" s="26">
        <v>111381000</v>
      </c>
      <c r="N142" s="26">
        <v>111836000</v>
      </c>
      <c r="O142" s="26">
        <v>36849000</v>
      </c>
      <c r="P142" s="26">
        <v>171424000</v>
      </c>
      <c r="Q142" s="27">
        <v>185214000</v>
      </c>
      <c r="R142" s="26">
        <v>38405000</v>
      </c>
      <c r="S142" s="26">
        <v>48130000</v>
      </c>
      <c r="T142" s="26">
        <v>49907000</v>
      </c>
      <c r="U142" s="26">
        <v>48772000</v>
      </c>
    </row>
    <row r="143" spans="1:21" ht="16" x14ac:dyDescent="0.2">
      <c r="A143" s="12" t="s">
        <v>200</v>
      </c>
      <c r="B143" s="20">
        <f t="shared" ref="B143:U143" si="10">B142/B2</f>
        <v>6.9421055955206368E-2</v>
      </c>
      <c r="C143" s="20">
        <f t="shared" si="10"/>
        <v>4.7223137590896108E-2</v>
      </c>
      <c r="D143" s="20">
        <f t="shared" si="10"/>
        <v>2.5645895160789967E-2</v>
      </c>
      <c r="E143" s="20">
        <f t="shared" si="10"/>
        <v>2.4853843573530932E-2</v>
      </c>
      <c r="F143" s="20">
        <f t="shared" si="10"/>
        <v>2.4653323629220823E-2</v>
      </c>
      <c r="G143" s="20">
        <f t="shared" si="10"/>
        <v>2.0802837979550817E-2</v>
      </c>
      <c r="H143" s="20">
        <f t="shared" si="10"/>
        <v>1.9652109824669008E-2</v>
      </c>
      <c r="I143" s="20">
        <f t="shared" si="10"/>
        <v>1.5094691125092268E-2</v>
      </c>
      <c r="J143" s="20">
        <f t="shared" si="10"/>
        <v>1.4638734211988802E-2</v>
      </c>
      <c r="K143" s="20">
        <f t="shared" si="10"/>
        <v>1.555329463341476E-2</v>
      </c>
      <c r="L143" s="20">
        <f t="shared" si="10"/>
        <v>2.061632286430181E-2</v>
      </c>
      <c r="M143" s="20">
        <f t="shared" si="10"/>
        <v>1.9182374556181221E-2</v>
      </c>
      <c r="N143" s="20">
        <f t="shared" si="10"/>
        <v>1.6164228889273675E-2</v>
      </c>
      <c r="O143" s="20">
        <f t="shared" si="10"/>
        <v>4.0001593593839606E-3</v>
      </c>
      <c r="P143" s="20">
        <f t="shared" si="10"/>
        <v>1.6332229934748824E-2</v>
      </c>
      <c r="Q143" s="20">
        <f t="shared" si="10"/>
        <v>1.8214328282353458E-2</v>
      </c>
      <c r="R143" s="20">
        <f t="shared" si="10"/>
        <v>1.2870795710427372E-2</v>
      </c>
      <c r="S143" s="20">
        <f t="shared" si="10"/>
        <v>1.978534971520278E-2</v>
      </c>
      <c r="T143" s="20">
        <f t="shared" si="10"/>
        <v>2.1190699309636764E-2</v>
      </c>
      <c r="U143" s="20">
        <f t="shared" si="10"/>
        <v>2.0347474046248658E-2</v>
      </c>
    </row>
    <row r="144" spans="1:21" ht="16" x14ac:dyDescent="0.2">
      <c r="A144" s="3" t="s">
        <v>148</v>
      </c>
      <c r="B144" s="4">
        <v>59697000</v>
      </c>
      <c r="C144" s="4">
        <v>-19865000</v>
      </c>
      <c r="D144" s="4">
        <v>64736000</v>
      </c>
      <c r="E144" s="4">
        <v>193412000</v>
      </c>
      <c r="F144" s="4">
        <v>4532000</v>
      </c>
      <c r="G144" s="4">
        <v>17176000</v>
      </c>
      <c r="H144" s="4">
        <v>-24245000</v>
      </c>
      <c r="I144" s="4">
        <v>19804000</v>
      </c>
      <c r="J144" s="4">
        <v>4007000</v>
      </c>
      <c r="K144" s="4">
        <v>98760000</v>
      </c>
      <c r="L144" s="4">
        <v>-27511000</v>
      </c>
      <c r="M144" s="4">
        <v>-93110000</v>
      </c>
      <c r="N144" s="4">
        <v>-44445000</v>
      </c>
      <c r="O144" s="4">
        <v>53474000</v>
      </c>
      <c r="P144" s="4">
        <v>-298145000</v>
      </c>
      <c r="Q144" s="5">
        <v>-213241000</v>
      </c>
      <c r="R144" s="4">
        <v>-98890000</v>
      </c>
      <c r="S144" s="4">
        <v>-66596000</v>
      </c>
      <c r="T144" s="4">
        <v>23567000</v>
      </c>
      <c r="U144" s="4">
        <v>-71322000</v>
      </c>
    </row>
    <row r="145" spans="1:21" ht="16" x14ac:dyDescent="0.2">
      <c r="A145" s="3" t="s">
        <v>149</v>
      </c>
      <c r="B145" s="4">
        <v>452620000</v>
      </c>
      <c r="C145" s="4">
        <v>15149000</v>
      </c>
      <c r="D145" s="4">
        <v>10568000</v>
      </c>
      <c r="E145" s="4">
        <v>2878000</v>
      </c>
      <c r="F145" s="4">
        <v>1327000</v>
      </c>
      <c r="G145" s="4">
        <v>1374000</v>
      </c>
      <c r="H145" s="4">
        <v>2126000</v>
      </c>
      <c r="I145" s="4">
        <v>1396000</v>
      </c>
      <c r="J145" s="4">
        <v>358000</v>
      </c>
      <c r="K145" s="4">
        <v>1000000</v>
      </c>
      <c r="L145" s="4">
        <v>221000</v>
      </c>
      <c r="M145" s="4">
        <v>267409000</v>
      </c>
      <c r="N145" s="4">
        <v>842000</v>
      </c>
      <c r="O145" s="4">
        <v>5962000</v>
      </c>
      <c r="P145" s="4">
        <v>9905000</v>
      </c>
      <c r="Q145" s="5">
        <v>749000</v>
      </c>
      <c r="R145" s="4">
        <v>749000</v>
      </c>
      <c r="S145" s="4" t="s">
        <v>26</v>
      </c>
      <c r="T145" s="4" t="s">
        <v>26</v>
      </c>
      <c r="U145" s="4" t="s">
        <v>26</v>
      </c>
    </row>
    <row r="146" spans="1:21" ht="16" x14ac:dyDescent="0.2">
      <c r="A146" s="3" t="s">
        <v>150</v>
      </c>
      <c r="B146" s="4">
        <v>272000</v>
      </c>
      <c r="C146" s="4">
        <v>-16082000</v>
      </c>
      <c r="D146" s="4">
        <v>-3922000</v>
      </c>
      <c r="E146" s="4">
        <v>-637000</v>
      </c>
      <c r="F146" s="4">
        <v>-22177000</v>
      </c>
      <c r="G146" s="4">
        <v>-43650000</v>
      </c>
      <c r="H146" s="4">
        <v>138392000</v>
      </c>
      <c r="I146" s="4">
        <v>-17823000</v>
      </c>
      <c r="J146" s="4">
        <v>-1207000</v>
      </c>
      <c r="K146" s="4">
        <v>-98565000</v>
      </c>
      <c r="L146" s="4">
        <v>3830000</v>
      </c>
      <c r="M146" s="4">
        <v>110571000</v>
      </c>
      <c r="N146" s="4">
        <v>-6137000</v>
      </c>
      <c r="O146" s="4">
        <v>108699000</v>
      </c>
      <c r="P146" s="4">
        <v>-25956000</v>
      </c>
      <c r="Q146" s="5">
        <v>-9638000</v>
      </c>
      <c r="R146" s="4">
        <v>-20679000</v>
      </c>
      <c r="S146" s="4">
        <v>-16531000</v>
      </c>
      <c r="T146" s="4">
        <v>17602000</v>
      </c>
      <c r="U146" s="4">
        <v>9970000</v>
      </c>
    </row>
    <row r="147" spans="1:21" ht="16" x14ac:dyDescent="0.2">
      <c r="A147" s="3" t="s">
        <v>151</v>
      </c>
      <c r="B147" s="4">
        <v>-34920000</v>
      </c>
      <c r="C147" s="4">
        <v>82968000</v>
      </c>
      <c r="D147" s="4">
        <v>-210178000</v>
      </c>
      <c r="E147" s="4">
        <v>-181019000</v>
      </c>
      <c r="F147" s="4">
        <v>228739000</v>
      </c>
      <c r="G147" s="4">
        <v>77219000</v>
      </c>
      <c r="H147" s="4">
        <v>-12363000</v>
      </c>
      <c r="I147" s="4">
        <v>-60085000</v>
      </c>
      <c r="J147" s="4">
        <v>41652000</v>
      </c>
      <c r="K147" s="4">
        <v>300192000</v>
      </c>
      <c r="L147" s="4">
        <v>-326343000</v>
      </c>
      <c r="M147" s="4">
        <v>-180475000</v>
      </c>
      <c r="N147" s="4">
        <v>-287760000</v>
      </c>
      <c r="O147" s="4">
        <v>-292001000</v>
      </c>
      <c r="P147" s="4">
        <v>10113000</v>
      </c>
      <c r="Q147" s="5">
        <v>60677000</v>
      </c>
      <c r="R147" s="4">
        <v>-313598000</v>
      </c>
      <c r="S147" s="4">
        <v>243161000</v>
      </c>
      <c r="T147" s="4">
        <v>78572000</v>
      </c>
      <c r="U147" s="4">
        <v>52542000</v>
      </c>
    </row>
    <row r="148" spans="1:21" ht="16" x14ac:dyDescent="0.2">
      <c r="A148" s="3" t="s">
        <v>152</v>
      </c>
      <c r="B148" s="4">
        <v>277331000</v>
      </c>
      <c r="C148" s="4">
        <v>-220857000</v>
      </c>
      <c r="D148" s="4">
        <v>-128219000</v>
      </c>
      <c r="E148" s="4">
        <v>-113922000</v>
      </c>
      <c r="F148" s="4">
        <v>159245000</v>
      </c>
      <c r="G148" s="4">
        <v>32591000</v>
      </c>
      <c r="H148" s="4">
        <v>-118520000</v>
      </c>
      <c r="I148" s="4">
        <v>-8292000</v>
      </c>
      <c r="J148" s="4">
        <v>39898000</v>
      </c>
      <c r="K148" s="4">
        <v>-76497000</v>
      </c>
      <c r="L148" s="4">
        <v>-146151000</v>
      </c>
      <c r="M148" s="4">
        <v>-118362000</v>
      </c>
      <c r="N148" s="4">
        <v>-203155000</v>
      </c>
      <c r="O148" s="4">
        <v>-192055000</v>
      </c>
      <c r="P148" s="4">
        <v>-48534000</v>
      </c>
      <c r="Q148" s="5">
        <v>113557000</v>
      </c>
      <c r="R148" s="4">
        <v>-440647000</v>
      </c>
      <c r="S148" s="4">
        <v>342090000</v>
      </c>
      <c r="T148" s="4">
        <v>105096000</v>
      </c>
      <c r="U148" s="4">
        <v>107018000</v>
      </c>
    </row>
    <row r="149" spans="1:21" ht="16" x14ac:dyDescent="0.2">
      <c r="A149" s="3" t="s">
        <v>153</v>
      </c>
      <c r="B149" s="4">
        <v>120249000</v>
      </c>
      <c r="C149" s="4">
        <v>-27715000</v>
      </c>
      <c r="D149" s="4">
        <v>-170141000</v>
      </c>
      <c r="E149" s="4">
        <v>-93145000</v>
      </c>
      <c r="F149" s="4">
        <v>14787000</v>
      </c>
      <c r="G149" s="4">
        <v>-26173000</v>
      </c>
      <c r="H149" s="4">
        <v>27500000</v>
      </c>
      <c r="I149" s="4">
        <v>-67579000</v>
      </c>
      <c r="J149" s="4">
        <v>-46433000</v>
      </c>
      <c r="K149" s="4">
        <v>-182883000</v>
      </c>
      <c r="L149" s="4">
        <v>-59561000</v>
      </c>
      <c r="M149" s="4">
        <v>-74817000</v>
      </c>
      <c r="N149" s="4">
        <v>-270100000</v>
      </c>
      <c r="O149" s="4">
        <v>-170600000</v>
      </c>
      <c r="P149" s="4">
        <v>-749047000</v>
      </c>
      <c r="Q149" s="5">
        <v>-621936000</v>
      </c>
      <c r="R149" s="4">
        <v>-127647000</v>
      </c>
      <c r="S149" s="4">
        <v>-211216000</v>
      </c>
      <c r="T149" s="4">
        <v>-144654000</v>
      </c>
      <c r="U149" s="4">
        <v>-138419000</v>
      </c>
    </row>
    <row r="150" spans="1:21" ht="16" x14ac:dyDescent="0.2">
      <c r="A150" s="3" t="s">
        <v>154</v>
      </c>
      <c r="B150" s="4" t="s">
        <v>26</v>
      </c>
      <c r="C150" s="4" t="s">
        <v>26</v>
      </c>
      <c r="D150" s="4" t="s">
        <v>26</v>
      </c>
      <c r="E150" s="4" t="s">
        <v>26</v>
      </c>
      <c r="F150" s="4" t="s">
        <v>26</v>
      </c>
      <c r="G150" s="4" t="s">
        <v>26</v>
      </c>
      <c r="H150" s="4" t="s">
        <v>26</v>
      </c>
      <c r="I150" s="4" t="s">
        <v>26</v>
      </c>
      <c r="J150" s="4" t="s">
        <v>26</v>
      </c>
      <c r="K150" s="4" t="s">
        <v>26</v>
      </c>
      <c r="L150" s="4" t="s">
        <v>26</v>
      </c>
      <c r="M150" s="4" t="s">
        <v>26</v>
      </c>
      <c r="N150" s="4" t="s">
        <v>26</v>
      </c>
      <c r="O150" s="4" t="s">
        <v>26</v>
      </c>
      <c r="P150" s="4" t="s">
        <v>26</v>
      </c>
      <c r="Q150" s="5" t="s">
        <v>26</v>
      </c>
      <c r="R150" s="4" t="s">
        <v>26</v>
      </c>
      <c r="S150" s="4" t="s">
        <v>26</v>
      </c>
      <c r="T150" s="4" t="s">
        <v>26</v>
      </c>
      <c r="U150" s="4" t="s">
        <v>26</v>
      </c>
    </row>
    <row r="151" spans="1:21" ht="16" x14ac:dyDescent="0.2">
      <c r="A151" s="3" t="s">
        <v>155</v>
      </c>
      <c r="B151" s="4">
        <v>-46796000</v>
      </c>
      <c r="C151" s="4">
        <v>44381000</v>
      </c>
      <c r="D151" s="4">
        <v>34259000</v>
      </c>
      <c r="E151" s="4">
        <v>-3732000</v>
      </c>
      <c r="F151" s="4">
        <v>-22812000</v>
      </c>
      <c r="G151" s="4">
        <v>-12333000</v>
      </c>
      <c r="H151" s="4">
        <v>848000</v>
      </c>
      <c r="I151" s="4">
        <v>3109000</v>
      </c>
      <c r="J151" s="4">
        <v>40100000</v>
      </c>
      <c r="K151" s="4">
        <v>21778000</v>
      </c>
      <c r="L151" s="4">
        <v>-21627000</v>
      </c>
      <c r="M151" s="4">
        <v>61144000</v>
      </c>
      <c r="N151" s="4">
        <v>79366000</v>
      </c>
      <c r="O151" s="4">
        <v>19256000</v>
      </c>
      <c r="P151" s="4">
        <v>-144661000</v>
      </c>
      <c r="Q151" s="5">
        <v>-172788000</v>
      </c>
      <c r="R151" s="4">
        <v>44317000</v>
      </c>
      <c r="S151" s="4">
        <v>-119606000</v>
      </c>
      <c r="T151" s="4">
        <v>-105844000</v>
      </c>
      <c r="U151" s="4">
        <v>8345000</v>
      </c>
    </row>
    <row r="152" spans="1:21" ht="16" x14ac:dyDescent="0.2">
      <c r="A152" s="3" t="s">
        <v>156</v>
      </c>
      <c r="B152" s="4">
        <v>-385704000</v>
      </c>
      <c r="C152" s="4">
        <v>287159000</v>
      </c>
      <c r="D152" s="4">
        <v>53923000</v>
      </c>
      <c r="E152" s="4">
        <v>29780000</v>
      </c>
      <c r="F152" s="4">
        <v>77519000</v>
      </c>
      <c r="G152" s="4">
        <v>83134000</v>
      </c>
      <c r="H152" s="4">
        <v>77809000</v>
      </c>
      <c r="I152" s="4">
        <v>12677000</v>
      </c>
      <c r="J152" s="4">
        <v>8087000</v>
      </c>
      <c r="K152" s="4">
        <v>537794000</v>
      </c>
      <c r="L152" s="4">
        <v>-99004000</v>
      </c>
      <c r="M152" s="4">
        <v>-48440000</v>
      </c>
      <c r="N152" s="4">
        <v>106129000</v>
      </c>
      <c r="O152" s="4">
        <v>51398000</v>
      </c>
      <c r="P152" s="4">
        <v>952355000</v>
      </c>
      <c r="Q152" s="5">
        <v>741844000</v>
      </c>
      <c r="R152" s="4">
        <v>210379000</v>
      </c>
      <c r="S152" s="4">
        <v>231893000</v>
      </c>
      <c r="T152" s="4">
        <v>223974000</v>
      </c>
      <c r="U152" s="4">
        <v>75598000</v>
      </c>
    </row>
    <row r="153" spans="1:21" ht="16" x14ac:dyDescent="0.2">
      <c r="A153" s="3" t="s">
        <v>157</v>
      </c>
      <c r="B153" s="4" t="s">
        <v>26</v>
      </c>
      <c r="C153" s="4" t="s">
        <v>26</v>
      </c>
      <c r="D153" s="4" t="s">
        <v>26</v>
      </c>
      <c r="E153" s="4" t="s">
        <v>26</v>
      </c>
      <c r="F153" s="4" t="s">
        <v>26</v>
      </c>
      <c r="G153" s="4" t="s">
        <v>26</v>
      </c>
      <c r="H153" s="4" t="s">
        <v>26</v>
      </c>
      <c r="I153" s="4" t="s">
        <v>26</v>
      </c>
      <c r="J153" s="4" t="s">
        <v>26</v>
      </c>
      <c r="K153" s="4" t="s">
        <v>26</v>
      </c>
      <c r="L153" s="4" t="s">
        <v>26</v>
      </c>
      <c r="M153" s="4" t="s">
        <v>26</v>
      </c>
      <c r="N153" s="4" t="s">
        <v>26</v>
      </c>
      <c r="O153" s="4" t="s">
        <v>26</v>
      </c>
      <c r="P153" s="4" t="s">
        <v>26</v>
      </c>
      <c r="Q153" s="5" t="s">
        <v>26</v>
      </c>
      <c r="R153" s="4" t="s">
        <v>26</v>
      </c>
      <c r="S153" s="4" t="s">
        <v>26</v>
      </c>
      <c r="T153" s="4" t="s">
        <v>26</v>
      </c>
      <c r="U153" s="4" t="s">
        <v>26</v>
      </c>
    </row>
    <row r="154" spans="1:21" ht="16" x14ac:dyDescent="0.2">
      <c r="A154" s="3" t="s">
        <v>158</v>
      </c>
      <c r="B154" s="4">
        <v>195684000</v>
      </c>
      <c r="C154" s="4">
        <v>447800000</v>
      </c>
      <c r="D154" s="4">
        <v>823166000</v>
      </c>
      <c r="E154" s="4">
        <v>941617000</v>
      </c>
      <c r="F154" s="4">
        <v>913188000</v>
      </c>
      <c r="G154" s="4">
        <v>778886000</v>
      </c>
      <c r="H154" s="4">
        <v>605906000</v>
      </c>
      <c r="I154" s="4">
        <v>759696000</v>
      </c>
      <c r="J154" s="4">
        <v>1079665000</v>
      </c>
      <c r="K154" s="4">
        <v>1229120000</v>
      </c>
      <c r="L154" s="4">
        <v>1152632000</v>
      </c>
      <c r="M154" s="4">
        <v>1778850000</v>
      </c>
      <c r="N154" s="4">
        <v>2185024000</v>
      </c>
      <c r="O154" s="4">
        <v>819229000</v>
      </c>
      <c r="P154" s="4">
        <v>3669805000</v>
      </c>
      <c r="Q154" s="5">
        <v>3542000000</v>
      </c>
      <c r="R154" s="4">
        <v>688290000</v>
      </c>
      <c r="S154" s="4">
        <v>1010855000</v>
      </c>
      <c r="T154" s="4">
        <v>959115000</v>
      </c>
      <c r="U154" s="4">
        <v>883740000</v>
      </c>
    </row>
    <row r="155" spans="1:21" ht="16" x14ac:dyDescent="0.2">
      <c r="A155" s="3" t="s">
        <v>159</v>
      </c>
      <c r="B155" s="4" t="s">
        <v>26</v>
      </c>
      <c r="C155" s="4" t="s">
        <v>26</v>
      </c>
      <c r="D155" s="4" t="s">
        <v>26</v>
      </c>
      <c r="E155" s="4" t="s">
        <v>26</v>
      </c>
      <c r="F155" s="4" t="s">
        <v>26</v>
      </c>
      <c r="G155" s="4" t="s">
        <v>26</v>
      </c>
      <c r="H155" s="4" t="s">
        <v>26</v>
      </c>
      <c r="I155" s="4" t="s">
        <v>26</v>
      </c>
      <c r="J155" s="4" t="s">
        <v>26</v>
      </c>
      <c r="K155" s="4" t="s">
        <v>26</v>
      </c>
      <c r="L155" s="4" t="s">
        <v>26</v>
      </c>
      <c r="M155" s="4" t="s">
        <v>26</v>
      </c>
      <c r="N155" s="4" t="s">
        <v>26</v>
      </c>
      <c r="O155" s="4" t="s">
        <v>26</v>
      </c>
      <c r="P155" s="4" t="s">
        <v>26</v>
      </c>
      <c r="Q155" s="5" t="s">
        <v>26</v>
      </c>
      <c r="R155" s="4" t="s">
        <v>26</v>
      </c>
      <c r="S155" s="4" t="s">
        <v>26</v>
      </c>
      <c r="T155" s="4" t="s">
        <v>26</v>
      </c>
      <c r="U155" s="4" t="s">
        <v>26</v>
      </c>
    </row>
    <row r="156" spans="1:21" ht="16" x14ac:dyDescent="0.2">
      <c r="A156" s="3" t="s">
        <v>160</v>
      </c>
      <c r="B156" s="4">
        <v>21814000</v>
      </c>
      <c r="C156" s="4" t="s">
        <v>26</v>
      </c>
      <c r="D156" s="4" t="s">
        <v>26</v>
      </c>
      <c r="E156" s="4">
        <v>2228000</v>
      </c>
      <c r="F156" s="4">
        <v>1838000</v>
      </c>
      <c r="G156" s="4">
        <v>3836000</v>
      </c>
      <c r="H156" s="4" t="s">
        <v>26</v>
      </c>
      <c r="I156" s="4">
        <v>7076000</v>
      </c>
      <c r="J156" s="4">
        <v>2947000</v>
      </c>
      <c r="K156" s="4" t="s">
        <v>26</v>
      </c>
      <c r="L156" s="4" t="s">
        <v>26</v>
      </c>
      <c r="M156" s="4" t="s">
        <v>26</v>
      </c>
      <c r="N156" s="4" t="s">
        <v>26</v>
      </c>
      <c r="O156" s="4" t="s">
        <v>26</v>
      </c>
      <c r="P156" s="4" t="s">
        <v>26</v>
      </c>
      <c r="Q156" s="5" t="s">
        <v>26</v>
      </c>
      <c r="R156" s="4" t="s">
        <v>26</v>
      </c>
      <c r="S156" s="4" t="s">
        <v>26</v>
      </c>
      <c r="T156" s="4" t="s">
        <v>26</v>
      </c>
      <c r="U156" s="4" t="s">
        <v>26</v>
      </c>
    </row>
    <row r="157" spans="1:21" ht="16" x14ac:dyDescent="0.2">
      <c r="A157" s="3" t="s">
        <v>161</v>
      </c>
      <c r="B157" s="4">
        <v>21814000</v>
      </c>
      <c r="C157" s="4" t="s">
        <v>26</v>
      </c>
      <c r="D157" s="4" t="s">
        <v>26</v>
      </c>
      <c r="E157" s="4">
        <v>2228000</v>
      </c>
      <c r="F157" s="4">
        <v>1838000</v>
      </c>
      <c r="G157" s="4">
        <v>3836000</v>
      </c>
      <c r="H157" s="4" t="s">
        <v>26</v>
      </c>
      <c r="I157" s="4">
        <v>7076000</v>
      </c>
      <c r="J157" s="4">
        <v>2947000</v>
      </c>
      <c r="K157" s="4" t="s">
        <v>26</v>
      </c>
      <c r="L157" s="4" t="s">
        <v>26</v>
      </c>
      <c r="M157" s="4" t="s">
        <v>26</v>
      </c>
      <c r="N157" s="4" t="s">
        <v>26</v>
      </c>
      <c r="O157" s="4" t="s">
        <v>26</v>
      </c>
      <c r="P157" s="4" t="s">
        <v>26</v>
      </c>
      <c r="Q157" s="5" t="s">
        <v>26</v>
      </c>
      <c r="R157" s="4" t="s">
        <v>26</v>
      </c>
      <c r="S157" s="4" t="s">
        <v>26</v>
      </c>
      <c r="T157" s="4" t="s">
        <v>26</v>
      </c>
      <c r="U157" s="4" t="s">
        <v>26</v>
      </c>
    </row>
    <row r="158" spans="1:21" ht="16" x14ac:dyDescent="0.2">
      <c r="A158" s="3" t="s">
        <v>162</v>
      </c>
      <c r="B158" s="4" t="s">
        <v>26</v>
      </c>
      <c r="C158" s="4" t="s">
        <v>26</v>
      </c>
      <c r="D158" s="4" t="s">
        <v>26</v>
      </c>
      <c r="E158" s="4" t="s">
        <v>26</v>
      </c>
      <c r="F158" s="4" t="s">
        <v>26</v>
      </c>
      <c r="G158" s="4" t="s">
        <v>26</v>
      </c>
      <c r="H158" s="4" t="s">
        <v>26</v>
      </c>
      <c r="I158" s="4" t="s">
        <v>26</v>
      </c>
      <c r="J158" s="4" t="s">
        <v>26</v>
      </c>
      <c r="K158" s="4" t="s">
        <v>26</v>
      </c>
      <c r="L158" s="4" t="s">
        <v>26</v>
      </c>
      <c r="M158" s="4" t="s">
        <v>26</v>
      </c>
      <c r="N158" s="4" t="s">
        <v>26</v>
      </c>
      <c r="O158" s="4" t="s">
        <v>26</v>
      </c>
      <c r="P158" s="4" t="s">
        <v>26</v>
      </c>
      <c r="Q158" s="5" t="s">
        <v>26</v>
      </c>
      <c r="R158" s="4" t="s">
        <v>26</v>
      </c>
      <c r="S158" s="4" t="s">
        <v>26</v>
      </c>
      <c r="T158" s="4" t="s">
        <v>26</v>
      </c>
      <c r="U158" s="4" t="s">
        <v>26</v>
      </c>
    </row>
    <row r="159" spans="1:21" ht="16" x14ac:dyDescent="0.2">
      <c r="A159" s="3" t="s">
        <v>163</v>
      </c>
      <c r="B159" s="4">
        <v>-22226000</v>
      </c>
      <c r="C159" s="4">
        <v>-30202000</v>
      </c>
      <c r="D159" s="4">
        <v>-51151000</v>
      </c>
      <c r="E159" s="4">
        <v>-57596000</v>
      </c>
      <c r="F159" s="4">
        <v>-74573000</v>
      </c>
      <c r="G159" s="4">
        <v>-67502000</v>
      </c>
      <c r="H159" s="4">
        <v>-45791000</v>
      </c>
      <c r="I159" s="4">
        <v>-31741000</v>
      </c>
      <c r="J159" s="4">
        <v>-38594000</v>
      </c>
      <c r="K159" s="4">
        <v>-66947000</v>
      </c>
      <c r="L159" s="4">
        <v>-130498000</v>
      </c>
      <c r="M159" s="4">
        <v>-152675000</v>
      </c>
      <c r="N159" s="4">
        <v>-231628000</v>
      </c>
      <c r="O159" s="4">
        <v>-307320000</v>
      </c>
      <c r="P159" s="4">
        <v>-341591000</v>
      </c>
      <c r="Q159" s="5">
        <v>-325284000</v>
      </c>
      <c r="R159" s="4">
        <v>-93642000</v>
      </c>
      <c r="S159" s="4">
        <v>-84914000</v>
      </c>
      <c r="T159" s="4">
        <v>-78683000</v>
      </c>
      <c r="U159" s="4">
        <v>-68045000</v>
      </c>
    </row>
    <row r="160" spans="1:21" ht="16" x14ac:dyDescent="0.2">
      <c r="A160" s="3" t="s">
        <v>164</v>
      </c>
      <c r="B160" s="4">
        <v>-22226000</v>
      </c>
      <c r="C160" s="4">
        <v>-30202000</v>
      </c>
      <c r="D160" s="4">
        <v>-51151000</v>
      </c>
      <c r="E160" s="4">
        <v>-57596000</v>
      </c>
      <c r="F160" s="4">
        <v>-74573000</v>
      </c>
      <c r="G160" s="4">
        <v>-67502000</v>
      </c>
      <c r="H160" s="4">
        <v>-45791000</v>
      </c>
      <c r="I160" s="4">
        <v>-31741000</v>
      </c>
      <c r="J160" s="4">
        <v>-38594000</v>
      </c>
      <c r="K160" s="4">
        <v>-66947000</v>
      </c>
      <c r="L160" s="4">
        <v>-130498000</v>
      </c>
      <c r="M160" s="4">
        <v>-152675000</v>
      </c>
      <c r="N160" s="4">
        <v>-231628000</v>
      </c>
      <c r="O160" s="4">
        <v>-307320000</v>
      </c>
      <c r="P160" s="4">
        <v>-341591000</v>
      </c>
      <c r="Q160" s="5">
        <v>-325284000</v>
      </c>
      <c r="R160" s="4">
        <v>-93642000</v>
      </c>
      <c r="S160" s="4">
        <v>-84914000</v>
      </c>
      <c r="T160" s="4">
        <v>-78683000</v>
      </c>
      <c r="U160" s="4">
        <v>-68045000</v>
      </c>
    </row>
    <row r="161" spans="1:21" ht="16" x14ac:dyDescent="0.2">
      <c r="A161" s="3" t="s">
        <v>165</v>
      </c>
      <c r="B161" s="4" t="s">
        <v>26</v>
      </c>
      <c r="C161" s="4" t="s">
        <v>26</v>
      </c>
      <c r="D161" s="4" t="s">
        <v>26</v>
      </c>
      <c r="E161" s="4" t="s">
        <v>26</v>
      </c>
      <c r="F161" s="4" t="s">
        <v>26</v>
      </c>
      <c r="G161" s="4" t="s">
        <v>26</v>
      </c>
      <c r="H161" s="4" t="s">
        <v>26</v>
      </c>
      <c r="I161" s="4" t="s">
        <v>26</v>
      </c>
      <c r="J161" s="4" t="s">
        <v>26</v>
      </c>
      <c r="K161" s="4" t="s">
        <v>26</v>
      </c>
      <c r="L161" s="4" t="s">
        <v>26</v>
      </c>
      <c r="M161" s="4" t="s">
        <v>26</v>
      </c>
      <c r="N161" s="4" t="s">
        <v>26</v>
      </c>
      <c r="O161" s="4" t="s">
        <v>26</v>
      </c>
      <c r="P161" s="4" t="s">
        <v>26</v>
      </c>
      <c r="Q161" s="5" t="s">
        <v>26</v>
      </c>
      <c r="R161" s="4" t="s">
        <v>26</v>
      </c>
      <c r="S161" s="4" t="s">
        <v>26</v>
      </c>
      <c r="T161" s="4" t="s">
        <v>26</v>
      </c>
      <c r="U161" s="4" t="s">
        <v>26</v>
      </c>
    </row>
    <row r="162" spans="1:21" ht="16" x14ac:dyDescent="0.2">
      <c r="A162" s="3" t="s">
        <v>166</v>
      </c>
      <c r="B162" s="4">
        <v>-441422000</v>
      </c>
      <c r="C162" s="4">
        <v>-202140000</v>
      </c>
      <c r="D162" s="4">
        <v>-326544000</v>
      </c>
      <c r="E162" s="4">
        <v>-473523000</v>
      </c>
      <c r="F162" s="4">
        <v>-168712000</v>
      </c>
      <c r="G162" s="4">
        <v>-594443000</v>
      </c>
      <c r="H162" s="4">
        <v>964012000</v>
      </c>
      <c r="I162" s="4">
        <v>169352000</v>
      </c>
      <c r="J162" s="4">
        <v>-496679000</v>
      </c>
      <c r="K162" s="4">
        <v>375968000</v>
      </c>
      <c r="L162" s="4">
        <v>767799000</v>
      </c>
      <c r="M162" s="4">
        <v>-16056000</v>
      </c>
      <c r="N162" s="4">
        <v>-287463000</v>
      </c>
      <c r="O162" s="4">
        <v>28334000</v>
      </c>
      <c r="P162" s="4">
        <v>-189194000</v>
      </c>
      <c r="Q162" s="5">
        <v>-495483000</v>
      </c>
      <c r="R162" s="4">
        <v>-147763000</v>
      </c>
      <c r="S162" s="4">
        <v>-28293000</v>
      </c>
      <c r="T162" s="4">
        <v>4199000</v>
      </c>
      <c r="U162" s="4">
        <v>-323626000</v>
      </c>
    </row>
    <row r="163" spans="1:21" ht="16" x14ac:dyDescent="0.2">
      <c r="A163" s="3" t="s">
        <v>167</v>
      </c>
      <c r="B163" s="4">
        <v>634723000</v>
      </c>
      <c r="C163" s="4">
        <v>955567000</v>
      </c>
      <c r="D163" s="4">
        <v>878952000</v>
      </c>
      <c r="E163" s="4">
        <v>1104807000</v>
      </c>
      <c r="F163" s="4">
        <v>1355211000</v>
      </c>
      <c r="G163" s="4">
        <v>1305178000</v>
      </c>
      <c r="H163" s="4">
        <v>2756371000</v>
      </c>
      <c r="I163" s="4">
        <v>1413450000</v>
      </c>
      <c r="J163" s="4">
        <v>1231259000</v>
      </c>
      <c r="K163" s="4">
        <v>923597000</v>
      </c>
      <c r="L163" s="4">
        <v>930984000</v>
      </c>
      <c r="M163" s="4">
        <v>892678000</v>
      </c>
      <c r="N163" s="4">
        <v>839147000</v>
      </c>
      <c r="O163" s="4">
        <v>302520000</v>
      </c>
      <c r="P163" s="4">
        <v>1349350000</v>
      </c>
      <c r="Q163" s="5">
        <v>1347556000</v>
      </c>
      <c r="R163" s="4">
        <v>171680000</v>
      </c>
      <c r="S163" s="4">
        <v>414555000</v>
      </c>
      <c r="T163" s="4">
        <v>504147000</v>
      </c>
      <c r="U163" s="4">
        <v>257174000</v>
      </c>
    </row>
    <row r="164" spans="1:21" ht="16" x14ac:dyDescent="0.2">
      <c r="A164" s="3" t="s">
        <v>168</v>
      </c>
      <c r="B164" s="4">
        <v>-1076145000</v>
      </c>
      <c r="C164" s="4">
        <v>-1157707000</v>
      </c>
      <c r="D164" s="4">
        <v>-1205496000</v>
      </c>
      <c r="E164" s="4">
        <v>-1578330000</v>
      </c>
      <c r="F164" s="4">
        <v>-1523923000</v>
      </c>
      <c r="G164" s="4">
        <v>-1899621000</v>
      </c>
      <c r="H164" s="4">
        <v>-1792359000</v>
      </c>
      <c r="I164" s="4">
        <v>-1244098000</v>
      </c>
      <c r="J164" s="4">
        <v>-1727938000</v>
      </c>
      <c r="K164" s="4">
        <v>-547629000</v>
      </c>
      <c r="L164" s="4">
        <v>-163185000</v>
      </c>
      <c r="M164" s="4">
        <v>-908734000</v>
      </c>
      <c r="N164" s="4">
        <v>-1126610000</v>
      </c>
      <c r="O164" s="4">
        <v>-274186000</v>
      </c>
      <c r="P164" s="4">
        <v>-1538544000</v>
      </c>
      <c r="Q164" s="5">
        <v>-1843039000</v>
      </c>
      <c r="R164" s="4">
        <v>-319443000</v>
      </c>
      <c r="S164" s="4">
        <v>-442848000</v>
      </c>
      <c r="T164" s="4">
        <v>-499948000</v>
      </c>
      <c r="U164" s="4">
        <v>-580800000</v>
      </c>
    </row>
    <row r="165" spans="1:21" ht="16" x14ac:dyDescent="0.2">
      <c r="A165" s="3" t="s">
        <v>169</v>
      </c>
      <c r="B165" s="4">
        <v>-141399000</v>
      </c>
      <c r="C165" s="4">
        <v>-1500000</v>
      </c>
      <c r="D165" s="4" t="s">
        <v>26</v>
      </c>
      <c r="E165" s="4" t="s">
        <v>26</v>
      </c>
      <c r="F165" s="4" t="s">
        <v>26</v>
      </c>
      <c r="G165" s="4">
        <v>-18000000</v>
      </c>
      <c r="H165" s="4" t="s">
        <v>26</v>
      </c>
      <c r="I165" s="4" t="s">
        <v>26</v>
      </c>
      <c r="J165" s="4">
        <v>-28560000</v>
      </c>
      <c r="K165" s="4">
        <v>-17403000</v>
      </c>
      <c r="L165" s="4">
        <v>-1818283000</v>
      </c>
      <c r="M165" s="4">
        <v>-90143000</v>
      </c>
      <c r="N165" s="4">
        <v>16833000</v>
      </c>
      <c r="O165" s="4">
        <v>-8226000</v>
      </c>
      <c r="P165" s="4">
        <v>48214000</v>
      </c>
      <c r="Q165" s="5" t="s">
        <v>26</v>
      </c>
      <c r="R165" s="4" t="s">
        <v>26</v>
      </c>
      <c r="S165" s="4" t="s">
        <v>26</v>
      </c>
      <c r="T165" s="4" t="s">
        <v>26</v>
      </c>
      <c r="U165" s="4" t="s">
        <v>26</v>
      </c>
    </row>
    <row r="166" spans="1:21" ht="16" x14ac:dyDescent="0.2">
      <c r="A166" s="3" t="s">
        <v>170</v>
      </c>
      <c r="B166" s="4" t="s">
        <v>26</v>
      </c>
      <c r="C166" s="4" t="s">
        <v>26</v>
      </c>
      <c r="D166" s="4" t="s">
        <v>26</v>
      </c>
      <c r="E166" s="4" t="s">
        <v>26</v>
      </c>
      <c r="F166" s="4" t="s">
        <v>26</v>
      </c>
      <c r="G166" s="4" t="s">
        <v>26</v>
      </c>
      <c r="H166" s="4" t="s">
        <v>26</v>
      </c>
      <c r="I166" s="4" t="s">
        <v>26</v>
      </c>
      <c r="J166" s="4" t="s">
        <v>26</v>
      </c>
      <c r="K166" s="4" t="s">
        <v>26</v>
      </c>
      <c r="L166" s="4" t="s">
        <v>26</v>
      </c>
      <c r="M166" s="4" t="s">
        <v>26</v>
      </c>
      <c r="N166" s="4">
        <v>16833000</v>
      </c>
      <c r="O166" s="4" t="s">
        <v>26</v>
      </c>
      <c r="P166" s="4">
        <v>75358000</v>
      </c>
      <c r="Q166" s="5" t="s">
        <v>26</v>
      </c>
      <c r="R166" s="4" t="s">
        <v>26</v>
      </c>
      <c r="S166" s="4" t="s">
        <v>26</v>
      </c>
      <c r="T166" s="4" t="s">
        <v>26</v>
      </c>
      <c r="U166" s="4" t="s">
        <v>26</v>
      </c>
    </row>
    <row r="167" spans="1:21" ht="16" x14ac:dyDescent="0.2">
      <c r="A167" s="3" t="s">
        <v>171</v>
      </c>
      <c r="B167" s="4">
        <v>-141399000</v>
      </c>
      <c r="C167" s="4">
        <v>-1500000</v>
      </c>
      <c r="D167" s="4" t="s">
        <v>26</v>
      </c>
      <c r="E167" s="4" t="s">
        <v>26</v>
      </c>
      <c r="F167" s="4" t="s">
        <v>26</v>
      </c>
      <c r="G167" s="4">
        <v>-18000000</v>
      </c>
      <c r="H167" s="4" t="s">
        <v>26</v>
      </c>
      <c r="I167" s="4" t="s">
        <v>26</v>
      </c>
      <c r="J167" s="4">
        <v>-28560000</v>
      </c>
      <c r="K167" s="4">
        <v>-17403000</v>
      </c>
      <c r="L167" s="4">
        <v>-1818283000</v>
      </c>
      <c r="M167" s="4">
        <v>-90143000</v>
      </c>
      <c r="N167" s="4" t="s">
        <v>26</v>
      </c>
      <c r="O167" s="4">
        <v>-8226000</v>
      </c>
      <c r="P167" s="4">
        <v>-27144000</v>
      </c>
      <c r="Q167" s="5" t="s">
        <v>26</v>
      </c>
      <c r="R167" s="4" t="s">
        <v>26</v>
      </c>
      <c r="S167" s="4" t="s">
        <v>26</v>
      </c>
      <c r="T167" s="4" t="s">
        <v>26</v>
      </c>
      <c r="U167" s="4" t="s">
        <v>26</v>
      </c>
    </row>
    <row r="168" spans="1:21" ht="16" x14ac:dyDescent="0.2">
      <c r="A168" s="3" t="s">
        <v>172</v>
      </c>
      <c r="B168" s="4" t="s">
        <v>26</v>
      </c>
      <c r="C168" s="4" t="s">
        <v>26</v>
      </c>
      <c r="D168" s="4" t="s">
        <v>26</v>
      </c>
      <c r="E168" s="4" t="s">
        <v>26</v>
      </c>
      <c r="F168" s="4" t="s">
        <v>26</v>
      </c>
      <c r="G168" s="4" t="s">
        <v>26</v>
      </c>
      <c r="H168" s="4" t="s">
        <v>26</v>
      </c>
      <c r="I168" s="4" t="s">
        <v>26</v>
      </c>
      <c r="J168" s="4" t="s">
        <v>26</v>
      </c>
      <c r="K168" s="4" t="s">
        <v>26</v>
      </c>
      <c r="L168" s="4" t="s">
        <v>26</v>
      </c>
      <c r="M168" s="4" t="s">
        <v>26</v>
      </c>
      <c r="N168" s="4" t="s">
        <v>26</v>
      </c>
      <c r="O168" s="4" t="s">
        <v>26</v>
      </c>
      <c r="P168" s="4" t="s">
        <v>26</v>
      </c>
      <c r="Q168" s="5" t="s">
        <v>26</v>
      </c>
      <c r="R168" s="4" t="s">
        <v>26</v>
      </c>
      <c r="S168" s="4" t="s">
        <v>26</v>
      </c>
      <c r="T168" s="4" t="s">
        <v>26</v>
      </c>
      <c r="U168" s="4" t="s">
        <v>26</v>
      </c>
    </row>
    <row r="169" spans="1:21" ht="16" x14ac:dyDescent="0.2">
      <c r="A169" s="3" t="s">
        <v>173</v>
      </c>
      <c r="B169" s="4">
        <v>98333000</v>
      </c>
      <c r="C169" s="4">
        <v>5878000</v>
      </c>
      <c r="D169" s="4">
        <v>18185000</v>
      </c>
      <c r="E169" s="4" t="s">
        <v>26</v>
      </c>
      <c r="F169" s="4" t="s">
        <v>26</v>
      </c>
      <c r="G169" s="4" t="s">
        <v>26</v>
      </c>
      <c r="H169" s="4" t="s">
        <v>26</v>
      </c>
      <c r="I169" s="4" t="s">
        <v>26</v>
      </c>
      <c r="J169" s="4" t="s">
        <v>26</v>
      </c>
      <c r="K169" s="4" t="s">
        <v>26</v>
      </c>
      <c r="L169" s="4" t="s">
        <v>26</v>
      </c>
      <c r="M169" s="4" t="s">
        <v>26</v>
      </c>
      <c r="N169" s="4">
        <v>1856000</v>
      </c>
      <c r="O169" s="4">
        <v>261818000</v>
      </c>
      <c r="P169" s="4" t="s">
        <v>26</v>
      </c>
      <c r="Q169" s="5" t="s">
        <v>26</v>
      </c>
      <c r="R169" s="4" t="s">
        <v>26</v>
      </c>
      <c r="S169" s="4" t="s">
        <v>26</v>
      </c>
      <c r="T169" s="4" t="s">
        <v>26</v>
      </c>
      <c r="U169" s="4" t="s">
        <v>26</v>
      </c>
    </row>
    <row r="170" spans="1:21" ht="16" x14ac:dyDescent="0.2">
      <c r="A170" s="3" t="s">
        <v>157</v>
      </c>
      <c r="B170" s="4" t="s">
        <v>26</v>
      </c>
      <c r="C170" s="4" t="s">
        <v>26</v>
      </c>
      <c r="D170" s="4" t="s">
        <v>26</v>
      </c>
      <c r="E170" s="4" t="s">
        <v>26</v>
      </c>
      <c r="F170" s="4" t="s">
        <v>26</v>
      </c>
      <c r="G170" s="4" t="s">
        <v>26</v>
      </c>
      <c r="H170" s="4" t="s">
        <v>26</v>
      </c>
      <c r="I170" s="4" t="s">
        <v>26</v>
      </c>
      <c r="J170" s="4" t="s">
        <v>26</v>
      </c>
      <c r="K170" s="4" t="s">
        <v>26</v>
      </c>
      <c r="L170" s="4" t="s">
        <v>26</v>
      </c>
      <c r="M170" s="4" t="s">
        <v>26</v>
      </c>
      <c r="N170" s="4" t="s">
        <v>26</v>
      </c>
      <c r="O170" s="4" t="s">
        <v>26</v>
      </c>
      <c r="P170" s="4" t="s">
        <v>26</v>
      </c>
      <c r="Q170" s="5" t="s">
        <v>26</v>
      </c>
      <c r="R170" s="4" t="s">
        <v>26</v>
      </c>
      <c r="S170" s="4" t="s">
        <v>26</v>
      </c>
      <c r="T170" s="4" t="s">
        <v>26</v>
      </c>
      <c r="U170" s="4" t="s">
        <v>26</v>
      </c>
    </row>
    <row r="171" spans="1:21" ht="16" x14ac:dyDescent="0.2">
      <c r="A171" s="3" t="s">
        <v>174</v>
      </c>
      <c r="B171" s="4">
        <v>-484900000</v>
      </c>
      <c r="C171" s="4">
        <v>-227964000</v>
      </c>
      <c r="D171" s="4">
        <v>-359510000</v>
      </c>
      <c r="E171" s="4">
        <v>-528891000</v>
      </c>
      <c r="F171" s="4">
        <v>-241447000</v>
      </c>
      <c r="G171" s="4">
        <v>-676109000</v>
      </c>
      <c r="H171" s="4">
        <v>918221000</v>
      </c>
      <c r="I171" s="4">
        <v>144687000</v>
      </c>
      <c r="J171" s="4">
        <v>-560886000</v>
      </c>
      <c r="K171" s="4">
        <v>291618000</v>
      </c>
      <c r="L171" s="4">
        <v>-1180982000</v>
      </c>
      <c r="M171" s="4">
        <v>-258874000</v>
      </c>
      <c r="N171" s="4">
        <v>-500402000</v>
      </c>
      <c r="O171" s="4">
        <v>-25394000</v>
      </c>
      <c r="P171" s="4">
        <v>-482571000</v>
      </c>
      <c r="Q171" s="5">
        <v>-820767000</v>
      </c>
      <c r="R171" s="4">
        <v>-241405000</v>
      </c>
      <c r="S171" s="4">
        <v>-113207000</v>
      </c>
      <c r="T171" s="4">
        <v>-74484000</v>
      </c>
      <c r="U171" s="4">
        <v>-391671000</v>
      </c>
    </row>
    <row r="172" spans="1:21" ht="16" x14ac:dyDescent="0.2">
      <c r="A172" s="3" t="s">
        <v>175</v>
      </c>
      <c r="B172" s="4">
        <v>-102149000</v>
      </c>
      <c r="C172" s="4">
        <v>-102409000</v>
      </c>
      <c r="D172" s="4">
        <v>-167398000</v>
      </c>
      <c r="E172" s="4">
        <v>-233561000</v>
      </c>
      <c r="F172" s="4">
        <v>-265893000</v>
      </c>
      <c r="G172" s="4">
        <v>-298871000</v>
      </c>
      <c r="H172" s="4">
        <v>-3041055000</v>
      </c>
      <c r="I172" s="4">
        <v>-346283000</v>
      </c>
      <c r="J172" s="4">
        <v>-343993000</v>
      </c>
      <c r="K172" s="4">
        <v>-402065000</v>
      </c>
      <c r="L172" s="4">
        <v>-472263000</v>
      </c>
      <c r="M172" s="4">
        <v>-522421000</v>
      </c>
      <c r="N172" s="4">
        <v>-559353000</v>
      </c>
      <c r="O172" s="4">
        <v>-157602000</v>
      </c>
      <c r="P172" s="4">
        <v>-732556000</v>
      </c>
      <c r="Q172" s="5">
        <v>-726079000</v>
      </c>
      <c r="R172" s="4">
        <v>-184208000</v>
      </c>
      <c r="S172" s="4">
        <v>-180854000</v>
      </c>
      <c r="T172" s="4">
        <v>-179510000</v>
      </c>
      <c r="U172" s="4">
        <v>-181507000</v>
      </c>
    </row>
    <row r="173" spans="1:21" ht="16" x14ac:dyDescent="0.2">
      <c r="A173" s="3" t="s">
        <v>176</v>
      </c>
      <c r="B173" s="4" t="s">
        <v>26</v>
      </c>
      <c r="C173" s="4" t="s">
        <v>26</v>
      </c>
      <c r="D173" s="4" t="s">
        <v>26</v>
      </c>
      <c r="E173" s="4" t="s">
        <v>26</v>
      </c>
      <c r="F173" s="4" t="s">
        <v>26</v>
      </c>
      <c r="G173" s="4" t="s">
        <v>26</v>
      </c>
      <c r="H173" s="4">
        <v>2308789000</v>
      </c>
      <c r="I173" s="4">
        <v>-135000000</v>
      </c>
      <c r="J173" s="4">
        <v>-130000000</v>
      </c>
      <c r="K173" s="4">
        <v>-697557000</v>
      </c>
      <c r="L173" s="4">
        <v>2081311000</v>
      </c>
      <c r="M173" s="4">
        <v>470971000</v>
      </c>
      <c r="N173" s="4">
        <v>-29657000</v>
      </c>
      <c r="O173" s="4">
        <v>3242409000</v>
      </c>
      <c r="P173" s="4">
        <v>-1087250000</v>
      </c>
      <c r="Q173" s="5">
        <v>-425000000</v>
      </c>
      <c r="R173" s="4">
        <v>-200000000</v>
      </c>
      <c r="S173" s="4">
        <v>-225000000</v>
      </c>
      <c r="T173" s="4" t="s">
        <v>26</v>
      </c>
      <c r="U173" s="4" t="s">
        <v>26</v>
      </c>
    </row>
    <row r="174" spans="1:21" ht="16" x14ac:dyDescent="0.2">
      <c r="A174" s="3" t="s">
        <v>177</v>
      </c>
      <c r="B174" s="4" t="s">
        <v>26</v>
      </c>
      <c r="C174" s="4" t="s">
        <v>26</v>
      </c>
      <c r="D174" s="4" t="s">
        <v>26</v>
      </c>
      <c r="E174" s="4" t="s">
        <v>26</v>
      </c>
      <c r="F174" s="4" t="s">
        <v>26</v>
      </c>
      <c r="G174" s="4" t="s">
        <v>26</v>
      </c>
      <c r="H174" s="4">
        <v>3224906000</v>
      </c>
      <c r="I174" s="4" t="s">
        <v>26</v>
      </c>
      <c r="J174" s="4" t="s">
        <v>26</v>
      </c>
      <c r="K174" s="4">
        <v>248693000</v>
      </c>
      <c r="L174" s="4">
        <v>2983785000</v>
      </c>
      <c r="M174" s="4">
        <v>1642004000</v>
      </c>
      <c r="N174" s="4">
        <v>40343000</v>
      </c>
      <c r="O174" s="4">
        <v>3517409000</v>
      </c>
      <c r="P174" s="4" t="s">
        <v>26</v>
      </c>
      <c r="Q174" s="5" t="s">
        <v>26</v>
      </c>
      <c r="R174" s="4" t="s">
        <v>26</v>
      </c>
      <c r="S174" s="4" t="s">
        <v>26</v>
      </c>
      <c r="T174" s="4" t="s">
        <v>26</v>
      </c>
      <c r="U174" s="4" t="s">
        <v>26</v>
      </c>
    </row>
    <row r="175" spans="1:21" ht="16" x14ac:dyDescent="0.2">
      <c r="A175" s="3" t="s">
        <v>178</v>
      </c>
      <c r="B175" s="4" t="s">
        <v>26</v>
      </c>
      <c r="C175" s="4" t="s">
        <v>26</v>
      </c>
      <c r="D175" s="4" t="s">
        <v>26</v>
      </c>
      <c r="E175" s="4" t="s">
        <v>26</v>
      </c>
      <c r="F175" s="4" t="s">
        <v>26</v>
      </c>
      <c r="G175" s="4" t="s">
        <v>26</v>
      </c>
      <c r="H175" s="4">
        <v>-916117000</v>
      </c>
      <c r="I175" s="4">
        <v>-135000000</v>
      </c>
      <c r="J175" s="4">
        <v>-130000000</v>
      </c>
      <c r="K175" s="4">
        <v>-946250000</v>
      </c>
      <c r="L175" s="4">
        <v>-902474000</v>
      </c>
      <c r="M175" s="4">
        <v>-1171033000</v>
      </c>
      <c r="N175" s="4">
        <v>-70000000</v>
      </c>
      <c r="O175" s="4">
        <v>-275000000</v>
      </c>
      <c r="P175" s="4">
        <v>-1087250000</v>
      </c>
      <c r="Q175" s="5">
        <v>-425000000</v>
      </c>
      <c r="R175" s="4">
        <v>-200000000</v>
      </c>
      <c r="S175" s="4">
        <v>-225000000</v>
      </c>
      <c r="T175" s="4" t="s">
        <v>26</v>
      </c>
      <c r="U175" s="4" t="s">
        <v>26</v>
      </c>
    </row>
    <row r="176" spans="1:21" ht="16" x14ac:dyDescent="0.2">
      <c r="A176" s="3" t="s">
        <v>179</v>
      </c>
      <c r="B176" s="4">
        <v>-186407000</v>
      </c>
      <c r="C176" s="4">
        <v>-100408000</v>
      </c>
      <c r="D176" s="4">
        <v>-110271000</v>
      </c>
      <c r="E176" s="4">
        <v>-100295000</v>
      </c>
      <c r="F176" s="4">
        <v>-147133000</v>
      </c>
      <c r="G176" s="4">
        <v>-128622000</v>
      </c>
      <c r="H176" s="4">
        <v>-555880000</v>
      </c>
      <c r="I176" s="4">
        <v>-143413000</v>
      </c>
      <c r="J176" s="4">
        <v>20357000</v>
      </c>
      <c r="K176" s="4">
        <v>-141733000</v>
      </c>
      <c r="L176" s="4">
        <v>-1030374000</v>
      </c>
      <c r="M176" s="4">
        <v>-753450000</v>
      </c>
      <c r="N176" s="4">
        <v>-852509000</v>
      </c>
      <c r="O176" s="4">
        <v>-2497487000</v>
      </c>
      <c r="P176" s="4">
        <v>-1220925000</v>
      </c>
      <c r="Q176" s="5">
        <v>-1552698000</v>
      </c>
      <c r="R176" s="4">
        <v>-321214000</v>
      </c>
      <c r="S176" s="4">
        <v>-478186000</v>
      </c>
      <c r="T176" s="4">
        <v>-297886000</v>
      </c>
      <c r="U176" s="4">
        <v>-455412000</v>
      </c>
    </row>
    <row r="177" spans="1:21" ht="16" x14ac:dyDescent="0.2">
      <c r="A177" s="3" t="s">
        <v>180</v>
      </c>
      <c r="B177" s="4">
        <v>40108000</v>
      </c>
      <c r="C177" s="4">
        <v>35867000</v>
      </c>
      <c r="D177" s="4">
        <v>124573000</v>
      </c>
      <c r="E177" s="4">
        <v>163569000</v>
      </c>
      <c r="F177" s="4">
        <v>126121000</v>
      </c>
      <c r="G177" s="4">
        <v>112221000</v>
      </c>
      <c r="H177" s="4">
        <v>47008000</v>
      </c>
      <c r="I177" s="4">
        <v>38298000</v>
      </c>
      <c r="J177" s="4">
        <v>45359000</v>
      </c>
      <c r="K177" s="4">
        <v>61444000</v>
      </c>
      <c r="L177" s="4">
        <v>64828000</v>
      </c>
      <c r="M177" s="4">
        <v>75634000</v>
      </c>
      <c r="N177" s="4">
        <v>86098000</v>
      </c>
      <c r="O177" s="4">
        <v>76102000</v>
      </c>
      <c r="P177" s="4">
        <v>90939000</v>
      </c>
      <c r="Q177" s="5">
        <v>124732000</v>
      </c>
      <c r="R177" s="4">
        <v>33793000</v>
      </c>
      <c r="S177" s="4" t="s">
        <v>26</v>
      </c>
      <c r="T177" s="4">
        <v>90939000</v>
      </c>
      <c r="U177" s="4" t="s">
        <v>26</v>
      </c>
    </row>
    <row r="178" spans="1:21" ht="16" x14ac:dyDescent="0.2">
      <c r="A178" s="3" t="s">
        <v>181</v>
      </c>
      <c r="B178" s="4">
        <v>-226515000</v>
      </c>
      <c r="C178" s="4">
        <v>-136275000</v>
      </c>
      <c r="D178" s="4">
        <v>-234844000</v>
      </c>
      <c r="E178" s="4">
        <v>-263864000</v>
      </c>
      <c r="F178" s="4">
        <v>-273254000</v>
      </c>
      <c r="G178" s="4">
        <v>-240843000</v>
      </c>
      <c r="H178" s="4">
        <v>-602888000</v>
      </c>
      <c r="I178" s="4">
        <v>-181711000</v>
      </c>
      <c r="J178" s="4">
        <v>-25002000</v>
      </c>
      <c r="K178" s="4">
        <v>-203177000</v>
      </c>
      <c r="L178" s="4">
        <v>-1095202000</v>
      </c>
      <c r="M178" s="4">
        <v>-829084000</v>
      </c>
      <c r="N178" s="4">
        <v>-938607000</v>
      </c>
      <c r="O178" s="4">
        <v>-2573589000</v>
      </c>
      <c r="P178" s="4">
        <v>-1311864000</v>
      </c>
      <c r="Q178" s="5">
        <v>-1677430000</v>
      </c>
      <c r="R178" s="4">
        <v>-355007000</v>
      </c>
      <c r="S178" s="4">
        <v>-478186000</v>
      </c>
      <c r="T178" s="4">
        <v>-388825000</v>
      </c>
      <c r="U178" s="4">
        <v>-455412000</v>
      </c>
    </row>
    <row r="179" spans="1:21" ht="16" x14ac:dyDescent="0.2">
      <c r="A179" s="3" t="s">
        <v>182</v>
      </c>
      <c r="B179" s="4">
        <v>-10561000</v>
      </c>
      <c r="C179" s="4">
        <v>-13514000</v>
      </c>
      <c r="D179" s="4">
        <v>-22486000</v>
      </c>
      <c r="E179" s="4">
        <v>-30247000</v>
      </c>
      <c r="F179" s="4">
        <v>-15484000</v>
      </c>
      <c r="G179" s="4">
        <v>-31394000</v>
      </c>
      <c r="H179" s="4">
        <v>-14826000</v>
      </c>
      <c r="I179" s="4">
        <v>-12006000</v>
      </c>
      <c r="J179" s="4">
        <v>-19169000</v>
      </c>
      <c r="K179" s="4">
        <v>-28748000</v>
      </c>
      <c r="L179" s="4">
        <v>-938679000</v>
      </c>
      <c r="M179" s="4">
        <v>-494735000</v>
      </c>
      <c r="N179" s="4">
        <v>-56362000</v>
      </c>
      <c r="O179" s="4">
        <v>-1191046000</v>
      </c>
      <c r="P179" s="4">
        <v>210442000</v>
      </c>
      <c r="Q179" s="5">
        <v>-125941000</v>
      </c>
      <c r="R179" s="4">
        <v>-5098000</v>
      </c>
      <c r="S179" s="4">
        <v>-18681000</v>
      </c>
      <c r="T179" s="4">
        <v>-33925000</v>
      </c>
      <c r="U179" s="4">
        <v>-68237000</v>
      </c>
    </row>
    <row r="180" spans="1:21" ht="16" x14ac:dyDescent="0.2">
      <c r="A180" s="3" t="s">
        <v>157</v>
      </c>
      <c r="B180" s="4" t="s">
        <v>26</v>
      </c>
      <c r="C180" s="4" t="s">
        <v>26</v>
      </c>
      <c r="D180" s="4" t="s">
        <v>26</v>
      </c>
      <c r="E180" s="4" t="s">
        <v>26</v>
      </c>
      <c r="F180" s="4" t="s">
        <v>26</v>
      </c>
      <c r="G180" s="4" t="s">
        <v>26</v>
      </c>
      <c r="H180" s="4" t="s">
        <v>26</v>
      </c>
      <c r="I180" s="4" t="s">
        <v>26</v>
      </c>
      <c r="J180" s="4" t="s">
        <v>26</v>
      </c>
      <c r="K180" s="4" t="s">
        <v>26</v>
      </c>
      <c r="L180" s="4" t="s">
        <v>26</v>
      </c>
      <c r="M180" s="4" t="s">
        <v>26</v>
      </c>
      <c r="N180" s="4" t="s">
        <v>26</v>
      </c>
      <c r="O180" s="4" t="s">
        <v>26</v>
      </c>
      <c r="P180" s="4" t="s">
        <v>26</v>
      </c>
      <c r="Q180" s="5" t="s">
        <v>26</v>
      </c>
      <c r="R180" s="4" t="s">
        <v>26</v>
      </c>
      <c r="S180" s="4" t="s">
        <v>26</v>
      </c>
      <c r="T180" s="4" t="s">
        <v>26</v>
      </c>
      <c r="U180" s="4" t="s">
        <v>26</v>
      </c>
    </row>
    <row r="181" spans="1:21" ht="16" x14ac:dyDescent="0.2">
      <c r="A181" s="3" t="s">
        <v>183</v>
      </c>
      <c r="B181" s="4">
        <v>-299117000</v>
      </c>
      <c r="C181" s="4">
        <v>-216331000</v>
      </c>
      <c r="D181" s="4">
        <v>-300155000</v>
      </c>
      <c r="E181" s="4">
        <v>-364103000</v>
      </c>
      <c r="F181" s="4">
        <v>-428510000</v>
      </c>
      <c r="G181" s="4">
        <v>-458887000</v>
      </c>
      <c r="H181" s="4">
        <v>-1302972000</v>
      </c>
      <c r="I181" s="4">
        <v>-636702000</v>
      </c>
      <c r="J181" s="4">
        <v>-472805000</v>
      </c>
      <c r="K181" s="4">
        <v>-1270103000</v>
      </c>
      <c r="L181" s="4">
        <v>-360005000</v>
      </c>
      <c r="M181" s="4">
        <v>-1299635000</v>
      </c>
      <c r="N181" s="4">
        <v>-1497881000</v>
      </c>
      <c r="O181" s="4">
        <v>-603726000</v>
      </c>
      <c r="P181" s="4">
        <v>-2830289000</v>
      </c>
      <c r="Q181" s="5">
        <v>-2829718000</v>
      </c>
      <c r="R181" s="4">
        <v>-710520000</v>
      </c>
      <c r="S181" s="4">
        <v>-902721000</v>
      </c>
      <c r="T181" s="4">
        <v>-511321000</v>
      </c>
      <c r="U181" s="4">
        <v>-705156000</v>
      </c>
    </row>
    <row r="182" spans="1:21" ht="16" x14ac:dyDescent="0.2">
      <c r="A182" s="3" t="s">
        <v>184</v>
      </c>
      <c r="B182" s="4">
        <v>-14806000</v>
      </c>
      <c r="C182" s="4">
        <v>1446000</v>
      </c>
      <c r="D182" s="4">
        <v>17910000</v>
      </c>
      <c r="E182" s="4">
        <v>-8658000</v>
      </c>
      <c r="F182" s="4">
        <v>-9135000</v>
      </c>
      <c r="G182" s="4">
        <v>1581000</v>
      </c>
      <c r="H182" s="4">
        <v>-13991000</v>
      </c>
      <c r="I182" s="4">
        <v>2782000</v>
      </c>
      <c r="J182" s="4">
        <v>-1411000</v>
      </c>
      <c r="K182" s="4">
        <v>696000</v>
      </c>
      <c r="L182" s="4">
        <v>-33000</v>
      </c>
      <c r="M182" s="4">
        <v>-1926000</v>
      </c>
      <c r="N182" s="4">
        <v>13460000</v>
      </c>
      <c r="O182" s="4">
        <v>-20373000</v>
      </c>
      <c r="P182" s="4">
        <v>-13988000</v>
      </c>
      <c r="Q182" s="5">
        <v>775000</v>
      </c>
      <c r="R182" s="4">
        <v>15832000</v>
      </c>
      <c r="S182" s="4">
        <v>2109000</v>
      </c>
      <c r="T182" s="4">
        <v>-13958000</v>
      </c>
      <c r="U182" s="4">
        <v>-3208000</v>
      </c>
    </row>
    <row r="183" spans="1:21" ht="16" x14ac:dyDescent="0.2">
      <c r="A183" s="3" t="s">
        <v>185</v>
      </c>
      <c r="B183" s="4">
        <v>-588333000</v>
      </c>
      <c r="C183" s="4">
        <v>3505000</v>
      </c>
      <c r="D183" s="4">
        <v>163501000</v>
      </c>
      <c r="E183" s="4">
        <v>48623000</v>
      </c>
      <c r="F183" s="4">
        <v>243231000</v>
      </c>
      <c r="G183" s="4">
        <v>-356110000</v>
      </c>
      <c r="H183" s="4">
        <v>221155000</v>
      </c>
      <c r="I183" s="4">
        <v>267681000</v>
      </c>
      <c r="J183" s="4">
        <v>45974000</v>
      </c>
      <c r="K183" s="4">
        <v>250635000</v>
      </c>
      <c r="L183" s="4">
        <v>-388355000</v>
      </c>
      <c r="M183" s="4">
        <v>220341000</v>
      </c>
      <c r="N183" s="4">
        <v>186741000</v>
      </c>
      <c r="O183" s="4">
        <v>190109000</v>
      </c>
      <c r="P183" s="4">
        <v>356945000</v>
      </c>
      <c r="Q183" s="5">
        <v>-108485000</v>
      </c>
      <c r="R183" s="4">
        <v>-263635000</v>
      </c>
      <c r="S183" s="4">
        <v>-5073000</v>
      </c>
      <c r="T183" s="4">
        <v>373310000</v>
      </c>
      <c r="U183" s="4">
        <v>-213087000</v>
      </c>
    </row>
    <row r="184" spans="1:21" ht="16" x14ac:dyDescent="0.2">
      <c r="A184" s="3" t="s">
        <v>56</v>
      </c>
      <c r="B184" s="4">
        <v>4651000</v>
      </c>
      <c r="C184" s="4">
        <v>401514000</v>
      </c>
      <c r="D184" s="4">
        <v>1246374000</v>
      </c>
      <c r="E184" s="4">
        <v>1108458000</v>
      </c>
      <c r="F184" s="4">
        <v>817219000</v>
      </c>
      <c r="G184" s="4">
        <v>855142000</v>
      </c>
      <c r="H184" s="4">
        <v>741876000</v>
      </c>
      <c r="I184" s="4">
        <v>1027377000</v>
      </c>
      <c r="J184" s="4">
        <v>1334097000</v>
      </c>
      <c r="K184" s="4">
        <v>1599878000</v>
      </c>
      <c r="L184" s="4">
        <v>1622597000</v>
      </c>
      <c r="M184" s="4">
        <v>2106899000</v>
      </c>
      <c r="N184" s="4">
        <v>2821815000</v>
      </c>
      <c r="O184" s="4">
        <v>3755029000</v>
      </c>
      <c r="P184" s="4">
        <v>4409809000</v>
      </c>
      <c r="Q184" s="5">
        <v>4198777000</v>
      </c>
      <c r="R184" s="4">
        <v>1302687000</v>
      </c>
      <c r="S184" s="4">
        <v>965447000</v>
      </c>
      <c r="T184" s="4">
        <v>929034000</v>
      </c>
      <c r="U184" s="4">
        <v>1001609000</v>
      </c>
    </row>
    <row r="185" spans="1:21" ht="16" x14ac:dyDescent="0.2">
      <c r="A185" s="3" t="s">
        <v>57</v>
      </c>
      <c r="B185" s="6">
        <v>0.31</v>
      </c>
      <c r="C185" s="6">
        <v>22.05</v>
      </c>
      <c r="D185" s="6">
        <v>39.25</v>
      </c>
      <c r="E185" s="6">
        <v>34.950000000000003</v>
      </c>
      <c r="F185" s="6">
        <v>28.75</v>
      </c>
      <c r="G185" s="6">
        <v>29.19</v>
      </c>
      <c r="H185" s="6">
        <v>26.36</v>
      </c>
      <c r="I185" s="6">
        <v>34.42</v>
      </c>
      <c r="J185" s="6">
        <v>38.340000000000003</v>
      </c>
      <c r="K185" s="6">
        <v>39.630000000000003</v>
      </c>
      <c r="L185" s="6">
        <v>35.51</v>
      </c>
      <c r="M185" s="6">
        <v>36.29</v>
      </c>
      <c r="N185" s="6">
        <v>40.79</v>
      </c>
      <c r="O185" s="6">
        <v>40.76</v>
      </c>
      <c r="P185" s="6">
        <v>42.01</v>
      </c>
      <c r="Q185" s="7">
        <v>41.29</v>
      </c>
      <c r="R185" s="6">
        <v>41.16</v>
      </c>
      <c r="S185" s="6">
        <v>40.4</v>
      </c>
      <c r="T185" s="6">
        <v>42.01</v>
      </c>
      <c r="U185" s="6">
        <v>41.29</v>
      </c>
    </row>
    <row r="186" spans="1:21" ht="16" x14ac:dyDescent="0.2">
      <c r="A186" s="3" t="s">
        <v>186</v>
      </c>
      <c r="B186" s="4">
        <v>141399000</v>
      </c>
      <c r="C186" s="4">
        <v>1500000</v>
      </c>
      <c r="D186" s="4" t="s">
        <v>26</v>
      </c>
      <c r="E186" s="4" t="s">
        <v>26</v>
      </c>
      <c r="F186" s="4" t="s">
        <v>26</v>
      </c>
      <c r="G186" s="4">
        <v>18000000</v>
      </c>
      <c r="H186" s="4" t="s">
        <v>26</v>
      </c>
      <c r="I186" s="4" t="s">
        <v>26</v>
      </c>
      <c r="J186" s="4">
        <v>28560000</v>
      </c>
      <c r="K186" s="4">
        <v>17403000</v>
      </c>
      <c r="L186" s="4">
        <v>1818283000</v>
      </c>
      <c r="M186" s="4">
        <v>90143000</v>
      </c>
      <c r="N186" s="4">
        <v>-16833000</v>
      </c>
      <c r="O186" s="4">
        <v>8226000</v>
      </c>
      <c r="P186" s="4">
        <v>-48214000</v>
      </c>
      <c r="Q186" s="5" t="s">
        <v>26</v>
      </c>
      <c r="R186" s="4" t="s">
        <v>26</v>
      </c>
      <c r="S186" s="4" t="s">
        <v>26</v>
      </c>
      <c r="T186" s="4" t="s">
        <v>26</v>
      </c>
      <c r="U186" s="4" t="s">
        <v>26</v>
      </c>
    </row>
    <row r="187" spans="1:21" ht="16" x14ac:dyDescent="0.2">
      <c r="A187" s="3" t="s">
        <v>187</v>
      </c>
      <c r="B187" s="4">
        <v>173458000</v>
      </c>
      <c r="C187" s="4">
        <v>417598000</v>
      </c>
      <c r="D187" s="4">
        <v>772015000</v>
      </c>
      <c r="E187" s="4">
        <v>884021000</v>
      </c>
      <c r="F187" s="4">
        <v>838615000</v>
      </c>
      <c r="G187" s="4">
        <v>711384000</v>
      </c>
      <c r="H187" s="4">
        <v>560115000</v>
      </c>
      <c r="I187" s="4">
        <v>727955000</v>
      </c>
      <c r="J187" s="4">
        <v>1041071000</v>
      </c>
      <c r="K187" s="4">
        <v>1162173000</v>
      </c>
      <c r="L187" s="4">
        <v>1022134000</v>
      </c>
      <c r="M187" s="4">
        <v>1626175000</v>
      </c>
      <c r="N187" s="4">
        <v>1953396000</v>
      </c>
      <c r="O187" s="4">
        <v>511909000</v>
      </c>
      <c r="P187" s="4">
        <v>3328214000</v>
      </c>
      <c r="Q187" s="5">
        <v>3216716000</v>
      </c>
      <c r="R187" s="4">
        <v>594648000</v>
      </c>
      <c r="S187" s="4">
        <v>925941000</v>
      </c>
      <c r="T187" s="4">
        <v>880432000</v>
      </c>
      <c r="U187" s="4">
        <v>815695000</v>
      </c>
    </row>
    <row r="188" spans="1:21" ht="16" x14ac:dyDescent="0.2">
      <c r="A188" s="28" t="s">
        <v>188</v>
      </c>
      <c r="B188" s="26" t="s">
        <v>26</v>
      </c>
      <c r="C188" s="26">
        <v>457346332</v>
      </c>
      <c r="D188" s="26">
        <v>810898223</v>
      </c>
      <c r="E188" s="26">
        <v>916797374</v>
      </c>
      <c r="F188" s="26">
        <v>869337455</v>
      </c>
      <c r="G188" s="26">
        <v>741224703</v>
      </c>
      <c r="H188" s="26">
        <v>640696058</v>
      </c>
      <c r="I188" s="26">
        <v>811886408</v>
      </c>
      <c r="J188" s="26">
        <v>1122383631</v>
      </c>
      <c r="K188" s="26">
        <v>1206951537</v>
      </c>
      <c r="L188" s="26">
        <v>1106566044</v>
      </c>
      <c r="M188" s="26">
        <v>1774071476</v>
      </c>
      <c r="N188" s="26">
        <v>2091854870</v>
      </c>
      <c r="O188" s="26">
        <v>664565807</v>
      </c>
      <c r="P188" s="26">
        <v>3593663873</v>
      </c>
      <c r="Q188" s="27">
        <v>3474581410</v>
      </c>
      <c r="R188" s="26">
        <v>658258333</v>
      </c>
      <c r="S188" s="26">
        <v>991110441</v>
      </c>
      <c r="T188" s="26">
        <v>945313390</v>
      </c>
      <c r="U188" s="26">
        <v>880312261</v>
      </c>
    </row>
    <row r="189" spans="1:21" ht="16" x14ac:dyDescent="0.2">
      <c r="A189" s="21" t="s">
        <v>201</v>
      </c>
      <c r="B189" s="22"/>
      <c r="C189" s="23" t="e">
        <f>(C188/B188)-1</f>
        <v>#VALUE!</v>
      </c>
      <c r="D189" s="23">
        <f>(D188/C188)-1</f>
        <v>0.77305067574041453</v>
      </c>
      <c r="E189" s="23">
        <f>(E188/D188)-1</f>
        <v>0.13059487367997358</v>
      </c>
      <c r="F189" s="23">
        <f t="shared" ref="F189:Q189" si="11">(F188/E188)-1</f>
        <v>-5.1767075633006754E-2</v>
      </c>
      <c r="G189" s="23">
        <f t="shared" si="11"/>
        <v>-0.14736826449057117</v>
      </c>
      <c r="H189" s="23">
        <f t="shared" si="11"/>
        <v>-0.13562506024573229</v>
      </c>
      <c r="I189" s="23">
        <f t="shared" si="11"/>
        <v>0.26719432383334563</v>
      </c>
      <c r="J189" s="23">
        <f t="shared" si="11"/>
        <v>0.38243924265819218</v>
      </c>
      <c r="K189" s="23">
        <f t="shared" si="11"/>
        <v>7.534670291356016E-2</v>
      </c>
      <c r="L189" s="23">
        <f t="shared" si="11"/>
        <v>-8.3172762055979677E-2</v>
      </c>
      <c r="M189" s="23">
        <f t="shared" si="11"/>
        <v>0.603222406488374</v>
      </c>
      <c r="N189" s="23">
        <f t="shared" si="11"/>
        <v>0.17912660132302349</v>
      </c>
      <c r="O189" s="23">
        <f t="shared" si="11"/>
        <v>-0.68230788066095616</v>
      </c>
      <c r="P189" s="23">
        <f t="shared" si="11"/>
        <v>4.4075365225644241</v>
      </c>
      <c r="Q189" s="23">
        <f t="shared" si="11"/>
        <v>-3.3136783853017882E-2</v>
      </c>
      <c r="R189" s="23"/>
      <c r="S189" s="23">
        <f t="shared" ref="S189:U189" si="12">(S188/R188)-1</f>
        <v>0.50565574534094049</v>
      </c>
      <c r="T189" s="23">
        <f t="shared" si="12"/>
        <v>-4.6207818125487798E-2</v>
      </c>
      <c r="U189" s="23">
        <f t="shared" si="12"/>
        <v>-6.8761460154499687E-2</v>
      </c>
    </row>
    <row r="190" spans="1:21" ht="16" x14ac:dyDescent="0.2">
      <c r="A190" s="24" t="s">
        <v>202</v>
      </c>
      <c r="B190" s="25" t="e">
        <f t="shared" ref="B190:U190" si="13">B188/B2</f>
        <v>#VALUE!</v>
      </c>
      <c r="C190" s="25">
        <f t="shared" si="13"/>
        <v>0.25118430325798019</v>
      </c>
      <c r="D190" s="25">
        <f t="shared" si="13"/>
        <v>0.25538758213347518</v>
      </c>
      <c r="E190" s="25">
        <f t="shared" si="13"/>
        <v>0.28903327864552464</v>
      </c>
      <c r="F190" s="25">
        <f t="shared" si="13"/>
        <v>0.30580528538779456</v>
      </c>
      <c r="G190" s="25">
        <f t="shared" si="13"/>
        <v>0.25302883824991262</v>
      </c>
      <c r="H190" s="25">
        <f t="shared" si="13"/>
        <v>0.22767764811486935</v>
      </c>
      <c r="I190" s="25">
        <f t="shared" si="13"/>
        <v>0.27203495133009192</v>
      </c>
      <c r="J190" s="25">
        <f t="shared" si="13"/>
        <v>0.32252273439129842</v>
      </c>
      <c r="K190" s="25">
        <f t="shared" si="13"/>
        <v>0.29899453464598941</v>
      </c>
      <c r="L190" s="25">
        <f t="shared" si="13"/>
        <v>0.24219507435481244</v>
      </c>
      <c r="M190" s="25">
        <f t="shared" si="13"/>
        <v>0.30553598497112855</v>
      </c>
      <c r="N190" s="25">
        <f t="shared" si="13"/>
        <v>0.30234647986177821</v>
      </c>
      <c r="O190" s="25">
        <f t="shared" si="13"/>
        <v>7.2142232700958098E-2</v>
      </c>
      <c r="P190" s="25">
        <f t="shared" si="13"/>
        <v>0.34238230750674348</v>
      </c>
      <c r="Q190" s="25">
        <f t="shared" si="13"/>
        <v>0.34169753066994157</v>
      </c>
      <c r="R190" s="25">
        <f t="shared" si="13"/>
        <v>0.220604310082788</v>
      </c>
      <c r="S190" s="25">
        <f t="shared" si="13"/>
        <v>0.40742710745011118</v>
      </c>
      <c r="T190" s="25">
        <f t="shared" si="13"/>
        <v>0.40138360953099544</v>
      </c>
      <c r="U190" s="25">
        <f t="shared" si="13"/>
        <v>0.36726258679758828</v>
      </c>
    </row>
    <row r="191" spans="1:21" ht="16" x14ac:dyDescent="0.2">
      <c r="A191" s="3" t="s">
        <v>189</v>
      </c>
      <c r="B191" s="4">
        <v>195272000</v>
      </c>
      <c r="C191" s="4">
        <v>417598000</v>
      </c>
      <c r="D191" s="4">
        <v>772015000</v>
      </c>
      <c r="E191" s="4">
        <v>886249000</v>
      </c>
      <c r="F191" s="4">
        <v>840453000</v>
      </c>
      <c r="G191" s="4">
        <v>715220000</v>
      </c>
      <c r="H191" s="4">
        <v>2868904000</v>
      </c>
      <c r="I191" s="4">
        <v>600031000</v>
      </c>
      <c r="J191" s="4">
        <v>914018000</v>
      </c>
      <c r="K191" s="4">
        <v>464616000</v>
      </c>
      <c r="L191" s="4">
        <v>3103445000</v>
      </c>
      <c r="M191" s="4">
        <v>2097146000</v>
      </c>
      <c r="N191" s="4">
        <v>1923739000</v>
      </c>
      <c r="O191" s="4">
        <v>3754318000</v>
      </c>
      <c r="P191" s="4">
        <v>2240964000</v>
      </c>
      <c r="Q191" s="5">
        <v>2791716000</v>
      </c>
      <c r="R191" s="4">
        <v>394648000</v>
      </c>
      <c r="S191" s="4">
        <v>700941000</v>
      </c>
      <c r="T191" s="4">
        <v>880432000</v>
      </c>
      <c r="U191" s="4">
        <v>815695000</v>
      </c>
    </row>
    <row r="192" spans="1:21" ht="16" x14ac:dyDescent="0.2">
      <c r="A192" s="3" t="s">
        <v>190</v>
      </c>
      <c r="B192" s="6">
        <v>1.02</v>
      </c>
      <c r="C192" s="6">
        <v>2.4500000000000002</v>
      </c>
      <c r="D192" s="6">
        <v>4.62</v>
      </c>
      <c r="E192" s="6">
        <v>5.3</v>
      </c>
      <c r="F192" s="6">
        <v>5.05</v>
      </c>
      <c r="G192" s="6">
        <v>4.29</v>
      </c>
      <c r="H192" s="6">
        <v>3.45</v>
      </c>
      <c r="I192" s="6">
        <v>4.67</v>
      </c>
      <c r="J192" s="6">
        <v>6.65</v>
      </c>
      <c r="K192" s="6">
        <v>7.43</v>
      </c>
      <c r="L192" s="6">
        <v>6.55</v>
      </c>
      <c r="M192" s="6">
        <v>10.37</v>
      </c>
      <c r="N192" s="6">
        <v>12.68</v>
      </c>
      <c r="O192" s="6">
        <v>3.4</v>
      </c>
      <c r="P192" s="6">
        <v>23.86</v>
      </c>
      <c r="Q192" s="7">
        <v>23.29</v>
      </c>
      <c r="R192" s="6">
        <v>4.21</v>
      </c>
      <c r="S192" s="6">
        <v>6.72</v>
      </c>
      <c r="T192" s="6">
        <v>6.43</v>
      </c>
      <c r="U192" s="6">
        <v>5.98</v>
      </c>
    </row>
    <row r="193" spans="1:21" ht="16" x14ac:dyDescent="0.2">
      <c r="A193" s="3" t="s">
        <v>191</v>
      </c>
      <c r="B193" s="6">
        <v>19.73</v>
      </c>
      <c r="C193" s="6">
        <v>10.09</v>
      </c>
      <c r="D193" s="6">
        <v>7.89</v>
      </c>
      <c r="E193" s="6">
        <v>8.39</v>
      </c>
      <c r="F193" s="6">
        <v>9.5500000000000007</v>
      </c>
      <c r="G193" s="6">
        <v>14.43</v>
      </c>
      <c r="H193" s="6">
        <v>14.12</v>
      </c>
      <c r="I193" s="6">
        <v>14.51</v>
      </c>
      <c r="J193" s="6">
        <v>12.89</v>
      </c>
      <c r="K193" s="6">
        <v>12.45</v>
      </c>
      <c r="L193" s="6">
        <v>14.46</v>
      </c>
      <c r="M193" s="6">
        <v>15.91</v>
      </c>
      <c r="N193" s="6">
        <v>20.85</v>
      </c>
      <c r="O193" s="6">
        <v>42.93</v>
      </c>
      <c r="P193" s="6">
        <v>16.96</v>
      </c>
      <c r="Q193" s="7">
        <v>16.47</v>
      </c>
      <c r="R193" s="6">
        <v>50.32</v>
      </c>
      <c r="S193" s="6">
        <v>43.96</v>
      </c>
      <c r="T193" s="6">
        <v>17.32</v>
      </c>
      <c r="U193" s="6">
        <v>16.88</v>
      </c>
    </row>
    <row r="194" spans="1:21" ht="16" x14ac:dyDescent="0.2">
      <c r="A194" s="3" t="s">
        <v>192</v>
      </c>
      <c r="B194" s="6">
        <v>-0.37</v>
      </c>
      <c r="C194" s="6">
        <v>2.11</v>
      </c>
      <c r="D194" s="6">
        <v>1.04</v>
      </c>
      <c r="E194" s="6">
        <v>1.25</v>
      </c>
      <c r="F194" s="6">
        <v>1.68</v>
      </c>
      <c r="G194" s="6">
        <v>1.34</v>
      </c>
      <c r="H194" s="6">
        <v>1.65</v>
      </c>
      <c r="I194" s="6">
        <v>1.08</v>
      </c>
      <c r="J194" s="6">
        <v>1.17</v>
      </c>
      <c r="K194" s="6">
        <v>1.53</v>
      </c>
      <c r="L194" s="6">
        <v>0.98</v>
      </c>
      <c r="M194" s="6">
        <v>1.46</v>
      </c>
      <c r="N194" s="6">
        <v>1.05</v>
      </c>
      <c r="O194" s="6">
        <v>0.25</v>
      </c>
      <c r="P194" s="6">
        <v>1.08</v>
      </c>
      <c r="Q194" s="7">
        <v>1.1399999999999999</v>
      </c>
      <c r="R194" s="6">
        <v>0.7</v>
      </c>
      <c r="S194" s="6">
        <v>1.45</v>
      </c>
      <c r="T194" s="6">
        <v>1.4</v>
      </c>
      <c r="U194" s="6">
        <v>1.19</v>
      </c>
    </row>
    <row r="196" spans="1:21" ht="16" x14ac:dyDescent="0.2">
      <c r="A196" s="8"/>
    </row>
  </sheetData>
  <hyperlinks>
    <hyperlink ref="A1" r:id="rId1" tooltip="ROIC AI" display="ROIC AI" xr:uid="{00000000-0004-0000-0000-000000000000}"/>
  </hyperlinks>
  <pageMargins left="0.7" right="0.7" top="0.75" bottom="0.75" header="0.3" footer="0.3"/>
  <ignoredErrors>
    <ignoredError sqref="B1:U1 A4:U7 A15:U16 A19:U33 A191:U195 A2:U2 A9:U11 A13:U13 A37:U128 A130:U142 A144:U188" numberStoredAsText="1"/>
  </ignoredError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F68A3B-4A30-1E4B-B7A6-832EC332A380}">
  <dimension ref="A1:R110"/>
  <sheetViews>
    <sheetView tabSelected="1" workbookViewId="0">
      <selection activeCell="G21" sqref="G21"/>
    </sheetView>
  </sheetViews>
  <sheetFormatPr baseColWidth="10" defaultRowHeight="15" x14ac:dyDescent="0.2"/>
  <cols>
    <col min="1" max="18" width="18.83203125" customWidth="1"/>
  </cols>
  <sheetData>
    <row r="1" spans="1:18" s="115" customFormat="1" ht="22" customHeight="1" x14ac:dyDescent="0.2">
      <c r="A1" s="114" t="e" vm="1">
        <v>#VALUE!</v>
      </c>
      <c r="B1" s="114"/>
      <c r="C1" s="114"/>
      <c r="D1" s="114"/>
      <c r="E1" s="114"/>
      <c r="F1" s="114"/>
      <c r="G1" s="114"/>
      <c r="H1" s="114"/>
      <c r="I1" s="114"/>
      <c r="J1" s="114"/>
      <c r="K1" s="114"/>
      <c r="L1" s="114"/>
      <c r="M1" s="114"/>
      <c r="N1" s="114"/>
      <c r="O1" s="114"/>
      <c r="P1" s="114"/>
      <c r="Q1" s="114"/>
      <c r="R1" s="114"/>
    </row>
    <row r="2" spans="1:18" s="115" customFormat="1" ht="22" customHeight="1" thickBot="1" x14ac:dyDescent="0.25">
      <c r="A2" s="114"/>
      <c r="B2" s="114"/>
      <c r="C2" s="114"/>
      <c r="D2" s="114"/>
      <c r="E2" s="114"/>
      <c r="F2" s="114"/>
      <c r="G2" s="114"/>
      <c r="H2" s="114"/>
      <c r="I2" s="114"/>
      <c r="J2" s="114"/>
      <c r="K2" s="114"/>
      <c r="L2" s="114"/>
      <c r="M2" s="114"/>
      <c r="N2" s="114"/>
      <c r="O2" s="114"/>
      <c r="P2" s="114"/>
      <c r="Q2" s="114"/>
      <c r="R2" s="114"/>
    </row>
    <row r="3" spans="1:18" ht="22" customHeight="1" x14ac:dyDescent="0.2">
      <c r="A3" s="35" cm="1">
        <f t="array" ref="A3">_FV(A1,"Market cap",TRUE)</f>
        <v>72646299089</v>
      </c>
      <c r="B3" s="36" t="s">
        <v>203</v>
      </c>
      <c r="C3" s="37">
        <f>Financials!Q8*0.01</f>
        <v>0.59440000000000004</v>
      </c>
      <c r="D3" s="36" t="s">
        <v>204</v>
      </c>
      <c r="E3" s="37">
        <f>SUM(C11:E11)/3</f>
        <v>0.22080330800337497</v>
      </c>
      <c r="F3" s="38" t="s">
        <v>205</v>
      </c>
      <c r="G3" s="39">
        <f>AVERAGE(Financials!M129:U129)</f>
        <v>-1.7266596163657406E-2</v>
      </c>
      <c r="H3" s="38" t="s">
        <v>206</v>
      </c>
      <c r="I3" s="40">
        <f>J15*(1+I7)/(I6-I7)</f>
        <v>76829613082.006897</v>
      </c>
      <c r="J3" s="41" t="s">
        <v>207</v>
      </c>
      <c r="K3" s="42">
        <f>Financials!Q172*-1/Model!A3</f>
        <v>9.9947142401634308E-3</v>
      </c>
      <c r="L3" s="43" t="s">
        <v>208</v>
      </c>
      <c r="M3" s="44"/>
      <c r="N3" s="116" t="s">
        <v>209</v>
      </c>
      <c r="O3" s="117"/>
      <c r="P3" s="44"/>
      <c r="Q3" s="44"/>
      <c r="R3" s="44"/>
    </row>
    <row r="4" spans="1:18" ht="22" customHeight="1" x14ac:dyDescent="0.2">
      <c r="A4" s="45">
        <f>Financials!Q56-Financials!Q96-Financials!Q105</f>
        <v>-2577924000</v>
      </c>
      <c r="B4" s="46" t="s">
        <v>210</v>
      </c>
      <c r="C4" s="47">
        <f>Financials!Q17*0.01</f>
        <v>0.37200000000000005</v>
      </c>
      <c r="D4" s="46" t="s">
        <v>211</v>
      </c>
      <c r="E4" s="47">
        <f>SUM(C13:E13)/3</f>
        <v>0.44202110350046314</v>
      </c>
      <c r="F4" s="48" t="s">
        <v>212</v>
      </c>
      <c r="G4" s="49">
        <f>A5*(1+(5*G3))</f>
        <v>124196859.35151437</v>
      </c>
      <c r="H4" s="48" t="s">
        <v>213</v>
      </c>
      <c r="I4" s="50">
        <f>NPV(I6,F15,G15,H15,I15,(J15+I3))</f>
        <v>65412321749.96048</v>
      </c>
      <c r="J4" s="48" t="s">
        <v>214</v>
      </c>
      <c r="K4" s="51" cm="1">
        <f t="array" ref="K4">_FV(A1,"Change (%)",TRUE)</f>
        <v>-1.2563999999999999E-2</v>
      </c>
      <c r="L4" s="52" t="s">
        <v>215</v>
      </c>
      <c r="M4" s="44"/>
      <c r="N4" s="118" t="s">
        <v>216</v>
      </c>
      <c r="O4" s="119"/>
      <c r="P4" s="44"/>
      <c r="Q4" s="44"/>
      <c r="R4" s="44"/>
    </row>
    <row r="5" spans="1:18" ht="22" customHeight="1" x14ac:dyDescent="0.2">
      <c r="A5" s="45" cm="1">
        <f t="array" ref="A5">_FV(A1,"Shares outstanding",TRUE)</f>
        <v>135932300</v>
      </c>
      <c r="B5" s="46" t="s">
        <v>217</v>
      </c>
      <c r="C5" s="47">
        <f>F14</f>
        <v>0.32436015091261344</v>
      </c>
      <c r="D5" s="53" t="s">
        <v>218</v>
      </c>
      <c r="E5" s="47">
        <f>SUM(C16:E16)/3</f>
        <v>1.3014517477421637</v>
      </c>
      <c r="F5" s="48" t="s">
        <v>219</v>
      </c>
      <c r="G5" s="49">
        <f>Financials!Q56</f>
        <v>3349321000</v>
      </c>
      <c r="H5" s="48" t="s">
        <v>220</v>
      </c>
      <c r="I5" s="50">
        <f>I4+G5-G6</f>
        <v>62834397749.96048</v>
      </c>
      <c r="J5" s="48" t="s">
        <v>221</v>
      </c>
      <c r="K5" s="54" cm="1">
        <f t="array" ref="K5">_FV(A1,"Price")</f>
        <v>534.42999999999995</v>
      </c>
      <c r="L5" s="55" t="s">
        <v>222</v>
      </c>
      <c r="M5" s="44"/>
      <c r="N5" s="56" t="s">
        <v>223</v>
      </c>
      <c r="O5" s="57">
        <f>Financials!Q20</f>
        <v>296779000</v>
      </c>
      <c r="P5" s="44"/>
      <c r="Q5" s="44"/>
      <c r="R5" s="44"/>
    </row>
    <row r="6" spans="1:18" ht="22" customHeight="1" x14ac:dyDescent="0.2">
      <c r="A6" s="58">
        <f>O20/F10</f>
        <v>7.4075965217701638</v>
      </c>
      <c r="B6" s="46" t="s">
        <v>224</v>
      </c>
      <c r="C6" s="47">
        <f>F17</f>
        <v>0.38013663709595186</v>
      </c>
      <c r="D6" s="53" t="s">
        <v>202</v>
      </c>
      <c r="E6" s="47">
        <f>Financials!Q33/Financials!Q126</f>
        <v>1.0376039598463924</v>
      </c>
      <c r="F6" s="46" t="s">
        <v>225</v>
      </c>
      <c r="G6" s="49">
        <f>Financials!Q96+Financials!Q105</f>
        <v>5927245000</v>
      </c>
      <c r="H6" s="48" t="s">
        <v>226</v>
      </c>
      <c r="I6" s="51">
        <f>N25</f>
        <v>9.4000737962085829E-2</v>
      </c>
      <c r="J6" s="48" t="s">
        <v>227</v>
      </c>
      <c r="K6" s="59">
        <f>I5/G4</f>
        <v>505.92581872074788</v>
      </c>
      <c r="L6" s="60" t="s">
        <v>228</v>
      </c>
      <c r="M6" s="44"/>
      <c r="N6" s="56" t="s">
        <v>229</v>
      </c>
      <c r="O6" s="57">
        <f>Financials!Q96</f>
        <v>35514000</v>
      </c>
      <c r="P6" s="44"/>
      <c r="Q6" s="44"/>
      <c r="R6" s="44"/>
    </row>
    <row r="7" spans="1:18" ht="22" customHeight="1" thickBot="1" x14ac:dyDescent="0.25">
      <c r="A7" s="61">
        <f>O20/F12</f>
        <v>22.837566516504243</v>
      </c>
      <c r="B7" s="62" t="s">
        <v>230</v>
      </c>
      <c r="C7" s="63">
        <f>F15/A3</f>
        <v>5.1317135858948232E-2</v>
      </c>
      <c r="D7" s="62" t="s">
        <v>231</v>
      </c>
      <c r="E7" s="64">
        <f>(Financials!Q16*(1-0.25))/(Financials!Q126+Financials!Q105+Financials!Q96)</f>
        <v>0.31818461912144957</v>
      </c>
      <c r="F7" s="62" t="s">
        <v>198</v>
      </c>
      <c r="G7" s="65">
        <f>(Financials!Q96+Financials!Q105)/Financials!Q126</f>
        <v>1.9822123277340742</v>
      </c>
      <c r="H7" s="66" t="s">
        <v>232</v>
      </c>
      <c r="I7" s="67">
        <v>2.5000000000000001E-2</v>
      </c>
      <c r="J7" s="68" t="s">
        <v>233</v>
      </c>
      <c r="K7" s="69">
        <f>K6/K5-1</f>
        <v>-5.3335668430387617E-2</v>
      </c>
      <c r="L7" s="70" t="s">
        <v>234</v>
      </c>
      <c r="M7" s="44"/>
      <c r="N7" s="56" t="s">
        <v>235</v>
      </c>
      <c r="O7" s="57">
        <f>Financials!Q105</f>
        <v>5891731000</v>
      </c>
      <c r="P7" s="44"/>
      <c r="Q7" s="44"/>
      <c r="R7" s="44"/>
    </row>
    <row r="8" spans="1:18" ht="22" customHeight="1" x14ac:dyDescent="0.2">
      <c r="A8" s="71"/>
      <c r="B8" s="44"/>
      <c r="C8" s="44"/>
      <c r="D8" s="44"/>
      <c r="E8" s="44"/>
      <c r="F8" s="44"/>
      <c r="G8" s="44"/>
      <c r="H8" s="44"/>
      <c r="I8" s="44"/>
      <c r="J8" s="72"/>
      <c r="K8" s="72"/>
      <c r="L8" s="72"/>
      <c r="M8" s="44"/>
      <c r="N8" s="73" t="s">
        <v>216</v>
      </c>
      <c r="O8" s="74">
        <f>O5/(O6+O7)</f>
        <v>5.007031091173049E-2</v>
      </c>
      <c r="P8" s="44"/>
      <c r="Q8" s="44"/>
      <c r="R8" s="44"/>
    </row>
    <row r="9" spans="1:18" ht="22" customHeight="1" x14ac:dyDescent="0.2">
      <c r="A9" s="75"/>
      <c r="B9" s="76">
        <v>2020</v>
      </c>
      <c r="C9" s="76">
        <v>2021</v>
      </c>
      <c r="D9" s="76">
        <v>2022</v>
      </c>
      <c r="E9" s="77">
        <v>2023</v>
      </c>
      <c r="F9" s="78">
        <v>2024</v>
      </c>
      <c r="G9" s="79">
        <v>2025</v>
      </c>
      <c r="H9" s="79">
        <v>2026</v>
      </c>
      <c r="I9" s="79">
        <v>2027</v>
      </c>
      <c r="J9" s="80">
        <v>2028</v>
      </c>
      <c r="K9" s="72"/>
      <c r="L9" s="72"/>
      <c r="M9" s="72"/>
      <c r="N9" s="56" t="s">
        <v>236</v>
      </c>
      <c r="O9" s="57">
        <f>Financials!Q25</f>
        <v>468212000</v>
      </c>
      <c r="P9" s="44"/>
      <c r="Q9" s="44"/>
      <c r="R9" s="44"/>
    </row>
    <row r="10" spans="1:18" ht="22" customHeight="1" x14ac:dyDescent="0.2">
      <c r="A10" s="81" t="s">
        <v>237</v>
      </c>
      <c r="B10" s="82">
        <v>5806424000</v>
      </c>
      <c r="C10" s="82">
        <v>6918734000</v>
      </c>
      <c r="D10" s="82">
        <v>9211883000</v>
      </c>
      <c r="E10" s="83">
        <v>10496056000</v>
      </c>
      <c r="F10" s="82">
        <v>9807000000</v>
      </c>
      <c r="G10" s="82">
        <v>10588000000</v>
      </c>
      <c r="H10" s="82">
        <v>11737000000</v>
      </c>
      <c r="I10" s="82">
        <v>12691000000</v>
      </c>
      <c r="J10" s="83">
        <v>13491000000</v>
      </c>
      <c r="K10" s="84" t="s">
        <v>238</v>
      </c>
      <c r="L10" s="72"/>
      <c r="N10" s="56" t="s">
        <v>239</v>
      </c>
      <c r="O10" s="57">
        <f>Financials!Q24</f>
        <v>3570873000</v>
      </c>
      <c r="P10" s="44"/>
      <c r="Q10" s="44"/>
      <c r="R10" s="44"/>
    </row>
    <row r="11" spans="1:18" ht="22" customHeight="1" x14ac:dyDescent="0.2">
      <c r="A11" s="85"/>
      <c r="B11" s="86"/>
      <c r="C11" s="86">
        <f t="shared" ref="C11:J11" si="0">(C10/B10)-1</f>
        <v>0.1915654109999545</v>
      </c>
      <c r="D11" s="86">
        <f t="shared" si="0"/>
        <v>0.33144054967281589</v>
      </c>
      <c r="E11" s="86">
        <f t="shared" si="0"/>
        <v>0.1394039633373545</v>
      </c>
      <c r="F11" s="87">
        <f t="shared" si="0"/>
        <v>-6.5649039982256241E-2</v>
      </c>
      <c r="G11" s="86">
        <f t="shared" si="0"/>
        <v>7.9636993983889015E-2</v>
      </c>
      <c r="H11" s="86">
        <f t="shared" si="0"/>
        <v>0.10851907820173778</v>
      </c>
      <c r="I11" s="86">
        <f t="shared" si="0"/>
        <v>8.1281417738774842E-2</v>
      </c>
      <c r="J11" s="88">
        <f t="shared" si="0"/>
        <v>6.3036797730675387E-2</v>
      </c>
      <c r="K11" s="88">
        <f>AVERAGE(F11:J11)</f>
        <v>5.3365049534564155E-2</v>
      </c>
      <c r="L11" s="72"/>
      <c r="M11" s="72"/>
      <c r="N11" s="56" t="s">
        <v>240</v>
      </c>
      <c r="O11" s="89">
        <f>O9/O10</f>
        <v>0.13111975698939726</v>
      </c>
      <c r="P11" s="44"/>
      <c r="Q11" s="44"/>
      <c r="R11" s="44"/>
    </row>
    <row r="12" spans="1:18" ht="22" customHeight="1" x14ac:dyDescent="0.2">
      <c r="A12" s="81" t="s">
        <v>144</v>
      </c>
      <c r="B12" s="82">
        <v>1216785000</v>
      </c>
      <c r="C12" s="82">
        <v>2078292000</v>
      </c>
      <c r="D12" s="82">
        <v>3321807000</v>
      </c>
      <c r="E12" s="82">
        <v>3387277000</v>
      </c>
      <c r="F12" s="90">
        <v>3181000000</v>
      </c>
      <c r="G12" s="82">
        <v>3504000000</v>
      </c>
      <c r="H12" s="82">
        <v>3977000000</v>
      </c>
      <c r="I12" s="82">
        <v>4522000000</v>
      </c>
      <c r="J12" s="83">
        <v>4802000000</v>
      </c>
      <c r="K12" s="91" t="s">
        <v>241</v>
      </c>
      <c r="L12" s="72"/>
      <c r="M12" s="72"/>
      <c r="N12" s="56" t="s">
        <v>242</v>
      </c>
      <c r="O12" s="89">
        <f>O8*(1-O11)</f>
        <v>4.3505103912600825E-2</v>
      </c>
      <c r="P12" s="44"/>
      <c r="Q12" s="44"/>
      <c r="R12" s="44"/>
    </row>
    <row r="13" spans="1:18" ht="22" customHeight="1" x14ac:dyDescent="0.2">
      <c r="A13" s="85"/>
      <c r="B13" s="86"/>
      <c r="C13" s="86">
        <f t="shared" ref="C13:J13" si="1">(C12/B12)-1</f>
        <v>0.70801908307548178</v>
      </c>
      <c r="D13" s="86">
        <f t="shared" si="1"/>
        <v>0.5983350751482468</v>
      </c>
      <c r="E13" s="86">
        <f t="shared" si="1"/>
        <v>1.9709152277660902E-2</v>
      </c>
      <c r="F13" s="87">
        <f t="shared" si="1"/>
        <v>-6.0897588239757217E-2</v>
      </c>
      <c r="G13" s="86">
        <f t="shared" si="1"/>
        <v>0.10154039610185484</v>
      </c>
      <c r="H13" s="86">
        <f t="shared" si="1"/>
        <v>0.13498858447488593</v>
      </c>
      <c r="I13" s="86">
        <f t="shared" si="1"/>
        <v>0.13703796831782755</v>
      </c>
      <c r="J13" s="88">
        <f t="shared" si="1"/>
        <v>6.1919504643962897E-2</v>
      </c>
      <c r="K13" s="88">
        <f>AVERAGE(F13:J13)</f>
        <v>7.4917773059754805E-2</v>
      </c>
      <c r="L13" s="72"/>
      <c r="M13" s="72"/>
      <c r="N13" s="118" t="s">
        <v>243</v>
      </c>
      <c r="O13" s="119"/>
      <c r="P13" s="44"/>
      <c r="Q13" s="44"/>
      <c r="R13" s="44"/>
    </row>
    <row r="14" spans="1:18" ht="22" customHeight="1" x14ac:dyDescent="0.2">
      <c r="A14" s="92" t="s">
        <v>244</v>
      </c>
      <c r="B14" s="93">
        <f>B12/B10</f>
        <v>0.20955841323334293</v>
      </c>
      <c r="C14" s="93">
        <f t="shared" ref="C14:J14" si="2">C12/C10</f>
        <v>0.30038616891471764</v>
      </c>
      <c r="D14" s="93">
        <f t="shared" si="2"/>
        <v>0.36060021604703402</v>
      </c>
      <c r="E14" s="93">
        <f t="shared" si="2"/>
        <v>0.32271902893810778</v>
      </c>
      <c r="F14" s="94">
        <f t="shared" si="2"/>
        <v>0.32436015091261344</v>
      </c>
      <c r="G14" s="93">
        <f t="shared" si="2"/>
        <v>0.33094068757083489</v>
      </c>
      <c r="H14" s="93">
        <f t="shared" si="2"/>
        <v>0.33884297520661155</v>
      </c>
      <c r="I14" s="93">
        <f t="shared" si="2"/>
        <v>0.35631549917264205</v>
      </c>
      <c r="J14" s="95">
        <f t="shared" si="2"/>
        <v>0.3559409977021718</v>
      </c>
      <c r="K14" s="95"/>
      <c r="L14" s="72"/>
      <c r="M14" s="72"/>
      <c r="N14" s="56" t="s">
        <v>245</v>
      </c>
      <c r="O14" s="89">
        <f>'[1]US Treasury Bonds'!$C$8</f>
        <v>4.1210000000000004E-2</v>
      </c>
      <c r="P14" s="44"/>
      <c r="Q14" s="44"/>
      <c r="R14" s="44"/>
    </row>
    <row r="15" spans="1:18" ht="22" customHeight="1" x14ac:dyDescent="0.2">
      <c r="A15" s="81" t="s">
        <v>187</v>
      </c>
      <c r="B15" s="82">
        <v>1774071476</v>
      </c>
      <c r="C15" s="82">
        <v>2091854870</v>
      </c>
      <c r="D15" s="82">
        <v>664565807</v>
      </c>
      <c r="E15" s="82">
        <v>3593663873</v>
      </c>
      <c r="F15" s="90">
        <v>3728000000</v>
      </c>
      <c r="G15" s="82">
        <v>3771000000</v>
      </c>
      <c r="H15" s="82">
        <v>4231000000</v>
      </c>
      <c r="I15" s="82">
        <v>4719000000</v>
      </c>
      <c r="J15" s="83">
        <v>5172000000</v>
      </c>
      <c r="K15" s="91" t="s">
        <v>246</v>
      </c>
      <c r="L15" s="72"/>
      <c r="M15" s="72"/>
      <c r="N15" s="56" t="s">
        <v>247</v>
      </c>
      <c r="O15" s="96">
        <f>1.33</f>
        <v>1.33</v>
      </c>
      <c r="P15" s="44"/>
      <c r="Q15" s="44"/>
      <c r="R15" s="44"/>
    </row>
    <row r="16" spans="1:18" ht="22" customHeight="1" x14ac:dyDescent="0.2">
      <c r="A16" s="97"/>
      <c r="B16" s="86"/>
      <c r="C16" s="86">
        <f t="shared" ref="C16:J16" si="3">(C15/B15)-1</f>
        <v>0.17912660132302349</v>
      </c>
      <c r="D16" s="86">
        <f t="shared" si="3"/>
        <v>-0.68230788066095616</v>
      </c>
      <c r="E16" s="86">
        <f t="shared" si="3"/>
        <v>4.4075365225644241</v>
      </c>
      <c r="F16" s="87">
        <f t="shared" si="3"/>
        <v>3.7381383386826394E-2</v>
      </c>
      <c r="G16" s="86">
        <f t="shared" si="3"/>
        <v>1.1534334763948495E-2</v>
      </c>
      <c r="H16" s="86">
        <f t="shared" si="3"/>
        <v>0.12198355873773536</v>
      </c>
      <c r="I16" s="86">
        <f t="shared" si="3"/>
        <v>0.11533916331836447</v>
      </c>
      <c r="J16" s="88">
        <f t="shared" si="3"/>
        <v>9.5994914176732449E-2</v>
      </c>
      <c r="K16" s="88">
        <f>AVERAGE(F16:J16)</f>
        <v>7.644667087672144E-2</v>
      </c>
      <c r="L16" s="72"/>
      <c r="M16" s="72"/>
      <c r="N16" s="56" t="s">
        <v>248</v>
      </c>
      <c r="O16" s="89">
        <v>8.4000000000000005E-2</v>
      </c>
      <c r="P16" s="44"/>
      <c r="Q16" s="44"/>
      <c r="R16" s="44"/>
    </row>
    <row r="17" spans="1:18" ht="22" customHeight="1" x14ac:dyDescent="0.2">
      <c r="A17" s="92" t="s">
        <v>202</v>
      </c>
      <c r="B17" s="93">
        <f>B15/B10</f>
        <v>0.30553598497112855</v>
      </c>
      <c r="C17" s="93">
        <f t="shared" ref="C17:J17" si="4">C15/C10</f>
        <v>0.30234647986177821</v>
      </c>
      <c r="D17" s="93">
        <f t="shared" si="4"/>
        <v>7.2142232700958098E-2</v>
      </c>
      <c r="E17" s="95">
        <f t="shared" si="4"/>
        <v>0.34238230750674348</v>
      </c>
      <c r="F17" s="93">
        <f t="shared" si="4"/>
        <v>0.38013663709595186</v>
      </c>
      <c r="G17" s="93">
        <f t="shared" si="4"/>
        <v>0.35615791462032492</v>
      </c>
      <c r="H17" s="93">
        <f t="shared" si="4"/>
        <v>0.36048393967794157</v>
      </c>
      <c r="I17" s="93">
        <f t="shared" si="4"/>
        <v>0.37183831061382083</v>
      </c>
      <c r="J17" s="95">
        <f t="shared" si="4"/>
        <v>0.38336668890371356</v>
      </c>
      <c r="K17" s="95"/>
      <c r="L17" s="72"/>
      <c r="M17" s="72"/>
      <c r="N17" s="98" t="s">
        <v>243</v>
      </c>
      <c r="O17" s="99">
        <f>(O14)+((O15)*(O16-O14))</f>
        <v>9.8120700000000005E-2</v>
      </c>
      <c r="P17" s="44"/>
      <c r="Q17" s="44"/>
      <c r="R17" s="44"/>
    </row>
    <row r="18" spans="1:18" ht="22" customHeight="1" x14ac:dyDescent="0.2">
      <c r="A18" s="100" t="s">
        <v>198</v>
      </c>
      <c r="B18" s="101">
        <v>0.21346393029794128</v>
      </c>
      <c r="C18" s="101">
        <v>0.27372367952699816</v>
      </c>
      <c r="D18" s="101">
        <v>0.33868350769016314</v>
      </c>
      <c r="E18" s="101">
        <v>0.33874289094582855</v>
      </c>
      <c r="F18" s="102"/>
      <c r="G18" s="101"/>
      <c r="H18" s="101"/>
      <c r="I18" s="101"/>
      <c r="J18" s="103"/>
      <c r="K18" s="104"/>
      <c r="L18" s="72"/>
      <c r="M18" s="72"/>
      <c r="N18" s="118" t="s">
        <v>249</v>
      </c>
      <c r="O18" s="119"/>
      <c r="P18" s="44"/>
      <c r="Q18" s="44"/>
      <c r="R18" s="44"/>
    </row>
    <row r="19" spans="1:18" ht="22" customHeight="1" x14ac:dyDescent="0.2">
      <c r="A19" s="72"/>
      <c r="B19" s="72"/>
      <c r="C19" s="72"/>
      <c r="D19" s="72"/>
      <c r="E19" s="72"/>
      <c r="F19" s="72" t="s">
        <v>250</v>
      </c>
      <c r="G19" s="72"/>
      <c r="H19" s="72"/>
      <c r="I19" s="72"/>
      <c r="J19" s="72"/>
      <c r="K19" s="72"/>
      <c r="L19" s="72"/>
      <c r="M19" s="72"/>
      <c r="N19" s="56" t="s">
        <v>226</v>
      </c>
      <c r="O19" s="105">
        <f>O6+O7</f>
        <v>5927245000</v>
      </c>
      <c r="P19" s="44"/>
      <c r="Q19" s="44"/>
      <c r="R19" s="44"/>
    </row>
    <row r="20" spans="1:18" ht="22" customHeight="1" x14ac:dyDescent="0.2">
      <c r="B20" s="106"/>
      <c r="C20" s="106"/>
      <c r="D20" s="106"/>
      <c r="E20" s="106"/>
      <c r="F20" s="72"/>
      <c r="G20" s="72"/>
      <c r="H20" s="72"/>
      <c r="I20" s="72"/>
      <c r="J20" s="72"/>
      <c r="K20" s="72"/>
      <c r="L20" s="72"/>
      <c r="M20" s="72"/>
      <c r="N20" s="56" t="s">
        <v>203</v>
      </c>
      <c r="O20" s="105">
        <f>A3</f>
        <v>72646299089</v>
      </c>
      <c r="P20" s="44"/>
      <c r="Q20" s="44"/>
      <c r="R20" s="44"/>
    </row>
    <row r="21" spans="1:18" ht="22" customHeight="1" x14ac:dyDescent="0.2">
      <c r="A21" s="120" t="str" cm="1">
        <f t="array" ref="A21">_FV(A1,"Industry")</f>
        <v>Semiconductors &amp; Semiconductor Equipment</v>
      </c>
      <c r="B21" s="120"/>
      <c r="C21" s="120"/>
      <c r="D21" s="121" cm="1">
        <f t="array" ref="D21">_FV(A1,"Year incorporated",TRUE)</f>
        <v>1975</v>
      </c>
      <c r="E21" s="121"/>
      <c r="F21" s="72"/>
      <c r="G21" s="72"/>
      <c r="H21" s="72"/>
      <c r="I21" s="72"/>
      <c r="J21" s="72"/>
      <c r="K21" s="72"/>
      <c r="M21" s="72"/>
      <c r="N21" s="56" t="s">
        <v>251</v>
      </c>
      <c r="O21" s="105">
        <f>O19+O20</f>
        <v>78573544089</v>
      </c>
      <c r="P21" s="44"/>
      <c r="Q21" s="44"/>
      <c r="R21" s="44"/>
    </row>
    <row r="22" spans="1:18" ht="22" customHeight="1" x14ac:dyDescent="0.2">
      <c r="A22" s="109" t="str" cm="1">
        <f t="array" ref="A22">_FV(A1,"Description")</f>
        <v>KLA Corporation is a supplier of process control and yield management solutions and services for the semiconductor and related electronics industries. The Company offers a portfolio of inspection and metrology products, and related services, software and other offerings, supports research and development (R&amp;D) and manufacturing of integrated circuits (ICs), wafers and reticles. Its segments include Semiconductor Process Control, Specialty Semiconductor Process and PCB, Display and Component Inspection. Semiconductor Process Control segment provides comprehensive portfolio of inspection, metrology and software products, and related services, helping IC, wafer, reticle/mask and chemical/materials manufacturers achieve target yields throughout the entire fabrication process, from R&amp;D to final volume production. The Specialty Semiconductor Process segment develops and sells advanced vacuum deposition and etch process tools, which are used by a range of specialty semiconductor customers.</v>
      </c>
      <c r="B22" s="109"/>
      <c r="C22" s="109"/>
      <c r="D22" s="109"/>
      <c r="E22" s="109"/>
      <c r="F22" s="72"/>
      <c r="G22" s="72"/>
      <c r="H22" s="72"/>
      <c r="I22" s="72"/>
      <c r="J22" s="72"/>
      <c r="K22" s="72"/>
      <c r="L22" s="72"/>
      <c r="M22" s="72"/>
      <c r="N22" s="73" t="s">
        <v>252</v>
      </c>
      <c r="O22" s="107">
        <f>(O19/O21)</f>
        <v>7.5435632549376019E-2</v>
      </c>
      <c r="P22" s="44"/>
      <c r="Q22" s="44"/>
      <c r="R22" s="44"/>
    </row>
    <row r="23" spans="1:18" ht="22" customHeight="1" x14ac:dyDescent="0.2">
      <c r="A23" s="109"/>
      <c r="B23" s="109"/>
      <c r="C23" s="109"/>
      <c r="D23" s="109"/>
      <c r="E23" s="109"/>
      <c r="F23" s="72"/>
      <c r="G23" s="72"/>
      <c r="H23" s="72"/>
      <c r="I23" s="72"/>
      <c r="J23" s="72"/>
      <c r="K23" s="72"/>
      <c r="L23" s="72"/>
      <c r="M23" s="72"/>
      <c r="N23" s="98" t="s">
        <v>253</v>
      </c>
      <c r="O23" s="108">
        <f>O20/O21</f>
        <v>0.92456436745062398</v>
      </c>
      <c r="P23" s="44"/>
      <c r="Q23" s="44"/>
      <c r="R23" s="44"/>
    </row>
    <row r="24" spans="1:18" ht="22" customHeight="1" x14ac:dyDescent="0.2">
      <c r="A24" s="109"/>
      <c r="B24" s="109"/>
      <c r="C24" s="109"/>
      <c r="D24" s="109"/>
      <c r="E24" s="109"/>
      <c r="F24" s="72"/>
      <c r="G24" s="72"/>
      <c r="H24" s="72"/>
      <c r="I24" s="72"/>
      <c r="J24" s="72"/>
      <c r="K24" s="72"/>
      <c r="L24" s="72"/>
      <c r="M24" s="72"/>
      <c r="N24" s="110" t="s">
        <v>254</v>
      </c>
      <c r="O24" s="111"/>
      <c r="P24" s="44"/>
      <c r="Q24" s="44"/>
      <c r="R24" s="44"/>
    </row>
    <row r="25" spans="1:18" ht="22" customHeight="1" x14ac:dyDescent="0.2">
      <c r="A25" s="109"/>
      <c r="B25" s="109"/>
      <c r="C25" s="109"/>
      <c r="D25" s="109"/>
      <c r="E25" s="109"/>
      <c r="F25" s="72"/>
      <c r="G25" s="72"/>
      <c r="H25" s="72"/>
      <c r="I25" s="72"/>
      <c r="J25" s="72"/>
      <c r="K25" s="72"/>
      <c r="L25" s="72"/>
      <c r="M25" s="72"/>
      <c r="N25" s="112">
        <f>(O22*O12)+(O23*O17)</f>
        <v>9.4000737962085829E-2</v>
      </c>
      <c r="O25" s="113"/>
      <c r="P25" s="44"/>
      <c r="Q25" s="44"/>
      <c r="R25" s="44"/>
    </row>
    <row r="26" spans="1:18" ht="22" customHeight="1" x14ac:dyDescent="0.2">
      <c r="A26" s="109"/>
      <c r="B26" s="109"/>
      <c r="C26" s="109"/>
      <c r="D26" s="109"/>
      <c r="E26" s="109"/>
      <c r="F26" s="72"/>
      <c r="G26" s="72"/>
      <c r="H26" s="72"/>
      <c r="I26" s="72"/>
      <c r="J26" s="72"/>
      <c r="K26" s="72"/>
      <c r="L26" s="72"/>
      <c r="M26" s="72"/>
      <c r="N26" s="72"/>
      <c r="O26" s="44"/>
      <c r="P26" s="44"/>
      <c r="Q26" s="44"/>
      <c r="R26" s="44"/>
    </row>
    <row r="27" spans="1:18" ht="22" customHeight="1" x14ac:dyDescent="0.2">
      <c r="A27" s="109"/>
      <c r="B27" s="109"/>
      <c r="C27" s="109"/>
      <c r="D27" s="109"/>
      <c r="E27" s="109"/>
      <c r="F27" s="72"/>
      <c r="G27" s="72"/>
      <c r="H27" s="72"/>
      <c r="I27" s="72"/>
      <c r="J27" s="72"/>
      <c r="K27" s="72"/>
      <c r="L27" s="72"/>
      <c r="M27" s="72"/>
      <c r="N27" s="72"/>
      <c r="O27" s="44"/>
      <c r="P27" s="44"/>
      <c r="Q27" s="44"/>
      <c r="R27" s="44"/>
    </row>
    <row r="28" spans="1:18" ht="22" customHeight="1" x14ac:dyDescent="0.2">
      <c r="A28" s="109"/>
      <c r="B28" s="109"/>
      <c r="C28" s="109"/>
      <c r="D28" s="109"/>
      <c r="E28" s="109"/>
      <c r="F28" s="72"/>
      <c r="G28" s="72"/>
      <c r="H28" s="72"/>
      <c r="I28" s="72"/>
      <c r="J28" s="72"/>
      <c r="K28" s="72"/>
      <c r="L28" s="72"/>
      <c r="M28" s="72"/>
      <c r="N28" s="72"/>
      <c r="O28" s="44"/>
      <c r="P28" s="44"/>
      <c r="Q28" s="44"/>
      <c r="R28" s="44"/>
    </row>
    <row r="29" spans="1:18" ht="22" customHeight="1" x14ac:dyDescent="0.2">
      <c r="A29" s="109"/>
      <c r="B29" s="109"/>
      <c r="C29" s="109"/>
      <c r="D29" s="109"/>
      <c r="E29" s="109"/>
      <c r="F29" s="72"/>
      <c r="G29" s="72"/>
      <c r="H29" s="72"/>
      <c r="I29" s="72"/>
      <c r="J29" s="72"/>
      <c r="K29" s="72"/>
      <c r="L29" s="72"/>
      <c r="M29" s="72"/>
      <c r="N29" s="72"/>
      <c r="O29" s="44"/>
      <c r="P29" s="44"/>
      <c r="Q29" s="44"/>
      <c r="R29" s="44"/>
    </row>
    <row r="30" spans="1:18" ht="22" customHeight="1" x14ac:dyDescent="0.2">
      <c r="A30" s="109"/>
      <c r="B30" s="109"/>
      <c r="C30" s="109"/>
      <c r="D30" s="109"/>
      <c r="E30" s="109"/>
      <c r="F30" s="72"/>
      <c r="G30" s="72"/>
      <c r="H30" s="72"/>
      <c r="I30" s="72"/>
      <c r="J30" s="72"/>
      <c r="K30" s="72"/>
      <c r="L30" s="72"/>
      <c r="M30" s="72"/>
      <c r="N30" s="72"/>
      <c r="O30" s="44"/>
      <c r="P30" s="44"/>
      <c r="Q30" s="44"/>
      <c r="R30" s="44"/>
    </row>
    <row r="31" spans="1:18" x14ac:dyDescent="0.2">
      <c r="A31" s="44"/>
      <c r="B31" s="44"/>
      <c r="C31" s="44"/>
      <c r="D31" s="44"/>
      <c r="E31" s="44"/>
      <c r="F31" s="44"/>
      <c r="G31" s="44"/>
      <c r="H31" s="44"/>
      <c r="I31" s="44"/>
      <c r="J31" s="44"/>
      <c r="K31" s="44"/>
      <c r="L31" s="44"/>
      <c r="M31" s="44"/>
      <c r="N31" s="44"/>
      <c r="O31" s="44"/>
      <c r="P31" s="44"/>
      <c r="Q31" s="44"/>
      <c r="R31" s="44"/>
    </row>
    <row r="32" spans="1:18" x14ac:dyDescent="0.2">
      <c r="A32" s="44"/>
      <c r="B32" s="44"/>
      <c r="C32" s="44"/>
      <c r="D32" s="44"/>
      <c r="E32" s="44"/>
      <c r="F32" s="44"/>
      <c r="G32" s="44"/>
      <c r="H32" s="44"/>
      <c r="I32" s="44"/>
      <c r="J32" s="44"/>
      <c r="K32" s="44"/>
      <c r="L32" s="44"/>
      <c r="M32" s="44"/>
      <c r="N32" s="44"/>
      <c r="O32" s="44"/>
      <c r="P32" s="44"/>
      <c r="Q32" s="44"/>
      <c r="R32" s="44"/>
    </row>
    <row r="33" spans="1:18" x14ac:dyDescent="0.2">
      <c r="A33" s="72"/>
      <c r="B33" s="72"/>
      <c r="C33" s="72"/>
      <c r="D33" s="72"/>
      <c r="E33" s="72"/>
      <c r="F33" s="72"/>
      <c r="G33" s="72"/>
      <c r="H33" s="72"/>
      <c r="I33" s="72"/>
      <c r="J33" s="72"/>
      <c r="K33" s="72"/>
      <c r="L33" s="72"/>
      <c r="M33" s="72"/>
      <c r="N33" s="72"/>
      <c r="O33" s="72"/>
      <c r="P33" s="72"/>
      <c r="Q33" s="44"/>
      <c r="R33" s="44"/>
    </row>
    <row r="34" spans="1:18" x14ac:dyDescent="0.2">
      <c r="A34" s="72"/>
      <c r="B34" s="72"/>
      <c r="C34" s="72"/>
      <c r="D34" s="72"/>
      <c r="E34" s="72"/>
      <c r="F34" s="72"/>
      <c r="G34" s="72"/>
      <c r="H34" s="72"/>
      <c r="I34" s="72"/>
      <c r="J34" s="72"/>
      <c r="K34" s="72"/>
      <c r="L34" s="72"/>
      <c r="M34" s="72"/>
      <c r="N34" s="72"/>
      <c r="O34" s="72"/>
      <c r="P34" s="72"/>
      <c r="Q34" s="44"/>
      <c r="R34" s="44"/>
    </row>
    <row r="35" spans="1:18" x14ac:dyDescent="0.2">
      <c r="A35" s="72"/>
      <c r="B35" s="72"/>
      <c r="C35" s="72"/>
      <c r="D35" s="72"/>
      <c r="E35" s="72"/>
      <c r="F35" s="72"/>
      <c r="G35" s="72"/>
      <c r="H35" s="72"/>
      <c r="I35" s="72"/>
      <c r="J35" s="72"/>
      <c r="K35" s="72"/>
      <c r="L35" s="72"/>
      <c r="M35" s="72"/>
      <c r="N35" s="72"/>
      <c r="O35" s="72"/>
      <c r="P35" s="72"/>
      <c r="Q35" s="44"/>
      <c r="R35" s="44"/>
    </row>
    <row r="36" spans="1:18" x14ac:dyDescent="0.2">
      <c r="A36" s="72"/>
      <c r="B36" s="72"/>
      <c r="C36" s="72"/>
      <c r="D36" s="72"/>
      <c r="E36" s="72"/>
      <c r="F36" s="72"/>
      <c r="G36" s="72"/>
      <c r="H36" s="72"/>
      <c r="I36" s="72"/>
      <c r="J36" s="72"/>
      <c r="K36" s="72"/>
      <c r="L36" s="72"/>
      <c r="M36" s="72"/>
      <c r="N36" s="72"/>
      <c r="O36" s="72"/>
      <c r="P36" s="72"/>
      <c r="Q36" s="44"/>
      <c r="R36" s="44"/>
    </row>
    <row r="37" spans="1:18" x14ac:dyDescent="0.2">
      <c r="A37" s="72"/>
      <c r="B37" s="72"/>
      <c r="C37" s="72"/>
      <c r="D37" s="72"/>
      <c r="E37" s="72"/>
      <c r="F37" s="72"/>
      <c r="G37" s="72"/>
      <c r="H37" s="72"/>
      <c r="I37" s="72"/>
      <c r="J37" s="72"/>
      <c r="K37" s="72"/>
      <c r="L37" s="72"/>
      <c r="M37" s="72"/>
      <c r="N37" s="72"/>
      <c r="O37" s="72"/>
      <c r="P37" s="72"/>
      <c r="Q37" s="44"/>
      <c r="R37" s="44"/>
    </row>
    <row r="38" spans="1:18" x14ac:dyDescent="0.2">
      <c r="A38" s="72"/>
      <c r="B38" s="72"/>
      <c r="C38" s="72"/>
      <c r="D38" s="72"/>
      <c r="E38" s="72"/>
      <c r="F38" s="72"/>
      <c r="G38" s="72"/>
      <c r="H38" s="72"/>
      <c r="I38" s="72"/>
      <c r="J38" s="72"/>
      <c r="K38" s="72"/>
      <c r="L38" s="72"/>
      <c r="M38" s="72"/>
      <c r="N38" s="72"/>
      <c r="O38" s="72"/>
      <c r="P38" s="72"/>
      <c r="Q38" s="44"/>
      <c r="R38" s="44"/>
    </row>
    <row r="39" spans="1:18" x14ac:dyDescent="0.2">
      <c r="A39" s="72"/>
      <c r="B39" s="72"/>
      <c r="C39" s="72"/>
      <c r="D39" s="72"/>
      <c r="E39" s="72"/>
      <c r="F39" s="72"/>
      <c r="G39" s="72"/>
      <c r="H39" s="72"/>
      <c r="I39" s="72"/>
      <c r="J39" s="72"/>
      <c r="K39" s="72"/>
      <c r="L39" s="72"/>
      <c r="M39" s="72"/>
      <c r="N39" s="72"/>
      <c r="O39" s="72"/>
      <c r="P39" s="72"/>
      <c r="Q39" s="44"/>
      <c r="R39" s="44"/>
    </row>
    <row r="40" spans="1:18" x14ac:dyDescent="0.2">
      <c r="A40" s="72"/>
      <c r="B40" s="72"/>
      <c r="C40" s="72"/>
      <c r="D40" s="72"/>
      <c r="E40" s="72"/>
      <c r="F40" s="72"/>
      <c r="G40" s="72"/>
      <c r="H40" s="72"/>
      <c r="I40" s="72"/>
      <c r="J40" s="72"/>
      <c r="K40" s="72"/>
      <c r="L40" s="72"/>
      <c r="M40" s="72"/>
      <c r="N40" s="72"/>
      <c r="O40" s="72"/>
      <c r="P40" s="72"/>
      <c r="Q40" s="44"/>
      <c r="R40" s="44"/>
    </row>
    <row r="41" spans="1:18" x14ac:dyDescent="0.2">
      <c r="A41" s="72"/>
      <c r="B41" s="72"/>
      <c r="C41" s="72"/>
      <c r="D41" s="72"/>
      <c r="E41" s="72"/>
      <c r="F41" s="72"/>
      <c r="G41" s="72"/>
      <c r="H41" s="72"/>
      <c r="I41" s="72"/>
      <c r="J41" s="72"/>
      <c r="K41" s="72"/>
      <c r="L41" s="72"/>
      <c r="M41" s="72"/>
      <c r="N41" s="72"/>
      <c r="O41" s="72"/>
      <c r="P41" s="72"/>
      <c r="Q41" s="44"/>
      <c r="R41" s="44"/>
    </row>
    <row r="42" spans="1:18" x14ac:dyDescent="0.2">
      <c r="A42" s="72"/>
      <c r="B42" s="72"/>
      <c r="C42" s="72"/>
      <c r="D42" s="72"/>
      <c r="E42" s="72"/>
      <c r="F42" s="72"/>
      <c r="G42" s="72"/>
      <c r="H42" s="72"/>
      <c r="I42" s="72"/>
      <c r="J42" s="72"/>
      <c r="K42" s="72"/>
      <c r="L42" s="72"/>
      <c r="M42" s="72"/>
      <c r="N42" s="72"/>
      <c r="O42" s="72"/>
      <c r="P42" s="72"/>
      <c r="Q42" s="44"/>
      <c r="R42" s="44"/>
    </row>
    <row r="43" spans="1:18" x14ac:dyDescent="0.2">
      <c r="A43" s="72"/>
      <c r="B43" s="72"/>
      <c r="C43" s="72"/>
      <c r="D43" s="72"/>
      <c r="E43" s="72"/>
      <c r="F43" s="72"/>
      <c r="G43" s="72"/>
      <c r="H43" s="72"/>
      <c r="I43" s="72"/>
      <c r="J43" s="72"/>
      <c r="K43" s="72"/>
      <c r="L43" s="72"/>
      <c r="M43" s="72"/>
      <c r="N43" s="72"/>
      <c r="O43" s="72"/>
      <c r="P43" s="72"/>
      <c r="Q43" s="44"/>
      <c r="R43" s="44"/>
    </row>
    <row r="44" spans="1:18" x14ac:dyDescent="0.2">
      <c r="A44" s="72"/>
      <c r="B44" s="72"/>
      <c r="C44" s="72"/>
      <c r="D44" s="72"/>
      <c r="E44" s="72"/>
      <c r="F44" s="72"/>
      <c r="G44" s="72"/>
      <c r="H44" s="72"/>
      <c r="I44" s="72"/>
      <c r="J44" s="72"/>
      <c r="K44" s="72"/>
      <c r="L44" s="72"/>
      <c r="M44" s="72"/>
      <c r="N44" s="72"/>
      <c r="O44" s="72"/>
      <c r="P44" s="72"/>
      <c r="Q44" s="44"/>
      <c r="R44" s="44"/>
    </row>
    <row r="45" spans="1:18" x14ac:dyDescent="0.2">
      <c r="A45" s="72"/>
      <c r="B45" s="72"/>
      <c r="C45" s="72"/>
      <c r="D45" s="72"/>
      <c r="E45" s="72"/>
      <c r="F45" s="72"/>
      <c r="G45" s="72"/>
      <c r="H45" s="72"/>
      <c r="I45" s="72"/>
      <c r="J45" s="72"/>
      <c r="K45" s="72"/>
      <c r="L45" s="72"/>
      <c r="M45" s="72"/>
      <c r="N45" s="72"/>
      <c r="O45" s="72"/>
      <c r="P45" s="72"/>
      <c r="Q45" s="44"/>
      <c r="R45" s="44"/>
    </row>
    <row r="46" spans="1:18" x14ac:dyDescent="0.2">
      <c r="A46" s="72"/>
      <c r="B46" s="72"/>
      <c r="C46" s="72"/>
      <c r="D46" s="72"/>
      <c r="E46" s="72"/>
      <c r="F46" s="72"/>
      <c r="G46" s="72"/>
      <c r="H46" s="72"/>
      <c r="I46" s="72"/>
      <c r="J46" s="72"/>
      <c r="K46" s="72"/>
      <c r="L46" s="72"/>
      <c r="M46" s="72"/>
      <c r="N46" s="72"/>
      <c r="O46" s="72"/>
      <c r="P46" s="72"/>
      <c r="Q46" s="44"/>
      <c r="R46" s="44"/>
    </row>
    <row r="47" spans="1:18" x14ac:dyDescent="0.2">
      <c r="A47" s="72"/>
      <c r="B47" s="72"/>
      <c r="C47" s="72"/>
      <c r="D47" s="72"/>
      <c r="E47" s="72"/>
      <c r="F47" s="72"/>
      <c r="G47" s="72"/>
      <c r="H47" s="72"/>
      <c r="I47" s="72"/>
      <c r="J47" s="72"/>
      <c r="K47" s="72"/>
      <c r="L47" s="72"/>
      <c r="M47" s="72"/>
      <c r="N47" s="72"/>
      <c r="O47" s="72"/>
      <c r="P47" s="72"/>
      <c r="Q47" s="44"/>
      <c r="R47" s="44"/>
    </row>
    <row r="48" spans="1:18" x14ac:dyDescent="0.2">
      <c r="A48" s="72"/>
      <c r="B48" s="72"/>
      <c r="C48" s="72"/>
      <c r="D48" s="72"/>
      <c r="E48" s="72"/>
      <c r="F48" s="72"/>
      <c r="G48" s="72"/>
      <c r="H48" s="72"/>
      <c r="I48" s="72"/>
      <c r="J48" s="72"/>
      <c r="K48" s="72"/>
      <c r="L48" s="72"/>
      <c r="M48" s="72"/>
      <c r="N48" s="72"/>
      <c r="O48" s="72"/>
      <c r="P48" s="72"/>
      <c r="Q48" s="44"/>
      <c r="R48" s="44"/>
    </row>
    <row r="49" spans="1:18" x14ac:dyDescent="0.2">
      <c r="A49" s="72"/>
      <c r="B49" s="72"/>
      <c r="C49" s="72"/>
      <c r="D49" s="72"/>
      <c r="E49" s="72"/>
      <c r="F49" s="72"/>
      <c r="G49" s="72"/>
      <c r="H49" s="72"/>
      <c r="I49" s="72"/>
      <c r="J49" s="72"/>
      <c r="K49" s="72"/>
      <c r="L49" s="72"/>
      <c r="M49" s="72"/>
      <c r="N49" s="72"/>
      <c r="O49" s="72"/>
      <c r="P49" s="72"/>
      <c r="Q49" s="44"/>
      <c r="R49" s="44"/>
    </row>
    <row r="50" spans="1:18" x14ac:dyDescent="0.2">
      <c r="A50" s="72"/>
      <c r="B50" s="72"/>
      <c r="C50" s="72"/>
      <c r="D50" s="72"/>
      <c r="E50" s="72"/>
      <c r="F50" s="72"/>
      <c r="G50" s="72"/>
      <c r="H50" s="72"/>
      <c r="I50" s="72"/>
      <c r="J50" s="72"/>
      <c r="K50" s="72"/>
      <c r="L50" s="72"/>
      <c r="M50" s="72"/>
      <c r="N50" s="72"/>
      <c r="O50" s="72"/>
      <c r="P50" s="72"/>
      <c r="Q50" s="44"/>
      <c r="R50" s="44"/>
    </row>
    <row r="51" spans="1:18" x14ac:dyDescent="0.2">
      <c r="A51" s="72"/>
      <c r="B51" s="72"/>
      <c r="C51" s="72"/>
      <c r="D51" s="72"/>
      <c r="E51" s="72"/>
      <c r="F51" s="72"/>
      <c r="G51" s="72"/>
      <c r="H51" s="72"/>
      <c r="I51" s="72"/>
      <c r="J51" s="72"/>
      <c r="K51" s="72"/>
      <c r="L51" s="72"/>
      <c r="M51" s="72"/>
      <c r="N51" s="72"/>
      <c r="O51" s="72"/>
      <c r="P51" s="72"/>
      <c r="Q51" s="44"/>
      <c r="R51" s="44"/>
    </row>
    <row r="52" spans="1:18" x14ac:dyDescent="0.2">
      <c r="A52" s="72"/>
      <c r="B52" s="72"/>
      <c r="C52" s="72"/>
      <c r="D52" s="72"/>
      <c r="E52" s="72"/>
      <c r="F52" s="72"/>
      <c r="G52" s="72"/>
      <c r="H52" s="72"/>
      <c r="I52" s="72"/>
      <c r="J52" s="72"/>
      <c r="K52" s="72"/>
      <c r="L52" s="72"/>
      <c r="M52" s="72"/>
      <c r="N52" s="72"/>
      <c r="O52" s="72"/>
      <c r="P52" s="72"/>
      <c r="Q52" s="44"/>
      <c r="R52" s="44"/>
    </row>
    <row r="53" spans="1:18" x14ac:dyDescent="0.2">
      <c r="A53" s="72"/>
      <c r="B53" s="72"/>
      <c r="C53" s="72"/>
      <c r="D53" s="72"/>
      <c r="E53" s="72"/>
      <c r="F53" s="72"/>
      <c r="G53" s="72"/>
      <c r="H53" s="72"/>
      <c r="I53" s="72"/>
      <c r="J53" s="72"/>
      <c r="K53" s="72"/>
      <c r="L53" s="72"/>
      <c r="M53" s="72"/>
      <c r="N53" s="72"/>
      <c r="O53" s="72"/>
      <c r="P53" s="72"/>
      <c r="Q53" s="44"/>
      <c r="R53" s="44"/>
    </row>
    <row r="54" spans="1:18" x14ac:dyDescent="0.2">
      <c r="A54" s="72"/>
      <c r="B54" s="72"/>
      <c r="C54" s="72"/>
      <c r="D54" s="72"/>
      <c r="E54" s="72"/>
      <c r="F54" s="72"/>
      <c r="G54" s="72"/>
      <c r="H54" s="72"/>
      <c r="I54" s="72"/>
      <c r="J54" s="72"/>
      <c r="K54" s="72"/>
      <c r="L54" s="72"/>
      <c r="M54" s="72"/>
      <c r="N54" s="72"/>
      <c r="O54" s="72"/>
      <c r="P54" s="72"/>
      <c r="Q54" s="44"/>
      <c r="R54" s="44"/>
    </row>
    <row r="55" spans="1:18" x14ac:dyDescent="0.2">
      <c r="A55" s="72"/>
      <c r="B55" s="72"/>
      <c r="C55" s="72"/>
      <c r="D55" s="72"/>
      <c r="E55" s="72"/>
      <c r="F55" s="72"/>
      <c r="G55" s="72"/>
      <c r="H55" s="72"/>
      <c r="I55" s="72"/>
      <c r="J55" s="72"/>
      <c r="K55" s="72"/>
      <c r="L55" s="72"/>
      <c r="M55" s="72"/>
      <c r="N55" s="72"/>
      <c r="O55" s="72"/>
      <c r="P55" s="72"/>
      <c r="Q55" s="44"/>
      <c r="R55" s="44"/>
    </row>
    <row r="56" spans="1:18" x14ac:dyDescent="0.2">
      <c r="A56" s="72"/>
      <c r="B56" s="72"/>
      <c r="C56" s="72"/>
      <c r="D56" s="72"/>
      <c r="E56" s="72"/>
      <c r="F56" s="72"/>
      <c r="G56" s="72"/>
      <c r="H56" s="72"/>
      <c r="I56" s="72"/>
      <c r="J56" s="72"/>
      <c r="K56" s="72"/>
      <c r="L56" s="72"/>
      <c r="M56" s="72"/>
      <c r="N56" s="72"/>
      <c r="O56" s="72"/>
      <c r="P56" s="72"/>
      <c r="Q56" s="44"/>
      <c r="R56" s="44"/>
    </row>
    <row r="57" spans="1:18" x14ac:dyDescent="0.2">
      <c r="A57" s="72"/>
      <c r="B57" s="72"/>
      <c r="C57" s="72"/>
      <c r="D57" s="72"/>
      <c r="E57" s="72"/>
      <c r="F57" s="72"/>
      <c r="G57" s="72"/>
      <c r="H57" s="72"/>
      <c r="I57" s="72"/>
      <c r="J57" s="72"/>
      <c r="K57" s="72"/>
      <c r="L57" s="72"/>
      <c r="M57" s="72"/>
      <c r="N57" s="72"/>
      <c r="O57" s="72"/>
      <c r="P57" s="72"/>
      <c r="Q57" s="44"/>
      <c r="R57" s="44"/>
    </row>
    <row r="58" spans="1:18" x14ac:dyDescent="0.2">
      <c r="A58" s="72"/>
      <c r="B58" s="72"/>
      <c r="C58" s="72"/>
      <c r="D58" s="72"/>
      <c r="E58" s="72"/>
      <c r="F58" s="72"/>
      <c r="G58" s="72"/>
      <c r="H58" s="72"/>
      <c r="I58" s="72"/>
      <c r="J58" s="72"/>
      <c r="K58" s="72"/>
      <c r="L58" s="72"/>
      <c r="M58" s="72"/>
      <c r="N58" s="72"/>
      <c r="O58" s="72"/>
      <c r="P58" s="72"/>
      <c r="Q58" s="44"/>
      <c r="R58" s="44"/>
    </row>
    <row r="59" spans="1:18" x14ac:dyDescent="0.2">
      <c r="A59" s="72"/>
      <c r="B59" s="72"/>
      <c r="C59" s="72"/>
      <c r="D59" s="72"/>
      <c r="E59" s="72"/>
      <c r="F59" s="72"/>
      <c r="G59" s="72"/>
      <c r="H59" s="72"/>
      <c r="I59" s="72"/>
      <c r="J59" s="72"/>
      <c r="K59" s="72"/>
      <c r="L59" s="72"/>
      <c r="M59" s="72"/>
      <c r="N59" s="72"/>
      <c r="O59" s="72"/>
      <c r="P59" s="72"/>
      <c r="Q59" s="44"/>
      <c r="R59" s="44"/>
    </row>
    <row r="60" spans="1:18" x14ac:dyDescent="0.2">
      <c r="A60" s="72"/>
      <c r="B60" s="72"/>
      <c r="C60" s="72"/>
      <c r="D60" s="72"/>
      <c r="E60" s="72"/>
      <c r="F60" s="72"/>
      <c r="G60" s="72"/>
      <c r="H60" s="72"/>
      <c r="I60" s="72"/>
      <c r="J60" s="72"/>
      <c r="K60" s="72"/>
      <c r="L60" s="72"/>
      <c r="M60" s="72"/>
      <c r="N60" s="72"/>
      <c r="O60" s="72"/>
      <c r="P60" s="72"/>
      <c r="Q60" s="44"/>
      <c r="R60" s="44"/>
    </row>
    <row r="61" spans="1:18" x14ac:dyDescent="0.2">
      <c r="A61" s="72"/>
      <c r="B61" s="72"/>
      <c r="C61" s="72"/>
      <c r="D61" s="72"/>
      <c r="E61" s="72"/>
      <c r="F61" s="72"/>
      <c r="G61" s="72"/>
      <c r="H61" s="72"/>
      <c r="I61" s="72"/>
      <c r="J61" s="72"/>
      <c r="K61" s="72"/>
      <c r="L61" s="72"/>
      <c r="M61" s="72"/>
      <c r="N61" s="72"/>
      <c r="O61" s="72"/>
      <c r="P61" s="72"/>
      <c r="Q61" s="44"/>
      <c r="R61" s="44"/>
    </row>
    <row r="62" spans="1:18" x14ac:dyDescent="0.2">
      <c r="O62" s="44"/>
      <c r="P62" s="44"/>
      <c r="Q62" s="44"/>
      <c r="R62" s="44"/>
    </row>
    <row r="63" spans="1:18" x14ac:dyDescent="0.2">
      <c r="O63" s="44"/>
      <c r="P63" s="44"/>
    </row>
    <row r="64" spans="1:18" x14ac:dyDescent="0.2">
      <c r="O64" s="44"/>
      <c r="P64" s="44"/>
    </row>
    <row r="65" spans="15:16" x14ac:dyDescent="0.2">
      <c r="O65" s="44"/>
      <c r="P65" s="44"/>
    </row>
    <row r="66" spans="15:16" x14ac:dyDescent="0.2">
      <c r="O66" s="44"/>
      <c r="P66" s="44"/>
    </row>
    <row r="67" spans="15:16" x14ac:dyDescent="0.2">
      <c r="O67" s="44"/>
      <c r="P67" s="44"/>
    </row>
    <row r="68" spans="15:16" x14ac:dyDescent="0.2">
      <c r="O68" s="44"/>
      <c r="P68" s="44"/>
    </row>
    <row r="69" spans="15:16" x14ac:dyDescent="0.2">
      <c r="O69" s="44"/>
      <c r="P69" s="44"/>
    </row>
    <row r="70" spans="15:16" x14ac:dyDescent="0.2">
      <c r="O70" s="44"/>
      <c r="P70" s="44"/>
    </row>
    <row r="71" spans="15:16" x14ac:dyDescent="0.2">
      <c r="O71" s="44"/>
      <c r="P71" s="44"/>
    </row>
    <row r="72" spans="15:16" x14ac:dyDescent="0.2">
      <c r="O72" s="44"/>
      <c r="P72" s="44"/>
    </row>
    <row r="73" spans="15:16" x14ac:dyDescent="0.2">
      <c r="O73" s="44"/>
      <c r="P73" s="44"/>
    </row>
    <row r="74" spans="15:16" x14ac:dyDescent="0.2">
      <c r="O74" s="44"/>
      <c r="P74" s="44"/>
    </row>
    <row r="75" spans="15:16" x14ac:dyDescent="0.2">
      <c r="O75" s="44"/>
      <c r="P75" s="44"/>
    </row>
    <row r="76" spans="15:16" x14ac:dyDescent="0.2">
      <c r="O76" s="44"/>
      <c r="P76" s="44"/>
    </row>
    <row r="77" spans="15:16" x14ac:dyDescent="0.2">
      <c r="O77" s="44"/>
      <c r="P77" s="44"/>
    </row>
    <row r="78" spans="15:16" x14ac:dyDescent="0.2">
      <c r="O78" s="44"/>
      <c r="P78" s="44"/>
    </row>
    <row r="79" spans="15:16" x14ac:dyDescent="0.2">
      <c r="O79" s="44"/>
      <c r="P79" s="44"/>
    </row>
    <row r="80" spans="15:16" x14ac:dyDescent="0.2">
      <c r="O80" s="44"/>
      <c r="P80" s="44"/>
    </row>
    <row r="81" spans="15:16" x14ac:dyDescent="0.2">
      <c r="O81" s="44"/>
      <c r="P81" s="44"/>
    </row>
    <row r="82" spans="15:16" x14ac:dyDescent="0.2">
      <c r="O82" s="44"/>
      <c r="P82" s="44"/>
    </row>
    <row r="83" spans="15:16" x14ac:dyDescent="0.2">
      <c r="O83" s="44"/>
      <c r="P83" s="44"/>
    </row>
    <row r="84" spans="15:16" x14ac:dyDescent="0.2">
      <c r="O84" s="44"/>
      <c r="P84" s="44"/>
    </row>
    <row r="85" spans="15:16" x14ac:dyDescent="0.2">
      <c r="O85" s="44"/>
      <c r="P85" s="44"/>
    </row>
    <row r="86" spans="15:16" x14ac:dyDescent="0.2">
      <c r="O86" s="44"/>
      <c r="P86" s="44"/>
    </row>
    <row r="87" spans="15:16" x14ac:dyDescent="0.2">
      <c r="O87" s="44"/>
      <c r="P87" s="44"/>
    </row>
    <row r="88" spans="15:16" x14ac:dyDescent="0.2">
      <c r="O88" s="44"/>
      <c r="P88" s="44"/>
    </row>
    <row r="89" spans="15:16" x14ac:dyDescent="0.2">
      <c r="O89" s="44"/>
      <c r="P89" s="44"/>
    </row>
    <row r="90" spans="15:16" x14ac:dyDescent="0.2">
      <c r="O90" s="44"/>
      <c r="P90" s="44"/>
    </row>
    <row r="91" spans="15:16" x14ac:dyDescent="0.2">
      <c r="O91" s="44"/>
      <c r="P91" s="44"/>
    </row>
    <row r="92" spans="15:16" x14ac:dyDescent="0.2">
      <c r="O92" s="44"/>
      <c r="P92" s="44"/>
    </row>
    <row r="93" spans="15:16" x14ac:dyDescent="0.2">
      <c r="O93" s="44"/>
      <c r="P93" s="44"/>
    </row>
    <row r="94" spans="15:16" x14ac:dyDescent="0.2">
      <c r="O94" s="44"/>
      <c r="P94" s="44"/>
    </row>
    <row r="95" spans="15:16" x14ac:dyDescent="0.2">
      <c r="O95" s="44"/>
      <c r="P95" s="44"/>
    </row>
    <row r="96" spans="15:16" x14ac:dyDescent="0.2">
      <c r="O96" s="44"/>
      <c r="P96" s="44"/>
    </row>
    <row r="97" spans="15:16" x14ac:dyDescent="0.2">
      <c r="O97" s="44"/>
      <c r="P97" s="44"/>
    </row>
    <row r="98" spans="15:16" x14ac:dyDescent="0.2">
      <c r="O98" s="44"/>
      <c r="P98" s="44"/>
    </row>
    <row r="99" spans="15:16" x14ac:dyDescent="0.2">
      <c r="O99" s="44"/>
      <c r="P99" s="44"/>
    </row>
    <row r="100" spans="15:16" x14ac:dyDescent="0.2">
      <c r="O100" s="44"/>
      <c r="P100" s="44"/>
    </row>
    <row r="101" spans="15:16" x14ac:dyDescent="0.2">
      <c r="O101" s="44"/>
      <c r="P101" s="44"/>
    </row>
    <row r="102" spans="15:16" x14ac:dyDescent="0.2">
      <c r="O102" s="44"/>
      <c r="P102" s="44"/>
    </row>
    <row r="103" spans="15:16" x14ac:dyDescent="0.2">
      <c r="O103" s="44"/>
      <c r="P103" s="44"/>
    </row>
    <row r="104" spans="15:16" x14ac:dyDescent="0.2">
      <c r="O104" s="44"/>
      <c r="P104" s="44"/>
    </row>
    <row r="105" spans="15:16" x14ac:dyDescent="0.2">
      <c r="O105" s="44"/>
      <c r="P105" s="44"/>
    </row>
    <row r="106" spans="15:16" x14ac:dyDescent="0.2">
      <c r="O106" s="44"/>
      <c r="P106" s="44"/>
    </row>
    <row r="107" spans="15:16" x14ac:dyDescent="0.2">
      <c r="O107" s="44"/>
      <c r="P107" s="44"/>
    </row>
    <row r="108" spans="15:16" x14ac:dyDescent="0.2">
      <c r="O108" s="44"/>
      <c r="P108" s="44"/>
    </row>
    <row r="109" spans="15:16" x14ac:dyDescent="0.2">
      <c r="O109" s="44"/>
      <c r="P109" s="44"/>
    </row>
    <row r="110" spans="15:16" x14ac:dyDescent="0.2">
      <c r="O110" s="44"/>
      <c r="P110" s="44"/>
    </row>
  </sheetData>
  <mergeCells count="10">
    <mergeCell ref="A22:E30"/>
    <mergeCell ref="N24:O24"/>
    <mergeCell ref="N25:O25"/>
    <mergeCell ref="A1:XFD2"/>
    <mergeCell ref="N3:O3"/>
    <mergeCell ref="N4:O4"/>
    <mergeCell ref="N13:O13"/>
    <mergeCell ref="N18:O18"/>
    <mergeCell ref="A21:C21"/>
    <mergeCell ref="D21:E21"/>
  </mergeCells>
  <hyperlinks>
    <hyperlink ref="F9" r:id="rId1" display="https://finbox.com/NASDAQGS:KLAC/explorer/revenue_proj" xr:uid="{B2FC614F-444F-1A4B-BF1B-437827E68B2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Financials</vt:lpstr>
      <vt:lpstr>Model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Desai, Avi</cp:lastModifiedBy>
  <dcterms:modified xsi:type="dcterms:W3CDTF">2023-12-09T08:01:33Z</dcterms:modified>
</cp:coreProperties>
</file>