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00A9B2D4-F299-8744-BBCA-971F9A8D923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O14" i="2"/>
  <c r="J14" i="2"/>
  <c r="I14" i="2"/>
  <c r="H14" i="2"/>
  <c r="G14" i="2"/>
  <c r="F14" i="2"/>
  <c r="C5" i="2" s="1"/>
  <c r="E14" i="2"/>
  <c r="D14" i="2"/>
  <c r="C14" i="2"/>
  <c r="B14" i="2"/>
  <c r="J13" i="2"/>
  <c r="I13" i="2"/>
  <c r="H13" i="2"/>
  <c r="G13" i="2"/>
  <c r="F13" i="2"/>
  <c r="E13" i="2"/>
  <c r="D13" i="2"/>
  <c r="C13" i="2"/>
  <c r="J11" i="2"/>
  <c r="I11" i="2"/>
  <c r="H11" i="2"/>
  <c r="G11" i="2"/>
  <c r="F11" i="2"/>
  <c r="E11" i="2"/>
  <c r="D11" i="2"/>
  <c r="C11" i="2"/>
  <c r="O11" i="2"/>
  <c r="K5" i="2" a="1"/>
  <c r="K5" i="2" s="1"/>
  <c r="A5" i="2" a="1"/>
  <c r="A5" i="2" s="1"/>
  <c r="K4" i="2" a="1"/>
  <c r="K4" i="2" s="1"/>
  <c r="E3" i="2"/>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O17" i="2" l="1"/>
  <c r="K13" i="2"/>
  <c r="K11" i="2"/>
  <c r="K16" i="2"/>
  <c r="E4" i="2"/>
  <c r="O19" i="2"/>
  <c r="G4" i="2"/>
  <c r="O20" i="2"/>
  <c r="O21" i="2" s="1"/>
  <c r="O22" i="2" s="1"/>
  <c r="C7" i="2"/>
  <c r="O23" i="2" l="1"/>
  <c r="N25" i="2" s="1"/>
  <c r="I6" i="2" s="1"/>
  <c r="A6" i="2"/>
  <c r="A7" i="2"/>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<sst xmlns="http://schemas.openxmlformats.org/spreadsheetml/2006/main" count="1354" uniqueCount="255">
  <si>
    <t>2009 Y</t>
  </si>
  <si>
    <t>2010 Y</t>
  </si>
  <si>
    <t>2011 Y</t>
  </si>
  <si>
    <t>2012 Y</t>
  </si>
  <si>
    <t>2013 Y</t>
  </si>
  <si>
    <t>2014 Y</t>
  </si>
  <si>
    <t>2015 Y</t>
  </si>
  <si>
    <t>2016 Y</t>
  </si>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</sst>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https://www.bing.com/financeapi/forcetrigger?t=a1x4f2&amp;q=XNAS%3aLRCX&amp;form=skydnc</v>
    <v>Learn more on Bing</v>
  </rv>
  <rv s="1">
    <v>0</v>
    <v>LAM RESEARCH CORPORATION (XNAS:LRCX)</v>
    <v>2</v>
    <v>3</v>
    <v>Finance</v>
    <v>4</v>
    <v>en-US</v>
    <v>a1x4f2</v>
    <v>268435456</v>
    <v>1</v>
    <v>Powered by Refinitiv</v>
    <v>730.98500000000001</v>
    <v>397.06</v>
    <v>1.5476000000000001</v>
    <v>-4.8600000000000003</v>
    <v>-6.8640000000000003E-3</v>
    <v>0.53</v>
    <v>7.5370000000000005E-4</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711.17</v>
    <v>Semiconductors &amp; Semiconductor Equipment</v>
    <v>Stock</v>
    <v>45269.037731376564</v>
    <v>0</v>
    <v>699.02</v>
    <v>92672180640</v>
    <v>LAM RESEARCH CORPORATION</v>
    <v>LAM RESEARCH CORPORATION</v>
    <v>699.46</v>
    <v>24.067499999999999</v>
    <v>708.03</v>
    <v>703.17</v>
    <v>703.7</v>
    <v>131792000</v>
    <v>LRCX</v>
    <v>LAM RESEARCH CORPORATION (XNAS:LRCX)</v>
    <v>794390</v>
    <v>905277</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LRCX%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LRCX/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L1" activePane="topRight" state="frozen"/>
      <selection pane="topRight" activeCell="N193" sqref="N193"/>
    </sheetView>
  </sheetViews>
  <sheetFormatPr baseColWidth="10" defaultRowHeight="15" x14ac:dyDescent="0.2"/>
  <cols>
    <col min="1" max="1" width="40.83203125" customWidth="1"/>
    <col min="2" max="22" width="15.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4" t="s">
        <v>20</v>
      </c>
      <c r="B2" s="32">
        <v>1115946000</v>
      </c>
      <c r="C2" s="32">
        <v>2133776000</v>
      </c>
      <c r="D2" s="32">
        <v>3237693000</v>
      </c>
      <c r="E2" s="32">
        <v>2665192000</v>
      </c>
      <c r="F2" s="32">
        <v>3598916000</v>
      </c>
      <c r="G2" s="32">
        <v>4607309000</v>
      </c>
      <c r="H2" s="32">
        <v>5259312000</v>
      </c>
      <c r="I2" s="32">
        <v>5885893000</v>
      </c>
      <c r="J2" s="32">
        <v>8013620000</v>
      </c>
      <c r="K2" s="32">
        <v>11076998000</v>
      </c>
      <c r="L2" s="32">
        <v>9653559000</v>
      </c>
      <c r="M2" s="32">
        <v>10044736000</v>
      </c>
      <c r="N2" s="32">
        <v>14626150000</v>
      </c>
      <c r="O2" s="32">
        <v>17227039000</v>
      </c>
      <c r="P2" s="32">
        <v>17428516000</v>
      </c>
      <c r="Q2" s="33">
        <v>15836457000</v>
      </c>
      <c r="R2" s="32">
        <v>5277569000</v>
      </c>
      <c r="S2" s="32">
        <v>3869569000</v>
      </c>
      <c r="T2" s="32">
        <v>3207257000</v>
      </c>
      <c r="U2" s="32">
        <v>3482062000</v>
      </c>
    </row>
    <row r="3" spans="1:21" ht="16" x14ac:dyDescent="0.2">
      <c r="A3" s="9" t="s">
        <v>193</v>
      </c>
      <c r="B3" s="10"/>
      <c r="C3" s="11">
        <f t="shared" ref="C3:Q3" si="0">(C2/B2)-1</f>
        <v>0.91207818299451771</v>
      </c>
      <c r="D3" s="11">
        <f t="shared" si="0"/>
        <v>0.517353742848359</v>
      </c>
      <c r="E3" s="11">
        <f t="shared" si="0"/>
        <v>-0.1768237445613281</v>
      </c>
      <c r="F3" s="11">
        <f t="shared" si="0"/>
        <v>0.35034023815169779</v>
      </c>
      <c r="G3" s="11">
        <f t="shared" si="0"/>
        <v>0.28019353605363384</v>
      </c>
      <c r="H3" s="11">
        <f t="shared" si="0"/>
        <v>0.14151492769423535</v>
      </c>
      <c r="I3" s="11">
        <f t="shared" si="0"/>
        <v>0.11913744611462485</v>
      </c>
      <c r="J3" s="11">
        <f t="shared" si="0"/>
        <v>0.36149603806932951</v>
      </c>
      <c r="K3" s="11">
        <f t="shared" si="0"/>
        <v>0.38227143288551235</v>
      </c>
      <c r="L3" s="11">
        <f t="shared" si="0"/>
        <v>-0.12850404053517028</v>
      </c>
      <c r="M3" s="11">
        <f t="shared" si="0"/>
        <v>4.0521532007003813E-2</v>
      </c>
      <c r="N3" s="11">
        <f t="shared" si="0"/>
        <v>0.45610098662622889</v>
      </c>
      <c r="O3" s="11">
        <f t="shared" si="0"/>
        <v>0.17782458131497347</v>
      </c>
      <c r="P3" s="11">
        <f t="shared" si="0"/>
        <v>1.169539350320159E-2</v>
      </c>
      <c r="Q3" s="11">
        <f t="shared" si="0"/>
        <v>-9.1347938057376732E-2</v>
      </c>
      <c r="R3" s="11"/>
      <c r="S3" s="11">
        <f t="shared" ref="S3:U3" si="1">(S2/R2)-1</f>
        <v>-0.26678950099941845</v>
      </c>
      <c r="T3" s="11">
        <f t="shared" si="1"/>
        <v>-0.17115911358603508</v>
      </c>
      <c r="U3" s="11">
        <f t="shared" si="1"/>
        <v>8.5682251219656003E-2</v>
      </c>
    </row>
    <row r="4" spans="1:21" ht="16" x14ac:dyDescent="0.2">
      <c r="A4" s="2" t="s">
        <v>21</v>
      </c>
      <c r="B4" s="3">
        <v>1115946000</v>
      </c>
      <c r="C4" s="3">
        <v>2133776000</v>
      </c>
      <c r="D4" s="3">
        <v>3237693000</v>
      </c>
      <c r="E4" s="3">
        <v>2665192000</v>
      </c>
      <c r="F4" s="3">
        <v>3598916000</v>
      </c>
      <c r="G4" s="3">
        <v>4607309000</v>
      </c>
      <c r="H4" s="3">
        <v>5259312000</v>
      </c>
      <c r="I4" s="3">
        <v>5885893000</v>
      </c>
      <c r="J4" s="3">
        <v>8013620000</v>
      </c>
      <c r="K4" s="3">
        <v>11076998000</v>
      </c>
      <c r="L4" s="3">
        <v>9653559000</v>
      </c>
      <c r="M4" s="3">
        <v>10044736000</v>
      </c>
      <c r="N4" s="3">
        <v>14626150000</v>
      </c>
      <c r="O4" s="3">
        <v>17227039000</v>
      </c>
      <c r="P4" s="3">
        <v>17428516000</v>
      </c>
      <c r="Q4" s="4">
        <v>15836457000</v>
      </c>
      <c r="R4" s="3">
        <v>5277569000</v>
      </c>
      <c r="S4" s="3">
        <v>3869569000</v>
      </c>
      <c r="T4" s="3">
        <v>3207257000</v>
      </c>
      <c r="U4" s="3">
        <v>3482062000</v>
      </c>
    </row>
    <row r="5" spans="1:21" ht="16" x14ac:dyDescent="0.2">
      <c r="A5" s="2" t="s">
        <v>22</v>
      </c>
      <c r="B5" s="3">
        <v>727212000</v>
      </c>
      <c r="C5" s="3">
        <v>1159489000</v>
      </c>
      <c r="D5" s="3">
        <v>1740461000</v>
      </c>
      <c r="E5" s="3">
        <v>1581123000</v>
      </c>
      <c r="F5" s="3">
        <v>2195857000</v>
      </c>
      <c r="G5" s="3">
        <v>2599828000</v>
      </c>
      <c r="H5" s="3">
        <v>2974976000</v>
      </c>
      <c r="I5" s="3">
        <v>3266971000</v>
      </c>
      <c r="J5" s="3">
        <v>4410261000</v>
      </c>
      <c r="K5" s="3">
        <v>5911966000</v>
      </c>
      <c r="L5" s="3">
        <v>5295100000</v>
      </c>
      <c r="M5" s="3">
        <v>5436043000</v>
      </c>
      <c r="N5" s="3">
        <v>7820844000</v>
      </c>
      <c r="O5" s="3">
        <v>9355232000</v>
      </c>
      <c r="P5" s="3">
        <v>9651591000</v>
      </c>
      <c r="Q5" s="4">
        <v>8741665000</v>
      </c>
      <c r="R5" s="3">
        <v>2901220000</v>
      </c>
      <c r="S5" s="3">
        <v>2263957000</v>
      </c>
      <c r="T5" s="3">
        <v>1749128000</v>
      </c>
      <c r="U5" s="3">
        <v>1827360000</v>
      </c>
    </row>
    <row r="6" spans="1:21" ht="16" x14ac:dyDescent="0.2">
      <c r="A6" s="2" t="s">
        <v>23</v>
      </c>
      <c r="B6" s="3">
        <v>727212000</v>
      </c>
      <c r="C6" s="3">
        <v>1159489000</v>
      </c>
      <c r="D6" s="3">
        <v>1740461000</v>
      </c>
      <c r="E6" s="3">
        <v>1581123000</v>
      </c>
      <c r="F6" s="3">
        <v>2195857000</v>
      </c>
      <c r="G6" s="3">
        <v>2599828000</v>
      </c>
      <c r="H6" s="3">
        <v>2974976000</v>
      </c>
      <c r="I6" s="3">
        <v>3266971000</v>
      </c>
      <c r="J6" s="3">
        <v>4410261000</v>
      </c>
      <c r="K6" s="3">
        <v>5911966000</v>
      </c>
      <c r="L6" s="3">
        <v>5295100000</v>
      </c>
      <c r="M6" s="3">
        <v>5436043000</v>
      </c>
      <c r="N6" s="3">
        <v>7820844000</v>
      </c>
      <c r="O6" s="3">
        <v>9355232000</v>
      </c>
      <c r="P6" s="3">
        <v>9651591000</v>
      </c>
      <c r="Q6" s="4">
        <v>8741665000</v>
      </c>
      <c r="R6" s="3">
        <v>2901220000</v>
      </c>
      <c r="S6" s="3">
        <v>2263957000</v>
      </c>
      <c r="T6" s="3">
        <v>1749128000</v>
      </c>
      <c r="U6" s="3">
        <v>1827360000</v>
      </c>
    </row>
    <row r="7" spans="1:21" ht="16" x14ac:dyDescent="0.2">
      <c r="A7" s="34" t="s">
        <v>24</v>
      </c>
      <c r="B7" s="32">
        <v>388734000</v>
      </c>
      <c r="C7" s="32">
        <v>974287000</v>
      </c>
      <c r="D7" s="32">
        <v>1497232000</v>
      </c>
      <c r="E7" s="32">
        <v>1084069000</v>
      </c>
      <c r="F7" s="32">
        <v>1403059000</v>
      </c>
      <c r="G7" s="32">
        <v>2007481000</v>
      </c>
      <c r="H7" s="32">
        <v>2284336000</v>
      </c>
      <c r="I7" s="32">
        <v>2618922000</v>
      </c>
      <c r="J7" s="32">
        <v>3603359000</v>
      </c>
      <c r="K7" s="32">
        <v>5165032000</v>
      </c>
      <c r="L7" s="32">
        <v>4358459000</v>
      </c>
      <c r="M7" s="32">
        <v>4608693000</v>
      </c>
      <c r="N7" s="32">
        <v>6805306000</v>
      </c>
      <c r="O7" s="32">
        <v>7871807000</v>
      </c>
      <c r="P7" s="32">
        <v>7776925000</v>
      </c>
      <c r="Q7" s="33">
        <v>7094792000</v>
      </c>
      <c r="R7" s="32">
        <v>2376349000</v>
      </c>
      <c r="S7" s="32">
        <v>1605612000</v>
      </c>
      <c r="T7" s="32">
        <v>1458129000</v>
      </c>
      <c r="U7" s="32">
        <v>1654702000</v>
      </c>
    </row>
    <row r="8" spans="1:21" ht="16" x14ac:dyDescent="0.2">
      <c r="A8" s="29" t="s">
        <v>60</v>
      </c>
      <c r="B8" s="30">
        <v>34.83</v>
      </c>
      <c r="C8" s="30">
        <v>45.66</v>
      </c>
      <c r="D8" s="30">
        <v>46.24</v>
      </c>
      <c r="E8" s="30">
        <v>40.68</v>
      </c>
      <c r="F8" s="30">
        <v>38.99</v>
      </c>
      <c r="G8" s="30">
        <v>43.57</v>
      </c>
      <c r="H8" s="30">
        <v>43.43</v>
      </c>
      <c r="I8" s="30">
        <v>44.49</v>
      </c>
      <c r="J8" s="30">
        <v>44.97</v>
      </c>
      <c r="K8" s="30">
        <v>46.63</v>
      </c>
      <c r="L8" s="30">
        <v>45.15</v>
      </c>
      <c r="M8" s="30">
        <v>45.88</v>
      </c>
      <c r="N8" s="30">
        <v>46.53</v>
      </c>
      <c r="O8" s="30">
        <v>45.69</v>
      </c>
      <c r="P8" s="30">
        <v>44.62</v>
      </c>
      <c r="Q8" s="31">
        <v>44.8</v>
      </c>
      <c r="R8" s="30">
        <v>45.03</v>
      </c>
      <c r="S8" s="30">
        <v>41.49</v>
      </c>
      <c r="T8" s="30">
        <v>45.46</v>
      </c>
      <c r="U8" s="30">
        <v>47.52</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529209000</v>
      </c>
      <c r="C10" s="3">
        <v>527563000</v>
      </c>
      <c r="D10" s="3">
        <v>681368000</v>
      </c>
      <c r="E10" s="3">
        <v>844611000</v>
      </c>
      <c r="F10" s="3">
        <v>1283175000</v>
      </c>
      <c r="G10" s="3">
        <v>1329812000</v>
      </c>
      <c r="H10" s="3">
        <v>1416853000</v>
      </c>
      <c r="I10" s="3">
        <v>1544666000</v>
      </c>
      <c r="J10" s="3">
        <v>1701227000</v>
      </c>
      <c r="K10" s="3">
        <v>1951733000</v>
      </c>
      <c r="L10" s="3">
        <v>1893727000</v>
      </c>
      <c r="M10" s="3">
        <v>1934891000</v>
      </c>
      <c r="N10" s="3">
        <v>2323283000</v>
      </c>
      <c r="O10" s="3">
        <v>2489985000</v>
      </c>
      <c r="P10" s="3">
        <v>2559915000</v>
      </c>
      <c r="Q10" s="4">
        <v>2550572000</v>
      </c>
      <c r="R10" s="3">
        <v>696187000</v>
      </c>
      <c r="S10" s="3">
        <v>622951000</v>
      </c>
      <c r="T10" s="3">
        <v>601782000</v>
      </c>
      <c r="U10" s="3">
        <v>629652000</v>
      </c>
    </row>
    <row r="11" spans="1:21" ht="16" x14ac:dyDescent="0.2">
      <c r="A11" s="29" t="s">
        <v>28</v>
      </c>
      <c r="B11" s="32">
        <v>237708000</v>
      </c>
      <c r="C11" s="32">
        <v>240942000</v>
      </c>
      <c r="D11" s="32">
        <v>308075000</v>
      </c>
      <c r="E11" s="32">
        <v>400052000</v>
      </c>
      <c r="F11" s="32">
        <v>599487000</v>
      </c>
      <c r="G11" s="32">
        <v>613341000</v>
      </c>
      <c r="H11" s="32">
        <v>591611000</v>
      </c>
      <c r="I11" s="32">
        <v>630954000</v>
      </c>
      <c r="J11" s="32">
        <v>667485000</v>
      </c>
      <c r="K11" s="32">
        <v>762219000</v>
      </c>
      <c r="L11" s="32">
        <v>702407000</v>
      </c>
      <c r="M11" s="32">
        <v>682479000</v>
      </c>
      <c r="N11" s="32">
        <v>829875000</v>
      </c>
      <c r="O11" s="32">
        <v>885737000</v>
      </c>
      <c r="P11" s="32">
        <v>832753000</v>
      </c>
      <c r="Q11" s="33">
        <v>834156000</v>
      </c>
      <c r="R11" s="32">
        <v>233802000</v>
      </c>
      <c r="S11" s="32">
        <v>193500000</v>
      </c>
      <c r="T11" s="32">
        <v>199831000</v>
      </c>
      <c r="U11" s="32">
        <v>207023000</v>
      </c>
    </row>
    <row r="12" spans="1:21" ht="16" x14ac:dyDescent="0.2">
      <c r="A12" s="12" t="s">
        <v>194</v>
      </c>
      <c r="B12" s="11">
        <f t="shared" ref="B12:U12" si="2">B11/B2</f>
        <v>0.21301030695033632</v>
      </c>
      <c r="C12" s="11">
        <f t="shared" si="2"/>
        <v>0.11291813198761257</v>
      </c>
      <c r="D12" s="11">
        <f t="shared" si="2"/>
        <v>9.515262873904351E-2</v>
      </c>
      <c r="E12" s="11">
        <f t="shared" si="2"/>
        <v>0.15010250668619746</v>
      </c>
      <c r="F12" s="11">
        <f t="shared" si="2"/>
        <v>0.16657432404646288</v>
      </c>
      <c r="G12" s="11">
        <f t="shared" si="2"/>
        <v>0.13312347836882657</v>
      </c>
      <c r="H12" s="11">
        <f t="shared" si="2"/>
        <v>0.11248828744139917</v>
      </c>
      <c r="I12" s="11">
        <f t="shared" si="2"/>
        <v>0.10719766737179898</v>
      </c>
      <c r="J12" s="11">
        <f t="shared" si="2"/>
        <v>8.3293817276087465E-2</v>
      </c>
      <c r="K12" s="11">
        <f t="shared" si="2"/>
        <v>6.8810972070230583E-2</v>
      </c>
      <c r="L12" s="11">
        <f t="shared" si="2"/>
        <v>7.2761455127585584E-2</v>
      </c>
      <c r="M12" s="11">
        <f t="shared" si="2"/>
        <v>6.7943945963338415E-2</v>
      </c>
      <c r="N12" s="11">
        <f t="shared" si="2"/>
        <v>5.6739128205303517E-2</v>
      </c>
      <c r="O12" s="11">
        <f t="shared" si="2"/>
        <v>5.1415510233650714E-2</v>
      </c>
      <c r="P12" s="11">
        <f t="shared" si="2"/>
        <v>4.7781061795508006E-2</v>
      </c>
      <c r="Q12" s="11">
        <f t="shared" si="2"/>
        <v>5.2673145262226266E-2</v>
      </c>
      <c r="R12" s="11">
        <f t="shared" si="2"/>
        <v>4.430107877320031E-2</v>
      </c>
      <c r="S12" s="11">
        <f t="shared" si="2"/>
        <v>5.0005569095679651E-2</v>
      </c>
      <c r="T12" s="11">
        <f t="shared" si="2"/>
        <v>6.2305889425138053E-2</v>
      </c>
      <c r="U12" s="11">
        <f t="shared" si="2"/>
        <v>5.9454139529968163E-2</v>
      </c>
    </row>
    <row r="13" spans="1:21" ht="16" x14ac:dyDescent="0.2">
      <c r="A13" s="29" t="s">
        <v>29</v>
      </c>
      <c r="B13" s="32">
        <v>288269000</v>
      </c>
      <c r="C13" s="32">
        <v>320859000</v>
      </c>
      <c r="D13" s="32">
        <v>373293000</v>
      </c>
      <c r="E13" s="32">
        <v>444559000</v>
      </c>
      <c r="F13" s="32">
        <v>683688000</v>
      </c>
      <c r="G13" s="32">
        <v>716471000</v>
      </c>
      <c r="H13" s="32">
        <v>825242000</v>
      </c>
      <c r="I13" s="32">
        <v>913712000</v>
      </c>
      <c r="J13" s="32">
        <v>1033742000</v>
      </c>
      <c r="K13" s="32">
        <v>1189514000</v>
      </c>
      <c r="L13" s="32">
        <v>1191320000</v>
      </c>
      <c r="M13" s="32">
        <v>1252412000</v>
      </c>
      <c r="N13" s="32">
        <v>1493408000</v>
      </c>
      <c r="O13" s="32">
        <v>1604248000</v>
      </c>
      <c r="P13" s="32">
        <v>1727162000</v>
      </c>
      <c r="Q13" s="33">
        <v>1716416000</v>
      </c>
      <c r="R13" s="32">
        <v>462385000</v>
      </c>
      <c r="S13" s="32">
        <v>429451000</v>
      </c>
      <c r="T13" s="32">
        <v>401951000</v>
      </c>
      <c r="U13" s="32">
        <v>422629000</v>
      </c>
    </row>
    <row r="14" spans="1:21" ht="16" x14ac:dyDescent="0.2">
      <c r="A14" s="13" t="s">
        <v>195</v>
      </c>
      <c r="B14" s="14">
        <v>0</v>
      </c>
      <c r="C14" s="14">
        <v>0</v>
      </c>
      <c r="D14" s="14">
        <v>0</v>
      </c>
      <c r="E14" s="14">
        <v>0</v>
      </c>
      <c r="F14" s="14">
        <v>0</v>
      </c>
      <c r="G14" s="14">
        <v>0</v>
      </c>
      <c r="H14" s="14">
        <v>0</v>
      </c>
      <c r="I14" s="14">
        <v>0</v>
      </c>
      <c r="J14" s="14">
        <v>0</v>
      </c>
      <c r="K14" s="14">
        <f t="shared" ref="K14:U14" si="3">K13/K2</f>
        <v>0.10738595420889306</v>
      </c>
      <c r="L14" s="14">
        <f t="shared" si="3"/>
        <v>0.1234073360923158</v>
      </c>
      <c r="M14" s="14">
        <f t="shared" si="3"/>
        <v>0.12468341626897909</v>
      </c>
      <c r="N14" s="14">
        <f t="shared" si="3"/>
        <v>0.10210533872550193</v>
      </c>
      <c r="O14" s="14">
        <f t="shared" si="3"/>
        <v>9.3123838635298842E-2</v>
      </c>
      <c r="P14" s="14">
        <f t="shared" si="3"/>
        <v>9.9099774186167083E-2</v>
      </c>
      <c r="Q14" s="14">
        <f t="shared" si="3"/>
        <v>0.10838383863259314</v>
      </c>
      <c r="R14" s="14">
        <f t="shared" si="3"/>
        <v>8.7613255269613721E-2</v>
      </c>
      <c r="S14" s="14">
        <f t="shared" si="3"/>
        <v>0.11098161061348176</v>
      </c>
      <c r="T14" s="14">
        <f t="shared" si="3"/>
        <v>0.12532547282615644</v>
      </c>
      <c r="U14" s="14">
        <f t="shared" si="3"/>
        <v>0.12137319783507589</v>
      </c>
    </row>
    <row r="15" spans="1:21" ht="16" x14ac:dyDescent="0.2">
      <c r="A15" s="2" t="s">
        <v>30</v>
      </c>
      <c r="B15" s="3">
        <v>3232000</v>
      </c>
      <c r="C15" s="3">
        <v>-34238000</v>
      </c>
      <c r="D15" s="3" t="s">
        <v>26</v>
      </c>
      <c r="E15" s="3" t="s">
        <v>26</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4" t="s">
        <v>31</v>
      </c>
      <c r="B16" s="32">
        <v>-140475000</v>
      </c>
      <c r="C16" s="32">
        <v>446724000</v>
      </c>
      <c r="D16" s="32">
        <v>815864000</v>
      </c>
      <c r="E16" s="32">
        <v>239458000</v>
      </c>
      <c r="F16" s="32">
        <v>119884000</v>
      </c>
      <c r="G16" s="32">
        <v>677669000</v>
      </c>
      <c r="H16" s="32">
        <v>867483000</v>
      </c>
      <c r="I16" s="32">
        <v>1074256000</v>
      </c>
      <c r="J16" s="32">
        <v>1902132000</v>
      </c>
      <c r="K16" s="32">
        <v>3213299000</v>
      </c>
      <c r="L16" s="32">
        <v>2464732000</v>
      </c>
      <c r="M16" s="32">
        <v>2673802000</v>
      </c>
      <c r="N16" s="32">
        <v>4482023000</v>
      </c>
      <c r="O16" s="32">
        <v>5381822000</v>
      </c>
      <c r="P16" s="32">
        <v>5217010000</v>
      </c>
      <c r="Q16" s="33">
        <v>4544220000</v>
      </c>
      <c r="R16" s="32">
        <v>1680162000</v>
      </c>
      <c r="S16" s="32">
        <v>982661000</v>
      </c>
      <c r="T16" s="32">
        <v>856347000</v>
      </c>
      <c r="U16" s="32">
        <v>1025050000</v>
      </c>
    </row>
    <row r="17" spans="1:21" ht="16" x14ac:dyDescent="0.2">
      <c r="A17" s="29" t="s">
        <v>61</v>
      </c>
      <c r="B17" s="30">
        <v>-12.59</v>
      </c>
      <c r="C17" s="30">
        <v>20.94</v>
      </c>
      <c r="D17" s="30">
        <v>25.2</v>
      </c>
      <c r="E17" s="30">
        <v>8.98</v>
      </c>
      <c r="F17" s="30">
        <v>3.33</v>
      </c>
      <c r="G17" s="30">
        <v>14.71</v>
      </c>
      <c r="H17" s="30">
        <v>16.489999999999998</v>
      </c>
      <c r="I17" s="30">
        <v>18.25</v>
      </c>
      <c r="J17" s="30">
        <v>23.74</v>
      </c>
      <c r="K17" s="30">
        <v>29.01</v>
      </c>
      <c r="L17" s="30">
        <v>25.53</v>
      </c>
      <c r="M17" s="30">
        <v>26.62</v>
      </c>
      <c r="N17" s="30">
        <v>30.64</v>
      </c>
      <c r="O17" s="30">
        <v>31.24</v>
      </c>
      <c r="P17" s="30">
        <v>29.93</v>
      </c>
      <c r="Q17" s="31">
        <v>28.69</v>
      </c>
      <c r="R17" s="30">
        <v>31.84</v>
      </c>
      <c r="S17" s="30">
        <v>25.39</v>
      </c>
      <c r="T17" s="30">
        <v>26.7</v>
      </c>
      <c r="U17" s="30">
        <v>29.44</v>
      </c>
    </row>
    <row r="18" spans="1:21" ht="16" x14ac:dyDescent="0.2">
      <c r="A18" s="15" t="s">
        <v>196</v>
      </c>
      <c r="B18" s="10"/>
      <c r="C18" s="11">
        <f>(C16/B16)-1</f>
        <v>-4.1800961025093439</v>
      </c>
      <c r="D18" s="11">
        <f>(D16/C16)-1</f>
        <v>0.82632676999668697</v>
      </c>
      <c r="E18" s="11">
        <f>(E16/D16)-1</f>
        <v>-0.70649765156937927</v>
      </c>
      <c r="F18" s="11">
        <f t="shared" ref="F18:Q18" si="4">(F16/E16)-1</f>
        <v>-0.49935270485847205</v>
      </c>
      <c r="G18" s="11">
        <f t="shared" si="4"/>
        <v>4.6527059490841145</v>
      </c>
      <c r="H18" s="11">
        <f t="shared" si="4"/>
        <v>0.28009839611963949</v>
      </c>
      <c r="I18" s="11">
        <f t="shared" si="4"/>
        <v>0.23835971425376634</v>
      </c>
      <c r="J18" s="11">
        <f t="shared" si="4"/>
        <v>0.77065057118601143</v>
      </c>
      <c r="K18" s="11">
        <f t="shared" si="4"/>
        <v>0.6893144114078309</v>
      </c>
      <c r="L18" s="11">
        <f t="shared" si="4"/>
        <v>-0.23295902435472082</v>
      </c>
      <c r="M18" s="11">
        <f t="shared" si="4"/>
        <v>8.4824638135099439E-2</v>
      </c>
      <c r="N18" s="11">
        <f t="shared" si="4"/>
        <v>0.67627333661954037</v>
      </c>
      <c r="O18" s="11">
        <f t="shared" si="4"/>
        <v>0.2007573365866262</v>
      </c>
      <c r="P18" s="11">
        <f t="shared" si="4"/>
        <v>-3.0623829624985777E-2</v>
      </c>
      <c r="Q18" s="11">
        <f t="shared" si="4"/>
        <v>-0.128960841554837</v>
      </c>
      <c r="R18" s="11"/>
      <c r="S18" s="11">
        <f t="shared" ref="S18:U18" si="5">(S16/R16)-1</f>
        <v>-0.4151391353928966</v>
      </c>
      <c r="T18" s="11">
        <f t="shared" si="5"/>
        <v>-0.12854280367288418</v>
      </c>
      <c r="U18" s="11">
        <f t="shared" si="5"/>
        <v>0.19700308403018862</v>
      </c>
    </row>
    <row r="19" spans="1:21" ht="16" x14ac:dyDescent="0.2">
      <c r="A19" s="2" t="s">
        <v>32</v>
      </c>
      <c r="B19" s="3">
        <v>122618000</v>
      </c>
      <c r="C19" s="3">
        <v>16583000</v>
      </c>
      <c r="D19" s="3">
        <v>14988000</v>
      </c>
      <c r="E19" s="3">
        <v>35040000</v>
      </c>
      <c r="F19" s="3">
        <v>53226000</v>
      </c>
      <c r="G19" s="3">
        <v>-45694000</v>
      </c>
      <c r="H19" s="3">
        <v>126633000</v>
      </c>
      <c r="I19" s="3">
        <v>114139000</v>
      </c>
      <c r="J19" s="3">
        <v>90459000</v>
      </c>
      <c r="K19" s="3">
        <v>61510000</v>
      </c>
      <c r="L19" s="3">
        <v>18161000</v>
      </c>
      <c r="M19" s="3">
        <v>98824000</v>
      </c>
      <c r="N19" s="3">
        <v>111219000</v>
      </c>
      <c r="O19" s="3">
        <v>188708000</v>
      </c>
      <c r="P19" s="3">
        <v>107800000</v>
      </c>
      <c r="Q19" s="4">
        <v>64125000</v>
      </c>
      <c r="R19" s="3">
        <v>28234000</v>
      </c>
      <c r="S19" s="3">
        <v>43739000</v>
      </c>
      <c r="T19" s="3">
        <v>-7268000</v>
      </c>
      <c r="U19" s="3">
        <v>-580000</v>
      </c>
    </row>
    <row r="20" spans="1:21" ht="16" x14ac:dyDescent="0.2">
      <c r="A20" s="2" t="s">
        <v>33</v>
      </c>
      <c r="B20" s="3">
        <v>-17786000</v>
      </c>
      <c r="C20" s="3">
        <v>-7604000</v>
      </c>
      <c r="D20" s="3">
        <v>-10192000</v>
      </c>
      <c r="E20" s="3">
        <v>26821000</v>
      </c>
      <c r="F20" s="3">
        <v>45671000</v>
      </c>
      <c r="G20" s="3">
        <v>49152000</v>
      </c>
      <c r="H20" s="3">
        <v>54414000</v>
      </c>
      <c r="I20" s="3">
        <v>105261000</v>
      </c>
      <c r="J20" s="3">
        <v>59876000</v>
      </c>
      <c r="K20" s="3">
        <v>11574000</v>
      </c>
      <c r="L20" s="3">
        <v>18492000</v>
      </c>
      <c r="M20" s="3">
        <v>92007000</v>
      </c>
      <c r="N20" s="3">
        <v>188910000</v>
      </c>
      <c r="O20" s="3">
        <v>169550000</v>
      </c>
      <c r="P20" s="3">
        <v>47478000</v>
      </c>
      <c r="Q20" s="4">
        <v>5249000</v>
      </c>
      <c r="R20" s="3">
        <v>20536000</v>
      </c>
      <c r="S20" s="3">
        <v>5243000</v>
      </c>
      <c r="T20" s="3">
        <v>-9297000</v>
      </c>
      <c r="U20" s="3">
        <v>-11233000</v>
      </c>
    </row>
    <row r="21" spans="1:21" ht="16" x14ac:dyDescent="0.2">
      <c r="A21" s="2" t="s">
        <v>34</v>
      </c>
      <c r="B21" s="3">
        <v>6497000</v>
      </c>
      <c r="C21" s="3">
        <v>994000</v>
      </c>
      <c r="D21" s="3">
        <v>5380000</v>
      </c>
      <c r="E21" s="3">
        <v>38962000</v>
      </c>
      <c r="F21" s="3">
        <v>60408000</v>
      </c>
      <c r="G21" s="3">
        <v>61692000</v>
      </c>
      <c r="H21" s="3">
        <v>73682000</v>
      </c>
      <c r="I21" s="3">
        <v>134773000</v>
      </c>
      <c r="J21" s="3">
        <v>117734000</v>
      </c>
      <c r="K21" s="3">
        <v>97387000</v>
      </c>
      <c r="L21" s="3">
        <v>117263000</v>
      </c>
      <c r="M21" s="3">
        <v>177440000</v>
      </c>
      <c r="N21" s="3">
        <v>208597000</v>
      </c>
      <c r="O21" s="3">
        <v>184759000</v>
      </c>
      <c r="P21" s="3">
        <v>186462000</v>
      </c>
      <c r="Q21" s="4">
        <v>185741000</v>
      </c>
      <c r="R21" s="3">
        <v>46661000</v>
      </c>
      <c r="S21" s="3">
        <v>47217000</v>
      </c>
      <c r="T21" s="3">
        <v>46532000</v>
      </c>
      <c r="U21" s="3">
        <v>45331000</v>
      </c>
    </row>
    <row r="22" spans="1:21" ht="16" x14ac:dyDescent="0.2">
      <c r="A22" s="2" t="s">
        <v>35</v>
      </c>
      <c r="B22" s="3">
        <v>24283000</v>
      </c>
      <c r="C22" s="3">
        <v>8598000</v>
      </c>
      <c r="D22" s="3">
        <v>15572000</v>
      </c>
      <c r="E22" s="3">
        <v>12141000</v>
      </c>
      <c r="F22" s="3">
        <v>14737000</v>
      </c>
      <c r="G22" s="3">
        <v>12540000</v>
      </c>
      <c r="H22" s="3">
        <v>19268000</v>
      </c>
      <c r="I22" s="3">
        <v>29512000</v>
      </c>
      <c r="J22" s="3">
        <v>57858000</v>
      </c>
      <c r="K22" s="3">
        <v>85813000</v>
      </c>
      <c r="L22" s="3">
        <v>98771000</v>
      </c>
      <c r="M22" s="3">
        <v>85433000</v>
      </c>
      <c r="N22" s="3">
        <v>19687000</v>
      </c>
      <c r="O22" s="3">
        <v>15209000</v>
      </c>
      <c r="P22" s="3">
        <v>138984000</v>
      </c>
      <c r="Q22" s="4">
        <v>180492000</v>
      </c>
      <c r="R22" s="3">
        <v>26125000</v>
      </c>
      <c r="S22" s="3">
        <v>41974000</v>
      </c>
      <c r="T22" s="3">
        <v>55829000</v>
      </c>
      <c r="U22" s="3">
        <v>56564000</v>
      </c>
    </row>
    <row r="23" spans="1:21" ht="16" x14ac:dyDescent="0.2">
      <c r="A23" s="2" t="s">
        <v>36</v>
      </c>
      <c r="B23" s="3">
        <v>140404000</v>
      </c>
      <c r="C23" s="3">
        <v>24187000</v>
      </c>
      <c r="D23" s="3">
        <v>25180000</v>
      </c>
      <c r="E23" s="3">
        <v>8219000</v>
      </c>
      <c r="F23" s="3">
        <v>7555000</v>
      </c>
      <c r="G23" s="3">
        <v>-94846000</v>
      </c>
      <c r="H23" s="3">
        <v>72219000</v>
      </c>
      <c r="I23" s="3">
        <v>8878000</v>
      </c>
      <c r="J23" s="3">
        <v>30583000</v>
      </c>
      <c r="K23" s="3">
        <v>49936000</v>
      </c>
      <c r="L23" s="3">
        <v>-331000</v>
      </c>
      <c r="M23" s="3">
        <v>6817000</v>
      </c>
      <c r="N23" s="3">
        <v>-77691000</v>
      </c>
      <c r="O23" s="3">
        <v>19158000</v>
      </c>
      <c r="P23" s="3">
        <v>60322000</v>
      </c>
      <c r="Q23" s="4">
        <v>58876000</v>
      </c>
      <c r="R23" s="3">
        <v>7698000</v>
      </c>
      <c r="S23" s="3">
        <v>38496000</v>
      </c>
      <c r="T23" s="3">
        <v>2029000</v>
      </c>
      <c r="U23" s="3">
        <v>10653000</v>
      </c>
    </row>
    <row r="24" spans="1:21" ht="16" x14ac:dyDescent="0.2">
      <c r="A24" s="2" t="s">
        <v>37</v>
      </c>
      <c r="B24" s="3">
        <v>-263093000</v>
      </c>
      <c r="C24" s="3">
        <v>430141000</v>
      </c>
      <c r="D24" s="3">
        <v>800876000</v>
      </c>
      <c r="E24" s="3">
        <v>204418000</v>
      </c>
      <c r="F24" s="3">
        <v>66658000</v>
      </c>
      <c r="G24" s="3">
        <v>723363000</v>
      </c>
      <c r="H24" s="3">
        <v>740850000</v>
      </c>
      <c r="I24" s="3">
        <v>960117000</v>
      </c>
      <c r="J24" s="3">
        <v>1811673000</v>
      </c>
      <c r="K24" s="3">
        <v>3151789000</v>
      </c>
      <c r="L24" s="3">
        <v>2446571000</v>
      </c>
      <c r="M24" s="3">
        <v>2574978000</v>
      </c>
      <c r="N24" s="3">
        <v>4370804000</v>
      </c>
      <c r="O24" s="3">
        <v>5193114000</v>
      </c>
      <c r="P24" s="3">
        <v>5109210000</v>
      </c>
      <c r="Q24" s="4">
        <v>4480095000</v>
      </c>
      <c r="R24" s="3">
        <v>1651928000</v>
      </c>
      <c r="S24" s="3">
        <v>938922000</v>
      </c>
      <c r="T24" s="3">
        <v>863615000</v>
      </c>
      <c r="U24" s="3">
        <v>1025630000</v>
      </c>
    </row>
    <row r="25" spans="1:21" ht="16" x14ac:dyDescent="0.2">
      <c r="A25" s="2" t="s">
        <v>38</v>
      </c>
      <c r="B25" s="3">
        <v>39055000</v>
      </c>
      <c r="C25" s="3">
        <v>83472000</v>
      </c>
      <c r="D25" s="3">
        <v>77128000</v>
      </c>
      <c r="E25" s="3">
        <v>35695000</v>
      </c>
      <c r="F25" s="3">
        <v>-47221000</v>
      </c>
      <c r="G25" s="3">
        <v>91074000</v>
      </c>
      <c r="H25" s="3">
        <v>85273000</v>
      </c>
      <c r="I25" s="3">
        <v>46068000</v>
      </c>
      <c r="J25" s="3">
        <v>113910000</v>
      </c>
      <c r="K25" s="3">
        <v>771108000</v>
      </c>
      <c r="L25" s="3">
        <v>255141000</v>
      </c>
      <c r="M25" s="3">
        <v>323225000</v>
      </c>
      <c r="N25" s="3">
        <v>462346000</v>
      </c>
      <c r="O25" s="3">
        <v>587828000</v>
      </c>
      <c r="P25" s="3">
        <v>598279000</v>
      </c>
      <c r="Q25" s="4">
        <v>507645000</v>
      </c>
      <c r="R25" s="3">
        <v>183421000</v>
      </c>
      <c r="S25" s="3">
        <v>124914000</v>
      </c>
      <c r="T25" s="3">
        <v>61078000</v>
      </c>
      <c r="U25" s="3">
        <v>138232000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-302148000</v>
      </c>
      <c r="C27" s="3">
        <v>346669000</v>
      </c>
      <c r="D27" s="3">
        <v>723748000</v>
      </c>
      <c r="E27" s="3">
        <v>168723000</v>
      </c>
      <c r="F27" s="3">
        <v>113879000</v>
      </c>
      <c r="G27" s="3">
        <v>632289000</v>
      </c>
      <c r="H27" s="3">
        <v>655577000</v>
      </c>
      <c r="I27" s="3">
        <v>914049000</v>
      </c>
      <c r="J27" s="3">
        <v>1697763000</v>
      </c>
      <c r="K27" s="3">
        <v>2380681000</v>
      </c>
      <c r="L27" s="3">
        <v>2191430000</v>
      </c>
      <c r="M27" s="3">
        <v>2251753000</v>
      </c>
      <c r="N27" s="3">
        <v>3908458000</v>
      </c>
      <c r="O27" s="3">
        <v>4605286000</v>
      </c>
      <c r="P27" s="3">
        <v>4510931000</v>
      </c>
      <c r="Q27" s="4">
        <v>3972450000</v>
      </c>
      <c r="R27" s="3">
        <v>1468507000</v>
      </c>
      <c r="S27" s="3">
        <v>814008000</v>
      </c>
      <c r="T27" s="3">
        <v>802537000</v>
      </c>
      <c r="U27" s="3">
        <v>887398000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-302148000</v>
      </c>
      <c r="C31" s="3">
        <v>346669000</v>
      </c>
      <c r="D31" s="3">
        <v>723748000</v>
      </c>
      <c r="E31" s="3">
        <v>168723000</v>
      </c>
      <c r="F31" s="3">
        <v>113879000</v>
      </c>
      <c r="G31" s="3">
        <v>632289000</v>
      </c>
      <c r="H31" s="3">
        <v>655577000</v>
      </c>
      <c r="I31" s="3">
        <v>914049000</v>
      </c>
      <c r="J31" s="3">
        <v>1697763000</v>
      </c>
      <c r="K31" s="3">
        <v>2380681000</v>
      </c>
      <c r="L31" s="3">
        <v>2191430000</v>
      </c>
      <c r="M31" s="3">
        <v>2251753000</v>
      </c>
      <c r="N31" s="3">
        <v>3908458000</v>
      </c>
      <c r="O31" s="3">
        <v>4605286000</v>
      </c>
      <c r="P31" s="3">
        <v>4510931000</v>
      </c>
      <c r="Q31" s="4">
        <v>3972450000</v>
      </c>
      <c r="R31" s="3">
        <v>1468507000</v>
      </c>
      <c r="S31" s="3">
        <v>814008000</v>
      </c>
      <c r="T31" s="3">
        <v>802537000</v>
      </c>
      <c r="U31" s="3">
        <v>887398000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4" t="s">
        <v>46</v>
      </c>
      <c r="B33" s="32">
        <v>-302148000</v>
      </c>
      <c r="C33" s="32">
        <v>346669000</v>
      </c>
      <c r="D33" s="32">
        <v>723748000</v>
      </c>
      <c r="E33" s="32">
        <v>168723000</v>
      </c>
      <c r="F33" s="32">
        <v>113879000</v>
      </c>
      <c r="G33" s="32">
        <v>632289000</v>
      </c>
      <c r="H33" s="32">
        <v>655577000</v>
      </c>
      <c r="I33" s="32">
        <v>914049000</v>
      </c>
      <c r="J33" s="32">
        <v>1697763000</v>
      </c>
      <c r="K33" s="32">
        <v>2380681000</v>
      </c>
      <c r="L33" s="32">
        <v>2191430000</v>
      </c>
      <c r="M33" s="32">
        <v>2251753000</v>
      </c>
      <c r="N33" s="32">
        <v>3908458000</v>
      </c>
      <c r="O33" s="32">
        <v>4605286000</v>
      </c>
      <c r="P33" s="32">
        <v>4510931000</v>
      </c>
      <c r="Q33" s="33">
        <v>3972450000</v>
      </c>
      <c r="R33" s="32">
        <v>1468507000</v>
      </c>
      <c r="S33" s="32">
        <v>814008000</v>
      </c>
      <c r="T33" s="32">
        <v>802537000</v>
      </c>
      <c r="U33" s="32">
        <v>887398000</v>
      </c>
    </row>
    <row r="34" spans="1:21" ht="16" x14ac:dyDescent="0.2">
      <c r="A34" s="29" t="s">
        <v>62</v>
      </c>
      <c r="B34" s="30">
        <v>-27.08</v>
      </c>
      <c r="C34" s="30">
        <v>16.25</v>
      </c>
      <c r="D34" s="30">
        <v>22.35</v>
      </c>
      <c r="E34" s="30">
        <v>6.33</v>
      </c>
      <c r="F34" s="30">
        <v>3.16</v>
      </c>
      <c r="G34" s="30">
        <v>13.72</v>
      </c>
      <c r="H34" s="30">
        <v>12.47</v>
      </c>
      <c r="I34" s="30">
        <v>15.53</v>
      </c>
      <c r="J34" s="30">
        <v>21.19</v>
      </c>
      <c r="K34" s="30">
        <v>21.49</v>
      </c>
      <c r="L34" s="30">
        <v>22.7</v>
      </c>
      <c r="M34" s="30">
        <v>22.42</v>
      </c>
      <c r="N34" s="30">
        <v>26.72</v>
      </c>
      <c r="O34" s="30">
        <v>26.73</v>
      </c>
      <c r="P34" s="30">
        <v>25.88</v>
      </c>
      <c r="Q34" s="31">
        <v>25.08</v>
      </c>
      <c r="R34" s="30">
        <v>27.83</v>
      </c>
      <c r="S34" s="30">
        <v>21.04</v>
      </c>
      <c r="T34" s="30">
        <v>25.02</v>
      </c>
      <c r="U34" s="30">
        <v>25.48</v>
      </c>
    </row>
    <row r="35" spans="1:21" ht="16" x14ac:dyDescent="0.2">
      <c r="A35" s="16" t="s">
        <v>197</v>
      </c>
      <c r="B35" s="17"/>
      <c r="C35" s="14">
        <f>(C33/B33)-1</f>
        <v>-2.1473483193666683</v>
      </c>
      <c r="D35" s="14">
        <f>(D33/C33)-1</f>
        <v>1.0877205634192846</v>
      </c>
      <c r="E35" s="14">
        <f>(E33/D33)-1</f>
        <v>-0.76687603972653462</v>
      </c>
      <c r="F35" s="14">
        <f t="shared" ref="F35:Q35" si="6">(F33/E33)-1</f>
        <v>-0.32505349003988782</v>
      </c>
      <c r="G35" s="14">
        <f t="shared" si="6"/>
        <v>4.5522879547589987</v>
      </c>
      <c r="H35" s="14">
        <f t="shared" si="6"/>
        <v>3.683125912359686E-2</v>
      </c>
      <c r="I35" s="14">
        <f t="shared" si="6"/>
        <v>0.3942664248440686</v>
      </c>
      <c r="J35" s="14">
        <f t="shared" si="6"/>
        <v>0.85740917609449818</v>
      </c>
      <c r="K35" s="14">
        <f t="shared" si="6"/>
        <v>0.4022457787099849</v>
      </c>
      <c r="L35" s="14">
        <f t="shared" si="6"/>
        <v>-7.9494480780919363E-2</v>
      </c>
      <c r="M35" s="14">
        <f t="shared" si="6"/>
        <v>2.7526774754384142E-2</v>
      </c>
      <c r="N35" s="14">
        <f t="shared" si="6"/>
        <v>0.73574011003871198</v>
      </c>
      <c r="O35" s="14">
        <f t="shared" si="6"/>
        <v>0.17828719152156691</v>
      </c>
      <c r="P35" s="14">
        <f t="shared" si="6"/>
        <v>-2.0488412663187461E-2</v>
      </c>
      <c r="Q35" s="14">
        <f t="shared" si="6"/>
        <v>-0.11937247543799712</v>
      </c>
      <c r="R35" s="14"/>
      <c r="S35" s="14">
        <f t="shared" ref="S35:U35" si="7">(S33/R33)-1</f>
        <v>-0.44569007842659247</v>
      </c>
      <c r="T35" s="14">
        <f t="shared" si="7"/>
        <v>-1.4091999095832031E-2</v>
      </c>
      <c r="U35" s="14">
        <f t="shared" si="7"/>
        <v>0.10574091911027161</v>
      </c>
    </row>
    <row r="36" spans="1:21" ht="16" x14ac:dyDescent="0.2">
      <c r="A36" s="18" t="s">
        <v>198</v>
      </c>
      <c r="B36" s="19">
        <f t="shared" ref="B36:U36" si="8">(B16*(1-0.25))/(B126+B105+B96)</f>
        <v>-7.0269214838963992E-2</v>
      </c>
      <c r="C36" s="19">
        <f t="shared" si="8"/>
        <v>0.18709678139904742</v>
      </c>
      <c r="D36" s="19">
        <f t="shared" si="8"/>
        <v>0.19043762828283456</v>
      </c>
      <c r="E36" s="19">
        <f t="shared" si="8"/>
        <v>2.7231576550034678E-2</v>
      </c>
      <c r="F36" s="19">
        <f t="shared" si="8"/>
        <v>1.5036365518488125E-2</v>
      </c>
      <c r="G36" s="19">
        <f t="shared" si="8"/>
        <v>7.7612832941872809E-2</v>
      </c>
      <c r="H36" s="19">
        <f t="shared" si="8"/>
        <v>8.4429483632460181E-2</v>
      </c>
      <c r="I36" s="19">
        <f t="shared" si="8"/>
        <v>7.7209475978481948E-2</v>
      </c>
      <c r="J36" s="19">
        <f t="shared" si="8"/>
        <v>0.1473648926087664</v>
      </c>
      <c r="K36" s="19">
        <f t="shared" si="8"/>
        <v>0.26787507217976497</v>
      </c>
      <c r="L36" s="19">
        <f t="shared" si="8"/>
        <v>0.20064129706031658</v>
      </c>
      <c r="M36" s="19">
        <f t="shared" si="8"/>
        <v>0.18240062454669337</v>
      </c>
      <c r="N36" s="19">
        <f t="shared" si="8"/>
        <v>0.30479253540933932</v>
      </c>
      <c r="O36" s="19">
        <f t="shared" si="8"/>
        <v>0.3577008499320643</v>
      </c>
      <c r="P36" s="19">
        <f t="shared" si="8"/>
        <v>0.29593423333270052</v>
      </c>
      <c r="Q36" s="19">
        <f t="shared" si="8"/>
        <v>0.26152979388413639</v>
      </c>
      <c r="R36" s="19">
        <f t="shared" si="8"/>
        <v>9.4689605090743714E-2</v>
      </c>
      <c r="S36" s="19">
        <f t="shared" si="8"/>
        <v>5.4947339344273906E-2</v>
      </c>
      <c r="T36" s="19">
        <f t="shared" si="8"/>
        <v>4.8576175416907022E-2</v>
      </c>
      <c r="U36" s="19">
        <f t="shared" si="8"/>
        <v>5.8993868083176873E-2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-302148000</v>
      </c>
      <c r="C39" s="3">
        <v>346669000</v>
      </c>
      <c r="D39" s="3">
        <v>723748000</v>
      </c>
      <c r="E39" s="3">
        <v>168723000</v>
      </c>
      <c r="F39" s="3">
        <v>113879000</v>
      </c>
      <c r="G39" s="3">
        <v>632289000</v>
      </c>
      <c r="H39" s="3">
        <v>655577000</v>
      </c>
      <c r="I39" s="3">
        <v>914049000</v>
      </c>
      <c r="J39" s="3">
        <v>1697763000</v>
      </c>
      <c r="K39" s="3">
        <v>2380681000</v>
      </c>
      <c r="L39" s="3">
        <v>2191430000</v>
      </c>
      <c r="M39" s="3">
        <v>2251753000</v>
      </c>
      <c r="N39" s="3">
        <v>3908458000</v>
      </c>
      <c r="O39" s="3">
        <v>4605286000</v>
      </c>
      <c r="P39" s="3">
        <v>4510931000</v>
      </c>
      <c r="Q39" s="4">
        <v>3972450000</v>
      </c>
      <c r="R39" s="3">
        <v>1468507000</v>
      </c>
      <c r="S39" s="3">
        <v>814008000</v>
      </c>
      <c r="T39" s="3">
        <v>802537000</v>
      </c>
      <c r="U39" s="3">
        <v>887398000</v>
      </c>
    </row>
    <row r="40" spans="1:21" ht="16" x14ac:dyDescent="0.2">
      <c r="A40" s="2" t="s">
        <v>50</v>
      </c>
      <c r="B40" s="3">
        <v>125595000</v>
      </c>
      <c r="C40" s="3">
        <v>126933000</v>
      </c>
      <c r="D40" s="3">
        <v>123529000</v>
      </c>
      <c r="E40" s="3">
        <v>124176000</v>
      </c>
      <c r="F40" s="3">
        <v>168932000</v>
      </c>
      <c r="G40" s="3">
        <v>164741000</v>
      </c>
      <c r="H40" s="3">
        <v>159629000</v>
      </c>
      <c r="I40" s="3">
        <v>158919000</v>
      </c>
      <c r="J40" s="3">
        <v>162222000</v>
      </c>
      <c r="K40" s="3">
        <v>161643000</v>
      </c>
      <c r="L40" s="3">
        <v>152478000</v>
      </c>
      <c r="M40" s="3">
        <v>144814000</v>
      </c>
      <c r="N40" s="3">
        <v>143609000</v>
      </c>
      <c r="O40" s="3">
        <v>139899000</v>
      </c>
      <c r="P40" s="3">
        <v>135472000</v>
      </c>
      <c r="Q40" s="4">
        <v>101248750</v>
      </c>
      <c r="R40" s="3">
        <v>136018000</v>
      </c>
      <c r="S40" s="3">
        <v>134924000</v>
      </c>
      <c r="T40" s="3">
        <v>134053000</v>
      </c>
      <c r="U40" s="3" t="s">
        <v>26</v>
      </c>
    </row>
    <row r="41" spans="1:21" ht="16" x14ac:dyDescent="0.2">
      <c r="A41" s="2" t="s">
        <v>51</v>
      </c>
      <c r="B41" s="5">
        <v>-2.41</v>
      </c>
      <c r="C41" s="5">
        <v>2.73</v>
      </c>
      <c r="D41" s="5">
        <v>5.86</v>
      </c>
      <c r="E41" s="5">
        <v>1.36</v>
      </c>
      <c r="F41" s="5">
        <v>0.67</v>
      </c>
      <c r="G41" s="5">
        <v>3.84</v>
      </c>
      <c r="H41" s="5">
        <v>4.1100000000000003</v>
      </c>
      <c r="I41" s="5">
        <v>5.75</v>
      </c>
      <c r="J41" s="5">
        <v>10.47</v>
      </c>
      <c r="K41" s="5">
        <v>14.73</v>
      </c>
      <c r="L41" s="5">
        <v>14.37</v>
      </c>
      <c r="M41" s="5">
        <v>15.55</v>
      </c>
      <c r="N41" s="5">
        <v>27.22</v>
      </c>
      <c r="O41" s="5">
        <v>32.92</v>
      </c>
      <c r="P41" s="5">
        <v>33.299999999999997</v>
      </c>
      <c r="Q41" s="6">
        <v>39.229999999999997</v>
      </c>
      <c r="R41" s="5">
        <v>10.8</v>
      </c>
      <c r="S41" s="5">
        <v>6.03</v>
      </c>
      <c r="T41" s="5">
        <v>5.99</v>
      </c>
      <c r="U41" s="3" t="s">
        <v>26</v>
      </c>
    </row>
    <row r="42" spans="1:21" ht="16" x14ac:dyDescent="0.2">
      <c r="A42" s="2" t="s">
        <v>52</v>
      </c>
      <c r="B42" s="5">
        <v>-2.41</v>
      </c>
      <c r="C42" s="5">
        <v>2.73</v>
      </c>
      <c r="D42" s="5">
        <v>5.86</v>
      </c>
      <c r="E42" s="5">
        <v>1.36</v>
      </c>
      <c r="F42" s="5">
        <v>0.67</v>
      </c>
      <c r="G42" s="5">
        <v>3.84</v>
      </c>
      <c r="H42" s="5">
        <v>4.1100000000000003</v>
      </c>
      <c r="I42" s="5">
        <v>5.75</v>
      </c>
      <c r="J42" s="5">
        <v>10.47</v>
      </c>
      <c r="K42" s="5">
        <v>14.73</v>
      </c>
      <c r="L42" s="5">
        <v>14.37</v>
      </c>
      <c r="M42" s="5">
        <v>15.55</v>
      </c>
      <c r="N42" s="5">
        <v>27.22</v>
      </c>
      <c r="O42" s="5">
        <v>32.92</v>
      </c>
      <c r="P42" s="5">
        <v>33.299999999999997</v>
      </c>
      <c r="Q42" s="6">
        <v>39.229999999999997</v>
      </c>
      <c r="R42" s="5">
        <v>10.8</v>
      </c>
      <c r="S42" s="5">
        <v>6.03</v>
      </c>
      <c r="T42" s="5">
        <v>5.99</v>
      </c>
      <c r="U42" s="3" t="s">
        <v>26</v>
      </c>
    </row>
    <row r="43" spans="1:21" ht="16" x14ac:dyDescent="0.2">
      <c r="A43" s="2" t="s">
        <v>53</v>
      </c>
      <c r="B43" s="3">
        <v>125595000</v>
      </c>
      <c r="C43" s="3">
        <v>128126000</v>
      </c>
      <c r="D43" s="3">
        <v>125019000</v>
      </c>
      <c r="E43" s="3">
        <v>125233000</v>
      </c>
      <c r="F43" s="3">
        <v>173430000</v>
      </c>
      <c r="G43" s="3">
        <v>174503000</v>
      </c>
      <c r="H43" s="3">
        <v>177067000</v>
      </c>
      <c r="I43" s="3">
        <v>175159000</v>
      </c>
      <c r="J43" s="3">
        <v>183770000</v>
      </c>
      <c r="K43" s="3">
        <v>180782000</v>
      </c>
      <c r="L43" s="3">
        <v>159915000</v>
      </c>
      <c r="M43" s="3">
        <v>149090000</v>
      </c>
      <c r="N43" s="3">
        <v>145320000</v>
      </c>
      <c r="O43" s="3">
        <v>140628000</v>
      </c>
      <c r="P43" s="3">
        <v>135834000</v>
      </c>
      <c r="Q43" s="4">
        <v>101532000</v>
      </c>
      <c r="R43" s="3">
        <v>136339000</v>
      </c>
      <c r="S43" s="3">
        <v>135395000</v>
      </c>
      <c r="T43" s="3">
        <v>134394000</v>
      </c>
      <c r="U43" s="3" t="s">
        <v>26</v>
      </c>
    </row>
    <row r="44" spans="1:21" ht="16" x14ac:dyDescent="0.2">
      <c r="A44" s="2" t="s">
        <v>54</v>
      </c>
      <c r="B44" s="5">
        <v>-2.41</v>
      </c>
      <c r="C44" s="5">
        <v>2.71</v>
      </c>
      <c r="D44" s="5">
        <v>5.79</v>
      </c>
      <c r="E44" s="5">
        <v>1.35</v>
      </c>
      <c r="F44" s="5">
        <v>0.66</v>
      </c>
      <c r="G44" s="5">
        <v>3.62</v>
      </c>
      <c r="H44" s="5">
        <v>3.7</v>
      </c>
      <c r="I44" s="5">
        <v>5.22</v>
      </c>
      <c r="J44" s="5">
        <v>9.24</v>
      </c>
      <c r="K44" s="5">
        <v>13.17</v>
      </c>
      <c r="L44" s="5">
        <v>13.7</v>
      </c>
      <c r="M44" s="5">
        <v>15.1</v>
      </c>
      <c r="N44" s="5">
        <v>26.9</v>
      </c>
      <c r="O44" s="5">
        <v>32.75</v>
      </c>
      <c r="P44" s="5">
        <v>33.21</v>
      </c>
      <c r="Q44" s="6">
        <v>39.130000000000003</v>
      </c>
      <c r="R44" s="5">
        <v>10.77</v>
      </c>
      <c r="S44" s="5">
        <v>6.01</v>
      </c>
      <c r="T44" s="5">
        <v>5.97</v>
      </c>
      <c r="U44" s="3" t="s">
        <v>26</v>
      </c>
    </row>
    <row r="45" spans="1:21" ht="16" x14ac:dyDescent="0.2">
      <c r="A45" s="2" t="s">
        <v>55</v>
      </c>
      <c r="B45" s="5">
        <v>-2.41</v>
      </c>
      <c r="C45" s="5">
        <v>2.71</v>
      </c>
      <c r="D45" s="5">
        <v>5.79</v>
      </c>
      <c r="E45" s="5">
        <v>1.35</v>
      </c>
      <c r="F45" s="5">
        <v>0.66</v>
      </c>
      <c r="G45" s="5">
        <v>3.62</v>
      </c>
      <c r="H45" s="5">
        <v>3.7</v>
      </c>
      <c r="I45" s="5">
        <v>5.22</v>
      </c>
      <c r="J45" s="5">
        <v>9.24</v>
      </c>
      <c r="K45" s="5">
        <v>13.17</v>
      </c>
      <c r="L45" s="5">
        <v>13.7</v>
      </c>
      <c r="M45" s="5">
        <v>15.1</v>
      </c>
      <c r="N45" s="5">
        <v>26.9</v>
      </c>
      <c r="O45" s="5">
        <v>32.75</v>
      </c>
      <c r="P45" s="5">
        <v>33.21</v>
      </c>
      <c r="Q45" s="6">
        <v>39.130000000000003</v>
      </c>
      <c r="R45" s="5">
        <v>10.77</v>
      </c>
      <c r="S45" s="5">
        <v>6.01</v>
      </c>
      <c r="T45" s="5">
        <v>5.97</v>
      </c>
      <c r="U45" s="3" t="s">
        <v>26</v>
      </c>
    </row>
    <row r="46" spans="1:21" ht="16" x14ac:dyDescent="0.2">
      <c r="A46" s="2" t="s">
        <v>56</v>
      </c>
      <c r="B46" s="3">
        <v>-68058000</v>
      </c>
      <c r="C46" s="3">
        <v>518125000</v>
      </c>
      <c r="D46" s="3">
        <v>890623000</v>
      </c>
      <c r="E46" s="3">
        <v>340283000</v>
      </c>
      <c r="F46" s="3">
        <v>424000000</v>
      </c>
      <c r="G46" s="3">
        <v>969923000</v>
      </c>
      <c r="H46" s="3">
        <v>1145403000</v>
      </c>
      <c r="I46" s="3">
        <v>1365284000</v>
      </c>
      <c r="J46" s="3">
        <v>2209037000</v>
      </c>
      <c r="K46" s="3">
        <v>3539694000</v>
      </c>
      <c r="L46" s="3">
        <v>2774013000</v>
      </c>
      <c r="M46" s="3">
        <v>2942327000</v>
      </c>
      <c r="N46" s="3">
        <v>4789174000</v>
      </c>
      <c r="O46" s="3">
        <v>5715561000</v>
      </c>
      <c r="P46" s="3">
        <v>5559442000</v>
      </c>
      <c r="Q46" s="4">
        <v>4901380000</v>
      </c>
      <c r="R46" s="3">
        <v>1765576000</v>
      </c>
      <c r="S46" s="3">
        <v>1074324000</v>
      </c>
      <c r="T46" s="3">
        <v>945951000</v>
      </c>
      <c r="U46" s="3">
        <v>1115529000</v>
      </c>
    </row>
    <row r="47" spans="1:21" ht="16" x14ac:dyDescent="0.2">
      <c r="A47" s="2" t="s">
        <v>57</v>
      </c>
      <c r="B47" s="5">
        <v>-6.1</v>
      </c>
      <c r="C47" s="5">
        <v>24.28</v>
      </c>
      <c r="D47" s="5">
        <v>27.51</v>
      </c>
      <c r="E47" s="5">
        <v>12.77</v>
      </c>
      <c r="F47" s="5">
        <v>11.78</v>
      </c>
      <c r="G47" s="5">
        <v>21.05</v>
      </c>
      <c r="H47" s="5">
        <v>21.78</v>
      </c>
      <c r="I47" s="5">
        <v>23.2</v>
      </c>
      <c r="J47" s="5">
        <v>27.57</v>
      </c>
      <c r="K47" s="5">
        <v>31.96</v>
      </c>
      <c r="L47" s="5">
        <v>28.74</v>
      </c>
      <c r="M47" s="5">
        <v>29.29</v>
      </c>
      <c r="N47" s="5">
        <v>32.74</v>
      </c>
      <c r="O47" s="5">
        <v>33.18</v>
      </c>
      <c r="P47" s="5">
        <v>31.9</v>
      </c>
      <c r="Q47" s="6">
        <v>30.95</v>
      </c>
      <c r="R47" s="5">
        <v>33.51</v>
      </c>
      <c r="S47" s="5">
        <v>32.78</v>
      </c>
      <c r="T47" s="5">
        <v>31.9</v>
      </c>
      <c r="U47" s="5">
        <v>30.95</v>
      </c>
    </row>
    <row r="48" spans="1:21" ht="16" x14ac:dyDescent="0.2">
      <c r="A48" s="2" t="s">
        <v>58</v>
      </c>
      <c r="B48" s="3">
        <v>-140475000</v>
      </c>
      <c r="C48" s="3">
        <v>446724000</v>
      </c>
      <c r="D48" s="3">
        <v>815864000</v>
      </c>
      <c r="E48" s="3">
        <v>239458000</v>
      </c>
      <c r="F48" s="3">
        <v>119884000</v>
      </c>
      <c r="G48" s="3">
        <v>677669000</v>
      </c>
      <c r="H48" s="3">
        <v>867483000</v>
      </c>
      <c r="I48" s="3">
        <v>1074256000</v>
      </c>
      <c r="J48" s="3">
        <v>1902132000</v>
      </c>
      <c r="K48" s="3">
        <v>3213299000</v>
      </c>
      <c r="L48" s="3">
        <v>2464732000</v>
      </c>
      <c r="M48" s="3">
        <v>2673802000</v>
      </c>
      <c r="N48" s="3">
        <v>4482023000</v>
      </c>
      <c r="O48" s="3">
        <v>5381822000</v>
      </c>
      <c r="P48" s="3">
        <v>5217010000</v>
      </c>
      <c r="Q48" s="4">
        <v>4544220000</v>
      </c>
      <c r="R48" s="3">
        <v>1680162000</v>
      </c>
      <c r="S48" s="3">
        <v>982661000</v>
      </c>
      <c r="T48" s="3">
        <v>856347000</v>
      </c>
      <c r="U48" s="3">
        <v>1025050000</v>
      </c>
    </row>
    <row r="49" spans="1:21" ht="16" x14ac:dyDescent="0.2">
      <c r="A49" s="2" t="s">
        <v>59</v>
      </c>
      <c r="B49" s="3">
        <v>-140475000</v>
      </c>
      <c r="C49" s="3">
        <v>446724000</v>
      </c>
      <c r="D49" s="3">
        <v>815864000</v>
      </c>
      <c r="E49" s="3">
        <v>239458000</v>
      </c>
      <c r="F49" s="3">
        <v>119884000</v>
      </c>
      <c r="G49" s="3">
        <v>677669000</v>
      </c>
      <c r="H49" s="3">
        <v>867483000</v>
      </c>
      <c r="I49" s="3">
        <v>1074256000</v>
      </c>
      <c r="J49" s="3">
        <v>1902132000</v>
      </c>
      <c r="K49" s="3">
        <v>3213299000</v>
      </c>
      <c r="L49" s="3">
        <v>2464732000</v>
      </c>
      <c r="M49" s="3">
        <v>2673802000</v>
      </c>
      <c r="N49" s="3">
        <v>4482023000</v>
      </c>
      <c r="O49" s="3">
        <v>5381822000</v>
      </c>
      <c r="P49" s="3">
        <v>5217010000</v>
      </c>
      <c r="Q49" s="4">
        <v>4544220000</v>
      </c>
      <c r="R49" s="3">
        <v>1680162000</v>
      </c>
      <c r="S49" s="3">
        <v>982661000</v>
      </c>
      <c r="T49" s="3">
        <v>856347000</v>
      </c>
      <c r="U49" s="3">
        <v>1025050000</v>
      </c>
    </row>
    <row r="50" spans="1:21" ht="16" x14ac:dyDescent="0.2">
      <c r="A50" s="2" t="s">
        <v>63</v>
      </c>
      <c r="B50" s="3">
        <v>411636</v>
      </c>
      <c r="C50" s="3">
        <v>660203</v>
      </c>
      <c r="D50" s="3">
        <v>875052</v>
      </c>
      <c r="E50" s="3">
        <v>403817</v>
      </c>
      <c r="F50" s="3">
        <v>545290</v>
      </c>
      <c r="G50" s="3">
        <v>708817</v>
      </c>
      <c r="H50" s="3">
        <v>720454</v>
      </c>
      <c r="I50" s="3">
        <v>784786</v>
      </c>
      <c r="J50" s="3">
        <v>852513</v>
      </c>
      <c r="K50" s="3">
        <v>1016238</v>
      </c>
      <c r="L50" s="3">
        <v>902202</v>
      </c>
      <c r="M50" s="3">
        <v>888915</v>
      </c>
      <c r="N50" s="3">
        <v>1037316</v>
      </c>
      <c r="O50" s="3">
        <v>973279</v>
      </c>
      <c r="P50" s="3">
        <v>1013286</v>
      </c>
      <c r="Q50" s="4">
        <v>920724</v>
      </c>
      <c r="R50" s="3">
        <v>298168</v>
      </c>
      <c r="S50" s="3">
        <v>218620</v>
      </c>
      <c r="T50" s="3">
        <v>186468</v>
      </c>
      <c r="U50" s="3">
        <v>202445</v>
      </c>
    </row>
    <row r="51" spans="1:21" ht="16" x14ac:dyDescent="0.2">
      <c r="A51" s="2" t="s">
        <v>64</v>
      </c>
      <c r="B51" s="3" t="s">
        <v>26</v>
      </c>
      <c r="C51" s="3" t="s">
        <v>26</v>
      </c>
      <c r="D51" s="3" t="s">
        <v>26</v>
      </c>
      <c r="E51" s="3" t="s">
        <v>26</v>
      </c>
      <c r="F51" s="3" t="s">
        <v>26</v>
      </c>
      <c r="G51" s="3" t="s">
        <v>26</v>
      </c>
      <c r="H51" s="5">
        <v>0.73</v>
      </c>
      <c r="I51" s="5">
        <v>1.2</v>
      </c>
      <c r="J51" s="5">
        <v>1.5</v>
      </c>
      <c r="K51" s="5">
        <v>1.9</v>
      </c>
      <c r="L51" s="5">
        <v>4.45</v>
      </c>
      <c r="M51" s="5">
        <v>4.54</v>
      </c>
      <c r="N51" s="5">
        <v>5.0599999999999996</v>
      </c>
      <c r="O51" s="5">
        <v>5.83</v>
      </c>
      <c r="P51" s="5">
        <v>6.7</v>
      </c>
      <c r="Q51" s="6">
        <v>9.2100000000000009</v>
      </c>
      <c r="R51" s="5">
        <v>1.73</v>
      </c>
      <c r="S51" s="5">
        <v>1.73</v>
      </c>
      <c r="T51" s="5">
        <v>1.73</v>
      </c>
      <c r="U51" s="3" t="s">
        <v>26</v>
      </c>
    </row>
    <row r="52" spans="1:21" ht="16" x14ac:dyDescent="0.2">
      <c r="A52" s="2" t="s">
        <v>65</v>
      </c>
      <c r="B52" s="3">
        <v>72417000</v>
      </c>
      <c r="C52" s="3">
        <v>71401000</v>
      </c>
      <c r="D52" s="3">
        <v>74759000</v>
      </c>
      <c r="E52" s="3">
        <v>100825000</v>
      </c>
      <c r="F52" s="3">
        <v>304116000</v>
      </c>
      <c r="G52" s="3">
        <v>292254000</v>
      </c>
      <c r="H52" s="3">
        <v>277920000</v>
      </c>
      <c r="I52" s="3">
        <v>291028000</v>
      </c>
      <c r="J52" s="3">
        <v>306905000</v>
      </c>
      <c r="K52" s="3">
        <v>326395000</v>
      </c>
      <c r="L52" s="3">
        <v>309281000</v>
      </c>
      <c r="M52" s="3">
        <v>268525000</v>
      </c>
      <c r="N52" s="3">
        <v>307151000</v>
      </c>
      <c r="O52" s="3">
        <v>333739000</v>
      </c>
      <c r="P52" s="3">
        <v>342432000</v>
      </c>
      <c r="Q52" s="4">
        <v>357160000</v>
      </c>
      <c r="R52" s="3">
        <v>85414000</v>
      </c>
      <c r="S52" s="3">
        <v>91663000</v>
      </c>
      <c r="T52" s="3">
        <v>89604000</v>
      </c>
      <c r="U52" s="3">
        <v>90479000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1195827000</v>
      </c>
      <c r="C55" s="3">
        <v>1756661000</v>
      </c>
      <c r="D55" s="3">
        <v>3276792000</v>
      </c>
      <c r="E55" s="3">
        <v>4415109000</v>
      </c>
      <c r="F55" s="3">
        <v>3793829000</v>
      </c>
      <c r="G55" s="3">
        <v>4783662000</v>
      </c>
      <c r="H55" s="3">
        <v>6270849000</v>
      </c>
      <c r="I55" s="3">
        <v>9214911000</v>
      </c>
      <c r="J55" s="3">
        <v>9142498000</v>
      </c>
      <c r="K55" s="3">
        <v>9149911000</v>
      </c>
      <c r="L55" s="3">
        <v>8560409000</v>
      </c>
      <c r="M55" s="3">
        <v>10853535000</v>
      </c>
      <c r="N55" s="3">
        <v>11652387000</v>
      </c>
      <c r="O55" s="3">
        <v>12285235000</v>
      </c>
      <c r="P55" s="3">
        <v>13228412000</v>
      </c>
      <c r="Q55" s="4">
        <v>12993562000</v>
      </c>
      <c r="R55" s="3">
        <v>13708788000</v>
      </c>
      <c r="S55" s="3">
        <v>13730027000</v>
      </c>
      <c r="T55" s="3">
        <v>13228412000</v>
      </c>
      <c r="U55" s="3">
        <v>12993562000</v>
      </c>
    </row>
    <row r="56" spans="1:21" ht="16" x14ac:dyDescent="0.2">
      <c r="A56" s="2" t="s">
        <v>67</v>
      </c>
      <c r="B56" s="3">
        <v>579388000</v>
      </c>
      <c r="C56" s="3">
        <v>826457000</v>
      </c>
      <c r="D56" s="3">
        <v>2122247000</v>
      </c>
      <c r="E56" s="3">
        <v>2862683000</v>
      </c>
      <c r="F56" s="3">
        <v>2497218000</v>
      </c>
      <c r="G56" s="3">
        <v>3065644000</v>
      </c>
      <c r="H56" s="3">
        <v>4076486000</v>
      </c>
      <c r="I56" s="3">
        <v>6827934000</v>
      </c>
      <c r="J56" s="3">
        <v>6041162000</v>
      </c>
      <c r="K56" s="3">
        <v>4949595000</v>
      </c>
      <c r="L56" s="3">
        <v>5431203000</v>
      </c>
      <c r="M56" s="3">
        <v>6710252000</v>
      </c>
      <c r="N56" s="3">
        <v>5729135000</v>
      </c>
      <c r="O56" s="3">
        <v>3657732000</v>
      </c>
      <c r="P56" s="3">
        <v>5374697000</v>
      </c>
      <c r="Q56" s="4">
        <v>5156707000</v>
      </c>
      <c r="R56" s="3">
        <v>4587846000</v>
      </c>
      <c r="S56" s="3">
        <v>5369497000</v>
      </c>
      <c r="T56" s="3">
        <v>5374697000</v>
      </c>
      <c r="U56" s="3">
        <v>5156707000</v>
      </c>
    </row>
    <row r="57" spans="1:21" ht="16" x14ac:dyDescent="0.2">
      <c r="A57" s="2" t="s">
        <v>68</v>
      </c>
      <c r="B57" s="3">
        <v>374167000</v>
      </c>
      <c r="C57" s="3">
        <v>545767000</v>
      </c>
      <c r="D57" s="3">
        <v>1492132000</v>
      </c>
      <c r="E57" s="3">
        <v>1564752000</v>
      </c>
      <c r="F57" s="3">
        <v>1162473000</v>
      </c>
      <c r="G57" s="3">
        <v>1452677000</v>
      </c>
      <c r="H57" s="3">
        <v>1501539000</v>
      </c>
      <c r="I57" s="3">
        <v>5039322000</v>
      </c>
      <c r="J57" s="3">
        <v>2377534000</v>
      </c>
      <c r="K57" s="3">
        <v>4512257000</v>
      </c>
      <c r="L57" s="3">
        <v>3658219000</v>
      </c>
      <c r="M57" s="3">
        <v>4915172000</v>
      </c>
      <c r="N57" s="3">
        <v>4418263000</v>
      </c>
      <c r="O57" s="3">
        <v>3522001000</v>
      </c>
      <c r="P57" s="3">
        <v>5337056000</v>
      </c>
      <c r="Q57" s="4">
        <v>5126150000</v>
      </c>
      <c r="R57" s="3">
        <v>4484716000</v>
      </c>
      <c r="S57" s="3">
        <v>5305648000</v>
      </c>
      <c r="T57" s="3">
        <v>5337056000</v>
      </c>
      <c r="U57" s="3">
        <v>5126150000</v>
      </c>
    </row>
    <row r="58" spans="1:21" ht="16" x14ac:dyDescent="0.2">
      <c r="A58" s="2" t="s">
        <v>69</v>
      </c>
      <c r="B58" s="3">
        <v>205221000</v>
      </c>
      <c r="C58" s="3">
        <v>280690000</v>
      </c>
      <c r="D58" s="3">
        <v>630115000</v>
      </c>
      <c r="E58" s="3">
        <v>1297931000</v>
      </c>
      <c r="F58" s="3">
        <v>1334745000</v>
      </c>
      <c r="G58" s="3">
        <v>1612967000</v>
      </c>
      <c r="H58" s="3">
        <v>2574947000</v>
      </c>
      <c r="I58" s="3">
        <v>1788612000</v>
      </c>
      <c r="J58" s="3">
        <v>3663628000</v>
      </c>
      <c r="K58" s="3">
        <v>437338000</v>
      </c>
      <c r="L58" s="3">
        <v>1772984000</v>
      </c>
      <c r="M58" s="3">
        <v>1795080000</v>
      </c>
      <c r="N58" s="3">
        <v>1310872000</v>
      </c>
      <c r="O58" s="3">
        <v>135731000</v>
      </c>
      <c r="P58" s="3">
        <v>37641000</v>
      </c>
      <c r="Q58" s="4">
        <v>30557000</v>
      </c>
      <c r="R58" s="3">
        <v>103130000</v>
      </c>
      <c r="S58" s="3">
        <v>63849000</v>
      </c>
      <c r="T58" s="3">
        <v>37641000</v>
      </c>
      <c r="U58" s="3">
        <v>30557000</v>
      </c>
    </row>
    <row r="59" spans="1:21" ht="16" x14ac:dyDescent="0.2">
      <c r="A59" s="2" t="s">
        <v>70</v>
      </c>
      <c r="B59" s="3">
        <v>253585000</v>
      </c>
      <c r="C59" s="3">
        <v>499890000</v>
      </c>
      <c r="D59" s="3">
        <v>590568000</v>
      </c>
      <c r="E59" s="3">
        <v>765818000</v>
      </c>
      <c r="F59" s="3">
        <v>602624000</v>
      </c>
      <c r="G59" s="3">
        <v>800616000</v>
      </c>
      <c r="H59" s="3">
        <v>1093582000</v>
      </c>
      <c r="I59" s="3">
        <v>1262145000</v>
      </c>
      <c r="J59" s="3">
        <v>1673398000</v>
      </c>
      <c r="K59" s="3">
        <v>2176936000</v>
      </c>
      <c r="L59" s="3">
        <v>1455522000</v>
      </c>
      <c r="M59" s="3">
        <v>2097099000</v>
      </c>
      <c r="N59" s="3">
        <v>3026430000</v>
      </c>
      <c r="O59" s="3">
        <v>4313818000</v>
      </c>
      <c r="P59" s="3">
        <v>2823376000</v>
      </c>
      <c r="Q59" s="4">
        <v>2810953000</v>
      </c>
      <c r="R59" s="3">
        <v>4070088000</v>
      </c>
      <c r="S59" s="3">
        <v>3262140000</v>
      </c>
      <c r="T59" s="3">
        <v>2823376000</v>
      </c>
      <c r="U59" s="3">
        <v>2810953000</v>
      </c>
    </row>
    <row r="60" spans="1:21" ht="16" x14ac:dyDescent="0.2">
      <c r="A60" s="2" t="s">
        <v>71</v>
      </c>
      <c r="B60" s="3">
        <v>253585000</v>
      </c>
      <c r="C60" s="3">
        <v>499890000</v>
      </c>
      <c r="D60" s="3">
        <v>590568000</v>
      </c>
      <c r="E60" s="3">
        <v>765818000</v>
      </c>
      <c r="F60" s="3">
        <v>602624000</v>
      </c>
      <c r="G60" s="3">
        <v>800616000</v>
      </c>
      <c r="H60" s="3">
        <v>1093582000</v>
      </c>
      <c r="I60" s="3">
        <v>1262145000</v>
      </c>
      <c r="J60" s="3">
        <v>1673398000</v>
      </c>
      <c r="K60" s="3">
        <v>2176936000</v>
      </c>
      <c r="L60" s="3">
        <v>1455522000</v>
      </c>
      <c r="M60" s="3">
        <v>2097099000</v>
      </c>
      <c r="N60" s="3">
        <v>3026430000</v>
      </c>
      <c r="O60" s="3">
        <v>4313818000</v>
      </c>
      <c r="P60" s="3">
        <v>2823376000</v>
      </c>
      <c r="Q60" s="4">
        <v>2810953000</v>
      </c>
      <c r="R60" s="3">
        <v>4070088000</v>
      </c>
      <c r="S60" s="3">
        <v>3262140000</v>
      </c>
      <c r="T60" s="3">
        <v>2823376000</v>
      </c>
      <c r="U60" s="3">
        <v>2810953000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233410000</v>
      </c>
      <c r="C64" s="3">
        <v>318479000</v>
      </c>
      <c r="D64" s="3">
        <v>396607000</v>
      </c>
      <c r="E64" s="3">
        <v>632853000</v>
      </c>
      <c r="F64" s="3">
        <v>559317000</v>
      </c>
      <c r="G64" s="3">
        <v>740503000</v>
      </c>
      <c r="H64" s="3">
        <v>943346000</v>
      </c>
      <c r="I64" s="3">
        <v>971911000</v>
      </c>
      <c r="J64" s="3">
        <v>1232916000</v>
      </c>
      <c r="K64" s="3">
        <v>1876162000</v>
      </c>
      <c r="L64" s="3">
        <v>1540140000</v>
      </c>
      <c r="M64" s="3">
        <v>1900024000</v>
      </c>
      <c r="N64" s="3">
        <v>2689294000</v>
      </c>
      <c r="O64" s="3">
        <v>3966294000</v>
      </c>
      <c r="P64" s="3">
        <v>4816190000</v>
      </c>
      <c r="Q64" s="4">
        <v>4747781000</v>
      </c>
      <c r="R64" s="3">
        <v>4819966000</v>
      </c>
      <c r="S64" s="3">
        <v>4881935000</v>
      </c>
      <c r="T64" s="3">
        <v>4816190000</v>
      </c>
      <c r="U64" s="3">
        <v>4747781000</v>
      </c>
    </row>
    <row r="65" spans="1:21" ht="16" x14ac:dyDescent="0.2">
      <c r="A65" s="2" t="s">
        <v>76</v>
      </c>
      <c r="B65" s="3">
        <v>145421000</v>
      </c>
      <c r="C65" s="3">
        <v>159574000</v>
      </c>
      <c r="D65" s="3">
        <v>212979000</v>
      </c>
      <c r="E65" s="3">
        <v>342283000</v>
      </c>
      <c r="F65" s="3">
        <v>312484000</v>
      </c>
      <c r="G65" s="3">
        <v>449623000</v>
      </c>
      <c r="H65" s="3">
        <v>566645000</v>
      </c>
      <c r="I65" s="3">
        <v>536844000</v>
      </c>
      <c r="J65" s="3">
        <v>625600000</v>
      </c>
      <c r="K65" s="3">
        <v>916438000</v>
      </c>
      <c r="L65" s="3">
        <v>994738000</v>
      </c>
      <c r="M65" s="3">
        <v>1161961000</v>
      </c>
      <c r="N65" s="3">
        <v>1519456000</v>
      </c>
      <c r="O65" s="3">
        <v>2401490000</v>
      </c>
      <c r="P65" s="3">
        <v>3196988000</v>
      </c>
      <c r="Q65" s="4">
        <v>3202468000</v>
      </c>
      <c r="R65" s="3">
        <v>3156162000</v>
      </c>
      <c r="S65" s="3">
        <v>3219721000</v>
      </c>
      <c r="T65" s="3">
        <v>3196988000</v>
      </c>
      <c r="U65" s="3">
        <v>3202468000</v>
      </c>
    </row>
    <row r="66" spans="1:21" ht="16" x14ac:dyDescent="0.2">
      <c r="A66" s="2" t="s">
        <v>77</v>
      </c>
      <c r="B66" s="3">
        <v>35487000</v>
      </c>
      <c r="C66" s="3">
        <v>67114000</v>
      </c>
      <c r="D66" s="3">
        <v>69013000</v>
      </c>
      <c r="E66" s="3">
        <v>118566000</v>
      </c>
      <c r="F66" s="3">
        <v>101530000</v>
      </c>
      <c r="G66" s="3">
        <v>126564000</v>
      </c>
      <c r="H66" s="3">
        <v>141264000</v>
      </c>
      <c r="I66" s="3">
        <v>151406000</v>
      </c>
      <c r="J66" s="3">
        <v>213066000</v>
      </c>
      <c r="K66" s="3">
        <v>222921000</v>
      </c>
      <c r="L66" s="3">
        <v>174219000</v>
      </c>
      <c r="M66" s="3">
        <v>251199000</v>
      </c>
      <c r="N66" s="3">
        <v>391686000</v>
      </c>
      <c r="O66" s="3">
        <v>471348000</v>
      </c>
      <c r="P66" s="3">
        <v>325611000</v>
      </c>
      <c r="Q66" s="4">
        <v>300408000</v>
      </c>
      <c r="R66" s="3">
        <v>384390000</v>
      </c>
      <c r="S66" s="3">
        <v>396415000</v>
      </c>
      <c r="T66" s="3">
        <v>325611000</v>
      </c>
      <c r="U66" s="3">
        <v>300408000</v>
      </c>
    </row>
    <row r="67" spans="1:21" ht="16" x14ac:dyDescent="0.2">
      <c r="A67" s="2" t="s">
        <v>78</v>
      </c>
      <c r="B67" s="3">
        <v>52502000</v>
      </c>
      <c r="C67" s="3">
        <v>91791000</v>
      </c>
      <c r="D67" s="3">
        <v>114615000</v>
      </c>
      <c r="E67" s="3">
        <v>172004000</v>
      </c>
      <c r="F67" s="3">
        <v>145303000</v>
      </c>
      <c r="G67" s="3">
        <v>164316000</v>
      </c>
      <c r="H67" s="3">
        <v>235437000</v>
      </c>
      <c r="I67" s="3">
        <v>283661000</v>
      </c>
      <c r="J67" s="3">
        <v>394250000</v>
      </c>
      <c r="K67" s="3">
        <v>736803000</v>
      </c>
      <c r="L67" s="3">
        <v>371183000</v>
      </c>
      <c r="M67" s="3">
        <v>486864000</v>
      </c>
      <c r="N67" s="3">
        <v>778152000</v>
      </c>
      <c r="O67" s="3">
        <v>1093456000</v>
      </c>
      <c r="P67" s="3">
        <v>1293591000</v>
      </c>
      <c r="Q67" s="4">
        <v>1244905000</v>
      </c>
      <c r="R67" s="3">
        <v>1279414000</v>
      </c>
      <c r="S67" s="3">
        <v>1265799000</v>
      </c>
      <c r="T67" s="3">
        <v>1293591000</v>
      </c>
      <c r="U67" s="3">
        <v>1244905000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129444000</v>
      </c>
      <c r="C70" s="3">
        <v>111835000</v>
      </c>
      <c r="D70" s="3">
        <v>167370000</v>
      </c>
      <c r="E70" s="3">
        <v>153755000</v>
      </c>
      <c r="F70" s="3">
        <v>134670000</v>
      </c>
      <c r="G70" s="3">
        <v>176899000</v>
      </c>
      <c r="H70" s="3">
        <v>157435000</v>
      </c>
      <c r="I70" s="3">
        <v>152921000</v>
      </c>
      <c r="J70" s="3">
        <v>195022000</v>
      </c>
      <c r="K70" s="3">
        <v>147218000</v>
      </c>
      <c r="L70" s="3">
        <v>133544000</v>
      </c>
      <c r="M70" s="3">
        <v>146160000</v>
      </c>
      <c r="N70" s="3">
        <v>207528000</v>
      </c>
      <c r="O70" s="3">
        <v>347391000</v>
      </c>
      <c r="P70" s="3">
        <v>214149000</v>
      </c>
      <c r="Q70" s="4">
        <v>278121000</v>
      </c>
      <c r="R70" s="3">
        <v>230888000</v>
      </c>
      <c r="S70" s="3">
        <v>216455000</v>
      </c>
      <c r="T70" s="3">
        <v>214149000</v>
      </c>
      <c r="U70" s="3">
        <v>278121000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756044000</v>
      </c>
      <c r="C76" s="3">
        <v>730731000</v>
      </c>
      <c r="D76" s="3">
        <v>780602000</v>
      </c>
      <c r="E76" s="3">
        <v>3589543000</v>
      </c>
      <c r="F76" s="3">
        <v>3456486000</v>
      </c>
      <c r="G76" s="3">
        <v>3209644000</v>
      </c>
      <c r="H76" s="3">
        <v>3093799000</v>
      </c>
      <c r="I76" s="3">
        <v>3056617000</v>
      </c>
      <c r="J76" s="3">
        <v>2980267000</v>
      </c>
      <c r="K76" s="3">
        <v>3329567000</v>
      </c>
      <c r="L76" s="3">
        <v>3440924000</v>
      </c>
      <c r="M76" s="3">
        <v>3705512000</v>
      </c>
      <c r="N76" s="3">
        <v>4239765000</v>
      </c>
      <c r="O76" s="3">
        <v>4910397000</v>
      </c>
      <c r="P76" s="3">
        <v>5553231000</v>
      </c>
      <c r="Q76" s="4">
        <v>5544895000</v>
      </c>
      <c r="R76" s="3">
        <v>5497593000</v>
      </c>
      <c r="S76" s="3">
        <v>5513334000</v>
      </c>
      <c r="T76" s="3">
        <v>5553231000</v>
      </c>
      <c r="U76" s="3">
        <v>5544895000</v>
      </c>
    </row>
    <row r="77" spans="1:21" ht="16" x14ac:dyDescent="0.2">
      <c r="A77" s="2" t="s">
        <v>88</v>
      </c>
      <c r="B77" s="3">
        <v>215666000</v>
      </c>
      <c r="C77" s="3">
        <v>200336000</v>
      </c>
      <c r="D77" s="3">
        <v>270458000</v>
      </c>
      <c r="E77" s="3">
        <v>584596000</v>
      </c>
      <c r="F77" s="3">
        <v>603910000</v>
      </c>
      <c r="G77" s="3">
        <v>543496000</v>
      </c>
      <c r="H77" s="3">
        <v>621418000</v>
      </c>
      <c r="I77" s="3">
        <v>639608000</v>
      </c>
      <c r="J77" s="3">
        <v>685595000</v>
      </c>
      <c r="K77" s="3">
        <v>902547000</v>
      </c>
      <c r="L77" s="3">
        <v>1059077000</v>
      </c>
      <c r="M77" s="3">
        <v>1071499000</v>
      </c>
      <c r="N77" s="3">
        <v>1303479000</v>
      </c>
      <c r="O77" s="3">
        <v>1647587000</v>
      </c>
      <c r="P77" s="3">
        <v>1856672000</v>
      </c>
      <c r="Q77" s="4" t="s">
        <v>26</v>
      </c>
      <c r="R77" s="3">
        <v>1863155000</v>
      </c>
      <c r="S77" s="3">
        <v>1855117000</v>
      </c>
      <c r="T77" s="3">
        <v>1856672000</v>
      </c>
      <c r="U77" s="3" t="s">
        <v>26</v>
      </c>
    </row>
    <row r="78" spans="1:21" ht="16" x14ac:dyDescent="0.2">
      <c r="A78" s="2" t="s">
        <v>89</v>
      </c>
      <c r="B78" s="3">
        <v>470412000</v>
      </c>
      <c r="C78" s="3">
        <v>477288000</v>
      </c>
      <c r="D78" s="3">
        <v>592732000</v>
      </c>
      <c r="E78" s="3">
        <v>944519000</v>
      </c>
      <c r="F78" s="3">
        <v>1053012000</v>
      </c>
      <c r="G78" s="3">
        <v>1096795000</v>
      </c>
      <c r="H78" s="3">
        <v>1250961000</v>
      </c>
      <c r="I78" s="3">
        <v>1361326000</v>
      </c>
      <c r="J78" s="3">
        <v>1442875000</v>
      </c>
      <c r="K78" s="3">
        <v>1736156000</v>
      </c>
      <c r="L78" s="3">
        <v>2022759000</v>
      </c>
      <c r="M78" s="3">
        <v>2154326000</v>
      </c>
      <c r="N78" s="3">
        <v>2574835000</v>
      </c>
      <c r="O78" s="3">
        <v>3087912000</v>
      </c>
      <c r="P78" s="3">
        <v>3499128000</v>
      </c>
      <c r="Q78" s="4" t="s">
        <v>26</v>
      </c>
      <c r="R78" s="3">
        <v>1863155000</v>
      </c>
      <c r="S78" s="3">
        <v>1855117000</v>
      </c>
      <c r="T78" s="3">
        <v>3499128000</v>
      </c>
      <c r="U78" s="3" t="s">
        <v>26</v>
      </c>
    </row>
    <row r="79" spans="1:21" ht="16" x14ac:dyDescent="0.2">
      <c r="A79" s="2" t="s">
        <v>90</v>
      </c>
      <c r="B79" s="3">
        <v>254746000</v>
      </c>
      <c r="C79" s="3">
        <v>276952000</v>
      </c>
      <c r="D79" s="3">
        <v>322274000</v>
      </c>
      <c r="E79" s="3">
        <v>359923000</v>
      </c>
      <c r="F79" s="3">
        <v>449102000</v>
      </c>
      <c r="G79" s="3">
        <v>553299000</v>
      </c>
      <c r="H79" s="3">
        <v>629543000</v>
      </c>
      <c r="I79" s="3">
        <v>721718000</v>
      </c>
      <c r="J79" s="3">
        <v>757280000</v>
      </c>
      <c r="K79" s="3">
        <v>833609000</v>
      </c>
      <c r="L79" s="3">
        <v>963682000</v>
      </c>
      <c r="M79" s="3">
        <v>1082827000</v>
      </c>
      <c r="N79" s="3">
        <v>1271356000</v>
      </c>
      <c r="O79" s="3">
        <v>1440325000</v>
      </c>
      <c r="P79" s="3">
        <v>1642456000</v>
      </c>
      <c r="Q79" s="4" t="s">
        <v>26</v>
      </c>
      <c r="R79" s="3" t="s">
        <v>26</v>
      </c>
      <c r="S79" s="3" t="s">
        <v>26</v>
      </c>
      <c r="T79" s="3">
        <v>1642456000</v>
      </c>
      <c r="U79" s="3" t="s">
        <v>26</v>
      </c>
    </row>
    <row r="80" spans="1:21" ht="16" x14ac:dyDescent="0.2">
      <c r="A80" s="2" t="s">
        <v>91</v>
      </c>
      <c r="B80" s="3">
        <v>178439000</v>
      </c>
      <c r="C80" s="3">
        <v>165234000</v>
      </c>
      <c r="D80" s="3">
        <v>165256000</v>
      </c>
      <c r="E80" s="3" t="s">
        <v>26</v>
      </c>
      <c r="F80" s="3" t="s">
        <v>26</v>
      </c>
      <c r="G80" s="3" t="s">
        <v>26</v>
      </c>
      <c r="H80" s="3" t="s">
        <v>26</v>
      </c>
      <c r="I80" s="3" t="s">
        <v>26</v>
      </c>
      <c r="J80" s="3" t="s">
        <v>26</v>
      </c>
      <c r="K80" s="3" t="s">
        <v>26</v>
      </c>
      <c r="L80" s="3" t="s">
        <v>26</v>
      </c>
      <c r="M80" s="3" t="s">
        <v>26</v>
      </c>
      <c r="N80" s="3" t="s">
        <v>26</v>
      </c>
      <c r="O80" s="3" t="s">
        <v>26</v>
      </c>
      <c r="P80" s="3" t="s">
        <v>26</v>
      </c>
      <c r="Q80" s="4" t="s">
        <v>26</v>
      </c>
      <c r="R80" s="3" t="s">
        <v>26</v>
      </c>
      <c r="S80" s="3" t="s">
        <v>26</v>
      </c>
      <c r="T80" s="3" t="s">
        <v>26</v>
      </c>
      <c r="U80" s="3" t="s">
        <v>26</v>
      </c>
    </row>
    <row r="81" spans="1:21" ht="16" x14ac:dyDescent="0.2">
      <c r="A81" s="2" t="s">
        <v>92</v>
      </c>
      <c r="B81" s="3">
        <v>178439000</v>
      </c>
      <c r="C81" s="3">
        <v>165234000</v>
      </c>
      <c r="D81" s="3">
        <v>165256000</v>
      </c>
      <c r="E81" s="3" t="s">
        <v>26</v>
      </c>
      <c r="F81" s="3" t="s">
        <v>26</v>
      </c>
      <c r="G81" s="3" t="s">
        <v>26</v>
      </c>
      <c r="H81" s="3" t="s">
        <v>26</v>
      </c>
      <c r="I81" s="3" t="s">
        <v>26</v>
      </c>
      <c r="J81" s="3" t="s">
        <v>26</v>
      </c>
      <c r="K81" s="3" t="s">
        <v>26</v>
      </c>
      <c r="L81" s="3" t="s">
        <v>26</v>
      </c>
      <c r="M81" s="3" t="s">
        <v>26</v>
      </c>
      <c r="N81" s="3" t="s">
        <v>26</v>
      </c>
      <c r="O81" s="3" t="s">
        <v>26</v>
      </c>
      <c r="P81" s="3" t="s">
        <v>26</v>
      </c>
      <c r="Q81" s="4" t="s">
        <v>26</v>
      </c>
      <c r="R81" s="3" t="s">
        <v>26</v>
      </c>
      <c r="S81" s="3" t="s">
        <v>26</v>
      </c>
      <c r="T81" s="3" t="s">
        <v>26</v>
      </c>
      <c r="U81" s="3" t="s">
        <v>26</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361939000</v>
      </c>
      <c r="C83" s="3">
        <v>365161000</v>
      </c>
      <c r="D83" s="3">
        <v>344888000</v>
      </c>
      <c r="E83" s="3">
        <v>3004947000</v>
      </c>
      <c r="F83" s="3">
        <v>2852576000</v>
      </c>
      <c r="G83" s="3">
        <v>2666148000</v>
      </c>
      <c r="H83" s="3">
        <v>2472381000</v>
      </c>
      <c r="I83" s="3">
        <v>2417009000</v>
      </c>
      <c r="J83" s="3">
        <v>2294672000</v>
      </c>
      <c r="K83" s="3">
        <v>2427020000</v>
      </c>
      <c r="L83" s="3">
        <v>2381847000</v>
      </c>
      <c r="M83" s="3">
        <v>2634013000</v>
      </c>
      <c r="N83" s="3">
        <v>2936286000</v>
      </c>
      <c r="O83" s="3">
        <v>3262810000</v>
      </c>
      <c r="P83" s="3">
        <v>3696559000</v>
      </c>
      <c r="Q83" s="4">
        <v>5544895000</v>
      </c>
      <c r="R83" s="3">
        <v>3634438000</v>
      </c>
      <c r="S83" s="3">
        <v>3658217000</v>
      </c>
      <c r="T83" s="3">
        <v>3696559000</v>
      </c>
      <c r="U83" s="3">
        <v>5544895000</v>
      </c>
    </row>
    <row r="84" spans="1:21" ht="16" x14ac:dyDescent="0.2">
      <c r="A84" s="2" t="s">
        <v>95</v>
      </c>
      <c r="B84" s="3">
        <v>260787000</v>
      </c>
      <c r="C84" s="3">
        <v>236906000</v>
      </c>
      <c r="D84" s="3">
        <v>216616000</v>
      </c>
      <c r="E84" s="3">
        <v>2686730000</v>
      </c>
      <c r="F84" s="3">
        <v>2526541000</v>
      </c>
      <c r="G84" s="3">
        <v>2360303000</v>
      </c>
      <c r="H84" s="3">
        <v>2115649000</v>
      </c>
      <c r="I84" s="3">
        <v>1951197000</v>
      </c>
      <c r="J84" s="3">
        <v>1796668000</v>
      </c>
      <c r="K84" s="3">
        <v>1802740000</v>
      </c>
      <c r="L84" s="3">
        <v>1701547000</v>
      </c>
      <c r="M84" s="3">
        <v>1652968000</v>
      </c>
      <c r="N84" s="3">
        <v>1622499000</v>
      </c>
      <c r="O84" s="3">
        <v>1616963000</v>
      </c>
      <c r="P84" s="3">
        <v>1790943000</v>
      </c>
      <c r="Q84" s="4">
        <v>1784000000</v>
      </c>
      <c r="R84" s="3">
        <v>1805218000</v>
      </c>
      <c r="S84" s="3">
        <v>1801819000</v>
      </c>
      <c r="T84" s="3">
        <v>1790943000</v>
      </c>
      <c r="U84" s="3">
        <v>1784000000</v>
      </c>
    </row>
    <row r="85" spans="1:21" ht="16" x14ac:dyDescent="0.2">
      <c r="A85" s="2" t="s">
        <v>96</v>
      </c>
      <c r="B85" s="3">
        <v>169182000</v>
      </c>
      <c r="C85" s="3">
        <v>169182000</v>
      </c>
      <c r="D85" s="3">
        <v>169182000</v>
      </c>
      <c r="E85" s="3">
        <v>2686730000</v>
      </c>
      <c r="F85" s="3">
        <v>2526541000</v>
      </c>
      <c r="G85" s="3">
        <v>2360303000</v>
      </c>
      <c r="H85" s="3">
        <v>2115649000</v>
      </c>
      <c r="I85" s="3">
        <v>1951197000</v>
      </c>
      <c r="J85" s="3">
        <v>1796668000</v>
      </c>
      <c r="K85" s="3">
        <v>1802740000</v>
      </c>
      <c r="L85" s="3">
        <v>1701547000</v>
      </c>
      <c r="M85" s="3">
        <v>1652968000</v>
      </c>
      <c r="N85" s="3">
        <v>1622499000</v>
      </c>
      <c r="O85" s="3">
        <v>1515113000</v>
      </c>
      <c r="P85" s="3">
        <v>1622489000</v>
      </c>
      <c r="Q85" s="4">
        <v>1626382000</v>
      </c>
      <c r="R85" s="3">
        <v>1620437000</v>
      </c>
      <c r="S85" s="3">
        <v>1622172000</v>
      </c>
      <c r="T85" s="3">
        <v>1622489000</v>
      </c>
      <c r="U85" s="3">
        <v>1626382000</v>
      </c>
    </row>
    <row r="86" spans="1:21" ht="16" x14ac:dyDescent="0.2">
      <c r="A86" s="2" t="s">
        <v>97</v>
      </c>
      <c r="B86" s="3">
        <v>91605000</v>
      </c>
      <c r="C86" s="3">
        <v>67724000</v>
      </c>
      <c r="D86" s="3">
        <v>47434000</v>
      </c>
      <c r="E86" s="3" t="s">
        <v>26</v>
      </c>
      <c r="F86" s="3" t="s">
        <v>26</v>
      </c>
      <c r="G86" s="3" t="s">
        <v>26</v>
      </c>
      <c r="H86" s="3" t="s">
        <v>26</v>
      </c>
      <c r="I86" s="3" t="s">
        <v>26</v>
      </c>
      <c r="J86" s="3" t="s">
        <v>26</v>
      </c>
      <c r="K86" s="3" t="s">
        <v>26</v>
      </c>
      <c r="L86" s="3" t="s">
        <v>26</v>
      </c>
      <c r="M86" s="3" t="s">
        <v>26</v>
      </c>
      <c r="N86" s="3" t="s">
        <v>26</v>
      </c>
      <c r="O86" s="3">
        <v>101850000</v>
      </c>
      <c r="P86" s="3">
        <v>168454000</v>
      </c>
      <c r="Q86" s="4">
        <v>157618000</v>
      </c>
      <c r="R86" s="3">
        <v>184781000</v>
      </c>
      <c r="S86" s="3">
        <v>179647000</v>
      </c>
      <c r="T86" s="3">
        <v>168454000</v>
      </c>
      <c r="U86" s="3">
        <v>157618000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101152000</v>
      </c>
      <c r="C89" s="3">
        <v>128255000</v>
      </c>
      <c r="D89" s="3">
        <v>128272000</v>
      </c>
      <c r="E89" s="3">
        <v>318217000</v>
      </c>
      <c r="F89" s="3">
        <v>326035000</v>
      </c>
      <c r="G89" s="3">
        <v>305845000</v>
      </c>
      <c r="H89" s="3">
        <v>356732000</v>
      </c>
      <c r="I89" s="3">
        <v>465812000</v>
      </c>
      <c r="J89" s="3">
        <v>498004000</v>
      </c>
      <c r="K89" s="3">
        <v>624280000</v>
      </c>
      <c r="L89" s="3">
        <v>680300000</v>
      </c>
      <c r="M89" s="3">
        <v>981045000</v>
      </c>
      <c r="N89" s="3">
        <v>1313787000</v>
      </c>
      <c r="O89" s="3">
        <v>1645847000</v>
      </c>
      <c r="P89" s="3">
        <v>1905616000</v>
      </c>
      <c r="Q89" s="4">
        <v>3760895000</v>
      </c>
      <c r="R89" s="3">
        <v>1829220000</v>
      </c>
      <c r="S89" s="3">
        <v>1856398000</v>
      </c>
      <c r="T89" s="3">
        <v>1905616000</v>
      </c>
      <c r="U89" s="3">
        <v>3760895000</v>
      </c>
    </row>
    <row r="90" spans="1:21" ht="16" x14ac:dyDescent="0.2">
      <c r="A90" s="2" t="s">
        <v>101</v>
      </c>
      <c r="B90" s="3">
        <v>1951871000</v>
      </c>
      <c r="C90" s="3">
        <v>2487392000</v>
      </c>
      <c r="D90" s="3">
        <v>4057394000</v>
      </c>
      <c r="E90" s="3">
        <v>8004652000</v>
      </c>
      <c r="F90" s="3">
        <v>7250315000</v>
      </c>
      <c r="G90" s="3">
        <v>7993306000</v>
      </c>
      <c r="H90" s="3">
        <v>9364648000</v>
      </c>
      <c r="I90" s="3">
        <v>12271528000</v>
      </c>
      <c r="J90" s="3">
        <v>12122765000</v>
      </c>
      <c r="K90" s="3">
        <v>12479478000</v>
      </c>
      <c r="L90" s="3">
        <v>12001333000</v>
      </c>
      <c r="M90" s="3">
        <v>14559047000</v>
      </c>
      <c r="N90" s="3">
        <v>15892152000</v>
      </c>
      <c r="O90" s="3">
        <v>17195632000</v>
      </c>
      <c r="P90" s="3">
        <v>18781643000</v>
      </c>
      <c r="Q90" s="4">
        <v>18538457000</v>
      </c>
      <c r="R90" s="3">
        <v>19206381000</v>
      </c>
      <c r="S90" s="3">
        <v>19243361000</v>
      </c>
      <c r="T90" s="3">
        <v>18781643000</v>
      </c>
      <c r="U90" s="3">
        <v>18538457000</v>
      </c>
    </row>
    <row r="91" spans="1:21" ht="16" x14ac:dyDescent="0.2">
      <c r="A91" s="2" t="s">
        <v>102</v>
      </c>
      <c r="B91" s="3">
        <v>102999000</v>
      </c>
      <c r="C91" s="3">
        <v>430496000</v>
      </c>
      <c r="D91" s="3">
        <v>315984000</v>
      </c>
      <c r="E91" s="3">
        <v>283523000</v>
      </c>
      <c r="F91" s="3">
        <v>239674000</v>
      </c>
      <c r="G91" s="3">
        <v>346689000</v>
      </c>
      <c r="H91" s="3">
        <v>387137000</v>
      </c>
      <c r="I91" s="3">
        <v>482974000</v>
      </c>
      <c r="J91" s="3">
        <v>632508000</v>
      </c>
      <c r="K91" s="3">
        <v>870739000</v>
      </c>
      <c r="L91" s="3">
        <v>585355000</v>
      </c>
      <c r="M91" s="3">
        <v>975168000</v>
      </c>
      <c r="N91" s="3">
        <v>1363347000</v>
      </c>
      <c r="O91" s="3">
        <v>1682424000</v>
      </c>
      <c r="P91" s="3">
        <v>1162599000</v>
      </c>
      <c r="Q91" s="4">
        <v>1380613000</v>
      </c>
      <c r="R91" s="3">
        <v>1464041000</v>
      </c>
      <c r="S91" s="3">
        <v>1218583000</v>
      </c>
      <c r="T91" s="3">
        <v>1162599000</v>
      </c>
      <c r="U91" s="3">
        <v>1380613000</v>
      </c>
    </row>
    <row r="92" spans="1:21" ht="16" x14ac:dyDescent="0.2">
      <c r="A92" s="2" t="s">
        <v>103</v>
      </c>
      <c r="B92" s="3">
        <v>49606000</v>
      </c>
      <c r="C92" s="3">
        <v>121099000</v>
      </c>
      <c r="D92" s="3">
        <v>163541000</v>
      </c>
      <c r="E92" s="3">
        <v>258778000</v>
      </c>
      <c r="F92" s="3">
        <v>200254000</v>
      </c>
      <c r="G92" s="3">
        <v>223515000</v>
      </c>
      <c r="H92" s="3">
        <v>300203000</v>
      </c>
      <c r="I92" s="3">
        <v>348199000</v>
      </c>
      <c r="J92" s="3">
        <v>464643000</v>
      </c>
      <c r="K92" s="3">
        <v>510983000</v>
      </c>
      <c r="L92" s="3">
        <v>376561000</v>
      </c>
      <c r="M92" s="3">
        <v>592387000</v>
      </c>
      <c r="N92" s="3">
        <v>829710000</v>
      </c>
      <c r="O92" s="3">
        <v>1011208000</v>
      </c>
      <c r="P92" s="3">
        <v>470702000</v>
      </c>
      <c r="Q92" s="4">
        <v>528163000</v>
      </c>
      <c r="R92" s="3">
        <v>919408000</v>
      </c>
      <c r="S92" s="3">
        <v>601930000</v>
      </c>
      <c r="T92" s="3">
        <v>470702000</v>
      </c>
      <c r="U92" s="3">
        <v>528163000</v>
      </c>
    </row>
    <row r="93" spans="1:21" ht="16" x14ac:dyDescent="0.2">
      <c r="A93" s="2" t="s">
        <v>104</v>
      </c>
      <c r="B93" s="3">
        <v>102999000</v>
      </c>
      <c r="C93" s="3">
        <v>54874000</v>
      </c>
      <c r="D93" s="3">
        <v>51183000</v>
      </c>
      <c r="E93" s="3">
        <v>24745000</v>
      </c>
      <c r="F93" s="3">
        <v>39420000</v>
      </c>
      <c r="G93" s="3">
        <v>93934000</v>
      </c>
      <c r="H93" s="3">
        <v>39275000</v>
      </c>
      <c r="I93" s="3">
        <v>86723000</v>
      </c>
      <c r="J93" s="3">
        <v>95127000</v>
      </c>
      <c r="K93" s="3">
        <v>185384000</v>
      </c>
      <c r="L93" s="3">
        <v>49926000</v>
      </c>
      <c r="M93" s="3">
        <v>215652000</v>
      </c>
      <c r="N93" s="3">
        <v>348206000</v>
      </c>
      <c r="O93" s="3">
        <v>465601000</v>
      </c>
      <c r="P93" s="3">
        <v>460630000</v>
      </c>
      <c r="Q93" s="4">
        <v>587410000</v>
      </c>
      <c r="R93" s="3">
        <v>310656000</v>
      </c>
      <c r="S93" s="3">
        <v>383610000</v>
      </c>
      <c r="T93" s="3">
        <v>460630000</v>
      </c>
      <c r="U93" s="3">
        <v>587410000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-49606000</v>
      </c>
      <c r="C95" s="3">
        <v>254523000</v>
      </c>
      <c r="D95" s="3">
        <v>101260000</v>
      </c>
      <c r="E95" s="3" t="s">
        <v>26</v>
      </c>
      <c r="F95" s="3" t="s">
        <v>26</v>
      </c>
      <c r="G95" s="3">
        <v>29240000</v>
      </c>
      <c r="H95" s="3">
        <v>47659000</v>
      </c>
      <c r="I95" s="3">
        <v>48052000</v>
      </c>
      <c r="J95" s="3">
        <v>72738000</v>
      </c>
      <c r="K95" s="3">
        <v>174372000</v>
      </c>
      <c r="L95" s="3">
        <v>158868000</v>
      </c>
      <c r="M95" s="3">
        <v>167129000</v>
      </c>
      <c r="N95" s="3">
        <v>185431000</v>
      </c>
      <c r="O95" s="3">
        <v>205615000</v>
      </c>
      <c r="P95" s="3">
        <v>231267000</v>
      </c>
      <c r="Q95" s="4">
        <v>265040000</v>
      </c>
      <c r="R95" s="3">
        <v>233977000</v>
      </c>
      <c r="S95" s="3">
        <v>233043000</v>
      </c>
      <c r="T95" s="3">
        <v>231267000</v>
      </c>
      <c r="U95" s="3">
        <v>265040000</v>
      </c>
    </row>
    <row r="96" spans="1:21" ht="16" x14ac:dyDescent="0.2">
      <c r="A96" s="2" t="s">
        <v>107</v>
      </c>
      <c r="B96" s="3">
        <v>5348000</v>
      </c>
      <c r="C96" s="3">
        <v>4967000</v>
      </c>
      <c r="D96" s="3">
        <v>4782000</v>
      </c>
      <c r="E96" s="3">
        <v>511139000</v>
      </c>
      <c r="F96" s="3">
        <v>514655000</v>
      </c>
      <c r="G96" s="3">
        <v>518267000</v>
      </c>
      <c r="H96" s="3">
        <v>1359650000</v>
      </c>
      <c r="I96" s="3">
        <v>949494000</v>
      </c>
      <c r="J96" s="3">
        <v>908439000</v>
      </c>
      <c r="K96" s="3">
        <v>610030000</v>
      </c>
      <c r="L96" s="3">
        <v>667131000</v>
      </c>
      <c r="M96" s="3">
        <v>839877000</v>
      </c>
      <c r="N96" s="3">
        <v>11349000</v>
      </c>
      <c r="O96" s="3">
        <v>7381000</v>
      </c>
      <c r="P96" s="3">
        <v>8358000</v>
      </c>
      <c r="Q96" s="4">
        <v>3861000</v>
      </c>
      <c r="R96" s="3">
        <v>7226000</v>
      </c>
      <c r="S96" s="3">
        <v>8457000</v>
      </c>
      <c r="T96" s="3">
        <v>8358000</v>
      </c>
      <c r="U96" s="3">
        <v>3861000</v>
      </c>
    </row>
    <row r="97" spans="1:21" ht="16" x14ac:dyDescent="0.2">
      <c r="A97" s="2" t="s">
        <v>108</v>
      </c>
      <c r="B97" s="3">
        <v>5348000</v>
      </c>
      <c r="C97" s="3">
        <v>4967000</v>
      </c>
      <c r="D97" s="3">
        <v>4782000</v>
      </c>
      <c r="E97" s="3">
        <v>511139000</v>
      </c>
      <c r="F97" s="3">
        <v>514655000</v>
      </c>
      <c r="G97" s="3">
        <v>518267000</v>
      </c>
      <c r="H97" s="3">
        <v>1359650000</v>
      </c>
      <c r="I97" s="3">
        <v>949494000</v>
      </c>
      <c r="J97" s="3">
        <v>908439000</v>
      </c>
      <c r="K97" s="3">
        <v>610030000</v>
      </c>
      <c r="L97" s="3">
        <v>667131000</v>
      </c>
      <c r="M97" s="3">
        <v>839877000</v>
      </c>
      <c r="N97" s="3">
        <v>11349000</v>
      </c>
      <c r="O97" s="3">
        <v>7381000</v>
      </c>
      <c r="P97" s="3">
        <v>8358000</v>
      </c>
      <c r="Q97" s="4">
        <v>3861000</v>
      </c>
      <c r="R97" s="3">
        <v>7226000</v>
      </c>
      <c r="S97" s="3">
        <v>8457000</v>
      </c>
      <c r="T97" s="3">
        <v>8358000</v>
      </c>
      <c r="U97" s="3">
        <v>3861000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v>3770000</v>
      </c>
      <c r="N98" s="3">
        <v>11349000</v>
      </c>
      <c r="O98" s="3">
        <v>7381000</v>
      </c>
      <c r="P98" s="3">
        <v>8358000</v>
      </c>
      <c r="Q98" s="4" t="s">
        <v>26</v>
      </c>
      <c r="R98" s="3" t="s">
        <v>26</v>
      </c>
      <c r="S98" s="3" t="s">
        <v>26</v>
      </c>
      <c r="T98" s="3">
        <v>8358000</v>
      </c>
      <c r="U98" s="3" t="s">
        <v>26</v>
      </c>
    </row>
    <row r="99" spans="1:21" ht="16" x14ac:dyDescent="0.2">
      <c r="A99" s="2" t="s">
        <v>110</v>
      </c>
      <c r="B99" s="3">
        <v>232416000</v>
      </c>
      <c r="C99" s="3">
        <v>123194000</v>
      </c>
      <c r="D99" s="3">
        <v>363520000</v>
      </c>
      <c r="E99" s="3">
        <v>632266000</v>
      </c>
      <c r="F99" s="3">
        <v>650146000</v>
      </c>
      <c r="G99" s="3">
        <v>717045000</v>
      </c>
      <c r="H99" s="3">
        <v>884574000</v>
      </c>
      <c r="I99" s="3">
        <v>987334000</v>
      </c>
      <c r="J99" s="3">
        <v>1409168000</v>
      </c>
      <c r="K99" s="3">
        <v>1669539000</v>
      </c>
      <c r="L99" s="3">
        <v>1119164000</v>
      </c>
      <c r="M99" s="3">
        <v>1347397000</v>
      </c>
      <c r="N99" s="3">
        <v>2153171000</v>
      </c>
      <c r="O99" s="3">
        <v>2874954000</v>
      </c>
      <c r="P99" s="3">
        <v>3013961000</v>
      </c>
      <c r="Q99" s="4">
        <v>2862703000</v>
      </c>
      <c r="R99" s="3">
        <v>3075655000</v>
      </c>
      <c r="S99" s="3">
        <v>3214289000</v>
      </c>
      <c r="T99" s="3">
        <v>3013961000</v>
      </c>
      <c r="U99" s="3">
        <v>2862703000</v>
      </c>
    </row>
    <row r="100" spans="1:21" ht="16" x14ac:dyDescent="0.2">
      <c r="A100" s="2" t="s">
        <v>111</v>
      </c>
      <c r="B100" s="3">
        <v>45787000</v>
      </c>
      <c r="C100" s="3">
        <v>123194000</v>
      </c>
      <c r="D100" s="3">
        <v>157207000</v>
      </c>
      <c r="E100" s="3">
        <v>164833000</v>
      </c>
      <c r="F100" s="3">
        <v>225038000</v>
      </c>
      <c r="G100" s="3">
        <v>235923000</v>
      </c>
      <c r="H100" s="3">
        <v>322070000</v>
      </c>
      <c r="I100" s="3">
        <v>349199000</v>
      </c>
      <c r="J100" s="3">
        <v>607672000</v>
      </c>
      <c r="K100" s="3">
        <v>720086000</v>
      </c>
      <c r="L100" s="3">
        <v>381317000</v>
      </c>
      <c r="M100" s="3">
        <v>457523000</v>
      </c>
      <c r="N100" s="3">
        <v>967325000</v>
      </c>
      <c r="O100" s="3">
        <v>1571898000</v>
      </c>
      <c r="P100" s="3">
        <v>1695221000</v>
      </c>
      <c r="Q100" s="4">
        <v>1595098000</v>
      </c>
      <c r="R100" s="3">
        <v>1551918000</v>
      </c>
      <c r="S100" s="3">
        <v>1840795000</v>
      </c>
      <c r="T100" s="3">
        <v>1695221000</v>
      </c>
      <c r="U100" s="3">
        <v>1595098000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v>186629000</v>
      </c>
      <c r="C103" s="3" t="s">
        <v>26</v>
      </c>
      <c r="D103" s="3">
        <v>206313000</v>
      </c>
      <c r="E103" s="3">
        <v>467433000</v>
      </c>
      <c r="F103" s="3">
        <v>425108000</v>
      </c>
      <c r="G103" s="3">
        <v>481122000</v>
      </c>
      <c r="H103" s="3">
        <v>562504000</v>
      </c>
      <c r="I103" s="3">
        <v>638135000</v>
      </c>
      <c r="J103" s="3">
        <v>801496000</v>
      </c>
      <c r="K103" s="3">
        <v>949453000</v>
      </c>
      <c r="L103" s="3">
        <v>737847000</v>
      </c>
      <c r="M103" s="3">
        <v>889874000</v>
      </c>
      <c r="N103" s="3">
        <v>1185846000</v>
      </c>
      <c r="O103" s="3">
        <v>1303056000</v>
      </c>
      <c r="P103" s="3">
        <v>1318740000</v>
      </c>
      <c r="Q103" s="4">
        <v>1267605000</v>
      </c>
      <c r="R103" s="3">
        <v>1523737000</v>
      </c>
      <c r="S103" s="3">
        <v>1373494000</v>
      </c>
      <c r="T103" s="3">
        <v>1318740000</v>
      </c>
      <c r="U103" s="3">
        <v>1267605000</v>
      </c>
    </row>
    <row r="104" spans="1:21" ht="16" x14ac:dyDescent="0.2">
      <c r="A104" s="2" t="s">
        <v>115</v>
      </c>
      <c r="B104" s="3">
        <v>340763000</v>
      </c>
      <c r="C104" s="3">
        <v>558657000</v>
      </c>
      <c r="D104" s="3">
        <v>684286000</v>
      </c>
      <c r="E104" s="3">
        <v>1426928000</v>
      </c>
      <c r="F104" s="3">
        <v>1404475000</v>
      </c>
      <c r="G104" s="3">
        <v>1582001000</v>
      </c>
      <c r="H104" s="3">
        <v>2631361000</v>
      </c>
      <c r="I104" s="3">
        <v>2419802000</v>
      </c>
      <c r="J104" s="3">
        <v>2950115000</v>
      </c>
      <c r="K104" s="3">
        <v>3150308000</v>
      </c>
      <c r="L104" s="3">
        <v>2371650000</v>
      </c>
      <c r="M104" s="3">
        <v>3162442000</v>
      </c>
      <c r="N104" s="3">
        <v>3527867000</v>
      </c>
      <c r="O104" s="3">
        <v>4564759000</v>
      </c>
      <c r="P104" s="3">
        <v>4184918000</v>
      </c>
      <c r="Q104" s="4">
        <v>4247177000</v>
      </c>
      <c r="R104" s="3">
        <v>4546922000</v>
      </c>
      <c r="S104" s="3">
        <v>4441329000</v>
      </c>
      <c r="T104" s="3">
        <v>4184918000</v>
      </c>
      <c r="U104" s="3">
        <v>4247177000</v>
      </c>
    </row>
    <row r="105" spans="1:21" ht="16" x14ac:dyDescent="0.2">
      <c r="A105" s="2" t="s">
        <v>116</v>
      </c>
      <c r="B105" s="3">
        <v>40886000</v>
      </c>
      <c r="C105" s="3">
        <v>17645000</v>
      </c>
      <c r="D105" s="3">
        <v>738488000</v>
      </c>
      <c r="E105" s="3">
        <v>761783000</v>
      </c>
      <c r="F105" s="3">
        <v>789256000</v>
      </c>
      <c r="G105" s="3">
        <v>817202000</v>
      </c>
      <c r="H105" s="3">
        <v>1001382000</v>
      </c>
      <c r="I105" s="3">
        <v>3383581000</v>
      </c>
      <c r="J105" s="3">
        <v>1784974000</v>
      </c>
      <c r="K105" s="3">
        <v>1806562000</v>
      </c>
      <c r="L105" s="3">
        <v>3822768000</v>
      </c>
      <c r="M105" s="3">
        <v>4970848000</v>
      </c>
      <c r="N105" s="3">
        <v>4990333000</v>
      </c>
      <c r="O105" s="3">
        <v>4998449000</v>
      </c>
      <c r="P105" s="3">
        <v>5003183000</v>
      </c>
      <c r="Q105" s="4">
        <v>4980460000</v>
      </c>
      <c r="R105" s="3">
        <v>4996057000</v>
      </c>
      <c r="S105" s="3">
        <v>4996920000</v>
      </c>
      <c r="T105" s="3">
        <v>5003183000</v>
      </c>
      <c r="U105" s="3">
        <v>4980460000</v>
      </c>
    </row>
    <row r="106" spans="1:21" ht="16" x14ac:dyDescent="0.2">
      <c r="A106" s="2" t="s">
        <v>117</v>
      </c>
      <c r="B106" s="3">
        <v>40886000</v>
      </c>
      <c r="C106" s="3">
        <v>17645000</v>
      </c>
      <c r="D106" s="3">
        <v>738488000</v>
      </c>
      <c r="E106" s="3">
        <v>761783000</v>
      </c>
      <c r="F106" s="3">
        <v>789256000</v>
      </c>
      <c r="G106" s="3">
        <v>817202000</v>
      </c>
      <c r="H106" s="3">
        <v>1001382000</v>
      </c>
      <c r="I106" s="3">
        <v>3383581000</v>
      </c>
      <c r="J106" s="3">
        <v>1784974000</v>
      </c>
      <c r="K106" s="3">
        <v>1806562000</v>
      </c>
      <c r="L106" s="3">
        <v>3822768000</v>
      </c>
      <c r="M106" s="3">
        <v>4970848000</v>
      </c>
      <c r="N106" s="3">
        <v>4990333000</v>
      </c>
      <c r="O106" s="3">
        <v>4998449000</v>
      </c>
      <c r="P106" s="3">
        <v>5003183000</v>
      </c>
      <c r="Q106" s="4">
        <v>4980460000</v>
      </c>
      <c r="R106" s="3">
        <v>4996057000</v>
      </c>
      <c r="S106" s="3">
        <v>4996920000</v>
      </c>
      <c r="T106" s="3">
        <v>5003183000</v>
      </c>
      <c r="U106" s="3">
        <v>4980460000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v>11477000</v>
      </c>
      <c r="N107" s="3">
        <v>29398000</v>
      </c>
      <c r="O107" s="3">
        <v>35990000</v>
      </c>
      <c r="P107" s="3">
        <v>38239000</v>
      </c>
      <c r="Q107" s="4" t="s">
        <v>26</v>
      </c>
      <c r="R107" s="3" t="s">
        <v>26</v>
      </c>
      <c r="S107" s="3" t="s">
        <v>26</v>
      </c>
      <c r="T107" s="3">
        <v>38239000</v>
      </c>
      <c r="U107" s="3" t="s">
        <v>26</v>
      </c>
    </row>
    <row r="108" spans="1:21" ht="16" x14ac:dyDescent="0.2">
      <c r="A108" s="2" t="s">
        <v>119</v>
      </c>
      <c r="B108" s="3">
        <v>117133000</v>
      </c>
      <c r="C108" s="3">
        <v>142955000</v>
      </c>
      <c r="D108" s="3">
        <v>164775000</v>
      </c>
      <c r="E108" s="3">
        <v>493817000</v>
      </c>
      <c r="F108" s="3">
        <v>380792000</v>
      </c>
      <c r="G108" s="3">
        <v>381019000</v>
      </c>
      <c r="H108" s="3">
        <v>386953000</v>
      </c>
      <c r="I108" s="3">
        <v>366076000</v>
      </c>
      <c r="J108" s="3">
        <v>400364000</v>
      </c>
      <c r="K108" s="3">
        <v>942565000</v>
      </c>
      <c r="L108" s="3">
        <v>1083611000</v>
      </c>
      <c r="M108" s="3">
        <v>1242268000</v>
      </c>
      <c r="N108" s="3">
        <v>1346764000</v>
      </c>
      <c r="O108" s="3">
        <v>1354058000</v>
      </c>
      <c r="P108" s="3">
        <v>1383370000</v>
      </c>
      <c r="Q108" s="4">
        <v>1263490000</v>
      </c>
      <c r="R108" s="3">
        <v>1358767000</v>
      </c>
      <c r="S108" s="3">
        <v>1397724000</v>
      </c>
      <c r="T108" s="3">
        <v>1383370000</v>
      </c>
      <c r="U108" s="3">
        <v>1263490000</v>
      </c>
    </row>
    <row r="109" spans="1:21" ht="16" x14ac:dyDescent="0.2">
      <c r="A109" s="2" t="s">
        <v>120</v>
      </c>
      <c r="B109" s="3">
        <v>102999000</v>
      </c>
      <c r="C109" s="3" t="s">
        <v>26</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4" t="s">
        <v>26</v>
      </c>
      <c r="R109" s="3" t="s">
        <v>26</v>
      </c>
      <c r="S109" s="3" t="s">
        <v>26</v>
      </c>
      <c r="T109" s="3" t="s">
        <v>26</v>
      </c>
      <c r="U109" s="3" t="s">
        <v>26</v>
      </c>
    </row>
    <row r="110" spans="1:21" ht="16" x14ac:dyDescent="0.2">
      <c r="A110" s="2" t="s">
        <v>121</v>
      </c>
      <c r="B110" s="3" t="s">
        <v>26</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14134000</v>
      </c>
      <c r="C114" s="3">
        <v>142955000</v>
      </c>
      <c r="D114" s="3">
        <v>164775000</v>
      </c>
      <c r="E114" s="3">
        <v>493817000</v>
      </c>
      <c r="F114" s="3">
        <v>380792000</v>
      </c>
      <c r="G114" s="3">
        <v>381019000</v>
      </c>
      <c r="H114" s="3">
        <v>386953000</v>
      </c>
      <c r="I114" s="3">
        <v>366076000</v>
      </c>
      <c r="J114" s="3">
        <v>400364000</v>
      </c>
      <c r="K114" s="3">
        <v>942565000</v>
      </c>
      <c r="L114" s="3">
        <v>1083611000</v>
      </c>
      <c r="M114" s="3">
        <v>1242268000</v>
      </c>
      <c r="N114" s="3">
        <v>1346764000</v>
      </c>
      <c r="O114" s="3">
        <v>1354058000</v>
      </c>
      <c r="P114" s="3">
        <v>1383370000</v>
      </c>
      <c r="Q114" s="4">
        <v>1263490000</v>
      </c>
      <c r="R114" s="3">
        <v>1358767000</v>
      </c>
      <c r="S114" s="3">
        <v>1397724000</v>
      </c>
      <c r="T114" s="3">
        <v>1383370000</v>
      </c>
      <c r="U114" s="3">
        <v>1263490000</v>
      </c>
    </row>
    <row r="115" spans="1:21" ht="16" x14ac:dyDescent="0.2">
      <c r="A115" s="2" t="s">
        <v>123</v>
      </c>
      <c r="B115" s="3">
        <v>158019000</v>
      </c>
      <c r="C115" s="3">
        <v>160600000</v>
      </c>
      <c r="D115" s="3">
        <v>903263000</v>
      </c>
      <c r="E115" s="3">
        <v>1255600000</v>
      </c>
      <c r="F115" s="3">
        <v>1170048000</v>
      </c>
      <c r="G115" s="3">
        <v>1198221000</v>
      </c>
      <c r="H115" s="3">
        <v>1388335000</v>
      </c>
      <c r="I115" s="3">
        <v>3749657000</v>
      </c>
      <c r="J115" s="3">
        <v>2185338000</v>
      </c>
      <c r="K115" s="3">
        <v>2749127000</v>
      </c>
      <c r="L115" s="3">
        <v>4906379000</v>
      </c>
      <c r="M115" s="3">
        <v>6213116000</v>
      </c>
      <c r="N115" s="3">
        <v>6337097000</v>
      </c>
      <c r="O115" s="3">
        <v>6352507000</v>
      </c>
      <c r="P115" s="3">
        <v>6386553000</v>
      </c>
      <c r="Q115" s="4">
        <v>6243950000</v>
      </c>
      <c r="R115" s="3">
        <v>6354824000</v>
      </c>
      <c r="S115" s="3">
        <v>6394644000</v>
      </c>
      <c r="T115" s="3">
        <v>6386553000</v>
      </c>
      <c r="U115" s="3">
        <v>6243950000</v>
      </c>
    </row>
    <row r="116" spans="1:21" ht="16" x14ac:dyDescent="0.2">
      <c r="A116" s="2" t="s">
        <v>124</v>
      </c>
      <c r="B116" s="3">
        <v>498782000</v>
      </c>
      <c r="C116" s="3">
        <v>719257000</v>
      </c>
      <c r="D116" s="3">
        <v>1587549000</v>
      </c>
      <c r="E116" s="3">
        <v>2682528000</v>
      </c>
      <c r="F116" s="3">
        <v>2574523000</v>
      </c>
      <c r="G116" s="3">
        <v>2780222000</v>
      </c>
      <c r="H116" s="3">
        <v>4019696000</v>
      </c>
      <c r="I116" s="3">
        <v>6169459000</v>
      </c>
      <c r="J116" s="3">
        <v>5135453000</v>
      </c>
      <c r="K116" s="3">
        <v>5899435000</v>
      </c>
      <c r="L116" s="3">
        <v>7278029000</v>
      </c>
      <c r="M116" s="3">
        <v>9375558000</v>
      </c>
      <c r="N116" s="3">
        <v>9864964000</v>
      </c>
      <c r="O116" s="3">
        <v>10917266000</v>
      </c>
      <c r="P116" s="3">
        <v>10571471000</v>
      </c>
      <c r="Q116" s="4">
        <v>10491127000</v>
      </c>
      <c r="R116" s="3">
        <v>10901746000</v>
      </c>
      <c r="S116" s="3">
        <v>10835973000</v>
      </c>
      <c r="T116" s="3">
        <v>10571471000</v>
      </c>
      <c r="U116" s="3">
        <v>10491127000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1377358000</v>
      </c>
      <c r="C118" s="3">
        <v>1453065000</v>
      </c>
      <c r="D118" s="3">
        <v>1531589000</v>
      </c>
      <c r="E118" s="3">
        <v>4943726000</v>
      </c>
      <c r="F118" s="3">
        <v>5084707000</v>
      </c>
      <c r="G118" s="3">
        <v>5239729000</v>
      </c>
      <c r="H118" s="3">
        <v>5366932000</v>
      </c>
      <c r="I118" s="3">
        <v>5573058000</v>
      </c>
      <c r="J118" s="3">
        <v>5845647000</v>
      </c>
      <c r="K118" s="3">
        <v>6144582000</v>
      </c>
      <c r="L118" s="3">
        <v>6409549000</v>
      </c>
      <c r="M118" s="3">
        <v>6696003000</v>
      </c>
      <c r="N118" s="3">
        <v>7053105000</v>
      </c>
      <c r="O118" s="3">
        <v>7415053000</v>
      </c>
      <c r="P118" s="3">
        <v>7809135000</v>
      </c>
      <c r="Q118" s="4">
        <v>7879163000</v>
      </c>
      <c r="R118" s="3">
        <v>7606284000</v>
      </c>
      <c r="S118" s="3">
        <v>7680194000</v>
      </c>
      <c r="T118" s="3">
        <v>7809135000</v>
      </c>
      <c r="U118" s="3">
        <v>7879163000</v>
      </c>
    </row>
    <row r="119" spans="1:21" ht="16" x14ac:dyDescent="0.2">
      <c r="A119" s="2" t="s">
        <v>127</v>
      </c>
      <c r="B119" s="3">
        <v>127000</v>
      </c>
      <c r="C119" s="3">
        <v>126000</v>
      </c>
      <c r="D119" s="3">
        <v>124000</v>
      </c>
      <c r="E119" s="3">
        <v>187000</v>
      </c>
      <c r="F119" s="3">
        <v>163000</v>
      </c>
      <c r="G119" s="3">
        <v>162000</v>
      </c>
      <c r="H119" s="3">
        <v>159000</v>
      </c>
      <c r="I119" s="3">
        <v>160000</v>
      </c>
      <c r="J119" s="3">
        <v>162000</v>
      </c>
      <c r="K119" s="3">
        <v>157000</v>
      </c>
      <c r="L119" s="3">
        <v>144000</v>
      </c>
      <c r="M119" s="3">
        <v>145000</v>
      </c>
      <c r="N119" s="3">
        <v>143000</v>
      </c>
      <c r="O119" s="3">
        <v>137000</v>
      </c>
      <c r="P119" s="3">
        <v>133000</v>
      </c>
      <c r="Q119" s="4">
        <v>132000</v>
      </c>
      <c r="R119" s="3">
        <v>135000</v>
      </c>
      <c r="S119" s="3">
        <v>135000</v>
      </c>
      <c r="T119" s="3">
        <v>133000</v>
      </c>
      <c r="U119" s="3">
        <v>132000</v>
      </c>
    </row>
    <row r="120" spans="1:21" ht="16" x14ac:dyDescent="0.2">
      <c r="A120" s="2" t="s">
        <v>128</v>
      </c>
      <c r="B120" s="3">
        <v>1377231000</v>
      </c>
      <c r="C120" s="3">
        <v>1452939000</v>
      </c>
      <c r="D120" s="3">
        <v>1531465000</v>
      </c>
      <c r="E120" s="3">
        <v>4943539000</v>
      </c>
      <c r="F120" s="3">
        <v>5084544000</v>
      </c>
      <c r="G120" s="3">
        <v>5239567000</v>
      </c>
      <c r="H120" s="3">
        <v>5366773000</v>
      </c>
      <c r="I120" s="3">
        <v>5572898000</v>
      </c>
      <c r="J120" s="3">
        <v>5845485000</v>
      </c>
      <c r="K120" s="3">
        <v>6144425000</v>
      </c>
      <c r="L120" s="3">
        <v>6409405000</v>
      </c>
      <c r="M120" s="3">
        <v>6695858000</v>
      </c>
      <c r="N120" s="3">
        <v>7052962000</v>
      </c>
      <c r="O120" s="3">
        <v>7414916000</v>
      </c>
      <c r="P120" s="3">
        <v>7809002000</v>
      </c>
      <c r="Q120" s="4">
        <v>7879031000</v>
      </c>
      <c r="R120" s="3">
        <v>7606149000</v>
      </c>
      <c r="S120" s="3">
        <v>7680059000</v>
      </c>
      <c r="T120" s="3">
        <v>7809002000</v>
      </c>
      <c r="U120" s="3">
        <v>7879031000</v>
      </c>
    </row>
    <row r="121" spans="1:21" ht="16" x14ac:dyDescent="0.2">
      <c r="A121" s="2" t="s">
        <v>129</v>
      </c>
      <c r="B121" s="3">
        <v>1495693000</v>
      </c>
      <c r="C121" s="3">
        <v>1581417000</v>
      </c>
      <c r="D121" s="3">
        <v>1761591000</v>
      </c>
      <c r="E121" s="3">
        <v>2636936000</v>
      </c>
      <c r="F121" s="3">
        <v>3539830000</v>
      </c>
      <c r="G121" s="3">
        <v>3757076000</v>
      </c>
      <c r="H121" s="3">
        <v>4302847000</v>
      </c>
      <c r="I121" s="3">
        <v>4429317000</v>
      </c>
      <c r="J121" s="3">
        <v>5216187000</v>
      </c>
      <c r="K121" s="3">
        <v>7846476000</v>
      </c>
      <c r="L121" s="3">
        <v>11602573000</v>
      </c>
      <c r="M121" s="3">
        <v>12949889000</v>
      </c>
      <c r="N121" s="3">
        <v>15646701000</v>
      </c>
      <c r="O121" s="3">
        <v>19481429000</v>
      </c>
      <c r="P121" s="3">
        <v>21530353000</v>
      </c>
      <c r="Q121" s="4">
        <v>22365872000</v>
      </c>
      <c r="R121" s="3">
        <v>20071931000</v>
      </c>
      <c r="S121" s="3">
        <v>20627829000</v>
      </c>
      <c r="T121" s="3">
        <v>21530353000</v>
      </c>
      <c r="U121" s="3">
        <v>22365872000</v>
      </c>
    </row>
    <row r="122" spans="1:21" ht="16" x14ac:dyDescent="0.2">
      <c r="A122" s="2" t="s">
        <v>130</v>
      </c>
      <c r="B122" s="3">
        <v>1624246000</v>
      </c>
      <c r="C122" s="3">
        <v>1966336000</v>
      </c>
      <c r="D122" s="3">
        <v>2690086000</v>
      </c>
      <c r="E122" s="3">
        <v>2858809000</v>
      </c>
      <c r="F122" s="3">
        <v>2972688000</v>
      </c>
      <c r="G122" s="3">
        <v>3575737000</v>
      </c>
      <c r="H122" s="3">
        <v>4096855000</v>
      </c>
      <c r="I122" s="3">
        <v>4820109000</v>
      </c>
      <c r="J122" s="3">
        <v>6249691000</v>
      </c>
      <c r="K122" s="3">
        <v>8261194000</v>
      </c>
      <c r="L122" s="3">
        <v>9930919000</v>
      </c>
      <c r="M122" s="3">
        <v>11520591000</v>
      </c>
      <c r="N122" s="3">
        <v>14684912000</v>
      </c>
      <c r="O122" s="3">
        <v>18454724000</v>
      </c>
      <c r="P122" s="3">
        <v>22032096000</v>
      </c>
      <c r="Q122" s="4">
        <v>22655389000</v>
      </c>
      <c r="R122" s="3">
        <v>20879153000</v>
      </c>
      <c r="S122" s="3">
        <v>21460118000</v>
      </c>
      <c r="T122" s="3">
        <v>22032096000</v>
      </c>
      <c r="U122" s="3">
        <v>22655389000</v>
      </c>
    </row>
    <row r="123" spans="1:21" ht="16" x14ac:dyDescent="0.2">
      <c r="A123" s="2" t="s">
        <v>131</v>
      </c>
      <c r="B123" s="3">
        <v>-52822000</v>
      </c>
      <c r="C123" s="3">
        <v>-69849000</v>
      </c>
      <c r="D123" s="3">
        <v>9761000</v>
      </c>
      <c r="E123" s="3">
        <v>-33818000</v>
      </c>
      <c r="F123" s="3">
        <v>-28693000</v>
      </c>
      <c r="G123" s="3">
        <v>-28655000</v>
      </c>
      <c r="H123" s="3">
        <v>-57796000</v>
      </c>
      <c r="I123" s="3">
        <v>-69333000</v>
      </c>
      <c r="J123" s="3">
        <v>-61700000</v>
      </c>
      <c r="K123" s="3">
        <v>-57449000</v>
      </c>
      <c r="L123" s="3">
        <v>-64030000</v>
      </c>
      <c r="M123" s="3">
        <v>-94211000</v>
      </c>
      <c r="N123" s="3">
        <v>-64128000</v>
      </c>
      <c r="O123" s="3">
        <v>-109982000</v>
      </c>
      <c r="P123" s="3">
        <v>-100706000</v>
      </c>
      <c r="Q123" s="4">
        <v>-121350000</v>
      </c>
      <c r="R123" s="3">
        <v>-108871000</v>
      </c>
      <c r="S123" s="3">
        <v>-105095000</v>
      </c>
      <c r="T123" s="3">
        <v>-100706000</v>
      </c>
      <c r="U123" s="3">
        <v>-121350000</v>
      </c>
    </row>
    <row r="124" spans="1:21" ht="16" x14ac:dyDescent="0.2">
      <c r="A124" s="2" t="s">
        <v>132</v>
      </c>
      <c r="B124" s="3">
        <v>1453089000</v>
      </c>
      <c r="C124" s="3">
        <v>1768135000</v>
      </c>
      <c r="D124" s="3">
        <v>2469845000</v>
      </c>
      <c r="E124" s="3">
        <v>5322124000</v>
      </c>
      <c r="F124" s="3">
        <v>4675792000</v>
      </c>
      <c r="G124" s="3">
        <v>5213084000</v>
      </c>
      <c r="H124" s="3">
        <v>5344952000</v>
      </c>
      <c r="I124" s="3">
        <v>6102069000</v>
      </c>
      <c r="J124" s="3">
        <v>6987312000</v>
      </c>
      <c r="K124" s="3">
        <v>6580043000</v>
      </c>
      <c r="L124" s="3">
        <v>4723304000</v>
      </c>
      <c r="M124" s="3">
        <v>5183489000</v>
      </c>
      <c r="N124" s="3">
        <v>6027188000</v>
      </c>
      <c r="O124" s="3">
        <v>6278366000</v>
      </c>
      <c r="P124" s="3">
        <v>8210172000</v>
      </c>
      <c r="Q124" s="4">
        <v>8047330000</v>
      </c>
      <c r="R124" s="3">
        <v>8304635000</v>
      </c>
      <c r="S124" s="3">
        <v>8407388000</v>
      </c>
      <c r="T124" s="3">
        <v>8210172000</v>
      </c>
      <c r="U124" s="3">
        <v>8047330000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1453089000</v>
      </c>
      <c r="C126" s="3">
        <v>1768135000</v>
      </c>
      <c r="D126" s="3">
        <v>2469845000</v>
      </c>
      <c r="E126" s="3">
        <v>5322124000</v>
      </c>
      <c r="F126" s="3">
        <v>4675792000</v>
      </c>
      <c r="G126" s="3">
        <v>5213084000</v>
      </c>
      <c r="H126" s="3">
        <v>5344952000</v>
      </c>
      <c r="I126" s="3">
        <v>6102069000</v>
      </c>
      <c r="J126" s="3">
        <v>6987312000</v>
      </c>
      <c r="K126" s="3">
        <v>6580043000</v>
      </c>
      <c r="L126" s="3">
        <v>4723304000</v>
      </c>
      <c r="M126" s="3">
        <v>5183489000</v>
      </c>
      <c r="N126" s="3">
        <v>6027188000</v>
      </c>
      <c r="O126" s="3">
        <v>6278366000</v>
      </c>
      <c r="P126" s="3">
        <v>8210172000</v>
      </c>
      <c r="Q126" s="4">
        <v>8047330000</v>
      </c>
      <c r="R126" s="3">
        <v>8304635000</v>
      </c>
      <c r="S126" s="3">
        <v>8407388000</v>
      </c>
      <c r="T126" s="3">
        <v>8210172000</v>
      </c>
      <c r="U126" s="3">
        <v>8047330000</v>
      </c>
    </row>
    <row r="127" spans="1:21" ht="16" x14ac:dyDescent="0.2">
      <c r="A127" s="2" t="s">
        <v>135</v>
      </c>
      <c r="B127" s="3">
        <v>1951871000</v>
      </c>
      <c r="C127" s="3">
        <v>2487392000</v>
      </c>
      <c r="D127" s="3">
        <v>4057394000</v>
      </c>
      <c r="E127" s="3">
        <v>8004652000</v>
      </c>
      <c r="F127" s="3">
        <v>7250315000</v>
      </c>
      <c r="G127" s="3">
        <v>7993306000</v>
      </c>
      <c r="H127" s="3">
        <v>9364648000</v>
      </c>
      <c r="I127" s="3">
        <v>12271528000</v>
      </c>
      <c r="J127" s="3">
        <v>12122765000</v>
      </c>
      <c r="K127" s="3">
        <v>12479478000</v>
      </c>
      <c r="L127" s="3">
        <v>12001333000</v>
      </c>
      <c r="M127" s="3">
        <v>14559047000</v>
      </c>
      <c r="N127" s="3">
        <v>15892152000</v>
      </c>
      <c r="O127" s="3">
        <v>17195632000</v>
      </c>
      <c r="P127" s="3">
        <v>18781643000</v>
      </c>
      <c r="Q127" s="4">
        <v>18538457000</v>
      </c>
      <c r="R127" s="3">
        <v>19206381000</v>
      </c>
      <c r="S127" s="3">
        <v>19243361000</v>
      </c>
      <c r="T127" s="3">
        <v>18781643000</v>
      </c>
      <c r="U127" s="3">
        <v>18538457000</v>
      </c>
    </row>
    <row r="128" spans="1:21" ht="16" x14ac:dyDescent="0.2">
      <c r="A128" s="28" t="s">
        <v>136</v>
      </c>
      <c r="B128" s="26">
        <v>126532000</v>
      </c>
      <c r="C128" s="26">
        <v>125946000</v>
      </c>
      <c r="D128" s="26">
        <v>123579000</v>
      </c>
      <c r="E128" s="26">
        <v>186656000</v>
      </c>
      <c r="F128" s="26">
        <v>162873000</v>
      </c>
      <c r="G128" s="26">
        <v>162350000</v>
      </c>
      <c r="H128" s="26">
        <v>158531000</v>
      </c>
      <c r="I128" s="26">
        <v>160201000</v>
      </c>
      <c r="J128" s="26">
        <v>161723000</v>
      </c>
      <c r="K128" s="26">
        <v>156892000</v>
      </c>
      <c r="L128" s="26">
        <v>144433000</v>
      </c>
      <c r="M128" s="26">
        <v>145331000</v>
      </c>
      <c r="N128" s="26">
        <v>142501000</v>
      </c>
      <c r="O128" s="26">
        <v>136975000</v>
      </c>
      <c r="P128" s="26">
        <v>133297000</v>
      </c>
      <c r="Q128" s="26">
        <v>135403000</v>
      </c>
      <c r="R128" s="26">
        <v>135403000</v>
      </c>
      <c r="S128" s="26">
        <v>134692000</v>
      </c>
      <c r="T128" s="26">
        <v>133297000</v>
      </c>
      <c r="U128" s="26">
        <v>133297000</v>
      </c>
    </row>
    <row r="129" spans="1:21" ht="16" x14ac:dyDescent="0.2">
      <c r="A129" s="15" t="s">
        <v>199</v>
      </c>
      <c r="B129" s="10"/>
      <c r="C129" s="20">
        <f>(C128/B128)-1</f>
        <v>-4.6312395283406582E-3</v>
      </c>
      <c r="D129" s="20">
        <f>(D128/C128)-1</f>
        <v>-1.8793768758039175E-2</v>
      </c>
      <c r="E129" s="20">
        <f>(E128/D128)-1</f>
        <v>0.51041843678942223</v>
      </c>
      <c r="F129" s="20">
        <f t="shared" ref="F129:U129" si="9">(F128/E128)-1</f>
        <v>-0.12741620949768562</v>
      </c>
      <c r="G129" s="20">
        <f t="shared" si="9"/>
        <v>-3.2110908499259905E-3</v>
      </c>
      <c r="H129" s="20">
        <f t="shared" si="9"/>
        <v>-2.352325223283025E-2</v>
      </c>
      <c r="I129" s="20">
        <f t="shared" si="9"/>
        <v>1.0534217282424319E-2</v>
      </c>
      <c r="J129" s="20">
        <f t="shared" si="9"/>
        <v>9.5005649153250271E-3</v>
      </c>
      <c r="K129" s="20">
        <f t="shared" si="9"/>
        <v>-2.9872065197900088E-2</v>
      </c>
      <c r="L129" s="20">
        <f t="shared" si="9"/>
        <v>-7.9411314789791687E-2</v>
      </c>
      <c r="M129" s="20">
        <f t="shared" si="9"/>
        <v>6.2174156875505204E-3</v>
      </c>
      <c r="N129" s="20">
        <f t="shared" si="9"/>
        <v>-1.9472789700752058E-2</v>
      </c>
      <c r="O129" s="20">
        <f t="shared" si="9"/>
        <v>-3.8778675237366778E-2</v>
      </c>
      <c r="P129" s="20">
        <f t="shared" si="9"/>
        <v>-2.6851615258258854E-2</v>
      </c>
      <c r="Q129" s="20">
        <f t="shared" si="9"/>
        <v>1.5799305310697065E-2</v>
      </c>
      <c r="R129" s="20">
        <f t="shared" si="9"/>
        <v>0</v>
      </c>
      <c r="S129" s="20">
        <f t="shared" si="9"/>
        <v>-5.2509914846791128E-3</v>
      </c>
      <c r="T129" s="20">
        <f t="shared" si="9"/>
        <v>-1.0356962551599236E-2</v>
      </c>
      <c r="U129" s="20">
        <f t="shared" si="9"/>
        <v>0</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v>15247000</v>
      </c>
      <c r="N130" s="3">
        <v>40747000</v>
      </c>
      <c r="O130" s="3">
        <v>43371000</v>
      </c>
      <c r="P130" s="3">
        <v>46597000</v>
      </c>
      <c r="Q130" s="4" t="s">
        <v>26</v>
      </c>
      <c r="R130" s="3" t="s">
        <v>26</v>
      </c>
      <c r="S130" s="3" t="s">
        <v>26</v>
      </c>
      <c r="T130" s="3">
        <v>46597000</v>
      </c>
      <c r="U130" s="3" t="s">
        <v>26</v>
      </c>
    </row>
    <row r="131" spans="1:21" ht="16" x14ac:dyDescent="0.2">
      <c r="A131" s="2" t="s">
        <v>138</v>
      </c>
      <c r="B131" s="3">
        <v>-327933000</v>
      </c>
      <c r="C131" s="3">
        <v>-523155000</v>
      </c>
      <c r="D131" s="3">
        <v>-748862000</v>
      </c>
      <c r="E131" s="3">
        <v>-291830000</v>
      </c>
      <c r="F131" s="3">
        <v>141438000</v>
      </c>
      <c r="G131" s="3">
        <v>-117208000</v>
      </c>
      <c r="H131" s="3">
        <v>859493000</v>
      </c>
      <c r="I131" s="3">
        <v>-706247000</v>
      </c>
      <c r="J131" s="3">
        <v>315879000</v>
      </c>
      <c r="K131" s="3">
        <v>-2095665000</v>
      </c>
      <c r="L131" s="3">
        <v>831680000</v>
      </c>
      <c r="M131" s="3">
        <v>895553000</v>
      </c>
      <c r="N131" s="3">
        <v>583419000</v>
      </c>
      <c r="O131" s="3">
        <v>1483829000</v>
      </c>
      <c r="P131" s="3">
        <v>-325515000</v>
      </c>
      <c r="Q131" s="4">
        <v>-141829000</v>
      </c>
      <c r="R131" s="3">
        <v>518567000</v>
      </c>
      <c r="S131" s="3">
        <v>-300271000</v>
      </c>
      <c r="T131" s="3">
        <v>-325515000</v>
      </c>
      <c r="U131" s="3">
        <v>-141829000</v>
      </c>
    </row>
    <row r="132" spans="1:21" ht="16" x14ac:dyDescent="0.2">
      <c r="A132" s="2" t="s">
        <v>139</v>
      </c>
      <c r="B132" s="5">
        <v>-22.57</v>
      </c>
      <c r="C132" s="5">
        <v>-29.59</v>
      </c>
      <c r="D132" s="5">
        <v>-30.32</v>
      </c>
      <c r="E132" s="5">
        <v>-5.48</v>
      </c>
      <c r="F132" s="5">
        <v>3.02</v>
      </c>
      <c r="G132" s="5">
        <v>-2.25</v>
      </c>
      <c r="H132" s="5">
        <v>16.079999999999998</v>
      </c>
      <c r="I132" s="5">
        <v>-11.57</v>
      </c>
      <c r="J132" s="5">
        <v>4.5199999999999996</v>
      </c>
      <c r="K132" s="5">
        <v>-31.85</v>
      </c>
      <c r="L132" s="5">
        <v>17.61</v>
      </c>
      <c r="M132" s="5">
        <v>17.28</v>
      </c>
      <c r="N132" s="5">
        <v>9.68</v>
      </c>
      <c r="O132" s="5">
        <v>23.63</v>
      </c>
      <c r="P132" s="5">
        <v>-3.96</v>
      </c>
      <c r="Q132" s="6">
        <v>-1.76</v>
      </c>
      <c r="R132" s="5">
        <v>6.24</v>
      </c>
      <c r="S132" s="5">
        <v>-3.57</v>
      </c>
      <c r="T132" s="5">
        <v>-3.96</v>
      </c>
      <c r="U132" s="5">
        <v>-1.76</v>
      </c>
    </row>
    <row r="133" spans="1:21" ht="16" x14ac:dyDescent="0.2">
      <c r="A133" s="2" t="s">
        <v>140</v>
      </c>
      <c r="B133" s="5">
        <v>70.510000000000005</v>
      </c>
      <c r="C133" s="5">
        <v>68.040000000000006</v>
      </c>
      <c r="D133" s="5">
        <v>58.67</v>
      </c>
      <c r="E133" s="5">
        <v>49.56</v>
      </c>
      <c r="F133" s="5">
        <v>45.5</v>
      </c>
      <c r="G133" s="5">
        <v>50.64</v>
      </c>
      <c r="H133" s="5">
        <v>44.55</v>
      </c>
      <c r="I133" s="5">
        <v>40.22</v>
      </c>
      <c r="J133" s="5">
        <v>50.27</v>
      </c>
      <c r="K133" s="5">
        <v>44.74</v>
      </c>
      <c r="L133" s="5">
        <v>29.34</v>
      </c>
      <c r="M133" s="5">
        <v>27.36</v>
      </c>
      <c r="N133" s="5">
        <v>30.87</v>
      </c>
      <c r="O133" s="5">
        <v>29.92</v>
      </c>
      <c r="P133" s="5">
        <v>37.78</v>
      </c>
      <c r="Q133" s="6">
        <v>37.380000000000003</v>
      </c>
      <c r="R133" s="5">
        <v>37.35</v>
      </c>
      <c r="S133" s="5">
        <v>37.869999999999997</v>
      </c>
      <c r="T133" s="5">
        <v>37.78</v>
      </c>
      <c r="U133" s="5">
        <v>37.380000000000003</v>
      </c>
    </row>
    <row r="134" spans="1:21" ht="16" x14ac:dyDescent="0.2">
      <c r="A134" s="2" t="s">
        <v>141</v>
      </c>
      <c r="B134" s="5">
        <v>3.51</v>
      </c>
      <c r="C134" s="5">
        <v>3.14</v>
      </c>
      <c r="D134" s="5">
        <v>4.79</v>
      </c>
      <c r="E134" s="5">
        <v>3.09</v>
      </c>
      <c r="F134" s="5">
        <v>2.7</v>
      </c>
      <c r="G134" s="5">
        <v>3.02</v>
      </c>
      <c r="H134" s="5">
        <v>2.38</v>
      </c>
      <c r="I134" s="5">
        <v>3.81</v>
      </c>
      <c r="J134" s="5">
        <v>3.1</v>
      </c>
      <c r="K134" s="5">
        <v>2.9</v>
      </c>
      <c r="L134" s="5">
        <v>3.61</v>
      </c>
      <c r="M134" s="5">
        <v>3.43</v>
      </c>
      <c r="N134" s="5">
        <v>3.3</v>
      </c>
      <c r="O134" s="5">
        <v>2.69</v>
      </c>
      <c r="P134" s="5">
        <v>3.16</v>
      </c>
      <c r="Q134" s="6">
        <v>3.06</v>
      </c>
      <c r="R134" s="5">
        <v>3.01</v>
      </c>
      <c r="S134" s="5">
        <v>3.09</v>
      </c>
      <c r="T134" s="5">
        <v>3.16</v>
      </c>
      <c r="U134" s="5">
        <v>3.06</v>
      </c>
    </row>
    <row r="135" spans="1:21" ht="16" x14ac:dyDescent="0.2">
      <c r="A135" s="2" t="s">
        <v>142</v>
      </c>
      <c r="B135" s="5">
        <v>200.98</v>
      </c>
      <c r="C135" s="5">
        <v>126.28</v>
      </c>
      <c r="D135" s="5">
        <v>107.88</v>
      </c>
      <c r="E135" s="5">
        <v>169.29</v>
      </c>
      <c r="F135" s="3">
        <v>129</v>
      </c>
      <c r="G135" s="5">
        <v>119.02</v>
      </c>
      <c r="H135" s="5">
        <v>138.94999999999999</v>
      </c>
      <c r="I135" s="5">
        <v>144.13</v>
      </c>
      <c r="J135" s="5">
        <v>126.33</v>
      </c>
      <c r="K135" s="5">
        <v>132.25</v>
      </c>
      <c r="L135" s="5">
        <v>153.75</v>
      </c>
      <c r="M135" s="5">
        <v>149.53</v>
      </c>
      <c r="N135" s="5">
        <v>140.88</v>
      </c>
      <c r="O135" s="3">
        <v>176</v>
      </c>
      <c r="P135" s="5">
        <v>215.05</v>
      </c>
      <c r="Q135" s="6">
        <v>241.73</v>
      </c>
      <c r="R135" s="5">
        <v>181.81</v>
      </c>
      <c r="S135" s="5">
        <v>188.8</v>
      </c>
      <c r="T135" s="5">
        <v>215.05</v>
      </c>
      <c r="U135" s="5">
        <v>241.73</v>
      </c>
    </row>
    <row r="136" spans="1:21" ht="16" x14ac:dyDescent="0.2">
      <c r="A136" s="2" t="s">
        <v>143</v>
      </c>
      <c r="B136" s="3">
        <v>2711</v>
      </c>
      <c r="C136" s="3">
        <v>3232</v>
      </c>
      <c r="D136" s="3">
        <v>3700</v>
      </c>
      <c r="E136" s="3">
        <v>6600</v>
      </c>
      <c r="F136" s="3">
        <v>6600</v>
      </c>
      <c r="G136" s="3">
        <v>6500</v>
      </c>
      <c r="H136" s="3">
        <v>7300</v>
      </c>
      <c r="I136" s="3">
        <v>7500</v>
      </c>
      <c r="J136" s="3">
        <v>9400</v>
      </c>
      <c r="K136" s="3">
        <v>10900</v>
      </c>
      <c r="L136" s="3">
        <v>10700</v>
      </c>
      <c r="M136" s="3">
        <v>11300</v>
      </c>
      <c r="N136" s="3">
        <v>14100</v>
      </c>
      <c r="O136" s="3">
        <v>17700</v>
      </c>
      <c r="P136" s="3">
        <v>17200</v>
      </c>
      <c r="Q136" s="4">
        <v>17200</v>
      </c>
      <c r="R136" s="3">
        <v>17700</v>
      </c>
      <c r="S136" s="3">
        <v>17700</v>
      </c>
      <c r="T136" s="3">
        <v>17200</v>
      </c>
      <c r="U136" s="3">
        <v>17200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-302148000</v>
      </c>
      <c r="C139" s="3">
        <v>346669000</v>
      </c>
      <c r="D139" s="3">
        <v>723748000</v>
      </c>
      <c r="E139" s="3">
        <v>168723000</v>
      </c>
      <c r="F139" s="3">
        <v>113879000</v>
      </c>
      <c r="G139" s="3">
        <v>632289000</v>
      </c>
      <c r="H139" s="3">
        <v>655577000</v>
      </c>
      <c r="I139" s="3">
        <v>914049000</v>
      </c>
      <c r="J139" s="3">
        <v>1697763000</v>
      </c>
      <c r="K139" s="3">
        <v>2380681000</v>
      </c>
      <c r="L139" s="3">
        <v>2191430000</v>
      </c>
      <c r="M139" s="3">
        <v>2251753000</v>
      </c>
      <c r="N139" s="3">
        <v>3908458000</v>
      </c>
      <c r="O139" s="3">
        <v>4605286000</v>
      </c>
      <c r="P139" s="3">
        <v>4510931000</v>
      </c>
      <c r="Q139" s="4">
        <v>3972450000</v>
      </c>
      <c r="R139" s="3">
        <v>1468507000</v>
      </c>
      <c r="S139" s="3">
        <v>814008000</v>
      </c>
      <c r="T139" s="3">
        <v>802537000</v>
      </c>
      <c r="U139" s="3">
        <v>887398000</v>
      </c>
    </row>
    <row r="140" spans="1:21" ht="16" x14ac:dyDescent="0.2">
      <c r="A140" s="2" t="s">
        <v>145</v>
      </c>
      <c r="B140" s="3">
        <v>72417000</v>
      </c>
      <c r="C140" s="3">
        <v>71401000</v>
      </c>
      <c r="D140" s="3">
        <v>74759000</v>
      </c>
      <c r="E140" s="3">
        <v>100825000</v>
      </c>
      <c r="F140" s="3">
        <v>304116000</v>
      </c>
      <c r="G140" s="3">
        <v>292254000</v>
      </c>
      <c r="H140" s="3">
        <v>277920000</v>
      </c>
      <c r="I140" s="3">
        <v>291028000</v>
      </c>
      <c r="J140" s="3">
        <v>306905000</v>
      </c>
      <c r="K140" s="3">
        <v>326395000</v>
      </c>
      <c r="L140" s="3">
        <v>309281000</v>
      </c>
      <c r="M140" s="3">
        <v>268525000</v>
      </c>
      <c r="N140" s="3">
        <v>307151000</v>
      </c>
      <c r="O140" s="3">
        <v>333739000</v>
      </c>
      <c r="P140" s="3">
        <v>342432000</v>
      </c>
      <c r="Q140" s="4">
        <v>357160000</v>
      </c>
      <c r="R140" s="3">
        <v>85414000</v>
      </c>
      <c r="S140" s="3">
        <v>91663000</v>
      </c>
      <c r="T140" s="3">
        <v>89604000</v>
      </c>
      <c r="U140" s="3">
        <v>90479000</v>
      </c>
    </row>
    <row r="141" spans="1:21" ht="16" x14ac:dyDescent="0.2">
      <c r="A141" s="2" t="s">
        <v>146</v>
      </c>
      <c r="B141" s="3">
        <v>246680000</v>
      </c>
      <c r="C141" s="3">
        <v>92524000</v>
      </c>
      <c r="D141" s="3">
        <v>60568000</v>
      </c>
      <c r="E141" s="3">
        <v>163324000</v>
      </c>
      <c r="F141" s="3">
        <v>101701000</v>
      </c>
      <c r="G141" s="3">
        <v>85419000</v>
      </c>
      <c r="H141" s="3">
        <v>272863000</v>
      </c>
      <c r="I141" s="3">
        <v>197429000</v>
      </c>
      <c r="J141" s="3">
        <v>335446000</v>
      </c>
      <c r="K141" s="3">
        <v>265864000</v>
      </c>
      <c r="L141" s="3">
        <v>183778000</v>
      </c>
      <c r="M141" s="3">
        <v>178048000</v>
      </c>
      <c r="N141" s="3">
        <v>51295000</v>
      </c>
      <c r="O141" s="3">
        <v>-43125000</v>
      </c>
      <c r="P141" s="3">
        <v>166837000</v>
      </c>
      <c r="Q141" s="4">
        <v>274917000</v>
      </c>
      <c r="R141" s="3">
        <v>79133000</v>
      </c>
      <c r="S141" s="3">
        <v>82665000</v>
      </c>
      <c r="T141" s="3">
        <v>70296000</v>
      </c>
      <c r="U141" s="3">
        <v>42823000</v>
      </c>
    </row>
    <row r="142" spans="1:21" ht="16" x14ac:dyDescent="0.2">
      <c r="A142" s="28" t="s">
        <v>147</v>
      </c>
      <c r="B142" s="26">
        <v>53042000</v>
      </c>
      <c r="C142" s="26">
        <v>50463000</v>
      </c>
      <c r="D142" s="26">
        <v>53012000</v>
      </c>
      <c r="E142" s="26">
        <v>81559000</v>
      </c>
      <c r="F142" s="26">
        <v>99330000</v>
      </c>
      <c r="G142" s="26">
        <v>103700000</v>
      </c>
      <c r="H142" s="26">
        <v>135354000</v>
      </c>
      <c r="I142" s="26">
        <v>142348000</v>
      </c>
      <c r="J142" s="26">
        <v>149975000</v>
      </c>
      <c r="K142" s="26">
        <v>172216000</v>
      </c>
      <c r="L142" s="26">
        <v>187234000</v>
      </c>
      <c r="M142" s="26">
        <v>189197000</v>
      </c>
      <c r="N142" s="26">
        <v>220164000</v>
      </c>
      <c r="O142" s="26">
        <v>259064000</v>
      </c>
      <c r="P142" s="26">
        <v>286600000</v>
      </c>
      <c r="Q142" s="27">
        <v>282701000</v>
      </c>
      <c r="R142" s="26">
        <v>73084000</v>
      </c>
      <c r="S142" s="26">
        <v>73911000</v>
      </c>
      <c r="T142" s="26">
        <v>68495000</v>
      </c>
      <c r="U142" s="26">
        <v>67211000</v>
      </c>
    </row>
    <row r="143" spans="1:21" ht="16" x14ac:dyDescent="0.2">
      <c r="A143" s="12" t="s">
        <v>200</v>
      </c>
      <c r="B143" s="20">
        <f t="shared" ref="B143:U143" si="10">B142/B2</f>
        <v>4.7530973720950657E-2</v>
      </c>
      <c r="C143" s="20">
        <f t="shared" si="10"/>
        <v>2.3649623953029747E-2</v>
      </c>
      <c r="D143" s="20">
        <f t="shared" si="10"/>
        <v>1.6373386852922743E-2</v>
      </c>
      <c r="E143" s="20">
        <f t="shared" si="10"/>
        <v>3.0601547655853687E-2</v>
      </c>
      <c r="F143" s="20">
        <f t="shared" si="10"/>
        <v>2.7599977326506091E-2</v>
      </c>
      <c r="G143" s="20">
        <f t="shared" si="10"/>
        <v>2.2507715458199136E-2</v>
      </c>
      <c r="H143" s="20">
        <f t="shared" si="10"/>
        <v>2.5736065858043791E-2</v>
      </c>
      <c r="I143" s="20">
        <f t="shared" si="10"/>
        <v>2.4184605462586561E-2</v>
      </c>
      <c r="J143" s="20">
        <f t="shared" si="10"/>
        <v>1.8715012690893755E-2</v>
      </c>
      <c r="K143" s="20">
        <f t="shared" si="10"/>
        <v>1.5547172618429651E-2</v>
      </c>
      <c r="L143" s="20">
        <f t="shared" si="10"/>
        <v>1.9395333886704374E-2</v>
      </c>
      <c r="M143" s="20">
        <f t="shared" si="10"/>
        <v>1.8835437785522685E-2</v>
      </c>
      <c r="N143" s="20">
        <f t="shared" si="10"/>
        <v>1.5052765081720069E-2</v>
      </c>
      <c r="O143" s="20">
        <f t="shared" si="10"/>
        <v>1.503821985890901E-2</v>
      </c>
      <c r="P143" s="20">
        <f t="shared" si="10"/>
        <v>1.6444314593393954E-2</v>
      </c>
      <c r="Q143" s="20">
        <f t="shared" si="10"/>
        <v>1.785127822466856E-2</v>
      </c>
      <c r="R143" s="20">
        <f t="shared" si="10"/>
        <v>1.3848042536251066E-2</v>
      </c>
      <c r="S143" s="20">
        <f t="shared" si="10"/>
        <v>1.910057683426759E-2</v>
      </c>
      <c r="T143" s="20">
        <f t="shared" si="10"/>
        <v>2.1356255516785837E-2</v>
      </c>
      <c r="U143" s="20">
        <f t="shared" si="10"/>
        <v>1.9302068716754613E-2</v>
      </c>
    </row>
    <row r="144" spans="1:21" ht="16" x14ac:dyDescent="0.2">
      <c r="A144" s="2" t="s">
        <v>148</v>
      </c>
      <c r="B144" s="3">
        <v>30545000</v>
      </c>
      <c r="C144" s="3">
        <v>13718000</v>
      </c>
      <c r="D144" s="3">
        <v>18054000</v>
      </c>
      <c r="E144" s="3">
        <v>42446000</v>
      </c>
      <c r="F144" s="3">
        <v>-70155000</v>
      </c>
      <c r="G144" s="3">
        <v>7537000</v>
      </c>
      <c r="H144" s="3">
        <v>5551000</v>
      </c>
      <c r="I144" s="3">
        <v>-49003000</v>
      </c>
      <c r="J144" s="3">
        <v>104936000</v>
      </c>
      <c r="K144" s="3">
        <v>3046000</v>
      </c>
      <c r="L144" s="3">
        <v>-4980000</v>
      </c>
      <c r="M144" s="3">
        <v>-17777000</v>
      </c>
      <c r="N144" s="3">
        <v>-151477000</v>
      </c>
      <c r="O144" s="3">
        <v>-257438000</v>
      </c>
      <c r="P144" s="3">
        <v>-172061000</v>
      </c>
      <c r="Q144" s="4">
        <v>-62683000</v>
      </c>
      <c r="R144" s="3">
        <v>-6680000</v>
      </c>
      <c r="S144" s="3">
        <v>7195000</v>
      </c>
      <c r="T144" s="3">
        <v>-38960000</v>
      </c>
      <c r="U144" s="3">
        <v>-24238000</v>
      </c>
    </row>
    <row r="145" spans="1:21" ht="16" x14ac:dyDescent="0.2">
      <c r="A145" s="2" t="s">
        <v>149</v>
      </c>
      <c r="B145" s="3">
        <v>161761000</v>
      </c>
      <c r="C145" s="3" t="s">
        <v>26</v>
      </c>
      <c r="D145" s="3" t="s">
        <v>26</v>
      </c>
      <c r="E145" s="3">
        <v>1724000</v>
      </c>
      <c r="F145" s="3">
        <v>3711000</v>
      </c>
      <c r="G145" s="3">
        <v>11632000</v>
      </c>
      <c r="H145" s="3">
        <v>89265000</v>
      </c>
      <c r="I145" s="3" t="s">
        <v>26</v>
      </c>
      <c r="J145" s="3" t="s">
        <v>26</v>
      </c>
      <c r="K145" s="3">
        <v>42456000</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1332000</v>
      </c>
      <c r="C146" s="3">
        <v>28343000</v>
      </c>
      <c r="D146" s="3">
        <v>-10498000</v>
      </c>
      <c r="E146" s="3">
        <v>37595000</v>
      </c>
      <c r="F146" s="3">
        <v>68815000</v>
      </c>
      <c r="G146" s="3">
        <v>-37450000</v>
      </c>
      <c r="H146" s="3">
        <v>42693000</v>
      </c>
      <c r="I146" s="3">
        <v>104084000</v>
      </c>
      <c r="J146" s="3">
        <v>80535000</v>
      </c>
      <c r="K146" s="3">
        <v>48146000</v>
      </c>
      <c r="L146" s="3">
        <v>1524000</v>
      </c>
      <c r="M146" s="3">
        <v>6628000</v>
      </c>
      <c r="N146" s="3">
        <v>-17392000</v>
      </c>
      <c r="O146" s="3">
        <v>-44751000</v>
      </c>
      <c r="P146" s="3">
        <v>52298000</v>
      </c>
      <c r="Q146" s="4">
        <v>54899000</v>
      </c>
      <c r="R146" s="3">
        <v>12729000</v>
      </c>
      <c r="S146" s="3">
        <v>1559000</v>
      </c>
      <c r="T146" s="3">
        <v>40761000</v>
      </c>
      <c r="U146" s="3">
        <v>-150000</v>
      </c>
    </row>
    <row r="147" spans="1:21" ht="16" x14ac:dyDescent="0.2">
      <c r="A147" s="2" t="s">
        <v>151</v>
      </c>
      <c r="B147" s="3">
        <v>-95078000</v>
      </c>
      <c r="C147" s="3">
        <v>-159881000</v>
      </c>
      <c r="D147" s="3">
        <v>21953000</v>
      </c>
      <c r="E147" s="3">
        <v>66156000</v>
      </c>
      <c r="F147" s="3">
        <v>200237000</v>
      </c>
      <c r="G147" s="3">
        <v>-292913000</v>
      </c>
      <c r="H147" s="3">
        <v>-420857000</v>
      </c>
      <c r="I147" s="3">
        <v>-52229000</v>
      </c>
      <c r="J147" s="3">
        <v>-310832000</v>
      </c>
      <c r="K147" s="3">
        <v>-317193000</v>
      </c>
      <c r="L147" s="3">
        <v>491524000</v>
      </c>
      <c r="M147" s="3">
        <v>-571875000</v>
      </c>
      <c r="N147" s="3">
        <v>-678741000</v>
      </c>
      <c r="O147" s="3">
        <v>-1796226000</v>
      </c>
      <c r="P147" s="3">
        <v>158738000</v>
      </c>
      <c r="Q147" s="4">
        <v>335986000</v>
      </c>
      <c r="R147" s="3">
        <v>-492867000</v>
      </c>
      <c r="S147" s="3">
        <v>738102000</v>
      </c>
      <c r="T147" s="3">
        <v>160288000</v>
      </c>
      <c r="U147" s="3">
        <v>-69537000</v>
      </c>
    </row>
    <row r="148" spans="1:21" ht="16" x14ac:dyDescent="0.2">
      <c r="A148" s="2" t="s">
        <v>152</v>
      </c>
      <c r="B148" s="3">
        <v>152086000</v>
      </c>
      <c r="C148" s="3">
        <v>-246653000</v>
      </c>
      <c r="D148" s="3">
        <v>-89716000</v>
      </c>
      <c r="E148" s="3">
        <v>66064000</v>
      </c>
      <c r="F148" s="3">
        <v>162634000</v>
      </c>
      <c r="G148" s="3">
        <v>-201549000</v>
      </c>
      <c r="H148" s="3">
        <v>-294155000</v>
      </c>
      <c r="I148" s="3">
        <v>-169034000</v>
      </c>
      <c r="J148" s="3">
        <v>-411287000</v>
      </c>
      <c r="K148" s="3">
        <v>-501628000</v>
      </c>
      <c r="L148" s="3">
        <v>732138000</v>
      </c>
      <c r="M148" s="3">
        <v>-641827000</v>
      </c>
      <c r="N148" s="3">
        <v>-928928000</v>
      </c>
      <c r="O148" s="3">
        <v>-1287680000</v>
      </c>
      <c r="P148" s="3">
        <v>1452256000</v>
      </c>
      <c r="Q148" s="4" t="s">
        <v>26</v>
      </c>
      <c r="R148" s="3" t="s">
        <v>26</v>
      </c>
      <c r="S148" s="3" t="s">
        <v>26</v>
      </c>
      <c r="T148" s="3" t="s">
        <v>26</v>
      </c>
      <c r="U148" s="3" t="s">
        <v>26</v>
      </c>
    </row>
    <row r="149" spans="1:21" ht="16" x14ac:dyDescent="0.2">
      <c r="A149" s="2" t="s">
        <v>153</v>
      </c>
      <c r="B149" s="3">
        <v>46052000</v>
      </c>
      <c r="C149" s="3">
        <v>-79701000</v>
      </c>
      <c r="D149" s="3">
        <v>-77461000</v>
      </c>
      <c r="E149" s="3">
        <v>73987000</v>
      </c>
      <c r="F149" s="3">
        <v>76351000</v>
      </c>
      <c r="G149" s="3">
        <v>-190058000</v>
      </c>
      <c r="H149" s="3">
        <v>-207462000</v>
      </c>
      <c r="I149" s="3">
        <v>-66371000</v>
      </c>
      <c r="J149" s="3">
        <v>-307875000</v>
      </c>
      <c r="K149" s="3">
        <v>-701008000</v>
      </c>
      <c r="L149" s="3">
        <v>281355000</v>
      </c>
      <c r="M149" s="3">
        <v>-411608000</v>
      </c>
      <c r="N149" s="3">
        <v>-792591000</v>
      </c>
      <c r="O149" s="3">
        <v>-1351344000</v>
      </c>
      <c r="P149" s="3">
        <v>-961968000</v>
      </c>
      <c r="Q149" s="4" t="s">
        <v>26</v>
      </c>
      <c r="R149" s="3" t="s">
        <v>26</v>
      </c>
      <c r="S149" s="3" t="s">
        <v>26</v>
      </c>
      <c r="T149" s="3" t="s">
        <v>26</v>
      </c>
      <c r="U149" s="3" t="s">
        <v>26</v>
      </c>
    </row>
    <row r="150" spans="1:21" ht="16" x14ac:dyDescent="0.2">
      <c r="A150" s="2" t="s">
        <v>154</v>
      </c>
      <c r="B150" s="3">
        <v>5888000</v>
      </c>
      <c r="C150" s="3">
        <v>-23647000</v>
      </c>
      <c r="D150" s="3">
        <v>-25282000</v>
      </c>
      <c r="E150" s="3">
        <v>43171000</v>
      </c>
      <c r="F150" s="3">
        <v>2880000</v>
      </c>
      <c r="G150" s="3">
        <v>-9504000</v>
      </c>
      <c r="H150" s="3">
        <v>-52496000</v>
      </c>
      <c r="I150" s="3">
        <v>-46664000</v>
      </c>
      <c r="J150" s="3">
        <v>-27269000</v>
      </c>
      <c r="K150" s="3">
        <v>-14391000</v>
      </c>
      <c r="L150" s="3">
        <v>-17864000</v>
      </c>
      <c r="M150" s="3">
        <v>-14354000</v>
      </c>
      <c r="N150" s="3">
        <v>-59189000</v>
      </c>
      <c r="O150" s="3">
        <v>-53121000</v>
      </c>
      <c r="P150" s="3">
        <v>136016000</v>
      </c>
      <c r="Q150" s="4" t="s">
        <v>26</v>
      </c>
      <c r="R150" s="3" t="s">
        <v>26</v>
      </c>
      <c r="S150" s="3" t="s">
        <v>26</v>
      </c>
      <c r="T150" s="3" t="s">
        <v>26</v>
      </c>
      <c r="U150" s="3" t="s">
        <v>26</v>
      </c>
    </row>
    <row r="151" spans="1:21" ht="16" x14ac:dyDescent="0.2">
      <c r="A151" s="2" t="s">
        <v>155</v>
      </c>
      <c r="B151" s="3">
        <v>-216640000</v>
      </c>
      <c r="C151" s="3">
        <v>112713000</v>
      </c>
      <c r="D151" s="3">
        <v>180400000</v>
      </c>
      <c r="E151" s="3">
        <v>-107830000</v>
      </c>
      <c r="F151" s="3">
        <v>-101833000</v>
      </c>
      <c r="G151" s="3">
        <v>97312000</v>
      </c>
      <c r="H151" s="3">
        <v>47110000</v>
      </c>
      <c r="I151" s="3">
        <v>202711000</v>
      </c>
      <c r="J151" s="3">
        <v>177126000</v>
      </c>
      <c r="K151" s="3">
        <v>787421000</v>
      </c>
      <c r="L151" s="3">
        <v>-326031000</v>
      </c>
      <c r="M151" s="3">
        <v>419707000</v>
      </c>
      <c r="N151" s="3">
        <v>593959000</v>
      </c>
      <c r="O151" s="3">
        <v>291346000</v>
      </c>
      <c r="P151" s="3">
        <v>-631033000</v>
      </c>
      <c r="Q151" s="4" t="s">
        <v>26</v>
      </c>
      <c r="R151" s="3" t="s">
        <v>26</v>
      </c>
      <c r="S151" s="3" t="s">
        <v>26</v>
      </c>
      <c r="T151" s="3" t="s">
        <v>26</v>
      </c>
      <c r="U151" s="3" t="s">
        <v>26</v>
      </c>
    </row>
    <row r="152" spans="1:21" ht="16" x14ac:dyDescent="0.2">
      <c r="A152" s="2" t="s">
        <v>156</v>
      </c>
      <c r="B152" s="3">
        <v>-82464000</v>
      </c>
      <c r="C152" s="3">
        <v>77407000</v>
      </c>
      <c r="D152" s="3">
        <v>34012000</v>
      </c>
      <c r="E152" s="3">
        <v>-9236000</v>
      </c>
      <c r="F152" s="3">
        <v>60205000</v>
      </c>
      <c r="G152" s="3">
        <v>10886000</v>
      </c>
      <c r="H152" s="3">
        <v>86146000</v>
      </c>
      <c r="I152" s="3">
        <v>27129000</v>
      </c>
      <c r="J152" s="3">
        <v>258473000</v>
      </c>
      <c r="K152" s="3">
        <v>112413000</v>
      </c>
      <c r="L152" s="3">
        <v>-178074000</v>
      </c>
      <c r="M152" s="3">
        <v>76207000</v>
      </c>
      <c r="N152" s="3">
        <v>508008000</v>
      </c>
      <c r="O152" s="3">
        <v>604573000</v>
      </c>
      <c r="P152" s="3">
        <v>163467000</v>
      </c>
      <c r="Q152" s="4">
        <v>335986000</v>
      </c>
      <c r="R152" s="3">
        <v>-492867000</v>
      </c>
      <c r="S152" s="3">
        <v>738102000</v>
      </c>
      <c r="T152" s="3">
        <v>160288000</v>
      </c>
      <c r="U152" s="3">
        <v>-69537000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-78129000</v>
      </c>
      <c r="C154" s="3">
        <v>350713000</v>
      </c>
      <c r="D154" s="3">
        <v>881028000</v>
      </c>
      <c r="E154" s="3">
        <v>499028000</v>
      </c>
      <c r="F154" s="3">
        <v>719933000</v>
      </c>
      <c r="G154" s="3">
        <v>717049000</v>
      </c>
      <c r="H154" s="3">
        <v>785503000</v>
      </c>
      <c r="I154" s="3">
        <v>1350277000</v>
      </c>
      <c r="J154" s="3">
        <v>2029282000</v>
      </c>
      <c r="K154" s="3">
        <v>2655747000</v>
      </c>
      <c r="L154" s="3">
        <v>3176013000</v>
      </c>
      <c r="M154" s="3">
        <v>2126451000</v>
      </c>
      <c r="N154" s="3">
        <v>3588163000</v>
      </c>
      <c r="O154" s="3">
        <v>3099674000</v>
      </c>
      <c r="P154" s="3">
        <v>5178938000</v>
      </c>
      <c r="Q154" s="4">
        <v>4940513000</v>
      </c>
      <c r="R154" s="3">
        <v>1140187000</v>
      </c>
      <c r="S154" s="3">
        <v>1726438000</v>
      </c>
      <c r="T154" s="3">
        <v>1122725000</v>
      </c>
      <c r="U154" s="3">
        <v>951163000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t="s">
        <v>26</v>
      </c>
      <c r="C156" s="3" t="s">
        <v>26</v>
      </c>
      <c r="D156" s="3">
        <v>1544000</v>
      </c>
      <c r="E156" s="3" t="s">
        <v>26</v>
      </c>
      <c r="F156" s="3" t="s">
        <v>26</v>
      </c>
      <c r="G156" s="3" t="s">
        <v>26</v>
      </c>
      <c r="H156" s="3" t="s">
        <v>26</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t="s">
        <v>26</v>
      </c>
      <c r="C157" s="3" t="s">
        <v>26</v>
      </c>
      <c r="D157" s="3">
        <v>1544000</v>
      </c>
      <c r="E157" s="3" t="s">
        <v>26</v>
      </c>
      <c r="F157" s="3" t="s">
        <v>26</v>
      </c>
      <c r="G157" s="3" t="s">
        <v>26</v>
      </c>
      <c r="H157" s="3" t="s">
        <v>26</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-44282000</v>
      </c>
      <c r="C159" s="3">
        <v>-35590000</v>
      </c>
      <c r="D159" s="3">
        <v>-127495000</v>
      </c>
      <c r="E159" s="3">
        <v>-107272000</v>
      </c>
      <c r="F159" s="3">
        <v>-160795000</v>
      </c>
      <c r="G159" s="3">
        <v>-145503000</v>
      </c>
      <c r="H159" s="3">
        <v>-198265000</v>
      </c>
      <c r="I159" s="3">
        <v>-175330000</v>
      </c>
      <c r="J159" s="3">
        <v>-157419000</v>
      </c>
      <c r="K159" s="3">
        <v>-273469000</v>
      </c>
      <c r="L159" s="3">
        <v>-303491000</v>
      </c>
      <c r="M159" s="3">
        <v>-203239000</v>
      </c>
      <c r="N159" s="3">
        <v>-349096000</v>
      </c>
      <c r="O159" s="3">
        <v>-546034000</v>
      </c>
      <c r="P159" s="3">
        <v>-501568000</v>
      </c>
      <c r="Q159" s="4">
        <v>-361505000</v>
      </c>
      <c r="R159" s="3">
        <v>-163378000</v>
      </c>
      <c r="S159" s="3">
        <v>-119457000</v>
      </c>
      <c r="T159" s="3">
        <v>-78670000</v>
      </c>
      <c r="U159" s="3" t="s">
        <v>26</v>
      </c>
    </row>
    <row r="160" spans="1:21" ht="16" x14ac:dyDescent="0.2">
      <c r="A160" s="2" t="s">
        <v>164</v>
      </c>
      <c r="B160" s="3">
        <v>-44282000</v>
      </c>
      <c r="C160" s="3">
        <v>-35590000</v>
      </c>
      <c r="D160" s="3">
        <v>-127495000</v>
      </c>
      <c r="E160" s="3">
        <v>-107272000</v>
      </c>
      <c r="F160" s="3">
        <v>-160795000</v>
      </c>
      <c r="G160" s="3">
        <v>-145503000</v>
      </c>
      <c r="H160" s="3">
        <v>-198265000</v>
      </c>
      <c r="I160" s="3">
        <v>-175330000</v>
      </c>
      <c r="J160" s="3">
        <v>-157419000</v>
      </c>
      <c r="K160" s="3">
        <v>-273469000</v>
      </c>
      <c r="L160" s="3">
        <v>-303491000</v>
      </c>
      <c r="M160" s="3">
        <v>-203239000</v>
      </c>
      <c r="N160" s="3">
        <v>-349096000</v>
      </c>
      <c r="O160" s="3">
        <v>-546034000</v>
      </c>
      <c r="P160" s="3">
        <v>-501568000</v>
      </c>
      <c r="Q160" s="4">
        <v>-361505000</v>
      </c>
      <c r="R160" s="3">
        <v>-163378000</v>
      </c>
      <c r="S160" s="3">
        <v>-119457000</v>
      </c>
      <c r="T160" s="3">
        <v>-78670000</v>
      </c>
      <c r="U160" s="3" t="s">
        <v>26</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170325000</v>
      </c>
      <c r="C162" s="3">
        <v>-66966000</v>
      </c>
      <c r="D162" s="3">
        <v>-142978000</v>
      </c>
      <c r="E162" s="3">
        <v>788711000</v>
      </c>
      <c r="F162" s="3">
        <v>981146000</v>
      </c>
      <c r="G162" s="3">
        <v>744312000</v>
      </c>
      <c r="H162" s="3">
        <v>1184828000</v>
      </c>
      <c r="I162" s="3">
        <v>-76170000</v>
      </c>
      <c r="J162" s="3">
        <v>814079000</v>
      </c>
      <c r="K162" s="3">
        <v>620057000</v>
      </c>
      <c r="L162" s="3">
        <v>277633000</v>
      </c>
      <c r="M162" s="3">
        <v>-15000000</v>
      </c>
      <c r="N162" s="3">
        <v>464522000</v>
      </c>
      <c r="O162" s="3">
        <v>1165884000</v>
      </c>
      <c r="P162" s="3">
        <v>98132000</v>
      </c>
      <c r="Q162" s="4">
        <v>90712000</v>
      </c>
      <c r="R162" s="3">
        <v>17743000</v>
      </c>
      <c r="S162" s="3">
        <v>39414000</v>
      </c>
      <c r="T162" s="3">
        <v>26280000</v>
      </c>
      <c r="U162" s="3">
        <v>7275000</v>
      </c>
    </row>
    <row r="163" spans="1:21" ht="16" x14ac:dyDescent="0.2">
      <c r="A163" s="2" t="s">
        <v>167</v>
      </c>
      <c r="B163" s="3">
        <v>173764000</v>
      </c>
      <c r="C163" s="3">
        <v>13205000</v>
      </c>
      <c r="D163" s="3">
        <v>210962000</v>
      </c>
      <c r="E163" s="3">
        <v>841440000</v>
      </c>
      <c r="F163" s="3">
        <v>1039551000</v>
      </c>
      <c r="G163" s="3">
        <v>1028278000</v>
      </c>
      <c r="H163" s="3">
        <v>2137068000</v>
      </c>
      <c r="I163" s="3">
        <v>798828000</v>
      </c>
      <c r="J163" s="3">
        <v>2697965000</v>
      </c>
      <c r="K163" s="3">
        <v>3152886000</v>
      </c>
      <c r="L163" s="3">
        <v>1603841000</v>
      </c>
      <c r="M163" s="3">
        <v>2882627000</v>
      </c>
      <c r="N163" s="3">
        <v>3853910000</v>
      </c>
      <c r="O163" s="3">
        <v>1733703000</v>
      </c>
      <c r="P163" s="3">
        <v>98132000</v>
      </c>
      <c r="Q163" s="4">
        <v>90712000</v>
      </c>
      <c r="R163" s="3">
        <v>17743000</v>
      </c>
      <c r="S163" s="3">
        <v>39414000</v>
      </c>
      <c r="T163" s="3">
        <v>26280000</v>
      </c>
      <c r="U163" s="3">
        <v>7275000</v>
      </c>
    </row>
    <row r="164" spans="1:21" ht="16" x14ac:dyDescent="0.2">
      <c r="A164" s="2" t="s">
        <v>168</v>
      </c>
      <c r="B164" s="3">
        <v>-3439000</v>
      </c>
      <c r="C164" s="3">
        <v>-80171000</v>
      </c>
      <c r="D164" s="3">
        <v>-353940000</v>
      </c>
      <c r="E164" s="3">
        <v>-52729000</v>
      </c>
      <c r="F164" s="3">
        <v>-58405000</v>
      </c>
      <c r="G164" s="3">
        <v>-283966000</v>
      </c>
      <c r="H164" s="3">
        <v>-952240000</v>
      </c>
      <c r="I164" s="3">
        <v>-874998000</v>
      </c>
      <c r="J164" s="3">
        <v>-1883886000</v>
      </c>
      <c r="K164" s="3">
        <v>-2532829000</v>
      </c>
      <c r="L164" s="3">
        <v>-1326208000</v>
      </c>
      <c r="M164" s="3">
        <v>-2897627000</v>
      </c>
      <c r="N164" s="3">
        <v>-3389388000</v>
      </c>
      <c r="O164" s="3">
        <v>-567819000</v>
      </c>
      <c r="P164" s="3" t="s">
        <v>26</v>
      </c>
      <c r="Q164" s="4" t="s">
        <v>26</v>
      </c>
      <c r="R164" s="3" t="s">
        <v>26</v>
      </c>
      <c r="S164" s="3" t="s">
        <v>26</v>
      </c>
      <c r="T164" s="3" t="s">
        <v>26</v>
      </c>
      <c r="U164" s="3" t="s">
        <v>26</v>
      </c>
    </row>
    <row r="165" spans="1:21" ht="16" x14ac:dyDescent="0.2">
      <c r="A165" s="2" t="s">
        <v>169</v>
      </c>
      <c r="B165" s="3">
        <v>-19457000</v>
      </c>
      <c r="C165" s="3" t="s">
        <v>26</v>
      </c>
      <c r="D165" s="3" t="s">
        <v>26</v>
      </c>
      <c r="E165" s="3">
        <v>837362000</v>
      </c>
      <c r="F165" s="3">
        <v>-19832000</v>
      </c>
      <c r="G165" s="3">
        <v>-60454000</v>
      </c>
      <c r="H165" s="3">
        <v>40075000</v>
      </c>
      <c r="I165" s="3" t="s">
        <v>26</v>
      </c>
      <c r="J165" s="3" t="s">
        <v>26</v>
      </c>
      <c r="K165" s="3">
        <v>-115697000</v>
      </c>
      <c r="L165" s="3" t="s">
        <v>26</v>
      </c>
      <c r="M165" s="3" t="s">
        <v>26</v>
      </c>
      <c r="N165" s="3" t="s">
        <v>26</v>
      </c>
      <c r="O165" s="3" t="s">
        <v>26</v>
      </c>
      <c r="P165" s="3">
        <v>-119955000</v>
      </c>
      <c r="Q165" s="4">
        <v>-119955000</v>
      </c>
      <c r="R165" s="3">
        <v>-119955000</v>
      </c>
      <c r="S165" s="3" t="s">
        <v>26</v>
      </c>
      <c r="T165" s="3" t="s">
        <v>26</v>
      </c>
      <c r="U165" s="3" t="s">
        <v>26</v>
      </c>
    </row>
    <row r="166" spans="1:21" ht="16" x14ac:dyDescent="0.2">
      <c r="A166" s="2" t="s">
        <v>170</v>
      </c>
      <c r="B166" s="3" t="s">
        <v>26</v>
      </c>
      <c r="C166" s="3" t="s">
        <v>26</v>
      </c>
      <c r="D166" s="3" t="s">
        <v>26</v>
      </c>
      <c r="E166" s="3">
        <v>418681000</v>
      </c>
      <c r="F166" s="3">
        <v>-9916000</v>
      </c>
      <c r="G166" s="3">
        <v>-30227000</v>
      </c>
      <c r="H166" s="3">
        <v>41212000</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v>-19457000</v>
      </c>
      <c r="C167" s="3" t="s">
        <v>26</v>
      </c>
      <c r="D167" s="3" t="s">
        <v>26</v>
      </c>
      <c r="E167" s="3">
        <v>418681000</v>
      </c>
      <c r="F167" s="3">
        <v>-9916000</v>
      </c>
      <c r="G167" s="3">
        <v>-30227000</v>
      </c>
      <c r="H167" s="3">
        <v>-1137000</v>
      </c>
      <c r="I167" s="3" t="s">
        <v>26</v>
      </c>
      <c r="J167" s="3" t="s">
        <v>26</v>
      </c>
      <c r="K167" s="3">
        <v>-115697000</v>
      </c>
      <c r="L167" s="3" t="s">
        <v>26</v>
      </c>
      <c r="M167" s="3" t="s">
        <v>26</v>
      </c>
      <c r="N167" s="3" t="s">
        <v>26</v>
      </c>
      <c r="O167" s="3" t="s">
        <v>26</v>
      </c>
      <c r="P167" s="3">
        <v>-119955000</v>
      </c>
      <c r="Q167" s="4">
        <v>-119955000</v>
      </c>
      <c r="R167" s="3">
        <v>-119955000</v>
      </c>
      <c r="S167" s="3" t="s">
        <v>26</v>
      </c>
      <c r="T167" s="3" t="s">
        <v>26</v>
      </c>
      <c r="U167" s="3" t="s">
        <v>26</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v>-100581000</v>
      </c>
      <c r="C169" s="3">
        <v>-800000</v>
      </c>
      <c r="D169" s="3">
        <v>-210984000</v>
      </c>
      <c r="E169" s="3">
        <v>-1249075000</v>
      </c>
      <c r="F169" s="3">
        <v>-1039156000</v>
      </c>
      <c r="G169" s="3">
        <v>-803569000</v>
      </c>
      <c r="H169" s="3">
        <v>-2132734000</v>
      </c>
      <c r="I169" s="3">
        <v>843983000</v>
      </c>
      <c r="J169" s="3">
        <v>-2715273000</v>
      </c>
      <c r="K169" s="3">
        <v>2517549000</v>
      </c>
      <c r="L169" s="3">
        <v>-1611196000</v>
      </c>
      <c r="M169" s="3">
        <v>-25845000</v>
      </c>
      <c r="N169" s="3">
        <v>-42155000</v>
      </c>
      <c r="O169" s="3">
        <v>-7575000</v>
      </c>
      <c r="P169" s="3">
        <v>-11171000</v>
      </c>
      <c r="Q169" s="4">
        <v>-90694000</v>
      </c>
      <c r="R169" s="3">
        <v>-1657000</v>
      </c>
      <c r="S169" s="3">
        <v>-4289000</v>
      </c>
      <c r="T169" s="3">
        <v>-2790000</v>
      </c>
      <c r="U169" s="3">
        <v>-81958000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6005000</v>
      </c>
      <c r="C171" s="3">
        <v>-103356000</v>
      </c>
      <c r="D171" s="3">
        <v>-479913000</v>
      </c>
      <c r="E171" s="3">
        <v>269726000</v>
      </c>
      <c r="F171" s="3">
        <v>-238637000</v>
      </c>
      <c r="G171" s="3">
        <v>-265214000</v>
      </c>
      <c r="H171" s="3">
        <v>-1106096000</v>
      </c>
      <c r="I171" s="3">
        <v>592483000</v>
      </c>
      <c r="J171" s="3">
        <v>-2058613000</v>
      </c>
      <c r="K171" s="3">
        <v>2748440000</v>
      </c>
      <c r="L171" s="3">
        <v>-1637054000</v>
      </c>
      <c r="M171" s="3">
        <v>-244084000</v>
      </c>
      <c r="N171" s="3">
        <v>73271000</v>
      </c>
      <c r="O171" s="3">
        <v>612275000</v>
      </c>
      <c r="P171" s="3">
        <v>-534562000</v>
      </c>
      <c r="Q171" s="4">
        <v>-481442000</v>
      </c>
      <c r="R171" s="3">
        <v>-267247000</v>
      </c>
      <c r="S171" s="3">
        <v>-84332000</v>
      </c>
      <c r="T171" s="3">
        <v>-55180000</v>
      </c>
      <c r="U171" s="3">
        <v>-74683000</v>
      </c>
    </row>
    <row r="172" spans="1:21" ht="16" x14ac:dyDescent="0.2">
      <c r="A172" s="2" t="s">
        <v>175</v>
      </c>
      <c r="B172" s="3" t="s">
        <v>26</v>
      </c>
      <c r="C172" s="3" t="s">
        <v>26</v>
      </c>
      <c r="D172" s="3" t="s">
        <v>26</v>
      </c>
      <c r="E172" s="3" t="s">
        <v>26</v>
      </c>
      <c r="F172" s="3" t="s">
        <v>26</v>
      </c>
      <c r="G172" s="3" t="s">
        <v>26</v>
      </c>
      <c r="H172" s="3">
        <v>-116059000</v>
      </c>
      <c r="I172" s="3">
        <v>-190402000</v>
      </c>
      <c r="J172" s="3">
        <v>-243495000</v>
      </c>
      <c r="K172" s="3">
        <v>-307609000</v>
      </c>
      <c r="L172" s="3">
        <v>-678348000</v>
      </c>
      <c r="M172" s="3">
        <v>-656838000</v>
      </c>
      <c r="N172" s="3">
        <v>-726992000</v>
      </c>
      <c r="O172" s="3">
        <v>-815290000</v>
      </c>
      <c r="P172" s="3">
        <v>-907907000</v>
      </c>
      <c r="Q172" s="4">
        <v>-932625000</v>
      </c>
      <c r="R172" s="3">
        <v>-235980000</v>
      </c>
      <c r="S172" s="3">
        <v>-233977000</v>
      </c>
      <c r="T172" s="3">
        <v>-232336000</v>
      </c>
      <c r="U172" s="3">
        <v>-230332000</v>
      </c>
    </row>
    <row r="173" spans="1:21" ht="16" x14ac:dyDescent="0.2">
      <c r="A173" s="2" t="s">
        <v>176</v>
      </c>
      <c r="B173" s="3">
        <v>-255422000</v>
      </c>
      <c r="C173" s="3">
        <v>-20704000</v>
      </c>
      <c r="D173" s="3">
        <v>697176000</v>
      </c>
      <c r="E173" s="3">
        <v>-5265000</v>
      </c>
      <c r="F173" s="3">
        <v>-2234000</v>
      </c>
      <c r="G173" s="3">
        <v>-1658000</v>
      </c>
      <c r="H173" s="3">
        <v>990710000</v>
      </c>
      <c r="I173" s="3">
        <v>1886647000</v>
      </c>
      <c r="J173" s="3">
        <v>-1688313000</v>
      </c>
      <c r="K173" s="3">
        <v>-396090000</v>
      </c>
      <c r="L173" s="3">
        <v>1997313000</v>
      </c>
      <c r="M173" s="3">
        <v>57114000</v>
      </c>
      <c r="N173" s="3">
        <v>-862060000</v>
      </c>
      <c r="O173" s="3">
        <v>-11889000</v>
      </c>
      <c r="P173" s="3">
        <v>-23206000</v>
      </c>
      <c r="Q173" s="4">
        <v>-274461000</v>
      </c>
      <c r="R173" s="3">
        <v>-17082000</v>
      </c>
      <c r="S173" s="3">
        <v>-2209000</v>
      </c>
      <c r="T173" s="3">
        <v>-2061000</v>
      </c>
      <c r="U173" s="3">
        <v>-253109000</v>
      </c>
    </row>
    <row r="174" spans="1:21" ht="16" x14ac:dyDescent="0.2">
      <c r="A174" s="2" t="s">
        <v>177</v>
      </c>
      <c r="B174" s="3">
        <v>625000</v>
      </c>
      <c r="C174" s="3">
        <v>336000</v>
      </c>
      <c r="D174" s="3">
        <v>882831000</v>
      </c>
      <c r="E174" s="3" t="s">
        <v>26</v>
      </c>
      <c r="F174" s="3" t="s">
        <v>26</v>
      </c>
      <c r="G174" s="3" t="s">
        <v>26</v>
      </c>
      <c r="H174" s="3">
        <v>992225000</v>
      </c>
      <c r="I174" s="3">
        <v>2338144000</v>
      </c>
      <c r="J174" s="3" t="s">
        <v>26</v>
      </c>
      <c r="K174" s="3">
        <v>1109604000</v>
      </c>
      <c r="L174" s="3">
        <v>2476720000</v>
      </c>
      <c r="M174" s="3">
        <v>1974651000</v>
      </c>
      <c r="N174" s="3" t="s">
        <v>26</v>
      </c>
      <c r="O174" s="3" t="s">
        <v>26</v>
      </c>
      <c r="P174" s="3" t="s">
        <v>26</v>
      </c>
      <c r="Q174" s="4" t="s">
        <v>26</v>
      </c>
      <c r="R174" s="3" t="s">
        <v>26</v>
      </c>
      <c r="S174" s="3" t="s">
        <v>26</v>
      </c>
      <c r="T174" s="3" t="s">
        <v>26</v>
      </c>
      <c r="U174" s="3" t="s">
        <v>26</v>
      </c>
    </row>
    <row r="175" spans="1:21" ht="16" x14ac:dyDescent="0.2">
      <c r="A175" s="2" t="s">
        <v>178</v>
      </c>
      <c r="B175" s="3">
        <v>-256047000</v>
      </c>
      <c r="C175" s="3">
        <v>-21040000</v>
      </c>
      <c r="D175" s="3">
        <v>-185655000</v>
      </c>
      <c r="E175" s="3">
        <v>-5265000</v>
      </c>
      <c r="F175" s="3">
        <v>-2234000</v>
      </c>
      <c r="G175" s="3">
        <v>-1658000</v>
      </c>
      <c r="H175" s="3">
        <v>-1515000</v>
      </c>
      <c r="I175" s="3">
        <v>-451497000</v>
      </c>
      <c r="J175" s="3">
        <v>-1688313000</v>
      </c>
      <c r="K175" s="3">
        <v>-1505694000</v>
      </c>
      <c r="L175" s="3">
        <v>-479407000</v>
      </c>
      <c r="M175" s="3">
        <v>-1917537000</v>
      </c>
      <c r="N175" s="3">
        <v>-862060000</v>
      </c>
      <c r="O175" s="3">
        <v>-11889000</v>
      </c>
      <c r="P175" s="3">
        <v>-23206000</v>
      </c>
      <c r="Q175" s="4">
        <v>-274461000</v>
      </c>
      <c r="R175" s="3">
        <v>-17082000</v>
      </c>
      <c r="S175" s="3">
        <v>-2209000</v>
      </c>
      <c r="T175" s="3">
        <v>-2061000</v>
      </c>
      <c r="U175" s="3">
        <v>-253109000</v>
      </c>
    </row>
    <row r="176" spans="1:21" ht="16" x14ac:dyDescent="0.2">
      <c r="A176" s="2" t="s">
        <v>179</v>
      </c>
      <c r="B176" s="3">
        <v>865000</v>
      </c>
      <c r="C176" s="3">
        <v>-62194000</v>
      </c>
      <c r="D176" s="3">
        <v>-177721000</v>
      </c>
      <c r="E176" s="3">
        <v>-690168000</v>
      </c>
      <c r="F176" s="3">
        <v>-885017000</v>
      </c>
      <c r="G176" s="3">
        <v>-167142000</v>
      </c>
      <c r="H176" s="3">
        <v>-506917000</v>
      </c>
      <c r="I176" s="3">
        <v>-98992000</v>
      </c>
      <c r="J176" s="3">
        <v>-739096000</v>
      </c>
      <c r="K176" s="3">
        <v>-2568367000</v>
      </c>
      <c r="L176" s="3">
        <v>-3773798000</v>
      </c>
      <c r="M176" s="3">
        <v>-1361565000</v>
      </c>
      <c r="N176" s="3">
        <v>-2673581000</v>
      </c>
      <c r="O176" s="3">
        <v>-3859981000</v>
      </c>
      <c r="P176" s="3">
        <v>-2005901000</v>
      </c>
      <c r="Q176" s="4">
        <v>-2743338000</v>
      </c>
      <c r="R176" s="3">
        <v>-455399000</v>
      </c>
      <c r="S176" s="3">
        <v>-581943000</v>
      </c>
      <c r="T176" s="3">
        <v>-865576000</v>
      </c>
      <c r="U176" s="3">
        <v>-840420000</v>
      </c>
    </row>
    <row r="177" spans="1:21" ht="16" x14ac:dyDescent="0.2">
      <c r="A177" s="2" t="s">
        <v>180</v>
      </c>
      <c r="B177" s="3">
        <v>31811000</v>
      </c>
      <c r="C177" s="3">
        <v>30838000</v>
      </c>
      <c r="D177" s="3">
        <v>33595000</v>
      </c>
      <c r="E177" s="3">
        <v>27301000</v>
      </c>
      <c r="F177" s="3">
        <v>70644000</v>
      </c>
      <c r="G177" s="3">
        <v>77717000</v>
      </c>
      <c r="H177" s="3">
        <v>66323000</v>
      </c>
      <c r="I177" s="3">
        <v>59397000</v>
      </c>
      <c r="J177" s="3">
        <v>72576000</v>
      </c>
      <c r="K177" s="3">
        <v>84882000</v>
      </c>
      <c r="L177" s="3">
        <v>6813000</v>
      </c>
      <c r="M177" s="3">
        <v>8084000</v>
      </c>
      <c r="N177" s="3">
        <v>24123000</v>
      </c>
      <c r="O177" s="3">
        <v>5682000</v>
      </c>
      <c r="P177" s="3">
        <v>11111000</v>
      </c>
      <c r="Q177" s="4">
        <v>7133000</v>
      </c>
      <c r="R177" s="3">
        <v>877000</v>
      </c>
      <c r="S177" s="3" t="s">
        <v>26</v>
      </c>
      <c r="T177" s="3">
        <v>3438000</v>
      </c>
      <c r="U177" s="3">
        <v>2818000</v>
      </c>
    </row>
    <row r="178" spans="1:21" ht="16" x14ac:dyDescent="0.2">
      <c r="A178" s="2" t="s">
        <v>181</v>
      </c>
      <c r="B178" s="3">
        <v>-30946000</v>
      </c>
      <c r="C178" s="3">
        <v>-93032000</v>
      </c>
      <c r="D178" s="3">
        <v>-211316000</v>
      </c>
      <c r="E178" s="3">
        <v>-717469000</v>
      </c>
      <c r="F178" s="3">
        <v>-955661000</v>
      </c>
      <c r="G178" s="3">
        <v>-244859000</v>
      </c>
      <c r="H178" s="3">
        <v>-573240000</v>
      </c>
      <c r="I178" s="3">
        <v>-158389000</v>
      </c>
      <c r="J178" s="3">
        <v>-811672000</v>
      </c>
      <c r="K178" s="3">
        <v>-2653249000</v>
      </c>
      <c r="L178" s="3">
        <v>-3780611000</v>
      </c>
      <c r="M178" s="3">
        <v>-1369649000</v>
      </c>
      <c r="N178" s="3">
        <v>-2697704000</v>
      </c>
      <c r="O178" s="3">
        <v>-3865663000</v>
      </c>
      <c r="P178" s="3">
        <v>-2017012000</v>
      </c>
      <c r="Q178" s="4">
        <v>-2750471000</v>
      </c>
      <c r="R178" s="3">
        <v>-456276000</v>
      </c>
      <c r="S178" s="3">
        <v>-581943000</v>
      </c>
      <c r="T178" s="3">
        <v>-869014000</v>
      </c>
      <c r="U178" s="3">
        <v>-843238000</v>
      </c>
    </row>
    <row r="179" spans="1:21" ht="16" x14ac:dyDescent="0.2">
      <c r="A179" s="2" t="s">
        <v>182</v>
      </c>
      <c r="B179" s="3">
        <v>-6273000</v>
      </c>
      <c r="C179" s="3">
        <v>10234000</v>
      </c>
      <c r="D179" s="3">
        <v>7531000</v>
      </c>
      <c r="E179" s="3">
        <v>2686000</v>
      </c>
      <c r="F179" s="3">
        <v>-539000</v>
      </c>
      <c r="G179" s="3">
        <v>6065000</v>
      </c>
      <c r="H179" s="3">
        <v>10738000</v>
      </c>
      <c r="I179" s="3">
        <v>-1508000</v>
      </c>
      <c r="J179" s="3">
        <v>38510000</v>
      </c>
      <c r="K179" s="3">
        <v>9000</v>
      </c>
      <c r="L179" s="3">
        <v>64753000</v>
      </c>
      <c r="M179" s="3">
        <v>1337359000</v>
      </c>
      <c r="N179" s="3">
        <v>95651000</v>
      </c>
      <c r="O179" s="3">
        <v>108223000</v>
      </c>
      <c r="P179" s="3">
        <v>106347000</v>
      </c>
      <c r="Q179" s="4">
        <v>104686000</v>
      </c>
      <c r="R179" s="3">
        <v>46249000</v>
      </c>
      <c r="S179" s="3">
        <v>-1399000</v>
      </c>
      <c r="T179" s="3">
        <v>61987000</v>
      </c>
      <c r="U179" s="3">
        <v>-2151000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-260830000</v>
      </c>
      <c r="C181" s="3">
        <v>-72664000</v>
      </c>
      <c r="D181" s="3">
        <v>526986000</v>
      </c>
      <c r="E181" s="3">
        <v>-692747000</v>
      </c>
      <c r="F181" s="3">
        <v>-887790000</v>
      </c>
      <c r="G181" s="3">
        <v>-162735000</v>
      </c>
      <c r="H181" s="3">
        <v>378472000</v>
      </c>
      <c r="I181" s="3">
        <v>1595745000</v>
      </c>
      <c r="J181" s="3">
        <v>-2632394000</v>
      </c>
      <c r="K181" s="3">
        <v>-3272057000</v>
      </c>
      <c r="L181" s="3">
        <v>-2390080000</v>
      </c>
      <c r="M181" s="3">
        <v>-623930000</v>
      </c>
      <c r="N181" s="3">
        <v>-4166982000</v>
      </c>
      <c r="O181" s="3">
        <v>-4578937000</v>
      </c>
      <c r="P181" s="3">
        <v>-2830667000</v>
      </c>
      <c r="Q181" s="4">
        <v>-3845738000</v>
      </c>
      <c r="R181" s="3">
        <v>-662212000</v>
      </c>
      <c r="S181" s="3">
        <v>-819528000</v>
      </c>
      <c r="T181" s="3">
        <v>-1037986000</v>
      </c>
      <c r="U181" s="3">
        <v>-1326012000</v>
      </c>
    </row>
    <row r="182" spans="1:21" ht="16" x14ac:dyDescent="0.2">
      <c r="A182" s="2" t="s">
        <v>184</v>
      </c>
      <c r="B182" s="3">
        <v>-25416000</v>
      </c>
      <c r="C182" s="3">
        <v>-3093000</v>
      </c>
      <c r="D182" s="3">
        <v>18264000</v>
      </c>
      <c r="E182" s="3">
        <v>-3387000</v>
      </c>
      <c r="F182" s="3">
        <v>4215000</v>
      </c>
      <c r="G182" s="3">
        <v>1104000</v>
      </c>
      <c r="H182" s="3">
        <v>-9017000</v>
      </c>
      <c r="I182" s="3">
        <v>-722000</v>
      </c>
      <c r="J182" s="3">
        <v>-63000</v>
      </c>
      <c r="K182" s="3">
        <v>2593000</v>
      </c>
      <c r="L182" s="3">
        <v>-4041000</v>
      </c>
      <c r="M182" s="3">
        <v>-2750000</v>
      </c>
      <c r="N182" s="3">
        <v>7215000</v>
      </c>
      <c r="O182" s="3">
        <v>-30227000</v>
      </c>
      <c r="P182" s="3">
        <v>128000</v>
      </c>
      <c r="Q182" s="4">
        <v>6022000</v>
      </c>
      <c r="R182" s="3">
        <v>17878000</v>
      </c>
      <c r="S182" s="3">
        <v>-2302000</v>
      </c>
      <c r="T182" s="3">
        <v>1477000</v>
      </c>
      <c r="U182" s="3">
        <v>-11031000</v>
      </c>
    </row>
    <row r="183" spans="1:21" ht="16" x14ac:dyDescent="0.2">
      <c r="A183" s="2" t="s">
        <v>185</v>
      </c>
      <c r="B183" s="3">
        <v>-332954000</v>
      </c>
      <c r="C183" s="3">
        <v>174693000</v>
      </c>
      <c r="D183" s="3">
        <v>928101000</v>
      </c>
      <c r="E183" s="3">
        <v>76007000</v>
      </c>
      <c r="F183" s="3">
        <v>-406494000</v>
      </c>
      <c r="G183" s="3">
        <v>289100000</v>
      </c>
      <c r="H183" s="3">
        <v>57879000</v>
      </c>
      <c r="I183" s="3">
        <v>3538505000</v>
      </c>
      <c r="J183" s="3">
        <v>-2661725000</v>
      </c>
      <c r="K183" s="3">
        <v>2132130000</v>
      </c>
      <c r="L183" s="3">
        <v>-851121000</v>
      </c>
      <c r="M183" s="3">
        <v>1258437000</v>
      </c>
      <c r="N183" s="3">
        <v>-505548000</v>
      </c>
      <c r="O183" s="3">
        <v>-866988000</v>
      </c>
      <c r="P183" s="3">
        <v>1813709000</v>
      </c>
      <c r="Q183" s="4">
        <v>613333000</v>
      </c>
      <c r="R183" s="3">
        <v>210728000</v>
      </c>
      <c r="S183" s="3">
        <v>822578000</v>
      </c>
      <c r="T183" s="3">
        <v>29559000</v>
      </c>
      <c r="U183" s="3">
        <v>-449532000</v>
      </c>
    </row>
    <row r="184" spans="1:21" ht="16" x14ac:dyDescent="0.2">
      <c r="A184" s="2" t="s">
        <v>56</v>
      </c>
      <c r="B184" s="3">
        <v>-68058000</v>
      </c>
      <c r="C184" s="3">
        <v>518125000</v>
      </c>
      <c r="D184" s="3">
        <v>890623000</v>
      </c>
      <c r="E184" s="3">
        <v>340283000</v>
      </c>
      <c r="F184" s="3">
        <v>424000000</v>
      </c>
      <c r="G184" s="3">
        <v>969923000</v>
      </c>
      <c r="H184" s="3">
        <v>1145403000</v>
      </c>
      <c r="I184" s="3">
        <v>1365284000</v>
      </c>
      <c r="J184" s="3">
        <v>2209037000</v>
      </c>
      <c r="K184" s="3">
        <v>3539694000</v>
      </c>
      <c r="L184" s="3">
        <v>2774013000</v>
      </c>
      <c r="M184" s="3">
        <v>2942327000</v>
      </c>
      <c r="N184" s="3">
        <v>4789174000</v>
      </c>
      <c r="O184" s="3">
        <v>5715561000</v>
      </c>
      <c r="P184" s="3">
        <v>5559442000</v>
      </c>
      <c r="Q184" s="4">
        <v>4901380000</v>
      </c>
      <c r="R184" s="3">
        <v>1765576000</v>
      </c>
      <c r="S184" s="3">
        <v>1074324000</v>
      </c>
      <c r="T184" s="3">
        <v>945951000</v>
      </c>
      <c r="U184" s="3">
        <v>1115529000</v>
      </c>
    </row>
    <row r="185" spans="1:21" ht="16" x14ac:dyDescent="0.2">
      <c r="A185" s="2" t="s">
        <v>57</v>
      </c>
      <c r="B185" s="5">
        <v>-6.1</v>
      </c>
      <c r="C185" s="5">
        <v>24.28</v>
      </c>
      <c r="D185" s="5">
        <v>27.51</v>
      </c>
      <c r="E185" s="5">
        <v>12.77</v>
      </c>
      <c r="F185" s="5">
        <v>11.78</v>
      </c>
      <c r="G185" s="5">
        <v>21.05</v>
      </c>
      <c r="H185" s="5">
        <v>21.78</v>
      </c>
      <c r="I185" s="5">
        <v>23.2</v>
      </c>
      <c r="J185" s="5">
        <v>27.57</v>
      </c>
      <c r="K185" s="5">
        <v>31.96</v>
      </c>
      <c r="L185" s="5">
        <v>28.74</v>
      </c>
      <c r="M185" s="5">
        <v>29.29</v>
      </c>
      <c r="N185" s="5">
        <v>32.74</v>
      </c>
      <c r="O185" s="5">
        <v>33.18</v>
      </c>
      <c r="P185" s="5">
        <v>31.9</v>
      </c>
      <c r="Q185" s="6">
        <v>30.95</v>
      </c>
      <c r="R185" s="5">
        <v>33.51</v>
      </c>
      <c r="S185" s="5">
        <v>32.78</v>
      </c>
      <c r="T185" s="5">
        <v>31.9</v>
      </c>
      <c r="U185" s="5">
        <v>30.95</v>
      </c>
    </row>
    <row r="186" spans="1:21" ht="16" x14ac:dyDescent="0.2">
      <c r="A186" s="2" t="s">
        <v>186</v>
      </c>
      <c r="B186" s="3">
        <v>19457000</v>
      </c>
      <c r="C186" s="3" t="s">
        <v>26</v>
      </c>
      <c r="D186" s="3" t="s">
        <v>26</v>
      </c>
      <c r="E186" s="3">
        <v>-837362000</v>
      </c>
      <c r="F186" s="3">
        <v>19832000</v>
      </c>
      <c r="G186" s="3">
        <v>60454000</v>
      </c>
      <c r="H186" s="3">
        <v>-40075000</v>
      </c>
      <c r="I186" s="3" t="s">
        <v>26</v>
      </c>
      <c r="J186" s="3" t="s">
        <v>26</v>
      </c>
      <c r="K186" s="3">
        <v>115697000</v>
      </c>
      <c r="L186" s="3" t="s">
        <v>26</v>
      </c>
      <c r="M186" s="3" t="s">
        <v>26</v>
      </c>
      <c r="N186" s="3" t="s">
        <v>26</v>
      </c>
      <c r="O186" s="3" t="s">
        <v>26</v>
      </c>
      <c r="P186" s="3">
        <v>119955000</v>
      </c>
      <c r="Q186" s="4">
        <v>119955000</v>
      </c>
      <c r="R186" s="3">
        <v>119955000</v>
      </c>
      <c r="S186" s="3" t="s">
        <v>26</v>
      </c>
      <c r="T186" s="3" t="s">
        <v>26</v>
      </c>
      <c r="U186" s="3" t="s">
        <v>26</v>
      </c>
    </row>
    <row r="187" spans="1:21" ht="16" x14ac:dyDescent="0.2">
      <c r="A187" s="2" t="s">
        <v>187</v>
      </c>
      <c r="B187" s="3">
        <v>-122411000</v>
      </c>
      <c r="C187" s="3">
        <v>315123000</v>
      </c>
      <c r="D187" s="3">
        <v>753533000</v>
      </c>
      <c r="E187" s="3">
        <v>391756000</v>
      </c>
      <c r="F187" s="3">
        <v>559138000</v>
      </c>
      <c r="G187" s="3">
        <v>571546000</v>
      </c>
      <c r="H187" s="3">
        <v>587238000</v>
      </c>
      <c r="I187" s="3">
        <v>1174947000</v>
      </c>
      <c r="J187" s="3">
        <v>1871863000</v>
      </c>
      <c r="K187" s="3">
        <v>2382278000</v>
      </c>
      <c r="L187" s="3">
        <v>2872522000</v>
      </c>
      <c r="M187" s="3">
        <v>1923212000</v>
      </c>
      <c r="N187" s="3">
        <v>3239067000</v>
      </c>
      <c r="O187" s="3">
        <v>2553640000</v>
      </c>
      <c r="P187" s="3">
        <v>4677370000</v>
      </c>
      <c r="Q187" s="4">
        <v>4579008000</v>
      </c>
      <c r="R187" s="3">
        <v>976809000</v>
      </c>
      <c r="S187" s="3">
        <v>1606981000</v>
      </c>
      <c r="T187" s="3">
        <v>1044055000</v>
      </c>
      <c r="U187" s="3">
        <v>951163000</v>
      </c>
    </row>
    <row r="188" spans="1:21" ht="16" x14ac:dyDescent="0.2">
      <c r="A188" s="28" t="s">
        <v>188</v>
      </c>
      <c r="B188" s="26" t="s">
        <v>26</v>
      </c>
      <c r="C188" s="26">
        <v>315924107</v>
      </c>
      <c r="D188" s="26">
        <v>758394882</v>
      </c>
      <c r="E188" s="26">
        <v>423914545</v>
      </c>
      <c r="F188" s="26" t="s">
        <v>26</v>
      </c>
      <c r="G188" s="26">
        <v>625470756</v>
      </c>
      <c r="H188" s="26">
        <v>652439086</v>
      </c>
      <c r="I188" s="26">
        <v>1303253369</v>
      </c>
      <c r="J188" s="26">
        <v>1982194406</v>
      </c>
      <c r="K188" s="26">
        <v>2455838565</v>
      </c>
      <c r="L188" s="26">
        <v>2977556212</v>
      </c>
      <c r="M188" s="26">
        <v>2078378783</v>
      </c>
      <c r="N188" s="26">
        <v>3425598497</v>
      </c>
      <c r="O188" s="26">
        <v>2717485438</v>
      </c>
      <c r="P188" s="26">
        <v>4841997646</v>
      </c>
      <c r="Q188" s="27">
        <v>4743702462</v>
      </c>
      <c r="R188" s="26">
        <v>1018289019</v>
      </c>
      <c r="S188" s="26">
        <v>1647916260</v>
      </c>
      <c r="T188" s="26">
        <v>1087296087</v>
      </c>
      <c r="U188" s="26">
        <v>990384394</v>
      </c>
    </row>
    <row r="189" spans="1:21" ht="16" x14ac:dyDescent="0.2">
      <c r="A189" s="21" t="s">
        <v>201</v>
      </c>
      <c r="B189" s="22"/>
      <c r="C189" s="23" t="e">
        <f>(C188/B188)-1</f>
        <v>#VALUE!</v>
      </c>
      <c r="D189" s="23">
        <f>(D188/C188)-1</f>
        <v>1.4005603409049123</v>
      </c>
      <c r="E189" s="23">
        <f>(E188/D188)-1</f>
        <v>-0.44103717593389558</v>
      </c>
      <c r="F189" s="23" t="e">
        <f t="shared" ref="F189:Q189" si="11">(F188/E188)-1</f>
        <v>#VALUE!</v>
      </c>
      <c r="G189" s="23" t="e">
        <f t="shared" si="11"/>
        <v>#VALUE!</v>
      </c>
      <c r="H189" s="23">
        <f t="shared" si="11"/>
        <v>4.3116851973171944E-2</v>
      </c>
      <c r="I189" s="23">
        <f t="shared" si="11"/>
        <v>0.99750964797348152</v>
      </c>
      <c r="J189" s="23">
        <f t="shared" si="11"/>
        <v>0.52095858959563524</v>
      </c>
      <c r="K189" s="23">
        <f t="shared" si="11"/>
        <v>0.23894939747902799</v>
      </c>
      <c r="L189" s="23">
        <f t="shared" si="11"/>
        <v>0.21243971588173172</v>
      </c>
      <c r="M189" s="23">
        <f t="shared" si="11"/>
        <v>-0.30198503906531793</v>
      </c>
      <c r="N189" s="23">
        <f t="shared" si="11"/>
        <v>0.64820701838352046</v>
      </c>
      <c r="O189" s="23">
        <f t="shared" si="11"/>
        <v>-0.20671221674698204</v>
      </c>
      <c r="P189" s="23">
        <f t="shared" si="11"/>
        <v>0.78179341029462401</v>
      </c>
      <c r="Q189" s="23">
        <f t="shared" si="11"/>
        <v>-2.0300543533143256E-2</v>
      </c>
      <c r="R189" s="23"/>
      <c r="S189" s="23">
        <f t="shared" ref="S189:U189" si="12">(S188/R188)-1</f>
        <v>0.61831879677767598</v>
      </c>
      <c r="T189" s="23">
        <f t="shared" si="12"/>
        <v>-0.34019943040066858</v>
      </c>
      <c r="U189" s="23">
        <f t="shared" si="12"/>
        <v>-8.9130913059195072E-2</v>
      </c>
    </row>
    <row r="190" spans="1:21" ht="16" x14ac:dyDescent="0.2">
      <c r="A190" s="24" t="s">
        <v>202</v>
      </c>
      <c r="B190" s="25" t="e">
        <f t="shared" ref="B190:U190" si="13">B188/B2</f>
        <v>#VALUE!</v>
      </c>
      <c r="C190" s="25">
        <f t="shared" si="13"/>
        <v>0.14805870297538259</v>
      </c>
      <c r="D190" s="25">
        <f t="shared" si="13"/>
        <v>0.23423928148839313</v>
      </c>
      <c r="E190" s="25">
        <f t="shared" si="13"/>
        <v>0.15905591229449886</v>
      </c>
      <c r="F190" s="25" t="e">
        <f t="shared" si="13"/>
        <v>#VALUE!</v>
      </c>
      <c r="G190" s="25">
        <f t="shared" si="13"/>
        <v>0.13575619868343972</v>
      </c>
      <c r="H190" s="25">
        <f t="shared" si="13"/>
        <v>0.12405407513378176</v>
      </c>
      <c r="I190" s="25">
        <f t="shared" si="13"/>
        <v>0.22141982006808483</v>
      </c>
      <c r="J190" s="25">
        <f t="shared" si="13"/>
        <v>0.24735318195771699</v>
      </c>
      <c r="K190" s="25">
        <f t="shared" si="13"/>
        <v>0.22170614863341132</v>
      </c>
      <c r="L190" s="25">
        <f t="shared" si="13"/>
        <v>0.3084412921700691</v>
      </c>
      <c r="M190" s="25">
        <f t="shared" si="13"/>
        <v>0.20691223572227285</v>
      </c>
      <c r="N190" s="25">
        <f t="shared" si="13"/>
        <v>0.23421054050450735</v>
      </c>
      <c r="O190" s="25">
        <f t="shared" si="13"/>
        <v>0.15774535821274915</v>
      </c>
      <c r="P190" s="25">
        <f t="shared" si="13"/>
        <v>0.27782042062560003</v>
      </c>
      <c r="Q190" s="25">
        <f t="shared" si="13"/>
        <v>0.29954316562094663</v>
      </c>
      <c r="R190" s="25">
        <f t="shared" si="13"/>
        <v>0.19294660458252655</v>
      </c>
      <c r="S190" s="25">
        <f t="shared" si="13"/>
        <v>0.42586558347971054</v>
      </c>
      <c r="T190" s="25">
        <f t="shared" si="13"/>
        <v>0.33901121332029205</v>
      </c>
      <c r="U190" s="25">
        <f t="shared" si="13"/>
        <v>0.28442468686657502</v>
      </c>
    </row>
    <row r="191" spans="1:21" ht="16" x14ac:dyDescent="0.2">
      <c r="A191" s="2" t="s">
        <v>189</v>
      </c>
      <c r="B191" s="3">
        <v>-377833000</v>
      </c>
      <c r="C191" s="3">
        <v>294419000</v>
      </c>
      <c r="D191" s="3">
        <v>1452253000</v>
      </c>
      <c r="E191" s="3">
        <v>386491000</v>
      </c>
      <c r="F191" s="3">
        <v>556904000</v>
      </c>
      <c r="G191" s="3">
        <v>569888000</v>
      </c>
      <c r="H191" s="3">
        <v>1577948000</v>
      </c>
      <c r="I191" s="3">
        <v>3061594000</v>
      </c>
      <c r="J191" s="3">
        <v>183550000</v>
      </c>
      <c r="K191" s="3">
        <v>1986188000</v>
      </c>
      <c r="L191" s="3">
        <v>4869835000</v>
      </c>
      <c r="M191" s="3">
        <v>1980326000</v>
      </c>
      <c r="N191" s="3">
        <v>2377007000</v>
      </c>
      <c r="O191" s="3">
        <v>2541751000</v>
      </c>
      <c r="P191" s="3">
        <v>4654164000</v>
      </c>
      <c r="Q191" s="4">
        <v>4304547000</v>
      </c>
      <c r="R191" s="3">
        <v>959727000</v>
      </c>
      <c r="S191" s="3">
        <v>1604772000</v>
      </c>
      <c r="T191" s="3">
        <v>1041994000</v>
      </c>
      <c r="U191" s="3">
        <v>698054000</v>
      </c>
    </row>
    <row r="192" spans="1:21" ht="16" x14ac:dyDescent="0.2">
      <c r="A192" s="2" t="s">
        <v>190</v>
      </c>
      <c r="B192" s="5">
        <v>-0.97</v>
      </c>
      <c r="C192" s="5">
        <v>2.48</v>
      </c>
      <c r="D192" s="5">
        <v>6.1</v>
      </c>
      <c r="E192" s="5">
        <v>3.15</v>
      </c>
      <c r="F192" s="5">
        <v>3.31</v>
      </c>
      <c r="G192" s="5">
        <v>3.47</v>
      </c>
      <c r="H192" s="5">
        <v>3.68</v>
      </c>
      <c r="I192" s="5">
        <v>7.39</v>
      </c>
      <c r="J192" s="5">
        <v>11.54</v>
      </c>
      <c r="K192" s="5">
        <v>14.74</v>
      </c>
      <c r="L192" s="5">
        <v>18.84</v>
      </c>
      <c r="M192" s="5">
        <v>13.28</v>
      </c>
      <c r="N192" s="5">
        <v>22.55</v>
      </c>
      <c r="O192" s="5">
        <v>18.25</v>
      </c>
      <c r="P192" s="5">
        <v>34.53</v>
      </c>
      <c r="Q192" s="6">
        <v>45.23</v>
      </c>
      <c r="R192" s="5">
        <v>7.18</v>
      </c>
      <c r="S192" s="5">
        <v>11.91</v>
      </c>
      <c r="T192" s="5">
        <v>7.79</v>
      </c>
      <c r="U192" s="3" t="s">
        <v>26</v>
      </c>
    </row>
    <row r="193" spans="1:21" ht="16" x14ac:dyDescent="0.2">
      <c r="A193" s="2" t="s">
        <v>191</v>
      </c>
      <c r="B193" s="5">
        <v>-96.48</v>
      </c>
      <c r="C193" s="5">
        <v>12.62</v>
      </c>
      <c r="D193" s="5">
        <v>5.49</v>
      </c>
      <c r="E193" s="5">
        <v>7.8</v>
      </c>
      <c r="F193" s="5">
        <v>8.73</v>
      </c>
      <c r="G193" s="5">
        <v>13.67</v>
      </c>
      <c r="H193" s="5">
        <v>14.64</v>
      </c>
      <c r="I193" s="5">
        <v>9.65</v>
      </c>
      <c r="J193" s="5">
        <v>11.89</v>
      </c>
      <c r="K193" s="5">
        <v>10.67</v>
      </c>
      <c r="L193" s="5">
        <v>8.6300000000000008</v>
      </c>
      <c r="M193" s="5">
        <v>20.7</v>
      </c>
      <c r="N193" s="5">
        <v>24.02</v>
      </c>
      <c r="O193" s="5">
        <v>16.440000000000001</v>
      </c>
      <c r="P193" s="5">
        <v>15.37</v>
      </c>
      <c r="Q193" s="4">
        <v>12</v>
      </c>
      <c r="R193" s="5">
        <v>14.64</v>
      </c>
      <c r="S193" s="5">
        <v>14.73</v>
      </c>
      <c r="T193" s="5">
        <v>15.76</v>
      </c>
      <c r="U193" s="5">
        <v>12.38</v>
      </c>
    </row>
    <row r="194" spans="1:21" ht="16" x14ac:dyDescent="0.2">
      <c r="A194" s="2" t="s">
        <v>192</v>
      </c>
      <c r="B194" s="5">
        <v>0.26</v>
      </c>
      <c r="C194" s="5">
        <v>1.01</v>
      </c>
      <c r="D194" s="5">
        <v>1.22</v>
      </c>
      <c r="E194" s="5">
        <v>2.96</v>
      </c>
      <c r="F194" s="5">
        <v>6.32</v>
      </c>
      <c r="G194" s="5">
        <v>1.1299999999999999</v>
      </c>
      <c r="H194" s="5">
        <v>1.2</v>
      </c>
      <c r="I194" s="5">
        <v>1.48</v>
      </c>
      <c r="J194" s="5">
        <v>1.2</v>
      </c>
      <c r="K194" s="5">
        <v>1.1200000000000001</v>
      </c>
      <c r="L194" s="5">
        <v>1.45</v>
      </c>
      <c r="M194" s="5">
        <v>0.94</v>
      </c>
      <c r="N194" s="5">
        <v>0.92</v>
      </c>
      <c r="O194" s="5">
        <v>0.67</v>
      </c>
      <c r="P194" s="5">
        <v>1.1499999999999999</v>
      </c>
      <c r="Q194" s="6">
        <v>1.24</v>
      </c>
      <c r="R194" s="5">
        <v>0.78</v>
      </c>
      <c r="S194" s="5">
        <v>2.12</v>
      </c>
      <c r="T194" s="5">
        <v>1.4</v>
      </c>
      <c r="U194" s="5">
        <v>1.07</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7 A128:P128 R128:T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E416-BF80-C14C-B759-196C7E77C4B8}">
  <dimension ref="A1:R110"/>
  <sheetViews>
    <sheetView tabSelected="1" workbookViewId="0">
      <selection activeCell="G23" sqref="G23"/>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92672180640</v>
      </c>
      <c r="B3" s="36" t="s">
        <v>203</v>
      </c>
      <c r="C3" s="37">
        <f>Financials!Q8*0.01</f>
        <v>0.44799999999999995</v>
      </c>
      <c r="D3" s="36" t="s">
        <v>204</v>
      </c>
      <c r="E3" s="37">
        <f>SUM(C11:E11)/3</f>
        <v>0.21520698714813466</v>
      </c>
      <c r="F3" s="38" t="s">
        <v>205</v>
      </c>
      <c r="G3" s="39">
        <f>AVERAGE(Financials!L129:Q129)</f>
        <v>-2.3749612331320297E-2</v>
      </c>
      <c r="H3" s="38" t="s">
        <v>206</v>
      </c>
      <c r="I3" s="40">
        <f>J15*(1+I7)/(I6-I7)</f>
        <v>89506588128.251129</v>
      </c>
      <c r="J3" s="41" t="s">
        <v>207</v>
      </c>
      <c r="K3" s="42">
        <f>Financials!Q172*-1/Model!A3</f>
        <v>1.0063699737712355E-2</v>
      </c>
      <c r="L3" s="43" t="s">
        <v>208</v>
      </c>
      <c r="M3" s="44"/>
      <c r="N3" s="116" t="s">
        <v>209</v>
      </c>
      <c r="O3" s="117"/>
      <c r="P3" s="44"/>
      <c r="Q3" s="44"/>
      <c r="R3" s="44"/>
    </row>
    <row r="4" spans="1:18" ht="22" customHeight="1" x14ac:dyDescent="0.2">
      <c r="A4" s="45">
        <f>Financials!Q56-Financials!Q96-Financials!Q105</f>
        <v>172386000</v>
      </c>
      <c r="B4" s="46" t="s">
        <v>210</v>
      </c>
      <c r="C4" s="47">
        <f>Financials!Q17*0.01</f>
        <v>0.28690000000000004</v>
      </c>
      <c r="D4" s="46" t="s">
        <v>211</v>
      </c>
      <c r="E4" s="47">
        <f>SUM(C13:E13)/3</f>
        <v>0.29784629629903048</v>
      </c>
      <c r="F4" s="48" t="s">
        <v>212</v>
      </c>
      <c r="G4" s="49">
        <f>A5*(1+(5*G3))</f>
        <v>116141955.45815319</v>
      </c>
      <c r="H4" s="48" t="s">
        <v>213</v>
      </c>
      <c r="I4" s="50">
        <f>NPV(I6,F15,G15,H15,I15,(J15+I3))</f>
        <v>75998441080.838486</v>
      </c>
      <c r="J4" s="48" t="s">
        <v>214</v>
      </c>
      <c r="K4" s="51" cm="1">
        <f t="array" ref="K4">_FV(A1,"Change (%)",TRUE)</f>
        <v>-6.8640000000000003E-3</v>
      </c>
      <c r="L4" s="52" t="s">
        <v>215</v>
      </c>
      <c r="M4" s="44"/>
      <c r="N4" s="118" t="s">
        <v>216</v>
      </c>
      <c r="O4" s="119"/>
      <c r="P4" s="44"/>
      <c r="Q4" s="44"/>
      <c r="R4" s="44"/>
    </row>
    <row r="5" spans="1:18" ht="22" customHeight="1" x14ac:dyDescent="0.2">
      <c r="A5" s="45" cm="1">
        <f t="array" ref="A5">_FV(A1,"Shares outstanding",TRUE)</f>
        <v>131792000</v>
      </c>
      <c r="B5" s="46" t="s">
        <v>217</v>
      </c>
      <c r="C5" s="47">
        <f>F14</f>
        <v>0.24841804449887733</v>
      </c>
      <c r="D5" s="53" t="s">
        <v>218</v>
      </c>
      <c r="E5" s="47">
        <f>SUM(C16:E16)/3</f>
        <v>0.40776273731038754</v>
      </c>
      <c r="F5" s="48" t="s">
        <v>219</v>
      </c>
      <c r="G5" s="49">
        <f>Financials!Q56</f>
        <v>5156707000</v>
      </c>
      <c r="H5" s="48" t="s">
        <v>220</v>
      </c>
      <c r="I5" s="50">
        <f>I4+G5-G6</f>
        <v>76170827080.838486</v>
      </c>
      <c r="J5" s="48" t="s">
        <v>221</v>
      </c>
      <c r="K5" s="54" cm="1">
        <f t="array" ref="K5">_FV(A1,"Price")</f>
        <v>703.17</v>
      </c>
      <c r="L5" s="55" t="s">
        <v>222</v>
      </c>
      <c r="M5" s="44"/>
      <c r="N5" s="56" t="s">
        <v>223</v>
      </c>
      <c r="O5" s="57">
        <f>Financials!Q20</f>
        <v>5249000</v>
      </c>
      <c r="P5" s="44"/>
      <c r="Q5" s="44"/>
      <c r="R5" s="44"/>
    </row>
    <row r="6" spans="1:18" ht="22" customHeight="1" x14ac:dyDescent="0.2">
      <c r="A6" s="58">
        <f>O20/F10</f>
        <v>6.3055168156766683</v>
      </c>
      <c r="B6" s="46" t="s">
        <v>224</v>
      </c>
      <c r="C6" s="47">
        <f>F17</f>
        <v>0.29557052459685651</v>
      </c>
      <c r="D6" s="53" t="s">
        <v>202</v>
      </c>
      <c r="E6" s="47">
        <f>Financials!Q33/Financials!Q126</f>
        <v>0.49363577733235742</v>
      </c>
      <c r="F6" s="46" t="s">
        <v>225</v>
      </c>
      <c r="G6" s="49">
        <f>Financials!Q96+Financials!Q105</f>
        <v>4984321000</v>
      </c>
      <c r="H6" s="48" t="s">
        <v>226</v>
      </c>
      <c r="I6" s="51">
        <f>N25</f>
        <v>9.3160345820112789E-2</v>
      </c>
      <c r="J6" s="48" t="s">
        <v>227</v>
      </c>
      <c r="K6" s="59">
        <f>I5/G4</f>
        <v>655.84247122723366</v>
      </c>
      <c r="L6" s="60" t="s">
        <v>228</v>
      </c>
      <c r="M6" s="44"/>
      <c r="N6" s="56" t="s">
        <v>229</v>
      </c>
      <c r="O6" s="57">
        <f>Financials!Q96</f>
        <v>3861000</v>
      </c>
      <c r="P6" s="44"/>
      <c r="Q6" s="44"/>
      <c r="R6" s="44"/>
    </row>
    <row r="7" spans="1:18" ht="22" customHeight="1" thickBot="1" x14ac:dyDescent="0.25">
      <c r="A7" s="61">
        <f>O20/F12</f>
        <v>25.382684371405094</v>
      </c>
      <c r="B7" s="62" t="s">
        <v>230</v>
      </c>
      <c r="C7" s="63">
        <f>F15/A3</f>
        <v>4.6874908629537568E-2</v>
      </c>
      <c r="D7" s="62" t="s">
        <v>231</v>
      </c>
      <c r="E7" s="64">
        <f>(Financials!Q16*(1-0.25))/(Financials!Q126+Financials!Q105+Financials!Q96)</f>
        <v>0.26152979388413639</v>
      </c>
      <c r="F7" s="62" t="s">
        <v>198</v>
      </c>
      <c r="G7" s="65">
        <f>(Financials!Q96+Financials!Q105)/Financials!Q126</f>
        <v>0.61937574325894429</v>
      </c>
      <c r="H7" s="66" t="s">
        <v>232</v>
      </c>
      <c r="I7" s="67">
        <v>2.5000000000000001E-2</v>
      </c>
      <c r="J7" s="68" t="s">
        <v>233</v>
      </c>
      <c r="K7" s="69">
        <f>K6/K5-1</f>
        <v>-6.7305955562333875E-2</v>
      </c>
      <c r="L7" s="70" t="s">
        <v>234</v>
      </c>
      <c r="M7" s="44"/>
      <c r="N7" s="56" t="s">
        <v>235</v>
      </c>
      <c r="O7" s="57">
        <f>Financials!Q105</f>
        <v>4980460000</v>
      </c>
      <c r="P7" s="44"/>
      <c r="Q7" s="44"/>
      <c r="R7" s="44"/>
    </row>
    <row r="8" spans="1:18" ht="22" customHeight="1" x14ac:dyDescent="0.2">
      <c r="A8" s="71"/>
      <c r="B8" s="44"/>
      <c r="C8" s="44"/>
      <c r="D8" s="44"/>
      <c r="E8" s="44"/>
      <c r="F8" s="44"/>
      <c r="G8" s="44"/>
      <c r="H8" s="44"/>
      <c r="I8" s="44"/>
      <c r="J8" s="72"/>
      <c r="K8" s="72"/>
      <c r="L8" s="72"/>
      <c r="M8" s="44"/>
      <c r="N8" s="73" t="s">
        <v>216</v>
      </c>
      <c r="O8" s="74">
        <f>O5/(O6+O7)</f>
        <v>1.0531023182495671E-3</v>
      </c>
      <c r="P8" s="44"/>
      <c r="Q8" s="44"/>
      <c r="R8" s="44"/>
    </row>
    <row r="9" spans="1:18" ht="22" customHeight="1" x14ac:dyDescent="0.2">
      <c r="A9" s="75"/>
      <c r="B9" s="76">
        <v>2020</v>
      </c>
      <c r="C9" s="76">
        <v>2021</v>
      </c>
      <c r="D9" s="76">
        <v>2022</v>
      </c>
      <c r="E9" s="77">
        <v>2023</v>
      </c>
      <c r="F9" s="78">
        <v>2024</v>
      </c>
      <c r="G9" s="79">
        <v>2025</v>
      </c>
      <c r="H9" s="79">
        <v>2026</v>
      </c>
      <c r="I9" s="79">
        <v>2027</v>
      </c>
      <c r="J9" s="80">
        <v>2028</v>
      </c>
      <c r="K9" s="72"/>
      <c r="L9" s="72"/>
      <c r="M9" s="72"/>
      <c r="N9" s="56" t="s">
        <v>236</v>
      </c>
      <c r="O9" s="57">
        <f>Financials!Q25</f>
        <v>507645000</v>
      </c>
      <c r="P9" s="44"/>
      <c r="Q9" s="44"/>
      <c r="R9" s="44"/>
    </row>
    <row r="10" spans="1:18" ht="22" customHeight="1" x14ac:dyDescent="0.2">
      <c r="A10" s="81" t="s">
        <v>237</v>
      </c>
      <c r="B10" s="82">
        <v>10044736000</v>
      </c>
      <c r="C10" s="82">
        <v>14626150000</v>
      </c>
      <c r="D10" s="82">
        <v>17227039000</v>
      </c>
      <c r="E10" s="83">
        <v>17428516000</v>
      </c>
      <c r="F10" s="82">
        <v>14697000000</v>
      </c>
      <c r="G10" s="82">
        <v>17218000000</v>
      </c>
      <c r="H10" s="82">
        <v>19380000000</v>
      </c>
      <c r="I10" s="82">
        <v>21835000000</v>
      </c>
      <c r="J10" s="83">
        <v>22635000000</v>
      </c>
      <c r="K10" s="84" t="s">
        <v>238</v>
      </c>
      <c r="L10" s="72"/>
      <c r="N10" s="56" t="s">
        <v>239</v>
      </c>
      <c r="O10" s="57">
        <f>Financials!Q24</f>
        <v>4480095000</v>
      </c>
      <c r="P10" s="44"/>
      <c r="Q10" s="44"/>
      <c r="R10" s="44"/>
    </row>
    <row r="11" spans="1:18" ht="22" customHeight="1" x14ac:dyDescent="0.2">
      <c r="A11" s="85"/>
      <c r="B11" s="86"/>
      <c r="C11" s="86">
        <f t="shared" ref="C11:J11" si="0">(C10/B10)-1</f>
        <v>0.45610098662622889</v>
      </c>
      <c r="D11" s="86">
        <f t="shared" si="0"/>
        <v>0.17782458131497347</v>
      </c>
      <c r="E11" s="86">
        <f t="shared" si="0"/>
        <v>1.169539350320159E-2</v>
      </c>
      <c r="F11" s="87">
        <f t="shared" si="0"/>
        <v>-0.156726826311546</v>
      </c>
      <c r="G11" s="86">
        <f t="shared" si="0"/>
        <v>0.17153160508947396</v>
      </c>
      <c r="H11" s="86">
        <f t="shared" si="0"/>
        <v>0.1255662678592171</v>
      </c>
      <c r="I11" s="86">
        <f t="shared" si="0"/>
        <v>0.12667698658410731</v>
      </c>
      <c r="J11" s="88">
        <f t="shared" si="0"/>
        <v>3.6638424547744464E-2</v>
      </c>
      <c r="K11" s="88">
        <f>AVERAGE(F11:J11)</f>
        <v>6.0737291553799366E-2</v>
      </c>
      <c r="L11" s="72"/>
      <c r="M11" s="72"/>
      <c r="N11" s="56" t="s">
        <v>240</v>
      </c>
      <c r="O11" s="89">
        <f>O9/O10</f>
        <v>0.11331121326668296</v>
      </c>
      <c r="P11" s="44"/>
      <c r="Q11" s="44"/>
      <c r="R11" s="44"/>
    </row>
    <row r="12" spans="1:18" ht="22" customHeight="1" x14ac:dyDescent="0.2">
      <c r="A12" s="81" t="s">
        <v>144</v>
      </c>
      <c r="B12" s="82">
        <v>2251753000</v>
      </c>
      <c r="C12" s="82">
        <v>3908458000</v>
      </c>
      <c r="D12" s="82">
        <v>4605286000</v>
      </c>
      <c r="E12" s="82">
        <v>4510931000</v>
      </c>
      <c r="F12" s="90">
        <v>3651000000</v>
      </c>
      <c r="G12" s="82">
        <v>4609000000</v>
      </c>
      <c r="H12" s="82">
        <v>5388000000</v>
      </c>
      <c r="I12" s="82">
        <v>5877000000</v>
      </c>
      <c r="J12" s="83">
        <v>6056000000</v>
      </c>
      <c r="K12" s="91" t="s">
        <v>241</v>
      </c>
      <c r="L12" s="72"/>
      <c r="M12" s="72"/>
      <c r="N12" s="56" t="s">
        <v>242</v>
      </c>
      <c r="O12" s="89">
        <f>O8*(1-O11)</f>
        <v>9.337740168747522E-4</v>
      </c>
      <c r="P12" s="44"/>
      <c r="Q12" s="44"/>
      <c r="R12" s="44"/>
    </row>
    <row r="13" spans="1:18" ht="22" customHeight="1" x14ac:dyDescent="0.2">
      <c r="A13" s="85"/>
      <c r="B13" s="86"/>
      <c r="C13" s="86">
        <f t="shared" ref="C13:J13" si="1">(C12/B12)-1</f>
        <v>0.73574011003871198</v>
      </c>
      <c r="D13" s="86">
        <f t="shared" si="1"/>
        <v>0.17828719152156691</v>
      </c>
      <c r="E13" s="86">
        <f t="shared" si="1"/>
        <v>-2.0488412663187461E-2</v>
      </c>
      <c r="F13" s="87">
        <f t="shared" si="1"/>
        <v>-0.1906327097443965</v>
      </c>
      <c r="G13" s="86">
        <f t="shared" si="1"/>
        <v>0.26239386469460424</v>
      </c>
      <c r="H13" s="86">
        <f t="shared" si="1"/>
        <v>0.16901714037752225</v>
      </c>
      <c r="I13" s="86">
        <f t="shared" si="1"/>
        <v>9.0757238307349608E-2</v>
      </c>
      <c r="J13" s="88">
        <f t="shared" si="1"/>
        <v>3.0457716522034994E-2</v>
      </c>
      <c r="K13" s="88">
        <f>AVERAGE(F13:J13)</f>
        <v>7.2398650031422915E-2</v>
      </c>
      <c r="L13" s="72"/>
      <c r="M13" s="72"/>
      <c r="N13" s="118" t="s">
        <v>243</v>
      </c>
      <c r="O13" s="119"/>
      <c r="P13" s="44"/>
      <c r="Q13" s="44"/>
      <c r="R13" s="44"/>
    </row>
    <row r="14" spans="1:18" ht="22" customHeight="1" x14ac:dyDescent="0.2">
      <c r="A14" s="92" t="s">
        <v>244</v>
      </c>
      <c r="B14" s="93">
        <f>B12/B10</f>
        <v>0.22417244216274076</v>
      </c>
      <c r="C14" s="93">
        <f t="shared" ref="C14:J14" si="2">C12/C10</f>
        <v>0.26722397896917505</v>
      </c>
      <c r="D14" s="93">
        <f t="shared" si="2"/>
        <v>0.26732893563426657</v>
      </c>
      <c r="E14" s="93">
        <f t="shared" si="2"/>
        <v>0.25882473298357705</v>
      </c>
      <c r="F14" s="94">
        <f t="shared" si="2"/>
        <v>0.24841804449887733</v>
      </c>
      <c r="G14" s="93">
        <f t="shared" si="2"/>
        <v>0.26768498083401093</v>
      </c>
      <c r="H14" s="93">
        <f t="shared" si="2"/>
        <v>0.27801857585139317</v>
      </c>
      <c r="I14" s="93">
        <f t="shared" si="2"/>
        <v>0.26915502633386762</v>
      </c>
      <c r="J14" s="95">
        <f t="shared" si="2"/>
        <v>0.26755025403136734</v>
      </c>
      <c r="K14" s="95"/>
      <c r="L14" s="72"/>
      <c r="M14" s="72"/>
      <c r="N14" s="56" t="s">
        <v>245</v>
      </c>
      <c r="O14" s="89">
        <f>'[1]US Treasury Bonds'!$C$8</f>
        <v>4.1210000000000004E-2</v>
      </c>
      <c r="P14" s="44"/>
      <c r="Q14" s="44"/>
      <c r="R14" s="44"/>
    </row>
    <row r="15" spans="1:18" ht="22" customHeight="1" x14ac:dyDescent="0.2">
      <c r="A15" s="81" t="s">
        <v>187</v>
      </c>
      <c r="B15" s="82">
        <v>2078378783</v>
      </c>
      <c r="C15" s="82">
        <v>3425598497</v>
      </c>
      <c r="D15" s="82">
        <v>2717485438</v>
      </c>
      <c r="E15" s="82">
        <v>4841997646</v>
      </c>
      <c r="F15" s="90">
        <v>4344000000</v>
      </c>
      <c r="G15" s="82">
        <v>4005000000</v>
      </c>
      <c r="H15" s="82">
        <v>4878000000</v>
      </c>
      <c r="I15" s="82">
        <v>5411000000</v>
      </c>
      <c r="J15" s="83">
        <v>5952000000</v>
      </c>
      <c r="K15" s="91" t="s">
        <v>246</v>
      </c>
      <c r="L15" s="72"/>
      <c r="M15" s="72"/>
      <c r="N15" s="56" t="s">
        <v>247</v>
      </c>
      <c r="O15" s="96">
        <f>1.33</f>
        <v>1.33</v>
      </c>
      <c r="P15" s="44"/>
      <c r="Q15" s="44"/>
      <c r="R15" s="44"/>
    </row>
    <row r="16" spans="1:18" ht="22" customHeight="1" x14ac:dyDescent="0.2">
      <c r="A16" s="97"/>
      <c r="B16" s="86"/>
      <c r="C16" s="86">
        <f t="shared" ref="C16:J16" si="3">(C15/B15)-1</f>
        <v>0.64820701838352046</v>
      </c>
      <c r="D16" s="86">
        <f t="shared" si="3"/>
        <v>-0.20671221674698204</v>
      </c>
      <c r="E16" s="86">
        <f t="shared" si="3"/>
        <v>0.78179341029462401</v>
      </c>
      <c r="F16" s="87">
        <f t="shared" si="3"/>
        <v>-0.10284962579678214</v>
      </c>
      <c r="G16" s="86">
        <f t="shared" si="3"/>
        <v>-7.8038674033149125E-2</v>
      </c>
      <c r="H16" s="86">
        <f t="shared" si="3"/>
        <v>0.21797752808988768</v>
      </c>
      <c r="I16" s="86">
        <f t="shared" si="3"/>
        <v>0.10926609266092657</v>
      </c>
      <c r="J16" s="88">
        <f t="shared" si="3"/>
        <v>9.9981519127702922E-2</v>
      </c>
      <c r="K16" s="88">
        <f>AVERAGE(F16:J16)</f>
        <v>4.9267368009717184E-2</v>
      </c>
      <c r="L16" s="72"/>
      <c r="M16" s="72"/>
      <c r="N16" s="56" t="s">
        <v>248</v>
      </c>
      <c r="O16" s="89">
        <v>8.4000000000000005E-2</v>
      </c>
      <c r="P16" s="44"/>
      <c r="Q16" s="44"/>
      <c r="R16" s="44"/>
    </row>
    <row r="17" spans="1:18" ht="22" customHeight="1" x14ac:dyDescent="0.2">
      <c r="A17" s="92" t="s">
        <v>202</v>
      </c>
      <c r="B17" s="93">
        <f>B15/B10</f>
        <v>0.20691223572227285</v>
      </c>
      <c r="C17" s="93">
        <f t="shared" ref="C17:J17" si="4">C15/C10</f>
        <v>0.23421054050450735</v>
      </c>
      <c r="D17" s="93">
        <f t="shared" si="4"/>
        <v>0.15774535821274915</v>
      </c>
      <c r="E17" s="95">
        <f t="shared" si="4"/>
        <v>0.27782042062560003</v>
      </c>
      <c r="F17" s="93">
        <f t="shared" si="4"/>
        <v>0.29557052459685651</v>
      </c>
      <c r="G17" s="93">
        <f t="shared" si="4"/>
        <v>0.23260541293994658</v>
      </c>
      <c r="H17" s="93">
        <f t="shared" si="4"/>
        <v>0.25170278637770899</v>
      </c>
      <c r="I17" s="93">
        <f t="shared" si="4"/>
        <v>0.2478131440348065</v>
      </c>
      <c r="J17" s="95">
        <f t="shared" si="4"/>
        <v>0.26295559973492377</v>
      </c>
      <c r="K17" s="95"/>
      <c r="L17" s="72"/>
      <c r="M17" s="72"/>
      <c r="N17" s="98" t="s">
        <v>243</v>
      </c>
      <c r="O17" s="99">
        <f>(O14)+((O15)*(O16-O14))</f>
        <v>9.8120700000000005E-2</v>
      </c>
      <c r="P17" s="44"/>
      <c r="Q17" s="44"/>
      <c r="R17" s="44"/>
    </row>
    <row r="18" spans="1:18" ht="22" customHeight="1" x14ac:dyDescent="0.2">
      <c r="A18" s="100" t="s">
        <v>198</v>
      </c>
      <c r="B18" s="101">
        <v>0.18240062454669337</v>
      </c>
      <c r="C18" s="101">
        <v>0.30479253540933932</v>
      </c>
      <c r="D18" s="101">
        <v>0.3577008499320643</v>
      </c>
      <c r="E18" s="101">
        <v>0.29593423333270052</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4984321000</v>
      </c>
      <c r="P19" s="44"/>
      <c r="Q19" s="44"/>
      <c r="R19" s="44"/>
    </row>
    <row r="20" spans="1:18" ht="22" customHeight="1" x14ac:dyDescent="0.2">
      <c r="B20" s="106"/>
      <c r="C20" s="106"/>
      <c r="D20" s="106"/>
      <c r="E20" s="106"/>
      <c r="F20" s="72"/>
      <c r="G20" s="72"/>
      <c r="H20" s="72"/>
      <c r="I20" s="72"/>
      <c r="J20" s="72"/>
      <c r="K20" s="72"/>
      <c r="L20" s="72"/>
      <c r="M20" s="72"/>
      <c r="N20" s="56" t="s">
        <v>203</v>
      </c>
      <c r="O20" s="105">
        <f>A3</f>
        <v>92672180640</v>
      </c>
      <c r="P20" s="44"/>
      <c r="Q20" s="44"/>
      <c r="R20" s="44"/>
    </row>
    <row r="21" spans="1:18" ht="22" customHeight="1" x14ac:dyDescent="0.2">
      <c r="A21" s="120" t="str" cm="1">
        <f t="array" ref="A21">_FV(A1,"Industry")</f>
        <v>Semiconductors &amp; Semiconductor Equipment</v>
      </c>
      <c r="B21" s="120"/>
      <c r="C21" s="120"/>
      <c r="D21" s="121" cm="1">
        <f t="array" ref="D21">_FV(A1,"Year incorporated",TRUE)</f>
        <v>1989</v>
      </c>
      <c r="E21" s="121"/>
      <c r="F21" s="72"/>
      <c r="G21" s="72"/>
      <c r="H21" s="72"/>
      <c r="I21" s="72"/>
      <c r="J21" s="72"/>
      <c r="K21" s="72"/>
      <c r="M21" s="72"/>
      <c r="N21" s="56" t="s">
        <v>251</v>
      </c>
      <c r="O21" s="105">
        <f>O19+O20</f>
        <v>97656501640</v>
      </c>
      <c r="P21" s="44"/>
      <c r="Q21" s="44"/>
      <c r="R21" s="44"/>
    </row>
    <row r="22" spans="1:18" ht="22" customHeight="1" x14ac:dyDescent="0.2">
      <c r="A22" s="109" t="str" cm="1">
        <f t="array" ref="A22">_FV(A1,"Description")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c>
      <c r="B22" s="109"/>
      <c r="C22" s="109"/>
      <c r="D22" s="109"/>
      <c r="E22" s="109"/>
      <c r="F22" s="72"/>
      <c r="G22" s="72"/>
      <c r="H22" s="72"/>
      <c r="I22" s="72"/>
      <c r="J22" s="72"/>
      <c r="K22" s="72"/>
      <c r="L22" s="72"/>
      <c r="M22" s="72"/>
      <c r="N22" s="73" t="s">
        <v>252</v>
      </c>
      <c r="O22" s="107">
        <f>(O19/O21)</f>
        <v>5.1039315522218416E-2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0.94896068447778159</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9.3160345820112789E-2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LRCX/explorer/revenue_proj" xr:uid="{C7D792B0-6E96-324B-B1BC-34CBEA88CB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2023-12-09T07:56:12Z</dcterms:modified>
</cp:coreProperties>
</file>