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codeName="ThisWorkbook"/>
  <mc:AlternateContent xmlns:mc="http://schemas.openxmlformats.org/markup-compatibility/2006">
    <mc:Choice Requires="x15">
      <x15ac:absPath xmlns:x15ac="http://schemas.microsoft.com/office/spreadsheetml/2010/11/ac" url="/Users/mac/Documents/financial-modeling/Technology/Hardware/"/>
    </mc:Choice>
  </mc:AlternateContent>
  <xr:revisionPtr revIDLastSave="0" documentId="13_ncr:1_{48F8BDEF-7502-654A-AD19-32A0767102BD}" xr6:coauthVersionLast="47" xr6:coauthVersionMax="47" xr10:uidLastSave="{00000000-0000-0000-0000-000000000000}"/>
  <bookViews>
    <workbookView xWindow="0" yWindow="500" windowWidth="28800" windowHeight="17500" activeTab="1" xr2:uid="{00000000-000D-0000-FFFF-FFFF00000000}"/>
  </bookViews>
  <sheets>
    <sheet name="Financials" sheetId="1" r:id="rId1"/>
    <sheet name="Model" sheetId="3"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3" i="3" l="1"/>
  <c r="K13" i="3"/>
  <c r="O10" i="3"/>
  <c r="O9" i="3"/>
  <c r="O7" i="3"/>
  <c r="G7" i="3"/>
  <c r="E7" i="3"/>
  <c r="O6" i="3"/>
  <c r="O8" i="3" s="1"/>
  <c r="O12" i="3" s="1"/>
  <c r="G6" i="3"/>
  <c r="E6" i="3"/>
  <c r="O5" i="3"/>
  <c r="G5" i="3"/>
  <c r="C4" i="3"/>
  <c r="A4" i="3"/>
  <c r="C3" i="3"/>
  <c r="A22" i="3" a="1"/>
  <c r="A22" i="3" s="1"/>
  <c r="D21" i="3" a="1"/>
  <c r="D21" i="3" s="1"/>
  <c r="A21" i="3" a="1"/>
  <c r="A21" i="3" s="1"/>
  <c r="J17" i="3"/>
  <c r="I17" i="3"/>
  <c r="H17" i="3"/>
  <c r="G17" i="3"/>
  <c r="F17" i="3"/>
  <c r="C6" i="3" s="1"/>
  <c r="E17" i="3"/>
  <c r="D17" i="3"/>
  <c r="C17" i="3"/>
  <c r="B17" i="3"/>
  <c r="J16" i="3"/>
  <c r="I16" i="3"/>
  <c r="H16" i="3"/>
  <c r="G16" i="3"/>
  <c r="F16" i="3"/>
  <c r="E16" i="3"/>
  <c r="D16" i="3"/>
  <c r="C16" i="3"/>
  <c r="O15" i="3"/>
  <c r="J14" i="3"/>
  <c r="I14" i="3"/>
  <c r="H14" i="3"/>
  <c r="G14" i="3"/>
  <c r="F14" i="3"/>
  <c r="E14" i="3"/>
  <c r="D14" i="3"/>
  <c r="C14" i="3"/>
  <c r="B14" i="3"/>
  <c r="J13" i="3"/>
  <c r="I13" i="3"/>
  <c r="H13" i="3"/>
  <c r="G13" i="3"/>
  <c r="F13" i="3"/>
  <c r="E13" i="3"/>
  <c r="D13" i="3"/>
  <c r="C13" i="3"/>
  <c r="J11" i="3"/>
  <c r="I11" i="3"/>
  <c r="H11" i="3"/>
  <c r="G11" i="3"/>
  <c r="F11" i="3"/>
  <c r="E11" i="3"/>
  <c r="D11" i="3"/>
  <c r="C11" i="3"/>
  <c r="E3" i="3" s="1"/>
  <c r="O11" i="3"/>
  <c r="O19" i="3"/>
  <c r="K5" i="3" a="1"/>
  <c r="K5" i="3" s="1"/>
  <c r="C5" i="3"/>
  <c r="A5" i="3" a="1"/>
  <c r="A5" i="3" s="1"/>
  <c r="K4" i="3" a="1"/>
  <c r="K4" i="3" s="1"/>
  <c r="A3" i="3" a="1"/>
  <c r="A3" i="3" s="1"/>
  <c r="K3" i="3" s="1"/>
  <c r="U190" i="1"/>
  <c r="T190" i="1"/>
  <c r="S190" i="1"/>
  <c r="R190" i="1"/>
  <c r="Q190" i="1"/>
  <c r="P190" i="1"/>
  <c r="O190" i="1"/>
  <c r="N190" i="1"/>
  <c r="M190" i="1"/>
  <c r="L190" i="1"/>
  <c r="K190" i="1"/>
  <c r="J190" i="1"/>
  <c r="I190" i="1"/>
  <c r="H190" i="1"/>
  <c r="G190" i="1"/>
  <c r="F190" i="1"/>
  <c r="E190" i="1"/>
  <c r="D190" i="1"/>
  <c r="C190" i="1"/>
  <c r="B190" i="1"/>
  <c r="U189" i="1"/>
  <c r="T189" i="1"/>
  <c r="S189" i="1"/>
  <c r="Q189" i="1"/>
  <c r="P189" i="1"/>
  <c r="O189" i="1"/>
  <c r="N189" i="1"/>
  <c r="M189" i="1"/>
  <c r="L189" i="1"/>
  <c r="K189" i="1"/>
  <c r="J189" i="1"/>
  <c r="I189" i="1"/>
  <c r="H189" i="1"/>
  <c r="G189" i="1"/>
  <c r="F189" i="1"/>
  <c r="E189" i="1"/>
  <c r="D189" i="1"/>
  <c r="C189" i="1"/>
  <c r="U143" i="1"/>
  <c r="T143" i="1"/>
  <c r="S143" i="1"/>
  <c r="R143" i="1"/>
  <c r="Q143" i="1"/>
  <c r="P143" i="1"/>
  <c r="O143" i="1"/>
  <c r="N143" i="1"/>
  <c r="M143" i="1"/>
  <c r="L143" i="1"/>
  <c r="K143" i="1"/>
  <c r="J143" i="1"/>
  <c r="I143" i="1"/>
  <c r="H143" i="1"/>
  <c r="G143" i="1"/>
  <c r="F143" i="1"/>
  <c r="E143" i="1"/>
  <c r="D143" i="1"/>
  <c r="C143" i="1"/>
  <c r="B143" i="1"/>
  <c r="U129" i="1"/>
  <c r="T129" i="1"/>
  <c r="S129" i="1"/>
  <c r="R129" i="1"/>
  <c r="Q129" i="1"/>
  <c r="P129" i="1"/>
  <c r="O129" i="1"/>
  <c r="N129" i="1"/>
  <c r="M129" i="1"/>
  <c r="L129" i="1"/>
  <c r="K129" i="1"/>
  <c r="J129" i="1"/>
  <c r="I129" i="1"/>
  <c r="H129" i="1"/>
  <c r="G129" i="1"/>
  <c r="F129" i="1"/>
  <c r="E129" i="1"/>
  <c r="D129" i="1"/>
  <c r="C129" i="1"/>
  <c r="U36" i="1"/>
  <c r="T36" i="1"/>
  <c r="S36" i="1"/>
  <c r="R36" i="1"/>
  <c r="Q36" i="1"/>
  <c r="P36" i="1"/>
  <c r="O36" i="1"/>
  <c r="N36" i="1"/>
  <c r="M36" i="1"/>
  <c r="L36" i="1"/>
  <c r="K36" i="1"/>
  <c r="J36" i="1"/>
  <c r="I36" i="1"/>
  <c r="H36" i="1"/>
  <c r="G36" i="1"/>
  <c r="F36" i="1"/>
  <c r="E36" i="1"/>
  <c r="D36" i="1"/>
  <c r="C36" i="1"/>
  <c r="B36" i="1"/>
  <c r="U35" i="1"/>
  <c r="T35" i="1"/>
  <c r="S35" i="1"/>
  <c r="Q35" i="1"/>
  <c r="P35" i="1"/>
  <c r="O35" i="1"/>
  <c r="N35" i="1"/>
  <c r="M35" i="1"/>
  <c r="L35" i="1"/>
  <c r="K35" i="1"/>
  <c r="J35" i="1"/>
  <c r="I35" i="1"/>
  <c r="H35" i="1"/>
  <c r="G35" i="1"/>
  <c r="F35" i="1"/>
  <c r="E35" i="1"/>
  <c r="D35" i="1"/>
  <c r="C35" i="1"/>
  <c r="U18" i="1"/>
  <c r="T18" i="1"/>
  <c r="S18" i="1"/>
  <c r="Q18" i="1"/>
  <c r="P18" i="1"/>
  <c r="O18" i="1"/>
  <c r="N18" i="1"/>
  <c r="M18" i="1"/>
  <c r="L18" i="1"/>
  <c r="K18" i="1"/>
  <c r="J18" i="1"/>
  <c r="I18" i="1"/>
  <c r="H18" i="1"/>
  <c r="G18" i="1"/>
  <c r="F18" i="1"/>
  <c r="E18" i="1"/>
  <c r="D18" i="1"/>
  <c r="C18" i="1"/>
  <c r="U14" i="1"/>
  <c r="T14" i="1"/>
  <c r="S14" i="1"/>
  <c r="R14" i="1"/>
  <c r="Q14" i="1"/>
  <c r="P14" i="1"/>
  <c r="O14" i="1"/>
  <c r="N14" i="1"/>
  <c r="M14" i="1"/>
  <c r="L14" i="1"/>
  <c r="K14" i="1"/>
  <c r="U12" i="1"/>
  <c r="T12" i="1"/>
  <c r="S12" i="1"/>
  <c r="R12" i="1"/>
  <c r="Q12" i="1"/>
  <c r="P12" i="1"/>
  <c r="O12" i="1"/>
  <c r="N12" i="1"/>
  <c r="M12" i="1"/>
  <c r="L12" i="1"/>
  <c r="K12" i="1"/>
  <c r="J12" i="1"/>
  <c r="I12" i="1"/>
  <c r="H12" i="1"/>
  <c r="G12" i="1"/>
  <c r="F12" i="1"/>
  <c r="E12" i="1"/>
  <c r="D12" i="1"/>
  <c r="C12" i="1"/>
  <c r="B12" i="1"/>
  <c r="U3" i="1"/>
  <c r="T3" i="1"/>
  <c r="S3" i="1"/>
  <c r="Q3" i="1"/>
  <c r="P3" i="1"/>
  <c r="O3" i="1"/>
  <c r="N3" i="1"/>
  <c r="M3" i="1"/>
  <c r="L3" i="1"/>
  <c r="K3" i="1"/>
  <c r="J3" i="1"/>
  <c r="I3" i="1"/>
  <c r="H3" i="1"/>
  <c r="G3" i="1"/>
  <c r="F3" i="1"/>
  <c r="E3" i="1"/>
  <c r="D3" i="1"/>
  <c r="C3" i="1"/>
  <c r="K11" i="3" l="1"/>
  <c r="K16" i="3"/>
  <c r="E5" i="3"/>
  <c r="E4" i="3"/>
  <c r="G4" i="3"/>
  <c r="O20" i="3"/>
  <c r="C7" i="3"/>
  <c r="A6" i="3" l="1"/>
  <c r="A7" i="3"/>
  <c r="O21" i="3"/>
  <c r="O22" i="3" s="1"/>
  <c r="O23" i="3" l="1"/>
  <c r="O14" i="3" l="1"/>
  <c r="O17" i="3" s="1"/>
  <c r="N25" i="3" s="1"/>
  <c r="I6" i="3" s="1"/>
  <c r="I3" i="3" s="1"/>
  <c r="I4" i="3" s="1"/>
  <c r="I5" i="3" s="1"/>
  <c r="K6" i="3" s="1"/>
  <c r="K7" i="3"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<sst xmlns="http://schemas.openxmlformats.org/spreadsheetml/2006/main" count="1364" uniqueCount="255">
  <si>
    <t>2009 Y</t>
  </si>
  <si>
    <t>2010 Y</t>
  </si>
  <si>
    <t>2011 Y</t>
  </si>
  <si>
    <t>2012 Y</t>
  </si>
  <si>
    <t>2013 Y</t>
  </si>
  <si>
    <t>2014 Y</t>
  </si>
  <si>
    <t>2015 Y</t>
  </si>
  <si>
    <t>2016 Y</t>
  </si>
  <si>
    <t>2017 Y</t>
  </si>
  <si>
    <t>2018 Y</t>
  </si>
  <si>
    <t>2019 Y</t>
  </si>
  <si>
    <t>2020 Y</t>
  </si>
  <si>
    <t>2021 Y</t>
  </si>
  <si>
    <t>2022 Y</t>
  </si>
  <si>
    <t>2023 Y</t>
  </si>
  <si>
    <t>TTM</t>
  </si>
  <si>
    <t>2023 Q3</t>
  </si>
  <si>
    <t>2023 Q4</t>
  </si>
  <si>
    <t>Sales/Revenue/Turnover</t>
  </si>
  <si>
    <t xml:space="preserve">  Sales &amp; Services Revenue</t>
  </si>
  <si>
    <t xml:space="preserve">  Cost of Revenue</t>
  </si>
  <si>
    <t xml:space="preserve">    Cost of Goods &amp; Services</t>
  </si>
  <si>
    <t>Gross Profit</t>
  </si>
  <si>
    <t xml:space="preserve">  Other Operating Income</t>
  </si>
  <si>
    <t/>
  </si>
  <si>
    <t xml:space="preserve">  Operating Expenses</t>
  </si>
  <si>
    <t xml:space="preserve">    Selling, General &amp; Admin</t>
  </si>
  <si>
    <t xml:space="preserve">    Research &amp; Development</t>
  </si>
  <si>
    <t xml:space="preserve">    Other Operating Expense</t>
  </si>
  <si>
    <t>Operating Income (Loss)</t>
  </si>
  <si>
    <t xml:space="preserve">  Non-Operating (Income) Loss</t>
  </si>
  <si>
    <t xml:space="preserve">    Interest Expense, Net</t>
  </si>
  <si>
    <t xml:space="preserve">      Interest Expense</t>
  </si>
  <si>
    <t xml:space="preserve">      Interest Income</t>
  </si>
  <si>
    <t xml:space="preserve">    Other Non-Op (Income) Loss</t>
  </si>
  <si>
    <t>Pretax Income</t>
  </si>
  <si>
    <t xml:space="preserve">  Income Tax Expense (Benefit)</t>
  </si>
  <si>
    <t xml:space="preserve">  (Income) Loss from Affiliates</t>
  </si>
  <si>
    <t>Income (Loss) from Cont Ops</t>
  </si>
  <si>
    <t xml:space="preserve">  Net Extraordinary Losses (Gains)</t>
  </si>
  <si>
    <t xml:space="preserve">    Discontinued Operations</t>
  </si>
  <si>
    <t xml:space="preserve">    Extraord. &amp; Accounting Changes</t>
  </si>
  <si>
    <t>Income (Loss) Incl. MI</t>
  </si>
  <si>
    <t xml:space="preserve">  Minority Interest</t>
  </si>
  <si>
    <t>Net Income, GAAP</t>
  </si>
  <si>
    <t xml:space="preserve">  Preferred Dividends</t>
  </si>
  <si>
    <t xml:space="preserve">  Other Adjustments</t>
  </si>
  <si>
    <t>Net Income Avail to Common, GAAP</t>
  </si>
  <si>
    <t>Basic Weighted Avg Shares</t>
  </si>
  <si>
    <t>Basic EPS, GAAP</t>
  </si>
  <si>
    <t>Basic EPS from Cont Ops</t>
  </si>
  <si>
    <t>Diluted Weighted Avg Shares</t>
  </si>
  <si>
    <t>Diluted EPS, GAAP</t>
  </si>
  <si>
    <t>Diluted EPS from Cont Ops</t>
  </si>
  <si>
    <t>EBITDA</t>
  </si>
  <si>
    <t>EBITDA Margin (%)</t>
  </si>
  <si>
    <t>EBITA</t>
  </si>
  <si>
    <t>EBIT</t>
  </si>
  <si>
    <t>Gross Margin (%)</t>
  </si>
  <si>
    <t>Operating Margin (%)</t>
  </si>
  <si>
    <t>Profit Margin (%)</t>
  </si>
  <si>
    <t>Sales per Employee</t>
  </si>
  <si>
    <t>Dividend per Share</t>
  </si>
  <si>
    <t>Depreciation Expense</t>
  </si>
  <si>
    <t>Total Current Assets</t>
  </si>
  <si>
    <t xml:space="preserve">  Cash, Cash Equivalents &amp; STI</t>
  </si>
  <si>
    <t xml:space="preserve">    Cash &amp; Cash Equivalents</t>
  </si>
  <si>
    <t xml:space="preserve">    ST Investments</t>
  </si>
  <si>
    <t xml:space="preserve">  Accounts &amp; Notes Receiv</t>
  </si>
  <si>
    <t xml:space="preserve">    Accounts Receivable, Net</t>
  </si>
  <si>
    <t xml:space="preserve">    Notes Receivable, Net</t>
  </si>
  <si>
    <t xml:space="preserve">    Loans Receivable, Net</t>
  </si>
  <si>
    <t xml:space="preserve">    Other Receivable, Net</t>
  </si>
  <si>
    <t xml:space="preserve">  Inventories</t>
  </si>
  <si>
    <t xml:space="preserve">    Raw Materials</t>
  </si>
  <si>
    <t xml:space="preserve">    Work In Process</t>
  </si>
  <si>
    <t xml:space="preserve">    Finished Goods</t>
  </si>
  <si>
    <t xml:space="preserve">    Inventory Adjustments</t>
  </si>
  <si>
    <t xml:space="preserve">    Other Inventory</t>
  </si>
  <si>
    <t xml:space="preserve">  Other ST Assets</t>
  </si>
  <si>
    <t xml:space="preserve">    Prepaid Expenses</t>
  </si>
  <si>
    <t xml:space="preserve">    ST Derivative &amp; Hedging Assets</t>
  </si>
  <si>
    <t xml:space="preserve">    ST Assets Held-for-Sale</t>
  </si>
  <si>
    <t xml:space="preserve">    ST Deferred Tax Assets</t>
  </si>
  <si>
    <t xml:space="preserve">    Misc ST Assets</t>
  </si>
  <si>
    <t>Total Noncurrent Assets</t>
  </si>
  <si>
    <t xml:space="preserve">  Property, Plant &amp; Equip, Net</t>
  </si>
  <si>
    <t xml:space="preserve">    Property, Plant &amp; Equip</t>
  </si>
  <si>
    <t xml:space="preserve">    Accumulated Depreciation</t>
  </si>
  <si>
    <t xml:space="preserve">  LT Investments &amp; Receivables</t>
  </si>
  <si>
    <t xml:space="preserve">    LT Investments</t>
  </si>
  <si>
    <t xml:space="preserve">    LT Receivables</t>
  </si>
  <si>
    <t xml:space="preserve">  Other LT Assets</t>
  </si>
  <si>
    <t xml:space="preserve">    Total Intangible Assets</t>
  </si>
  <si>
    <t xml:space="preserve">    Goodwill</t>
  </si>
  <si>
    <t xml:space="preserve">    Other Intangible Assets</t>
  </si>
  <si>
    <t xml:space="preserve">    LT Deferred Tax Assets</t>
  </si>
  <si>
    <t xml:space="preserve">    LT Derivative &amp; Hedging Assets</t>
  </si>
  <si>
    <t xml:space="preserve">    Misc LT Assets</t>
  </si>
  <si>
    <t>Total Assets</t>
  </si>
  <si>
    <t>Payables &amp; Accruals</t>
  </si>
  <si>
    <t xml:space="preserve">  Accounts Payable</t>
  </si>
  <si>
    <t xml:space="preserve">  Accrued Taxes</t>
  </si>
  <si>
    <t xml:space="preserve">  Interest &amp; Dividends Payable</t>
  </si>
  <si>
    <t xml:space="preserve">  Other Payables &amp; Accruals</t>
  </si>
  <si>
    <t>ST Debt</t>
  </si>
  <si>
    <t xml:space="preserve">  ST Borrowings</t>
  </si>
  <si>
    <t xml:space="preserve">  ST Finance Leases</t>
  </si>
  <si>
    <t>Other ST Liabilities</t>
  </si>
  <si>
    <t xml:space="preserve">  Deferred Revenue</t>
  </si>
  <si>
    <t xml:space="preserve">  Derivatives &amp; Hedging</t>
  </si>
  <si>
    <t xml:space="preserve">  Deferred Tax Liabilities</t>
  </si>
  <si>
    <t xml:space="preserve">  Misc ST Liabilities</t>
  </si>
  <si>
    <t>Total Current Liabilities</t>
  </si>
  <si>
    <t>LT Debt</t>
  </si>
  <si>
    <t xml:space="preserve">  LT Borrowings</t>
  </si>
  <si>
    <t xml:space="preserve">  LT Finance Leases</t>
  </si>
  <si>
    <t>Other LT Liabilities</t>
  </si>
  <si>
    <t xml:space="preserve">  Accrued Liabilities</t>
  </si>
  <si>
    <t xml:space="preserve">  Pension Liabilities</t>
  </si>
  <si>
    <t xml:space="preserve">  Misc LT Liabilities</t>
  </si>
  <si>
    <t>Total Noncurrent Liabilities</t>
  </si>
  <si>
    <t>Total Liabilities</t>
  </si>
  <si>
    <t>Preferred Equity and Hybrid Capital</t>
  </si>
  <si>
    <t>Share Capital &amp; APIC</t>
  </si>
  <si>
    <t xml:space="preserve">  Common Stock</t>
  </si>
  <si>
    <t xml:space="preserve">  Additional Paid in Capital</t>
  </si>
  <si>
    <t>Treasury Stock</t>
  </si>
  <si>
    <t>Retained Earnings</t>
  </si>
  <si>
    <t>Other Equity</t>
  </si>
  <si>
    <t>Equity Before Minority Interest</t>
  </si>
  <si>
    <t xml:space="preserve">  Minority/Non Controlling Interest</t>
  </si>
  <si>
    <t>Total Equity</t>
  </si>
  <si>
    <t>Total Liabilities &amp; Equity</t>
  </si>
  <si>
    <t>Shares Outstanding</t>
  </si>
  <si>
    <t>Capital Leases - Total</t>
  </si>
  <si>
    <t>Net Debt</t>
  </si>
  <si>
    <t>Net Debt to Equity</t>
  </si>
  <si>
    <t>Tangible Common Equity Ratio</t>
  </si>
  <si>
    <t>Current Ratio</t>
  </si>
  <si>
    <t>Cash Conversion Cycle</t>
  </si>
  <si>
    <t>Number of Employees</t>
  </si>
  <si>
    <t>Net Income</t>
  </si>
  <si>
    <t>Depreciation &amp; Amortization</t>
  </si>
  <si>
    <t>Non-Cash Items</t>
  </si>
  <si>
    <t xml:space="preserve">  Stock-Based Compensation</t>
  </si>
  <si>
    <t xml:space="preserve">  Deferred Income Taxes</t>
  </si>
  <si>
    <t xml:space="preserve">  Asset Impairment Charge</t>
  </si>
  <si>
    <t xml:space="preserve">  Other Non-Cash Adj</t>
  </si>
  <si>
    <t>Chg in Non-Cash Work Cap</t>
  </si>
  <si>
    <t xml:space="preserve">  (Inc) Dec in Accts Receiv</t>
  </si>
  <si>
    <t xml:space="preserve">  (Inc) Dec in Inventories</t>
  </si>
  <si>
    <t xml:space="preserve">  (Inc) Dec in Prepaid Assets</t>
  </si>
  <si>
    <t xml:space="preserve">  Inc (Dec) in Accts Payable</t>
  </si>
  <si>
    <t xml:space="preserve">  Inc (Dec) in Other</t>
  </si>
  <si>
    <t>Net Cash From Disc Ops</t>
  </si>
  <si>
    <t>Cash from Operating Activities</t>
  </si>
  <si>
    <t>Change in Fixed &amp; Intang</t>
  </si>
  <si>
    <t xml:space="preserve">  Disp in Fixed &amp; Intang</t>
  </si>
  <si>
    <t xml:space="preserve">    Disp of Fixed Prod Assets</t>
  </si>
  <si>
    <t xml:space="preserve">    Disp of Intangible Assets</t>
  </si>
  <si>
    <t xml:space="preserve">  Acq of Fixed &amp; Intang</t>
  </si>
  <si>
    <t xml:space="preserve">    Acq of Fixed Prod Assets</t>
  </si>
  <si>
    <t xml:space="preserve">    Acq of Intangible Assets</t>
  </si>
  <si>
    <t>Net Change in LT Investment</t>
  </si>
  <si>
    <t xml:space="preserve">  Dec in LT Investment</t>
  </si>
  <si>
    <t xml:space="preserve">  Inc in LT Investment</t>
  </si>
  <si>
    <t>Net Cash From Acq &amp; Div</t>
  </si>
  <si>
    <t xml:space="preserve">  Cash from Divestitures</t>
  </si>
  <si>
    <t xml:space="preserve">  Cash for Acq of Subs</t>
  </si>
  <si>
    <t xml:space="preserve">  Cash for JVs</t>
  </si>
  <si>
    <t>Other Investing Activities</t>
  </si>
  <si>
    <t>Cash from Investing Activities</t>
  </si>
  <si>
    <t>Dividends Paid</t>
  </si>
  <si>
    <t>Net Cash From Debt</t>
  </si>
  <si>
    <t>Cash From Debt</t>
  </si>
  <si>
    <t>Repayments of Debt</t>
  </si>
  <si>
    <t>Cash (Repurchase) of Equity</t>
  </si>
  <si>
    <t xml:space="preserve">  Increase in Capital Stock</t>
  </si>
  <si>
    <t xml:space="preserve">  Decrease in Capital Stock</t>
  </si>
  <si>
    <t>Other Financing Activities</t>
  </si>
  <si>
    <t>Cash from Financing Activities</t>
  </si>
  <si>
    <t xml:space="preserve">  Effect of Foreign Exchange Rates</t>
  </si>
  <si>
    <t>Net Changes in Cash</t>
  </si>
  <si>
    <t>Net Cash Paid for Acquisitions</t>
  </si>
  <si>
    <t>Free Cash Flow</t>
  </si>
  <si>
    <t>Free Cash Flow to Firm</t>
  </si>
  <si>
    <t>Free Cash Flow to Equity</t>
  </si>
  <si>
    <t>Free Cash Flow per Basic Share</t>
  </si>
  <si>
    <t>Price/Free Cash Flow</t>
  </si>
  <si>
    <t>Cash Flow to Net Income</t>
  </si>
  <si>
    <t xml:space="preserve">Revenue Growth </t>
  </si>
  <si>
    <t>2024 Q1</t>
  </si>
  <si>
    <t>2024 Q2</t>
  </si>
  <si>
    <t>SG&amp;A as % of Revenue</t>
  </si>
  <si>
    <t>R&amp;D as % of Revenue</t>
  </si>
  <si>
    <t xml:space="preserve">Operating Income Growth </t>
  </si>
  <si>
    <t>Net Income Growth</t>
  </si>
  <si>
    <t>ROIC</t>
  </si>
  <si>
    <t>Shares Outstanding Change</t>
  </si>
  <si>
    <t>SBC as % of Revenue</t>
  </si>
  <si>
    <t>FCF Growth</t>
  </si>
  <si>
    <t>FCF Margin</t>
  </si>
  <si>
    <t>Market Cap</t>
  </si>
  <si>
    <t>Gross Margin</t>
  </si>
  <si>
    <t>3Y Rev CAGR</t>
  </si>
  <si>
    <t>YoY Share Dilution</t>
  </si>
  <si>
    <t>Terminal Value</t>
  </si>
  <si>
    <t>Dividend Yield</t>
  </si>
  <si>
    <t>Weighted Average Cost of Capital</t>
  </si>
  <si>
    <t>Net Cash</t>
  </si>
  <si>
    <t>Operating Margin</t>
  </si>
  <si>
    <t>3Y Income CAGR</t>
  </si>
  <si>
    <t>Projected Shares</t>
  </si>
  <si>
    <t>Enterprise Value</t>
  </si>
  <si>
    <t>Daily Change (%)</t>
  </si>
  <si>
    <t>Cost of Debt</t>
  </si>
  <si>
    <t>Total Shares</t>
  </si>
  <si>
    <t>Net Income Margin</t>
  </si>
  <si>
    <t>3Y FCF CAGR</t>
  </si>
  <si>
    <t>Cash + Securities</t>
  </si>
  <si>
    <t>Equity Value</t>
  </si>
  <si>
    <t>Market Price</t>
  </si>
  <si>
    <t>Interest Expense</t>
  </si>
  <si>
    <t>Fwd P/S</t>
  </si>
  <si>
    <t>ROE</t>
  </si>
  <si>
    <t>Total Debt</t>
  </si>
  <si>
    <t>Discount Rate</t>
  </si>
  <si>
    <t>Intrinsic Value</t>
  </si>
  <si>
    <t>Short Term Debt</t>
  </si>
  <si>
    <t>Forward P/E</t>
  </si>
  <si>
    <t>Fwd FCF Yield</t>
  </si>
  <si>
    <t>Debt to Equity</t>
  </si>
  <si>
    <t>Perpetual Growth Rate</t>
  </si>
  <si>
    <t>Upside / Downside</t>
  </si>
  <si>
    <t>Long Term Debt</t>
  </si>
  <si>
    <t>Income Tax Expense</t>
  </si>
  <si>
    <t>Revenue</t>
  </si>
  <si>
    <t>Fwd Revenue CAGR</t>
  </si>
  <si>
    <t>Income Before Tax</t>
  </si>
  <si>
    <t>Effective Tax Rate</t>
  </si>
  <si>
    <t>Fwd Income CAGR</t>
  </si>
  <si>
    <t>Cost of Debt*(1-t)</t>
  </si>
  <si>
    <t>Cost of Equity</t>
  </si>
  <si>
    <t>Profit Margin</t>
  </si>
  <si>
    <t>Risk Free Rate</t>
  </si>
  <si>
    <t>Fwd FCF CAGR</t>
  </si>
  <si>
    <t>Beta</t>
  </si>
  <si>
    <t>Market Return</t>
  </si>
  <si>
    <t>Weight of Debt + Equity Calculation</t>
  </si>
  <si>
    <t>`</t>
  </si>
  <si>
    <t>Debt + Market Cap</t>
  </si>
  <si>
    <t>Weight of Debt</t>
  </si>
  <si>
    <t>Weight of Equity</t>
  </si>
  <si>
    <t>WACC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</si>
</sst>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0.0"/>
  </numFmts>
  <fonts count="27" x14ac:knownFonts="1">
    <font>
      <sz val="11"/>
      <name val="Calibri"/>
    </font>
    <font>
      <sz val="11"/>
      <name val="Calibri"/>
      <family val="2"/>
    </font>
    <font>
      <b/>
      <sz val="12"/>
      <color rgb="FF2B72D4"/>
      <name val="Arial"/>
      <family val="2"/>
    </font>
    <font>
      <b/>
      <sz val="12"/>
      <name val="Arial"/>
      <family val="2"/>
    </font>
    <font>
      <sz val="12"/>
      <name val="Arial"/>
      <family val="2"/>
    </font>
    <font>
      <sz val="12"/>
      <name val="Arial"/>
      <family val="2"/>
    </font>
    <font>
      <sz val="12"/>
      <name val="Arial"/>
      <family val="2"/>
    </font>
    <font>
      <sz val="12"/>
      <name val="Arial"/>
      <family val="2"/>
    </font>
    <font>
      <sz val="12"/>
      <name val="Arial"/>
      <family val="2"/>
    </font>
    <font>
      <b/>
      <sz val="12"/>
      <name val="Arial"/>
      <family val="2"/>
    </font>
    <font>
      <sz val="11"/>
      <name val="Calibri"/>
      <family val="2"/>
    </font>
    <font>
      <sz val="12"/>
      <color rgb="FF000000"/>
      <name val="Arial"/>
      <family val="2"/>
    </font>
    <font>
      <sz val="11"/>
      <name val="Arial"/>
      <family val="2"/>
    </font>
    <font>
      <b/>
      <sz val="13"/>
      <name val="Arial"/>
      <family val="2"/>
    </font>
    <font>
      <i/>
      <sz val="11"/>
      <name val="Arial"/>
      <family val="2"/>
    </font>
    <font>
      <sz val="11"/>
      <color rgb="FF000000"/>
      <name val="Arial"/>
      <family val="2"/>
    </font>
    <font>
      <sz val="11.5"/>
      <color rgb="FF000000"/>
      <name val="Arial"/>
      <family val="2"/>
    </font>
    <font>
      <b/>
      <sz val="11"/>
      <name val="Arial"/>
      <family val="2"/>
    </font>
    <font>
      <sz val="9"/>
      <name val="Arial"/>
      <family val="2"/>
    </font>
    <font>
      <b/>
      <sz val="11"/>
      <color rgb="FF000000"/>
      <name val="Arial"/>
      <family val="2"/>
    </font>
    <font>
      <b/>
      <sz val="11.5"/>
      <color rgb="FF000000"/>
      <name val="Arial"/>
      <family val="2"/>
    </font>
    <font>
      <b/>
      <i/>
      <u/>
      <sz val="13"/>
      <name val="Arial"/>
      <family val="2"/>
    </font>
    <font>
      <b/>
      <i/>
      <sz val="13"/>
      <name val="Arial"/>
      <family val="2"/>
    </font>
    <font>
      <sz val="13"/>
      <name val="Arial"/>
      <family val="2"/>
    </font>
    <font>
      <sz val="13"/>
      <name val="Calibri"/>
      <family val="2"/>
    </font>
    <font>
      <sz val="11.5"/>
      <name val="Arial"/>
      <family val="2"/>
    </font>
    <font>
      <b/>
      <sz val="14"/>
      <name val="Arial"/>
      <family val="2"/>
    </font>
  </fonts>
  <fills count="15">
    <fill>
      <patternFill patternType="none"/>
    </fill>
    <fill>
      <patternFill patternType="gray125"/>
    </fill>
    <fill>
      <patternFill patternType="solid">
        <fgColor rgb="FFECF1F8"/>
      </patternFill>
    </fill>
    <fill>
      <patternFill patternType="solid">
        <fgColor rgb="FFECF1F8"/>
      </patternFill>
    </fill>
    <fill>
      <patternFill patternType="solid">
        <fgColor rgb="FFECF1F8"/>
      </patternFill>
    </fill>
    <fill>
      <patternFill patternType="solid">
        <fgColor rgb="FFECF1F8"/>
      </patternFill>
    </fill>
    <fill>
      <patternFill patternType="solid">
        <fgColor rgb="FFE1E1E1"/>
        <bgColor indexed="64"/>
      </patternFill>
    </fill>
    <fill>
      <patternFill patternType="solid">
        <fgColor rgb="FFC6F1C4"/>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rgb="FFFFFFFF"/>
        <bgColor rgb="FF000000"/>
      </patternFill>
    </fill>
    <fill>
      <patternFill patternType="solid">
        <fgColor theme="0"/>
        <bgColor indexed="64"/>
      </patternFill>
    </fill>
    <fill>
      <patternFill patternType="solid">
        <fgColor theme="6" tint="0.59999389629810485"/>
        <bgColor indexed="64"/>
      </patternFill>
    </fill>
    <fill>
      <patternFill patternType="solid">
        <fgColor theme="9" tint="0.59999389629810485"/>
        <bgColor indexed="64"/>
      </patternFill>
    </fill>
  </fills>
  <borders count="28">
    <border>
      <left/>
      <right/>
      <top/>
      <bottom/>
      <diagonal/>
    </border>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style="medium">
        <color theme="0" tint="-0.14999847407452621"/>
      </left>
      <right style="thin">
        <color theme="0" tint="-0.14999847407452621"/>
      </right>
      <top style="medium">
        <color theme="0" tint="-0.14999847407452621"/>
      </top>
      <bottom/>
      <diagonal/>
    </border>
    <border>
      <left/>
      <right style="thin">
        <color theme="0" tint="-0.14999847407452621"/>
      </right>
      <top style="medium">
        <color theme="0" tint="-0.14999847407452621"/>
      </top>
      <bottom/>
      <diagonal/>
    </border>
    <border>
      <left/>
      <right/>
      <top style="medium">
        <color theme="0" tint="-0.14999847407452621"/>
      </top>
      <bottom/>
      <diagonal/>
    </border>
    <border>
      <left style="thin">
        <color theme="0" tint="-0.14999847407452621"/>
      </left>
      <right/>
      <top style="medium">
        <color theme="0" tint="-0.14999847407452621"/>
      </top>
      <bottom/>
      <diagonal/>
    </border>
    <border>
      <left/>
      <right style="medium">
        <color theme="0" tint="-0.14999847407452621"/>
      </right>
      <top style="medium">
        <color theme="0" tint="-0.14999847407452621"/>
      </top>
      <bottom/>
      <diagonal/>
    </border>
    <border>
      <left style="thin">
        <color theme="0" tint="-0.14999847407452621"/>
      </left>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medium">
        <color theme="0" tint="-0.14999847407452621"/>
      </left>
      <right style="thin">
        <color theme="0" tint="-0.14999847407452621"/>
      </right>
      <top/>
      <bottom/>
      <diagonal/>
    </border>
    <border>
      <left/>
      <right style="thin">
        <color theme="0" tint="-0.14999847407452621"/>
      </right>
      <top/>
      <bottom/>
      <diagonal/>
    </border>
    <border>
      <left/>
      <right style="medium">
        <color theme="0" tint="-0.14999847407452621"/>
      </right>
      <top/>
      <bottom/>
      <diagonal/>
    </border>
    <border>
      <left style="thin">
        <color theme="0" tint="-0.14999847407452621"/>
      </left>
      <right/>
      <top/>
      <bottom/>
      <diagonal/>
    </border>
    <border>
      <left style="medium">
        <color theme="0" tint="-0.14999847407452621"/>
      </left>
      <right style="thin">
        <color theme="0" tint="-0.14999847407452621"/>
      </right>
      <top/>
      <bottom style="medium">
        <color theme="0" tint="-0.14999847407452621"/>
      </bottom>
      <diagonal/>
    </border>
    <border>
      <left/>
      <right style="thin">
        <color theme="0" tint="-0.14999847407452621"/>
      </right>
      <top/>
      <bottom style="medium">
        <color theme="0" tint="-0.14999847407452621"/>
      </bottom>
      <diagonal/>
    </border>
    <border>
      <left/>
      <right/>
      <top/>
      <bottom style="medium">
        <color theme="0" tint="-0.14999847407452621"/>
      </bottom>
      <diagonal/>
    </border>
    <border>
      <left/>
      <right style="medium">
        <color theme="0" tint="-0.14999847407452621"/>
      </right>
      <top/>
      <bottom style="medium">
        <color theme="0" tint="-0.14999847407452621"/>
      </bottom>
      <diagonal/>
    </border>
    <border>
      <left style="thin">
        <color theme="0" tint="-0.14999847407452621"/>
      </left>
      <right/>
      <top style="thin">
        <color theme="0" tint="-0.14999847407452621"/>
      </top>
      <bottom/>
      <diagonal/>
    </border>
    <border>
      <left/>
      <right/>
      <top style="thin">
        <color theme="0" tint="-0.14999847407452621"/>
      </top>
      <bottom/>
      <diagonal/>
    </border>
    <border>
      <left/>
      <right style="thin">
        <color theme="0" tint="-0.14999847407452621"/>
      </right>
      <top style="thin">
        <color theme="0" tint="-0.14999847407452621"/>
      </top>
      <bottom/>
      <diagonal/>
    </border>
    <border>
      <left/>
      <right/>
      <top style="thin">
        <color theme="0" tint="-0.14999847407452621"/>
      </top>
      <bottom style="thin">
        <color theme="0" tint="-0.14999847407452621"/>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top/>
      <bottom style="thin">
        <color theme="0" tint="-0.14999847407452621"/>
      </bottom>
      <diagonal/>
    </border>
    <border>
      <left/>
      <right style="thin">
        <color theme="0" tint="-0.14999847407452621"/>
      </right>
      <top/>
      <bottom style="thin">
        <color theme="0" tint="-0.14999847407452621"/>
      </bottom>
      <diagonal/>
    </border>
    <border>
      <left/>
      <right/>
      <top/>
      <bottom style="thin">
        <color theme="0" tint="-0.14999847407452621"/>
      </bottom>
      <diagonal/>
    </border>
  </borders>
  <cellStyleXfs count="2">
    <xf numFmtId="0" fontId="0" fillId="0" borderId="0"/>
    <xf numFmtId="9" fontId="10" fillId="0" borderId="0" applyFont="0" applyFill="0" applyBorder="0" applyAlignment="0" applyProtection="0"/>
  </cellStyleXfs>
  <cellXfs count="122">
    <xf numFmtId="0" fontId="0" fillId="0" borderId="0" xfId="0"/>
    <xf numFmtId="0" fontId="3" fillId="3" borderId="0" xfId="0" applyFont="1" applyFill="1" applyAlignment="1">
      <alignment horizontal="right"/>
    </xf>
    <xf numFmtId="0" fontId="4" fillId="0" borderId="0" xfId="0" applyFont="1"/>
    <xf numFmtId="3" fontId="5" fillId="0" borderId="0" xfId="0" applyNumberFormat="1" applyFont="1"/>
    <xf numFmtId="3" fontId="6" fillId="4" borderId="0" xfId="0" applyNumberFormat="1" applyFont="1" applyFill="1"/>
    <xf numFmtId="4" fontId="7" fillId="0" borderId="0" xfId="0" applyNumberFormat="1" applyFont="1"/>
    <xf numFmtId="4" fontId="8" fillId="5" borderId="0" xfId="0" applyNumberFormat="1" applyFont="1" applyFill="1"/>
    <xf numFmtId="0" fontId="9" fillId="0" borderId="0" xfId="0" applyFont="1"/>
    <xf numFmtId="0" fontId="2" fillId="2" borderId="0" xfId="0" applyFont="1" applyFill="1" applyAlignment="1">
      <alignment horizontal="left"/>
    </xf>
    <xf numFmtId="0" fontId="11" fillId="6" borderId="2" xfId="0" applyFont="1" applyFill="1" applyBorder="1" applyAlignment="1">
      <alignment horizontal="left" vertical="center" indent="1"/>
    </xf>
    <xf numFmtId="164" fontId="11" fillId="6" borderId="2" xfId="0" applyNumberFormat="1" applyFont="1" applyFill="1" applyBorder="1"/>
    <xf numFmtId="9" fontId="11" fillId="6" borderId="2" xfId="0" applyNumberFormat="1" applyFont="1" applyFill="1" applyBorder="1" applyAlignment="1">
      <alignment horizontal="right" vertical="center"/>
    </xf>
    <xf numFmtId="0" fontId="11" fillId="6" borderId="2" xfId="0" applyFont="1" applyFill="1" applyBorder="1" applyAlignment="1">
      <alignment horizontal="left" vertical="center" indent="2"/>
    </xf>
    <xf numFmtId="0" fontId="11" fillId="6" borderId="3" xfId="0" applyFont="1" applyFill="1" applyBorder="1" applyAlignment="1">
      <alignment horizontal="left" vertical="center" indent="2"/>
    </xf>
    <xf numFmtId="9" fontId="11" fillId="6" borderId="3" xfId="0" applyNumberFormat="1" applyFont="1" applyFill="1" applyBorder="1" applyAlignment="1">
      <alignment horizontal="right" vertical="center"/>
    </xf>
    <xf numFmtId="0" fontId="11" fillId="6" borderId="2" xfId="0" applyFont="1" applyFill="1" applyBorder="1" applyAlignment="1">
      <alignment horizontal="left" vertical="center"/>
    </xf>
    <xf numFmtId="0" fontId="11" fillId="6" borderId="3" xfId="0" applyFont="1" applyFill="1" applyBorder="1" applyAlignment="1">
      <alignment horizontal="left" vertical="center"/>
    </xf>
    <xf numFmtId="164" fontId="11" fillId="6" borderId="3" xfId="0" applyNumberFormat="1" applyFont="1" applyFill="1" applyBorder="1"/>
    <xf numFmtId="0" fontId="4" fillId="7" borderId="4" xfId="0" applyFont="1" applyFill="1" applyBorder="1" applyAlignment="1">
      <alignment vertical="center"/>
    </xf>
    <xf numFmtId="9" fontId="4" fillId="7" borderId="4" xfId="1" applyFont="1" applyFill="1" applyBorder="1" applyAlignment="1">
      <alignment vertical="center"/>
    </xf>
    <xf numFmtId="165" fontId="11" fillId="6" borderId="2" xfId="0" applyNumberFormat="1" applyFont="1" applyFill="1" applyBorder="1" applyAlignment="1">
      <alignment horizontal="right" vertical="center"/>
    </xf>
    <xf numFmtId="0" fontId="11" fillId="8" borderId="2" xfId="0" applyFont="1" applyFill="1" applyBorder="1" applyAlignment="1">
      <alignment horizontal="left" vertical="center"/>
    </xf>
    <xf numFmtId="164" fontId="11" fillId="8" borderId="2" xfId="0" applyNumberFormat="1" applyFont="1" applyFill="1" applyBorder="1"/>
    <xf numFmtId="9" fontId="11" fillId="8" borderId="2" xfId="0" applyNumberFormat="1" applyFont="1" applyFill="1" applyBorder="1" applyAlignment="1">
      <alignment horizontal="right" vertical="center"/>
    </xf>
    <xf numFmtId="0" fontId="4" fillId="0" borderId="3" xfId="0" applyFont="1" applyBorder="1"/>
    <xf numFmtId="10" fontId="4" fillId="0" borderId="3" xfId="1" applyNumberFormat="1" applyFont="1" applyBorder="1"/>
    <xf numFmtId="3" fontId="5" fillId="0" borderId="3" xfId="0" applyNumberFormat="1" applyFont="1" applyBorder="1"/>
    <xf numFmtId="3" fontId="6" fillId="4" borderId="3" xfId="0" applyNumberFormat="1" applyFont="1" applyFill="1" applyBorder="1"/>
    <xf numFmtId="0" fontId="3" fillId="0" borderId="3" xfId="0" applyFont="1" applyBorder="1"/>
    <xf numFmtId="0" fontId="4" fillId="0" borderId="2" xfId="0" applyFont="1" applyBorder="1"/>
    <xf numFmtId="4" fontId="7" fillId="0" borderId="2" xfId="0" applyNumberFormat="1" applyFont="1" applyBorder="1"/>
    <xf numFmtId="4" fontId="8" fillId="5" borderId="2" xfId="0" applyNumberFormat="1" applyFont="1" applyFill="1" applyBorder="1"/>
    <xf numFmtId="3" fontId="5" fillId="0" borderId="2" xfId="0" applyNumberFormat="1" applyFont="1" applyBorder="1"/>
    <xf numFmtId="3" fontId="6" fillId="4" borderId="2" xfId="0" applyNumberFormat="1" applyFont="1" applyFill="1" applyBorder="1"/>
    <xf numFmtId="0" fontId="3" fillId="0" borderId="2" xfId="0" applyFont="1" applyBorder="1"/>
    <xf numFmtId="164" fontId="4" fillId="9" borderId="5" xfId="0" applyNumberFormat="1" applyFont="1" applyFill="1" applyBorder="1" applyAlignment="1">
      <alignment horizontal="right" vertical="center" indent="1"/>
    </xf>
    <xf numFmtId="9" fontId="12" fillId="10" borderId="6" xfId="1" applyFont="1" applyFill="1" applyBorder="1" applyAlignment="1">
      <alignment horizontal="left" vertical="center" indent="1"/>
    </xf>
    <xf numFmtId="9" fontId="4" fillId="9" borderId="7" xfId="1" applyFont="1" applyFill="1" applyBorder="1" applyAlignment="1">
      <alignment horizontal="right" vertical="center" indent="1"/>
    </xf>
    <xf numFmtId="0" fontId="12" fillId="10" borderId="6" xfId="1" applyNumberFormat="1" applyFont="1" applyFill="1" applyBorder="1" applyAlignment="1">
      <alignment horizontal="left" vertical="center" indent="1"/>
    </xf>
    <xf numFmtId="165" fontId="4" fillId="9" borderId="6" xfId="1" applyNumberFormat="1" applyFont="1" applyFill="1" applyBorder="1" applyAlignment="1">
      <alignment horizontal="right" vertical="center" indent="1"/>
    </xf>
    <xf numFmtId="164" fontId="4" fillId="9" borderId="7" xfId="0" applyNumberFormat="1" applyFont="1" applyFill="1" applyBorder="1" applyAlignment="1">
      <alignment horizontal="right" vertical="center" indent="1"/>
    </xf>
    <xf numFmtId="9" fontId="12" fillId="10" borderId="7" xfId="1" applyFont="1" applyFill="1" applyBorder="1" applyAlignment="1">
      <alignment horizontal="left" vertical="center" indent="1"/>
    </xf>
    <xf numFmtId="10" fontId="4" fillId="9" borderId="8" xfId="1" applyNumberFormat="1" applyFont="1" applyFill="1" applyBorder="1" applyAlignment="1">
      <alignment horizontal="right" vertical="center" indent="1"/>
    </xf>
    <xf numFmtId="0" fontId="12" fillId="10" borderId="9" xfId="1" applyNumberFormat="1" applyFont="1" applyFill="1" applyBorder="1" applyAlignment="1">
      <alignment horizontal="left" vertical="center" indent="1"/>
    </xf>
    <xf numFmtId="0" fontId="1" fillId="11" borderId="1" xfId="0" applyFont="1" applyFill="1" applyBorder="1"/>
    <xf numFmtId="164" fontId="4" fillId="9" borderId="12" xfId="0" applyNumberFormat="1" applyFont="1" applyFill="1" applyBorder="1" applyAlignment="1">
      <alignment horizontal="right" vertical="center" indent="1"/>
    </xf>
    <xf numFmtId="9" fontId="12" fillId="10" borderId="13" xfId="1" applyFont="1" applyFill="1" applyBorder="1" applyAlignment="1">
      <alignment horizontal="left" vertical="center" indent="1"/>
    </xf>
    <xf numFmtId="9" fontId="4" fillId="9" borderId="1" xfId="1" applyFont="1" applyFill="1" applyBorder="1" applyAlignment="1">
      <alignment horizontal="right" vertical="center" indent="1"/>
    </xf>
    <xf numFmtId="0" fontId="12" fillId="10" borderId="13" xfId="1" applyNumberFormat="1" applyFont="1" applyFill="1" applyBorder="1" applyAlignment="1">
      <alignment horizontal="left" vertical="center" indent="1"/>
    </xf>
    <xf numFmtId="164" fontId="4" fillId="9" borderId="13" xfId="0" applyNumberFormat="1" applyFont="1" applyFill="1" applyBorder="1" applyAlignment="1">
      <alignment horizontal="right" vertical="center" indent="1"/>
    </xf>
    <xf numFmtId="164" fontId="4" fillId="9" borderId="1" xfId="0" applyNumberFormat="1" applyFont="1" applyFill="1" applyBorder="1" applyAlignment="1">
      <alignment horizontal="right" vertical="center" indent="1"/>
    </xf>
    <xf numFmtId="165" fontId="4" fillId="9" borderId="1" xfId="1" applyNumberFormat="1" applyFont="1" applyFill="1" applyBorder="1" applyAlignment="1">
      <alignment horizontal="right" vertical="center" indent="1"/>
    </xf>
    <xf numFmtId="0" fontId="12" fillId="10" borderId="14" xfId="1" applyNumberFormat="1" applyFont="1" applyFill="1" applyBorder="1" applyAlignment="1">
      <alignment horizontal="left" vertical="center" indent="1"/>
    </xf>
    <xf numFmtId="9" fontId="14" fillId="10" borderId="13" xfId="1" applyFont="1" applyFill="1" applyBorder="1" applyAlignment="1">
      <alignment horizontal="left" vertical="center" indent="1"/>
    </xf>
    <xf numFmtId="166" fontId="4" fillId="9" borderId="1" xfId="0" applyNumberFormat="1" applyFont="1" applyFill="1" applyBorder="1" applyAlignment="1">
      <alignment horizontal="right" vertical="center" indent="1"/>
    </xf>
    <xf numFmtId="9" fontId="12" fillId="10" borderId="14" xfId="1" applyFont="1" applyFill="1" applyBorder="1" applyAlignment="1">
      <alignment horizontal="left" vertical="center" indent="1"/>
    </xf>
    <xf numFmtId="0" fontId="15" fillId="12" borderId="15" xfId="0" applyFont="1" applyFill="1" applyBorder="1" applyAlignment="1">
      <alignment horizontal="left" vertical="center" wrapText="1"/>
    </xf>
    <xf numFmtId="164" fontId="16" fillId="12" borderId="13" xfId="0" applyNumberFormat="1" applyFont="1" applyFill="1" applyBorder="1" applyAlignment="1">
      <alignment vertical="center"/>
    </xf>
    <xf numFmtId="167" fontId="4" fillId="9" borderId="12" xfId="0" applyNumberFormat="1" applyFont="1" applyFill="1" applyBorder="1" applyAlignment="1">
      <alignment horizontal="right" vertical="center" indent="1"/>
    </xf>
    <xf numFmtId="166" fontId="3" fillId="13" borderId="1" xfId="0" applyNumberFormat="1" applyFont="1" applyFill="1" applyBorder="1" applyAlignment="1">
      <alignment horizontal="right" vertical="center" indent="1"/>
    </xf>
    <xf numFmtId="9" fontId="17" fillId="10" borderId="14" xfId="1" applyFont="1" applyFill="1" applyBorder="1" applyAlignment="1">
      <alignment horizontal="left" vertical="center" indent="1"/>
    </xf>
    <xf numFmtId="167" fontId="4" fillId="9" borderId="16" xfId="0" applyNumberFormat="1" applyFont="1" applyFill="1" applyBorder="1" applyAlignment="1">
      <alignment horizontal="right" vertical="center" indent="1"/>
    </xf>
    <xf numFmtId="9" fontId="12" fillId="10" borderId="17" xfId="1" applyFont="1" applyFill="1" applyBorder="1" applyAlignment="1">
      <alignment horizontal="left" vertical="center" indent="1"/>
    </xf>
    <xf numFmtId="165" fontId="4" fillId="9" borderId="18" xfId="1" applyNumberFormat="1" applyFont="1" applyFill="1" applyBorder="1" applyAlignment="1">
      <alignment horizontal="right" vertical="center" indent="1"/>
    </xf>
    <xf numFmtId="9" fontId="4" fillId="9" borderId="18" xfId="1" applyFont="1" applyFill="1" applyBorder="1" applyAlignment="1">
      <alignment horizontal="right" vertical="center" indent="1"/>
    </xf>
    <xf numFmtId="2" fontId="4" fillId="9" borderId="17" xfId="0" applyNumberFormat="1" applyFont="1" applyFill="1" applyBorder="1" applyAlignment="1">
      <alignment horizontal="right" vertical="center" indent="1"/>
    </xf>
    <xf numFmtId="0" fontId="12" fillId="10" borderId="17" xfId="1" applyNumberFormat="1" applyFont="1" applyFill="1" applyBorder="1" applyAlignment="1">
      <alignment horizontal="left" vertical="center" indent="1"/>
    </xf>
    <xf numFmtId="165" fontId="4" fillId="14" borderId="18" xfId="1" applyNumberFormat="1" applyFont="1" applyFill="1" applyBorder="1" applyAlignment="1">
      <alignment horizontal="right" vertical="center" indent="1"/>
    </xf>
    <xf numFmtId="9" fontId="18" fillId="10" borderId="17" xfId="1" applyFont="1" applyFill="1" applyBorder="1" applyAlignment="1">
      <alignment horizontal="left" vertical="center" indent="1"/>
    </xf>
    <xf numFmtId="9" fontId="3" fillId="13" borderId="18" xfId="1" applyFont="1" applyFill="1" applyBorder="1" applyAlignment="1">
      <alignment horizontal="right" vertical="center" indent="1"/>
    </xf>
    <xf numFmtId="9" fontId="17" fillId="10" borderId="19" xfId="1" applyFont="1" applyFill="1" applyBorder="1" applyAlignment="1">
      <alignment horizontal="left" vertical="center" indent="1"/>
    </xf>
    <xf numFmtId="9" fontId="4" fillId="11" borderId="15" xfId="1" applyFont="1" applyFill="1" applyBorder="1" applyAlignment="1">
      <alignment horizontal="left" indent="1"/>
    </xf>
    <xf numFmtId="0" fontId="1" fillId="11" borderId="1" xfId="0" applyFont="1" applyFill="1" applyBorder="1" applyAlignment="1">
      <alignment vertical="center"/>
    </xf>
    <xf numFmtId="0" fontId="19" fillId="12" borderId="15" xfId="0" applyFont="1" applyFill="1" applyBorder="1" applyAlignment="1">
      <alignment horizontal="left" vertical="center" wrapText="1"/>
    </xf>
    <xf numFmtId="10" fontId="20" fillId="12" borderId="13" xfId="0" applyNumberFormat="1" applyFont="1" applyFill="1" applyBorder="1" applyAlignment="1">
      <alignment vertical="center"/>
    </xf>
    <xf numFmtId="0" fontId="3" fillId="9" borderId="20" xfId="0" applyFont="1" applyFill="1" applyBorder="1" applyAlignment="1">
      <alignment horizontal="right" vertical="center"/>
    </xf>
    <xf numFmtId="0" fontId="13" fillId="9" borderId="21" xfId="0" applyFont="1" applyFill="1" applyBorder="1" applyAlignment="1">
      <alignment horizontal="right" vertical="center" indent="1"/>
    </xf>
    <xf numFmtId="0" fontId="13" fillId="9" borderId="22" xfId="0" applyFont="1" applyFill="1" applyBorder="1" applyAlignment="1">
      <alignment horizontal="right" vertical="center" indent="1"/>
    </xf>
    <xf numFmtId="0" fontId="21" fillId="14" borderId="1" xfId="0" applyFont="1" applyFill="1" applyBorder="1" applyAlignment="1">
      <alignment horizontal="right" vertical="center" indent="1"/>
    </xf>
    <xf numFmtId="0" fontId="22" fillId="14" borderId="1" xfId="0" applyFont="1" applyFill="1" applyBorder="1" applyAlignment="1">
      <alignment horizontal="right" vertical="center" indent="1"/>
    </xf>
    <xf numFmtId="0" fontId="22" fillId="14" borderId="13" xfId="0" applyFont="1" applyFill="1" applyBorder="1" applyAlignment="1">
      <alignment horizontal="right" vertical="center" indent="1"/>
    </xf>
    <xf numFmtId="9" fontId="13" fillId="10" borderId="10" xfId="1" applyFont="1" applyFill="1" applyBorder="1" applyAlignment="1">
      <alignment horizontal="left" vertical="center" indent="2"/>
    </xf>
    <xf numFmtId="164" fontId="4" fillId="10" borderId="23" xfId="0" applyNumberFormat="1" applyFont="1" applyFill="1" applyBorder="1" applyAlignment="1">
      <alignment horizontal="right" vertical="center" indent="1"/>
    </xf>
    <xf numFmtId="164" fontId="4" fillId="10" borderId="11" xfId="0" applyNumberFormat="1" applyFont="1" applyFill="1" applyBorder="1" applyAlignment="1">
      <alignment horizontal="right" vertical="center" indent="1"/>
    </xf>
    <xf numFmtId="164" fontId="12" fillId="10" borderId="24" xfId="0" applyNumberFormat="1" applyFont="1" applyFill="1" applyBorder="1" applyAlignment="1">
      <alignment horizontal="right" vertical="center"/>
    </xf>
    <xf numFmtId="9" fontId="23" fillId="12" borderId="15" xfId="1" applyFont="1" applyFill="1" applyBorder="1" applyAlignment="1">
      <alignment horizontal="left" vertical="center" indent="2"/>
    </xf>
    <xf numFmtId="9" fontId="4" fillId="12" borderId="1" xfId="1" applyFont="1" applyFill="1" applyBorder="1" applyAlignment="1">
      <alignment horizontal="right" vertical="center" indent="1"/>
    </xf>
    <xf numFmtId="9" fontId="4" fillId="12" borderId="15" xfId="1" applyFont="1" applyFill="1" applyBorder="1" applyAlignment="1">
      <alignment horizontal="right" vertical="center" indent="1"/>
    </xf>
    <xf numFmtId="9" fontId="4" fillId="12" borderId="13" xfId="1" applyFont="1" applyFill="1" applyBorder="1" applyAlignment="1">
      <alignment horizontal="right" vertical="center" indent="1"/>
    </xf>
    <xf numFmtId="10" fontId="16" fillId="12" borderId="13" xfId="0" applyNumberFormat="1" applyFont="1" applyFill="1" applyBorder="1" applyAlignment="1">
      <alignment vertical="center"/>
    </xf>
    <xf numFmtId="164" fontId="4" fillId="10" borderId="10" xfId="0" applyNumberFormat="1" applyFont="1" applyFill="1" applyBorder="1" applyAlignment="1">
      <alignment horizontal="right" vertical="center" indent="1"/>
    </xf>
    <xf numFmtId="164" fontId="12" fillId="10" borderId="11" xfId="0" applyNumberFormat="1" applyFont="1" applyFill="1" applyBorder="1" applyAlignment="1">
      <alignment horizontal="right" vertical="center"/>
    </xf>
    <xf numFmtId="0" fontId="12" fillId="12" borderId="10" xfId="0" applyFont="1" applyFill="1" applyBorder="1" applyAlignment="1">
      <alignment horizontal="left" vertical="center" indent="2"/>
    </xf>
    <xf numFmtId="10" fontId="12" fillId="12" borderId="23" xfId="1" applyNumberFormat="1" applyFont="1" applyFill="1" applyBorder="1" applyAlignment="1">
      <alignment horizontal="right" vertical="center" indent="1"/>
    </xf>
    <xf numFmtId="10" fontId="12" fillId="12" borderId="10" xfId="1" applyNumberFormat="1" applyFont="1" applyFill="1" applyBorder="1" applyAlignment="1">
      <alignment horizontal="right" vertical="center" indent="1"/>
    </xf>
    <xf numFmtId="10" fontId="12" fillId="12" borderId="11" xfId="1" applyNumberFormat="1" applyFont="1" applyFill="1" applyBorder="1" applyAlignment="1">
      <alignment horizontal="right" vertical="center" indent="1"/>
    </xf>
    <xf numFmtId="2" fontId="16" fillId="12" borderId="13" xfId="0" applyNumberFormat="1" applyFont="1" applyFill="1" applyBorder="1" applyAlignment="1">
      <alignment vertical="center"/>
    </xf>
    <xf numFmtId="0" fontId="24" fillId="12" borderId="15" xfId="0" applyFont="1" applyFill="1" applyBorder="1" applyAlignment="1">
      <alignment horizontal="left" vertical="center" indent="1"/>
    </xf>
    <xf numFmtId="0" fontId="19" fillId="12" borderId="25" xfId="0" applyFont="1" applyFill="1" applyBorder="1" applyAlignment="1">
      <alignment horizontal="left" vertical="center" wrapText="1"/>
    </xf>
    <xf numFmtId="10" fontId="20" fillId="12" borderId="26" xfId="0" applyNumberFormat="1" applyFont="1" applyFill="1" applyBorder="1" applyAlignment="1">
      <alignment vertical="center"/>
    </xf>
    <xf numFmtId="9" fontId="13" fillId="10" borderId="25" xfId="1" applyFont="1" applyFill="1" applyBorder="1" applyAlignment="1">
      <alignment horizontal="left" vertical="center" indent="2"/>
    </xf>
    <xf numFmtId="9" fontId="4" fillId="10" borderId="27" xfId="1" applyFont="1" applyFill="1" applyBorder="1" applyAlignment="1">
      <alignment horizontal="right" vertical="center" indent="1"/>
    </xf>
    <xf numFmtId="9" fontId="4" fillId="10" borderId="25" xfId="1" applyFont="1" applyFill="1" applyBorder="1" applyAlignment="1">
      <alignment horizontal="right" vertical="center" indent="1"/>
    </xf>
    <xf numFmtId="9" fontId="4" fillId="10" borderId="26" xfId="1" applyFont="1" applyFill="1" applyBorder="1" applyAlignment="1">
      <alignment horizontal="right" vertical="center" indent="1"/>
    </xf>
    <xf numFmtId="9" fontId="4" fillId="10" borderId="26" xfId="1" applyFont="1" applyFill="1" applyBorder="1" applyAlignment="1">
      <alignment horizontal="right" vertical="center"/>
    </xf>
    <xf numFmtId="164" fontId="16" fillId="12" borderId="13" xfId="0" applyNumberFormat="1" applyFont="1" applyFill="1" applyBorder="1" applyAlignment="1">
      <alignment horizontal="right" vertical="center"/>
    </xf>
    <xf numFmtId="0" fontId="12" fillId="11" borderId="1" xfId="0" applyFont="1" applyFill="1" applyBorder="1" applyAlignment="1">
      <alignment horizontal="left" vertical="center" wrapText="1" indent="2"/>
    </xf>
    <xf numFmtId="10" fontId="20" fillId="12" borderId="13" xfId="0" applyNumberFormat="1" applyFont="1" applyFill="1" applyBorder="1" applyAlignment="1">
      <alignment horizontal="right" vertical="center"/>
    </xf>
    <xf numFmtId="10" fontId="20" fillId="12" borderId="26" xfId="0" applyNumberFormat="1" applyFont="1" applyFill="1" applyBorder="1" applyAlignment="1">
      <alignment horizontal="right" vertical="center"/>
    </xf>
    <xf numFmtId="0" fontId="12" fillId="11" borderId="1" xfId="0" applyFont="1" applyFill="1" applyBorder="1" applyAlignment="1">
      <alignment horizontal="left" vertical="center" wrapText="1" indent="3"/>
    </xf>
    <xf numFmtId="9" fontId="4" fillId="10" borderId="25" xfId="1" applyFont="1" applyFill="1" applyBorder="1" applyAlignment="1">
      <alignment horizontal="center" vertical="center"/>
    </xf>
    <xf numFmtId="9" fontId="4" fillId="10" borderId="26" xfId="1" applyFont="1" applyFill="1" applyBorder="1" applyAlignment="1">
      <alignment horizontal="center" vertical="center"/>
    </xf>
    <xf numFmtId="10" fontId="13" fillId="9" borderId="25" xfId="1" applyNumberFormat="1" applyFont="1" applyFill="1" applyBorder="1" applyAlignment="1">
      <alignment horizontal="center" vertical="center"/>
    </xf>
    <xf numFmtId="10" fontId="13" fillId="9" borderId="26" xfId="1" applyNumberFormat="1" applyFont="1" applyFill="1" applyBorder="1" applyAlignment="1">
      <alignment horizontal="center" vertical="center"/>
    </xf>
    <xf numFmtId="0" fontId="26" fillId="0" borderId="1" xfId="0" applyFont="1" applyBorder="1" applyAlignment="1">
      <alignment horizontal="left" vertical="center" indent="2"/>
    </xf>
    <xf numFmtId="0" fontId="26" fillId="0" borderId="0" xfId="0" applyFont="1" applyAlignment="1">
      <alignment horizontal="left" vertical="center" indent="2"/>
    </xf>
    <xf numFmtId="9" fontId="13" fillId="12" borderId="10" xfId="1" applyFont="1" applyFill="1" applyBorder="1" applyAlignment="1">
      <alignment horizontal="center" vertical="center"/>
    </xf>
    <xf numFmtId="9" fontId="13" fillId="12" borderId="11" xfId="1" applyFont="1" applyFill="1" applyBorder="1" applyAlignment="1">
      <alignment horizontal="center" vertical="center"/>
    </xf>
    <xf numFmtId="9" fontId="4" fillId="10" borderId="10" xfId="1" applyFont="1" applyFill="1" applyBorder="1" applyAlignment="1">
      <alignment horizontal="center" vertical="center"/>
    </xf>
    <xf numFmtId="9" fontId="4" fillId="10" borderId="11" xfId="1" applyFont="1" applyFill="1" applyBorder="1" applyAlignment="1">
      <alignment horizontal="center" vertical="center"/>
    </xf>
    <xf numFmtId="0" fontId="25" fillId="11" borderId="1" xfId="0" applyFont="1" applyFill="1" applyBorder="1" applyAlignment="1">
      <alignment horizontal="left" vertical="center" wrapText="1" indent="3"/>
    </xf>
    <xf numFmtId="0" fontId="25" fillId="11" borderId="1" xfId="0" applyFont="1" applyFill="1" applyBorder="1" applyAlignment="1">
      <alignment horizontal="left" vertical="center" indent="3"/>
    </xf>
  </cellXfs>
  <cellStyles count="2">
    <cellStyle name="Normal" xfId="0" builtinId="0"/>
    <cellStyle name="Percent"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mac/Documents/financial-modeling/Dashboard.xlsx" TargetMode="External"/><Relationship Id="rId1" Type="http://schemas.openxmlformats.org/officeDocument/2006/relationships/externalLinkPath" Target="/Users/mac/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High Growth"/>
      <sheetName val="GARP"/>
      <sheetName val="Top Consumer Stocks"/>
      <sheetName val="Dividend Portfolio"/>
      <sheetName val="Watchlist"/>
      <sheetName val="Small + Speculative"/>
      <sheetName val="Highest Quality"/>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4.1210000000000004E-2</v>
          </cell>
        </row>
      </sheetData>
      <sheetData sheetId="8"/>
      <sheetData sheetId="9"/>
      <sheetData sheetId="10"/>
      <sheetData sheetId="11"/>
      <sheetData sheetId="12"/>
      <sheetData sheetId="13"/>
      <sheetData sheetId="14"/>
      <sheetData sheetId="15"/>
      <sheetData sheetId="16"/>
      <sheetData sheetId="17"/>
      <sheetData sheetId="18"/>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https://www.bing.com/financeapi/forcetrigger?t=a1xygh&amp;q=XNAS%3aMRVL&amp;form=skydnc</v>
    <v>Learn more on Bing</v>
  </rv>
  <rv s="1">
    <v>0</v>
    <v>MARVELL TECHNOLOGY, INC (XNAS:MRVL)</v>
    <v>2</v>
    <v>3</v>
    <v>Finance</v>
    <v>4</v>
    <v>en-US</v>
    <v>a1xygh</v>
    <v>268435456</v>
    <v>1</v>
    <v>Powered by Refinitiv</v>
    <v>67.989999999999995</v>
    <v>33.75</v>
    <v>1.5192000000000001</v>
    <v>0.69</v>
    <v>1.3221E-2</v>
    <v>-0.12839999999999999</v>
    <v>-2.428E-3</v>
    <v>USD</v>
    <v>Marvell Technology, Inc., through its subsidiaries, is a supplier of data infrastructure semiconductor solutions. The Company is engaged in the design, development, and sale of integrated circuits. Its product solutions serve five end markets, such as data center, enterprise networking, carrier infrastructure, consumer, and automotive/industrial. The Company’s product offerings include custom application-specific integrated circuits (ASICs), electro-optics, Ethernet solutions, fiber channel adapters, processors, and storage controllers. It develops custom system-on-a-chip (SoC) solutions tailored to individual customer specifications. Its electro-optical products include pulse amplitude modulation (PAM) and coherent digital signal processors (DSPs), laser drivers, trans-impedance amplifiers (TIAs), silicon photonics and data center interconnect (DCI) solutions. It offers a portfolio of Ethernet solutions spanning controllers, network adapters, physical transceivers, and switches.</v>
    <v>7418</v>
    <v>Nasdaq Stock Market</v>
    <v>XNAS</v>
    <v>XNAS</v>
    <v>1000 N. West Street, Suite 1200, WILMINGTON, DE, 19801 US</v>
    <v>53.12</v>
    <v>Semiconductors &amp; Semiconductor Equipment</v>
    <v>Stock</v>
    <v>45269.04119662031</v>
    <v>0</v>
    <v>51.66</v>
    <v>45714760000</v>
    <v>MARVELL TECHNOLOGY, INC</v>
    <v>MARVELL TECHNOLOGY, INC</v>
    <v>51.72</v>
    <v>52.19</v>
    <v>52.88</v>
    <v>52.751600000000003</v>
    <v>864500000</v>
    <v>MRVL</v>
    <v>MARVELL TECHNOLOGY, INC (XNAS:MRVL)</v>
    <v>7086058</v>
    <v>9945972</v>
    <v>2020</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1" formatCode="0"/>
    </x:dxf>
    <x:dxf>
      <x:numFmt numFmtId="4" formatCode="#,##0.00"/>
    </x:dxf>
  </dxfs>
  <richProperties>
    <rPr n="NumberFormat" t="s"/>
    <rPr n="IsTitleField" t="b"/>
  </richProperties>
  <richStyles>
    <rSty dxfid="1">
      <rpv i="0">_([$$-en-US]* #,##0.00_);_([$$-en-US]* (#,##0.00);_([$$-en-US]* "-"??_);_(@_)</rpv>
    </rSty>
    <rSty dxfid="6">
      <rpv i="0">#,##0.00</rpv>
    </rSty>
    <rSty>
      <rpv i="1">1</rpv>
    </rSty>
    <rSty dxfid="4">
      <rpv i="0">#,##0</rpv>
    </rSty>
    <rSty dxfid="3"/>
    <rSty dxfid="1">
      <rpv i="0">_([$$-en-US]* #,##0_);_([$$-en-US]* (#,##0);_([$$-en-US]* "-"_);_(@_)</rpv>
    </rSty>
    <rSty dxfid="2"/>
    <rSty dxfid="5">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ic.ai/financials/MRVL%3AUS/annua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finbox.com/NASDAQGS:MRVL/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96"/>
  <sheetViews>
    <sheetView topLeftCell="A100" workbookViewId="0">
      <pane xSplit="1" topLeftCell="K1" activePane="topRight" state="frozen"/>
      <selection pane="topRight" activeCell="P198" sqref="P198"/>
    </sheetView>
  </sheetViews>
  <sheetFormatPr baseColWidth="10" defaultRowHeight="15" x14ac:dyDescent="0.2"/>
  <cols>
    <col min="1" max="1" width="40.83203125" customWidth="1"/>
    <col min="2" max="22" width="16.83203125" customWidth="1"/>
  </cols>
  <sheetData>
    <row r="1" spans="1:21" ht="16" x14ac:dyDescent="0.2">
      <c r="A1" s="8" t="e" vm="1">
        <v>#VALUE!</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192</v>
      </c>
      <c r="U1" s="1" t="s">
        <v>193</v>
      </c>
    </row>
    <row r="2" spans="1:21" ht="16" x14ac:dyDescent="0.2">
      <c r="A2" s="34" t="s">
        <v>18</v>
      </c>
      <c r="B2" s="32">
        <v>2950563000</v>
      </c>
      <c r="C2" s="32">
        <v>2807687000</v>
      </c>
      <c r="D2" s="32">
        <v>3611893000</v>
      </c>
      <c r="E2" s="32">
        <v>3393040000</v>
      </c>
      <c r="F2" s="32">
        <v>3168630000</v>
      </c>
      <c r="G2" s="32">
        <v>3404400000</v>
      </c>
      <c r="H2" s="32">
        <v>3706963000</v>
      </c>
      <c r="I2" s="32">
        <v>2725828000</v>
      </c>
      <c r="J2" s="32">
        <v>2317674000</v>
      </c>
      <c r="K2" s="32">
        <v>2409170000</v>
      </c>
      <c r="L2" s="32">
        <v>2865791000</v>
      </c>
      <c r="M2" s="32">
        <v>2699161000</v>
      </c>
      <c r="N2" s="32">
        <v>2968900000</v>
      </c>
      <c r="O2" s="32">
        <v>4462383000</v>
      </c>
      <c r="P2" s="32">
        <v>5919600000</v>
      </c>
      <c r="Q2" s="33">
        <v>5618400000</v>
      </c>
      <c r="R2" s="32">
        <v>1537300000</v>
      </c>
      <c r="S2" s="32">
        <v>1418500000</v>
      </c>
      <c r="T2" s="32">
        <v>1321700000</v>
      </c>
      <c r="U2" s="32">
        <v>1340900000</v>
      </c>
    </row>
    <row r="3" spans="1:21" ht="16" x14ac:dyDescent="0.2">
      <c r="A3" s="9" t="s">
        <v>191</v>
      </c>
      <c r="B3" s="10"/>
      <c r="C3" s="11">
        <f t="shared" ref="C3:Q3" si="0">(C2/B2)-1</f>
        <v>-4.8423300909012923E-2</v>
      </c>
      <c r="D3" s="11">
        <f t="shared" si="0"/>
        <v>0.28643007571712942</v>
      </c>
      <c r="E3" s="11">
        <f t="shared" si="0"/>
        <v>-6.0592326516870743E-2</v>
      </c>
      <c r="F3" s="11">
        <f t="shared" si="0"/>
        <v>-6.6138330228939224E-2</v>
      </c>
      <c r="G3" s="11">
        <f t="shared" si="0"/>
        <v>7.4407551528578697E-2</v>
      </c>
      <c r="H3" s="11">
        <f t="shared" si="0"/>
        <v>8.8874104100575835E-2</v>
      </c>
      <c r="I3" s="11">
        <f t="shared" si="0"/>
        <v>-0.26467353464277898</v>
      </c>
      <c r="J3" s="11">
        <f t="shared" si="0"/>
        <v>-0.14973578670407672</v>
      </c>
      <c r="K3" s="11">
        <f t="shared" si="0"/>
        <v>3.9477510642135227E-2</v>
      </c>
      <c r="L3" s="11">
        <f t="shared" si="0"/>
        <v>0.18953456999713603</v>
      </c>
      <c r="M3" s="11">
        <f t="shared" si="0"/>
        <v>-5.8144505304120186E-2</v>
      </c>
      <c r="N3" s="11">
        <f t="shared" si="0"/>
        <v>9.993438701878099E-2</v>
      </c>
      <c r="O3" s="11">
        <f t="shared" si="0"/>
        <v>0.50304254100845425</v>
      </c>
      <c r="P3" s="11">
        <f t="shared" si="0"/>
        <v>0.32655578868958579</v>
      </c>
      <c r="Q3" s="11">
        <f t="shared" si="0"/>
        <v>-5.0881816338941843E-2</v>
      </c>
      <c r="R3" s="11"/>
      <c r="S3" s="11">
        <f t="shared" ref="S3:U3" si="1">(S2/R2)-1</f>
        <v>-7.7278345150588734E-2</v>
      </c>
      <c r="T3" s="11">
        <f t="shared" si="1"/>
        <v>-6.8241099753260537E-2</v>
      </c>
      <c r="U3" s="11">
        <f t="shared" si="1"/>
        <v>1.4526745857607715E-2</v>
      </c>
    </row>
    <row r="4" spans="1:21" ht="16" x14ac:dyDescent="0.2">
      <c r="A4" s="2" t="s">
        <v>19</v>
      </c>
      <c r="B4" s="3">
        <v>2950563000</v>
      </c>
      <c r="C4" s="3">
        <v>2807687000</v>
      </c>
      <c r="D4" s="3">
        <v>3611893000</v>
      </c>
      <c r="E4" s="3">
        <v>3393040000</v>
      </c>
      <c r="F4" s="3">
        <v>3168630000</v>
      </c>
      <c r="G4" s="3">
        <v>3404400000</v>
      </c>
      <c r="H4" s="3">
        <v>3706963000</v>
      </c>
      <c r="I4" s="3">
        <v>2725828000</v>
      </c>
      <c r="J4" s="3">
        <v>2317674000</v>
      </c>
      <c r="K4" s="3">
        <v>2409170000</v>
      </c>
      <c r="L4" s="3">
        <v>2865791000</v>
      </c>
      <c r="M4" s="3">
        <v>2699161000</v>
      </c>
      <c r="N4" s="3">
        <v>2968900000</v>
      </c>
      <c r="O4" s="3">
        <v>4462383000</v>
      </c>
      <c r="P4" s="3">
        <v>5919600000</v>
      </c>
      <c r="Q4" s="4">
        <v>5618400000</v>
      </c>
      <c r="R4" s="3">
        <v>1537300000</v>
      </c>
      <c r="S4" s="3">
        <v>1418500000</v>
      </c>
      <c r="T4" s="3">
        <v>1321700000</v>
      </c>
      <c r="U4" s="3">
        <v>1340900000</v>
      </c>
    </row>
    <row r="5" spans="1:21" ht="16" x14ac:dyDescent="0.2">
      <c r="A5" s="2" t="s">
        <v>20</v>
      </c>
      <c r="B5" s="3">
        <v>1426624000</v>
      </c>
      <c r="C5" s="3">
        <v>1227096000</v>
      </c>
      <c r="D5" s="3">
        <v>1473274000</v>
      </c>
      <c r="E5" s="3">
        <v>1465805000</v>
      </c>
      <c r="F5" s="3">
        <v>1493497000</v>
      </c>
      <c r="G5" s="3">
        <v>1654230000</v>
      </c>
      <c r="H5" s="3">
        <v>1843706000</v>
      </c>
      <c r="I5" s="3">
        <v>1494736000</v>
      </c>
      <c r="J5" s="3">
        <v>1029527000</v>
      </c>
      <c r="K5" s="3">
        <v>947230000</v>
      </c>
      <c r="L5" s="3">
        <v>1407399000</v>
      </c>
      <c r="M5" s="3">
        <v>1342220000</v>
      </c>
      <c r="N5" s="3">
        <v>1480550000</v>
      </c>
      <c r="O5" s="3">
        <v>2398158000</v>
      </c>
      <c r="P5" s="3">
        <v>2932100000</v>
      </c>
      <c r="Q5" s="4">
        <v>3089500000</v>
      </c>
      <c r="R5" s="3">
        <v>760000000</v>
      </c>
      <c r="S5" s="3">
        <v>745200000</v>
      </c>
      <c r="T5" s="3">
        <v>764500000</v>
      </c>
      <c r="U5" s="3">
        <v>819800000</v>
      </c>
    </row>
    <row r="6" spans="1:21" ht="16" x14ac:dyDescent="0.2">
      <c r="A6" s="2" t="s">
        <v>21</v>
      </c>
      <c r="B6" s="3">
        <v>1426624000</v>
      </c>
      <c r="C6" s="3">
        <v>1227096000</v>
      </c>
      <c r="D6" s="3">
        <v>1473274000</v>
      </c>
      <c r="E6" s="3">
        <v>1465805000</v>
      </c>
      <c r="F6" s="3">
        <v>1493497000</v>
      </c>
      <c r="G6" s="3">
        <v>1654230000</v>
      </c>
      <c r="H6" s="3">
        <v>1843706000</v>
      </c>
      <c r="I6" s="3">
        <v>1494736000</v>
      </c>
      <c r="J6" s="3">
        <v>1029527000</v>
      </c>
      <c r="K6" s="3">
        <v>947230000</v>
      </c>
      <c r="L6" s="3">
        <v>1407399000</v>
      </c>
      <c r="M6" s="3">
        <v>1342220000</v>
      </c>
      <c r="N6" s="3">
        <v>1480550000</v>
      </c>
      <c r="O6" s="3">
        <v>2398158000</v>
      </c>
      <c r="P6" s="3">
        <v>2932100000</v>
      </c>
      <c r="Q6" s="4">
        <v>3089500000</v>
      </c>
      <c r="R6" s="3">
        <v>760000000</v>
      </c>
      <c r="S6" s="3">
        <v>745200000</v>
      </c>
      <c r="T6" s="3">
        <v>764500000</v>
      </c>
      <c r="U6" s="3">
        <v>819800000</v>
      </c>
    </row>
    <row r="7" spans="1:21" ht="16" x14ac:dyDescent="0.2">
      <c r="A7" s="34" t="s">
        <v>22</v>
      </c>
      <c r="B7" s="32">
        <v>1523939000</v>
      </c>
      <c r="C7" s="32">
        <v>1580591000</v>
      </c>
      <c r="D7" s="32">
        <v>2138619000</v>
      </c>
      <c r="E7" s="32">
        <v>1927235000</v>
      </c>
      <c r="F7" s="32">
        <v>1675133000</v>
      </c>
      <c r="G7" s="32">
        <v>1750170000</v>
      </c>
      <c r="H7" s="32">
        <v>1863257000</v>
      </c>
      <c r="I7" s="32">
        <v>1231092000</v>
      </c>
      <c r="J7" s="32">
        <v>1288147000</v>
      </c>
      <c r="K7" s="32">
        <v>1461940000</v>
      </c>
      <c r="L7" s="32">
        <v>1458392000</v>
      </c>
      <c r="M7" s="32">
        <v>1356941000</v>
      </c>
      <c r="N7" s="32">
        <v>1488350000</v>
      </c>
      <c r="O7" s="32">
        <v>2064225000</v>
      </c>
      <c r="P7" s="32">
        <v>2987500000</v>
      </c>
      <c r="Q7" s="33">
        <v>2528900000</v>
      </c>
      <c r="R7" s="32">
        <v>777300000</v>
      </c>
      <c r="S7" s="32">
        <v>673300000</v>
      </c>
      <c r="T7" s="32">
        <v>557200000</v>
      </c>
      <c r="U7" s="32">
        <v>521100000</v>
      </c>
    </row>
    <row r="8" spans="1:21" ht="16" x14ac:dyDescent="0.2">
      <c r="A8" s="29" t="s">
        <v>58</v>
      </c>
      <c r="B8" s="30">
        <v>51.65</v>
      </c>
      <c r="C8" s="30">
        <v>56.3</v>
      </c>
      <c r="D8" s="30">
        <v>59.21</v>
      </c>
      <c r="E8" s="30">
        <v>56.8</v>
      </c>
      <c r="F8" s="30">
        <v>52.87</v>
      </c>
      <c r="G8" s="30">
        <v>51.41</v>
      </c>
      <c r="H8" s="30">
        <v>50.26</v>
      </c>
      <c r="I8" s="30">
        <v>45.16</v>
      </c>
      <c r="J8" s="30">
        <v>55.58</v>
      </c>
      <c r="K8" s="30">
        <v>60.68</v>
      </c>
      <c r="L8" s="30">
        <v>50.89</v>
      </c>
      <c r="M8" s="30">
        <v>50.27</v>
      </c>
      <c r="N8" s="30">
        <v>50.13</v>
      </c>
      <c r="O8" s="30">
        <v>46.26</v>
      </c>
      <c r="P8" s="30">
        <v>50.47</v>
      </c>
      <c r="Q8" s="31">
        <v>45.01</v>
      </c>
      <c r="R8" s="30">
        <v>50.56</v>
      </c>
      <c r="S8" s="30">
        <v>47.47</v>
      </c>
      <c r="T8" s="30">
        <v>42.16</v>
      </c>
      <c r="U8" s="30">
        <v>38.86</v>
      </c>
    </row>
    <row r="9" spans="1:21" ht="16" x14ac:dyDescent="0.2">
      <c r="A9" s="2" t="s">
        <v>23</v>
      </c>
      <c r="B9" s="3" t="s">
        <v>24</v>
      </c>
      <c r="C9" s="3" t="s">
        <v>24</v>
      </c>
      <c r="D9" s="3" t="s">
        <v>24</v>
      </c>
      <c r="E9" s="3" t="s">
        <v>24</v>
      </c>
      <c r="F9" s="3" t="s">
        <v>24</v>
      </c>
      <c r="G9" s="3" t="s">
        <v>24</v>
      </c>
      <c r="H9" s="3" t="s">
        <v>24</v>
      </c>
      <c r="I9" s="3" t="s">
        <v>24</v>
      </c>
      <c r="J9" s="3" t="s">
        <v>24</v>
      </c>
      <c r="K9" s="3" t="s">
        <v>24</v>
      </c>
      <c r="L9" s="3" t="s">
        <v>24</v>
      </c>
      <c r="M9" s="3" t="s">
        <v>24</v>
      </c>
      <c r="N9" s="3" t="s">
        <v>24</v>
      </c>
      <c r="O9" s="3" t="s">
        <v>24</v>
      </c>
      <c r="P9" s="3" t="s">
        <v>24</v>
      </c>
      <c r="Q9" s="4" t="s">
        <v>24</v>
      </c>
      <c r="R9" s="3" t="s">
        <v>24</v>
      </c>
      <c r="S9" s="3" t="s">
        <v>24</v>
      </c>
      <c r="T9" s="3" t="s">
        <v>24</v>
      </c>
      <c r="U9" s="3" t="s">
        <v>24</v>
      </c>
    </row>
    <row r="10" spans="1:21" ht="16" x14ac:dyDescent="0.2">
      <c r="A10" s="2" t="s">
        <v>25</v>
      </c>
      <c r="B10" s="3">
        <v>1349074000</v>
      </c>
      <c r="C10" s="3">
        <v>1246476000</v>
      </c>
      <c r="D10" s="3">
        <v>1237427000</v>
      </c>
      <c r="E10" s="3">
        <v>1323089000</v>
      </c>
      <c r="F10" s="3">
        <v>1380476000</v>
      </c>
      <c r="G10" s="3">
        <v>1459979000</v>
      </c>
      <c r="H10" s="3">
        <v>1454438000</v>
      </c>
      <c r="I10" s="3">
        <v>1393164000</v>
      </c>
      <c r="J10" s="3">
        <v>1188153000</v>
      </c>
      <c r="K10" s="3">
        <v>952610000</v>
      </c>
      <c r="L10" s="3">
        <v>1338369000</v>
      </c>
      <c r="M10" s="3">
        <v>1544971000</v>
      </c>
      <c r="N10" s="3">
        <v>1539980000</v>
      </c>
      <c r="O10" s="3">
        <v>2379551000</v>
      </c>
      <c r="P10" s="3">
        <v>2627900000</v>
      </c>
      <c r="Q10" s="4">
        <v>2666900000</v>
      </c>
      <c r="R10" s="3">
        <v>655900000</v>
      </c>
      <c r="S10" s="3">
        <v>646500000</v>
      </c>
      <c r="T10" s="3">
        <v>679700000</v>
      </c>
      <c r="U10" s="3">
        <v>684800000</v>
      </c>
    </row>
    <row r="11" spans="1:21" ht="16" x14ac:dyDescent="0.2">
      <c r="A11" s="29" t="s">
        <v>26</v>
      </c>
      <c r="B11" s="32">
        <v>265761000</v>
      </c>
      <c r="C11" s="32">
        <v>310766000</v>
      </c>
      <c r="D11" s="32">
        <v>260311000</v>
      </c>
      <c r="E11" s="32">
        <v>260054000</v>
      </c>
      <c r="F11" s="32">
        <v>270331000</v>
      </c>
      <c r="G11" s="32">
        <v>259169000</v>
      </c>
      <c r="H11" s="32">
        <v>273982000</v>
      </c>
      <c r="I11" s="32">
        <v>280970000</v>
      </c>
      <c r="J11" s="32">
        <v>299727000</v>
      </c>
      <c r="K11" s="32">
        <v>238166000</v>
      </c>
      <c r="L11" s="32">
        <v>424360000</v>
      </c>
      <c r="M11" s="32">
        <v>464580000</v>
      </c>
      <c r="N11" s="32">
        <v>467240000</v>
      </c>
      <c r="O11" s="32">
        <v>955245000</v>
      </c>
      <c r="P11" s="32">
        <v>843600000</v>
      </c>
      <c r="Q11" s="33">
        <v>820200000</v>
      </c>
      <c r="R11" s="32">
        <v>207800000</v>
      </c>
      <c r="S11" s="32">
        <v>203400000</v>
      </c>
      <c r="T11" s="32">
        <v>199000000</v>
      </c>
      <c r="U11" s="32">
        <v>210000000</v>
      </c>
    </row>
    <row r="12" spans="1:21" ht="16" x14ac:dyDescent="0.2">
      <c r="A12" s="12" t="s">
        <v>194</v>
      </c>
      <c r="B12" s="11">
        <f t="shared" ref="B12:U12" si="2">B11/B2</f>
        <v>9.0071284700580873E-2</v>
      </c>
      <c r="C12" s="11">
        <f t="shared" si="2"/>
        <v>0.11068399006014559</v>
      </c>
      <c r="D12" s="11">
        <f t="shared" si="2"/>
        <v>7.2070518146578541E-2</v>
      </c>
      <c r="E12" s="11">
        <f t="shared" si="2"/>
        <v>7.6643364062905242E-2</v>
      </c>
      <c r="F12" s="11">
        <f t="shared" si="2"/>
        <v>8.5314789041320699E-2</v>
      </c>
      <c r="G12" s="11">
        <f t="shared" si="2"/>
        <v>7.6127658324521202E-2</v>
      </c>
      <c r="H12" s="11">
        <f t="shared" si="2"/>
        <v>7.3910098374329602E-2</v>
      </c>
      <c r="I12" s="11">
        <f t="shared" si="2"/>
        <v>0.10307693662256019</v>
      </c>
      <c r="J12" s="11">
        <f t="shared" si="2"/>
        <v>0.12932232919729003</v>
      </c>
      <c r="K12" s="11">
        <f t="shared" si="2"/>
        <v>9.8858112960065081E-2</v>
      </c>
      <c r="L12" s="11">
        <f t="shared" si="2"/>
        <v>0.14807779073910135</v>
      </c>
      <c r="M12" s="11">
        <f t="shared" si="2"/>
        <v>0.17212015141001222</v>
      </c>
      <c r="N12" s="11">
        <f t="shared" si="2"/>
        <v>0.15737815352487453</v>
      </c>
      <c r="O12" s="11">
        <f t="shared" si="2"/>
        <v>0.21406611669146283</v>
      </c>
      <c r="P12" s="11">
        <f t="shared" si="2"/>
        <v>0.14250962902898845</v>
      </c>
      <c r="Q12" s="11">
        <f t="shared" si="2"/>
        <v>0.14598462195642889</v>
      </c>
      <c r="R12" s="11">
        <f t="shared" si="2"/>
        <v>0.13517205490145059</v>
      </c>
      <c r="S12" s="11">
        <f t="shared" si="2"/>
        <v>0.14339090588649983</v>
      </c>
      <c r="T12" s="11">
        <f t="shared" si="2"/>
        <v>0.15056366800332904</v>
      </c>
      <c r="U12" s="11">
        <f t="shared" si="2"/>
        <v>0.15661123126258483</v>
      </c>
    </row>
    <row r="13" spans="1:21" ht="16" x14ac:dyDescent="0.2">
      <c r="A13" s="29" t="s">
        <v>27</v>
      </c>
      <c r="B13" s="32">
        <v>929990000</v>
      </c>
      <c r="C13" s="32">
        <v>828176000</v>
      </c>
      <c r="D13" s="32">
        <v>897578000</v>
      </c>
      <c r="E13" s="32">
        <v>1013678000</v>
      </c>
      <c r="F13" s="32">
        <v>1057445000</v>
      </c>
      <c r="G13" s="32">
        <v>1156885000</v>
      </c>
      <c r="H13" s="32">
        <v>1164059000</v>
      </c>
      <c r="I13" s="32">
        <v>1101446000</v>
      </c>
      <c r="J13" s="32">
        <v>880050000</v>
      </c>
      <c r="K13" s="32">
        <v>714444000</v>
      </c>
      <c r="L13" s="32">
        <v>914009000</v>
      </c>
      <c r="M13" s="32">
        <v>1080391000</v>
      </c>
      <c r="N13" s="32">
        <v>1072740000</v>
      </c>
      <c r="O13" s="32">
        <v>1424306000</v>
      </c>
      <c r="P13" s="32">
        <v>1784300000</v>
      </c>
      <c r="Q13" s="33">
        <v>1846700000</v>
      </c>
      <c r="R13" s="32">
        <v>448100000</v>
      </c>
      <c r="S13" s="32">
        <v>443100000</v>
      </c>
      <c r="T13" s="32">
        <v>480700000</v>
      </c>
      <c r="U13" s="32">
        <v>474800000</v>
      </c>
    </row>
    <row r="14" spans="1:21" ht="16" x14ac:dyDescent="0.2">
      <c r="A14" s="13" t="s">
        <v>195</v>
      </c>
      <c r="B14" s="14">
        <v>0</v>
      </c>
      <c r="C14" s="14">
        <v>0</v>
      </c>
      <c r="D14" s="14">
        <v>0</v>
      </c>
      <c r="E14" s="14">
        <v>0</v>
      </c>
      <c r="F14" s="14">
        <v>0</v>
      </c>
      <c r="G14" s="14">
        <v>0</v>
      </c>
      <c r="H14" s="14">
        <v>0</v>
      </c>
      <c r="I14" s="14">
        <v>0</v>
      </c>
      <c r="J14" s="14">
        <v>0</v>
      </c>
      <c r="K14" s="14">
        <f t="shared" ref="K14:U14" si="3">K13/K2</f>
        <v>0.29655192452172324</v>
      </c>
      <c r="L14" s="14">
        <f t="shared" si="3"/>
        <v>0.31893777320118599</v>
      </c>
      <c r="M14" s="14">
        <f t="shared" si="3"/>
        <v>0.40026919476089051</v>
      </c>
      <c r="N14" s="14">
        <f t="shared" si="3"/>
        <v>0.36132574354137897</v>
      </c>
      <c r="O14" s="14">
        <f t="shared" si="3"/>
        <v>0.31918058131720206</v>
      </c>
      <c r="P14" s="14">
        <f t="shared" si="3"/>
        <v>0.3014223934049598</v>
      </c>
      <c r="Q14" s="14">
        <f t="shared" si="3"/>
        <v>0.32868788267122312</v>
      </c>
      <c r="R14" s="14">
        <f t="shared" si="3"/>
        <v>0.2914850712287777</v>
      </c>
      <c r="S14" s="14">
        <f t="shared" si="3"/>
        <v>0.31237222418047234</v>
      </c>
      <c r="T14" s="14">
        <f t="shared" si="3"/>
        <v>0.36369826738291594</v>
      </c>
      <c r="U14" s="14">
        <f t="shared" si="3"/>
        <v>0.35409053620702513</v>
      </c>
    </row>
    <row r="15" spans="1:21" ht="16" x14ac:dyDescent="0.2">
      <c r="A15" s="2" t="s">
        <v>28</v>
      </c>
      <c r="B15" s="3">
        <v>153323000</v>
      </c>
      <c r="C15" s="3">
        <v>107534000</v>
      </c>
      <c r="D15" s="3">
        <v>79538000</v>
      </c>
      <c r="E15" s="3">
        <v>49357000</v>
      </c>
      <c r="F15" s="3">
        <v>52700000</v>
      </c>
      <c r="G15" s="3">
        <v>43925000</v>
      </c>
      <c r="H15" s="3">
        <v>16397000</v>
      </c>
      <c r="I15" s="3">
        <v>10748000</v>
      </c>
      <c r="J15" s="3">
        <v>8376000</v>
      </c>
      <c r="K15" s="3" t="s">
        <v>24</v>
      </c>
      <c r="L15" s="3" t="s">
        <v>24</v>
      </c>
      <c r="M15" s="3" t="s">
        <v>24</v>
      </c>
      <c r="N15" s="3" t="s">
        <v>24</v>
      </c>
      <c r="O15" s="3" t="s">
        <v>24</v>
      </c>
      <c r="P15" s="3" t="s">
        <v>24</v>
      </c>
      <c r="Q15" s="4" t="s">
        <v>24</v>
      </c>
      <c r="R15" s="3" t="s">
        <v>24</v>
      </c>
      <c r="S15" s="3" t="s">
        <v>24</v>
      </c>
      <c r="T15" s="3" t="s">
        <v>24</v>
      </c>
      <c r="U15" s="3" t="s">
        <v>24</v>
      </c>
    </row>
    <row r="16" spans="1:21" ht="16" x14ac:dyDescent="0.2">
      <c r="A16" s="29" t="s">
        <v>29</v>
      </c>
      <c r="B16" s="32">
        <v>174865000</v>
      </c>
      <c r="C16" s="32">
        <v>334115000</v>
      </c>
      <c r="D16" s="32">
        <v>901192000</v>
      </c>
      <c r="E16" s="32">
        <v>604146000</v>
      </c>
      <c r="F16" s="32">
        <v>294657000</v>
      </c>
      <c r="G16" s="32">
        <v>290191000</v>
      </c>
      <c r="H16" s="32">
        <v>408819000</v>
      </c>
      <c r="I16" s="32">
        <v>-162072000</v>
      </c>
      <c r="J16" s="32">
        <v>99994000</v>
      </c>
      <c r="K16" s="32">
        <v>509330000</v>
      </c>
      <c r="L16" s="32">
        <v>120023000</v>
      </c>
      <c r="M16" s="32">
        <v>-188030000</v>
      </c>
      <c r="N16" s="32">
        <v>-51630000</v>
      </c>
      <c r="O16" s="32">
        <v>-315326000</v>
      </c>
      <c r="P16" s="32">
        <v>359600000</v>
      </c>
      <c r="Q16" s="33">
        <v>-138000000</v>
      </c>
      <c r="R16" s="32">
        <v>121400000</v>
      </c>
      <c r="S16" s="32">
        <v>26800000</v>
      </c>
      <c r="T16" s="32">
        <v>-122500000</v>
      </c>
      <c r="U16" s="32">
        <v>-163700000</v>
      </c>
    </row>
    <row r="17" spans="1:21" ht="16" x14ac:dyDescent="0.2">
      <c r="A17" s="29" t="s">
        <v>59</v>
      </c>
      <c r="B17" s="30">
        <v>5.93</v>
      </c>
      <c r="C17" s="30">
        <v>11.9</v>
      </c>
      <c r="D17" s="30">
        <v>24.95</v>
      </c>
      <c r="E17" s="30">
        <v>17.809999999999999</v>
      </c>
      <c r="F17" s="30">
        <v>9.3000000000000007</v>
      </c>
      <c r="G17" s="30">
        <v>8.52</v>
      </c>
      <c r="H17" s="30">
        <v>11.03</v>
      </c>
      <c r="I17" s="30">
        <v>-5.95</v>
      </c>
      <c r="J17" s="30">
        <v>4.3099999999999996</v>
      </c>
      <c r="K17" s="30">
        <v>21.14</v>
      </c>
      <c r="L17" s="30">
        <v>4.1900000000000004</v>
      </c>
      <c r="M17" s="30">
        <v>-6.97</v>
      </c>
      <c r="N17" s="30">
        <v>-1.74</v>
      </c>
      <c r="O17" s="30">
        <v>-7.07</v>
      </c>
      <c r="P17" s="30">
        <v>6.07</v>
      </c>
      <c r="Q17" s="31">
        <v>-2.46</v>
      </c>
      <c r="R17" s="30">
        <v>7.9</v>
      </c>
      <c r="S17" s="30">
        <v>1.89</v>
      </c>
      <c r="T17" s="30">
        <v>-9.27</v>
      </c>
      <c r="U17" s="30">
        <v>-12.21</v>
      </c>
    </row>
    <row r="18" spans="1:21" ht="16" x14ac:dyDescent="0.2">
      <c r="A18" s="15" t="s">
        <v>196</v>
      </c>
      <c r="B18" s="10"/>
      <c r="C18" s="11">
        <f>(C16/B16)-1</f>
        <v>0.91070254196094136</v>
      </c>
      <c r="D18" s="11">
        <f>(D16/C16)-1</f>
        <v>1.6972509465303864</v>
      </c>
      <c r="E18" s="11">
        <f>(E16/D16)-1</f>
        <v>-0.32961455494500613</v>
      </c>
      <c r="F18" s="11">
        <f t="shared" ref="F18:Q18" si="4">(F16/E16)-1</f>
        <v>-0.51227517851645132</v>
      </c>
      <c r="G18" s="11">
        <f t="shared" si="4"/>
        <v>-1.515660581625411E-2</v>
      </c>
      <c r="H18" s="11">
        <f t="shared" si="4"/>
        <v>0.4087928295501928</v>
      </c>
      <c r="I18" s="11">
        <f t="shared" si="4"/>
        <v>-1.3964395001210805</v>
      </c>
      <c r="J18" s="11">
        <f t="shared" si="4"/>
        <v>-1.6169727034898069</v>
      </c>
      <c r="K18" s="11">
        <f t="shared" si="4"/>
        <v>4.0936056163369798</v>
      </c>
      <c r="L18" s="11">
        <f t="shared" si="4"/>
        <v>-0.76435120648695343</v>
      </c>
      <c r="M18" s="11">
        <f t="shared" si="4"/>
        <v>-2.5666163985236166</v>
      </c>
      <c r="N18" s="11">
        <f t="shared" si="4"/>
        <v>-0.72541615699622408</v>
      </c>
      <c r="O18" s="11">
        <f t="shared" si="4"/>
        <v>5.1074181677319386</v>
      </c>
      <c r="P18" s="11">
        <f t="shared" si="4"/>
        <v>-2.1404070707775444</v>
      </c>
      <c r="Q18" s="11">
        <f t="shared" si="4"/>
        <v>-1.3837597330367075</v>
      </c>
      <c r="R18" s="11"/>
      <c r="S18" s="11">
        <f t="shared" ref="S18:U18" si="5">(S16/R16)-1</f>
        <v>-0.77924217462932455</v>
      </c>
      <c r="T18" s="11">
        <f t="shared" si="5"/>
        <v>-5.5708955223880601</v>
      </c>
      <c r="U18" s="11">
        <f t="shared" si="5"/>
        <v>0.33632653061224493</v>
      </c>
    </row>
    <row r="19" spans="1:21" ht="16" x14ac:dyDescent="0.2">
      <c r="A19" s="2" t="s">
        <v>30</v>
      </c>
      <c r="B19" s="3">
        <v>4032000</v>
      </c>
      <c r="C19" s="3">
        <v>-8995000</v>
      </c>
      <c r="D19" s="3">
        <v>-9270000</v>
      </c>
      <c r="E19" s="3">
        <v>-14913000</v>
      </c>
      <c r="F19" s="3">
        <v>-15533000</v>
      </c>
      <c r="G19" s="3">
        <v>-25566000</v>
      </c>
      <c r="H19" s="3">
        <v>-23334000</v>
      </c>
      <c r="I19" s="3">
        <v>636982000</v>
      </c>
      <c r="J19" s="3">
        <v>-17022000</v>
      </c>
      <c r="K19" s="3">
        <v>58126000</v>
      </c>
      <c r="L19" s="3">
        <v>124670000</v>
      </c>
      <c r="M19" s="3">
        <v>-986412000</v>
      </c>
      <c r="N19" s="3">
        <v>270538000</v>
      </c>
      <c r="O19" s="3">
        <v>168169000</v>
      </c>
      <c r="P19" s="3">
        <v>274500000</v>
      </c>
      <c r="Q19" s="4">
        <v>303800000</v>
      </c>
      <c r="R19" s="3">
        <v>56100000</v>
      </c>
      <c r="S19" s="3">
        <v>50000000</v>
      </c>
      <c r="T19" s="3">
        <v>109800000</v>
      </c>
      <c r="U19" s="3">
        <v>87900000</v>
      </c>
    </row>
    <row r="20" spans="1:21" ht="16" x14ac:dyDescent="0.2">
      <c r="A20" s="2" t="s">
        <v>31</v>
      </c>
      <c r="B20" s="3">
        <v>-5657000</v>
      </c>
      <c r="C20" s="3">
        <v>-8995000</v>
      </c>
      <c r="D20" s="3">
        <v>-9270000</v>
      </c>
      <c r="E20" s="3" t="s">
        <v>24</v>
      </c>
      <c r="F20" s="3" t="s">
        <v>24</v>
      </c>
      <c r="G20" s="3">
        <v>-11255000</v>
      </c>
      <c r="H20" s="3">
        <v>-12537000</v>
      </c>
      <c r="I20" s="3">
        <v>-15276000</v>
      </c>
      <c r="J20" s="3">
        <v>-12830000</v>
      </c>
      <c r="K20" s="3">
        <v>-16696000</v>
      </c>
      <c r="L20" s="3">
        <v>48436000</v>
      </c>
      <c r="M20" s="3">
        <v>80815000</v>
      </c>
      <c r="N20" s="3">
        <v>66665000</v>
      </c>
      <c r="O20" s="3">
        <v>138591000</v>
      </c>
      <c r="P20" s="3">
        <v>165300000</v>
      </c>
      <c r="Q20" s="4">
        <v>192900000</v>
      </c>
      <c r="R20" s="3">
        <v>43700000</v>
      </c>
      <c r="S20" s="3">
        <v>46800000</v>
      </c>
      <c r="T20" s="3">
        <v>50200000</v>
      </c>
      <c r="U20" s="3">
        <v>52200000</v>
      </c>
    </row>
    <row r="21" spans="1:21" ht="16" x14ac:dyDescent="0.2">
      <c r="A21" s="2" t="s">
        <v>32</v>
      </c>
      <c r="B21" s="3">
        <v>17994000</v>
      </c>
      <c r="C21" s="3">
        <v>1732000</v>
      </c>
      <c r="D21" s="3">
        <v>144000</v>
      </c>
      <c r="E21" s="3" t="s">
        <v>24</v>
      </c>
      <c r="F21" s="3" t="s">
        <v>24</v>
      </c>
      <c r="G21" s="3">
        <v>-1876000</v>
      </c>
      <c r="H21" s="3">
        <v>-1167000</v>
      </c>
      <c r="I21" s="3">
        <v>706000</v>
      </c>
      <c r="J21" s="3">
        <v>368000</v>
      </c>
      <c r="K21" s="3">
        <v>685000</v>
      </c>
      <c r="L21" s="3">
        <v>60362000</v>
      </c>
      <c r="M21" s="3">
        <v>85631000</v>
      </c>
      <c r="N21" s="3">
        <v>69264000</v>
      </c>
      <c r="O21" s="3">
        <v>139341000</v>
      </c>
      <c r="P21" s="3">
        <v>170600000</v>
      </c>
      <c r="Q21" s="4">
        <v>201000000</v>
      </c>
      <c r="R21" s="3">
        <v>45200000</v>
      </c>
      <c r="S21" s="3">
        <v>49300000</v>
      </c>
      <c r="T21" s="3">
        <v>52700000</v>
      </c>
      <c r="U21" s="3">
        <v>53800000</v>
      </c>
    </row>
    <row r="22" spans="1:21" ht="16" x14ac:dyDescent="0.2">
      <c r="A22" s="2" t="s">
        <v>33</v>
      </c>
      <c r="B22" s="3">
        <v>23651000</v>
      </c>
      <c r="C22" s="3">
        <v>10727000</v>
      </c>
      <c r="D22" s="3">
        <v>9414000</v>
      </c>
      <c r="E22" s="3" t="s">
        <v>24</v>
      </c>
      <c r="F22" s="3" t="s">
        <v>24</v>
      </c>
      <c r="G22" s="3">
        <v>9379000</v>
      </c>
      <c r="H22" s="3">
        <v>11370000</v>
      </c>
      <c r="I22" s="3">
        <v>15982000</v>
      </c>
      <c r="J22" s="3">
        <v>13198000</v>
      </c>
      <c r="K22" s="3">
        <v>17381000</v>
      </c>
      <c r="L22" s="3">
        <v>11926000</v>
      </c>
      <c r="M22" s="3">
        <v>4816000</v>
      </c>
      <c r="N22" s="3">
        <v>2599000</v>
      </c>
      <c r="O22" s="3">
        <v>750000</v>
      </c>
      <c r="P22" s="3">
        <v>5300000</v>
      </c>
      <c r="Q22" s="4">
        <v>8100000</v>
      </c>
      <c r="R22" s="3">
        <v>1500000</v>
      </c>
      <c r="S22" s="3">
        <v>2500000</v>
      </c>
      <c r="T22" s="3">
        <v>2500000</v>
      </c>
      <c r="U22" s="3">
        <v>1600000</v>
      </c>
    </row>
    <row r="23" spans="1:21" ht="16" x14ac:dyDescent="0.2">
      <c r="A23" s="2" t="s">
        <v>34</v>
      </c>
      <c r="B23" s="3">
        <v>9689000</v>
      </c>
      <c r="C23" s="3" t="s">
        <v>24</v>
      </c>
      <c r="D23" s="3" t="s">
        <v>24</v>
      </c>
      <c r="E23" s="3">
        <v>-14913000</v>
      </c>
      <c r="F23" s="3">
        <v>-15533000</v>
      </c>
      <c r="G23" s="3">
        <v>-14311000</v>
      </c>
      <c r="H23" s="3">
        <v>-10797000</v>
      </c>
      <c r="I23" s="3">
        <v>652258000</v>
      </c>
      <c r="J23" s="3">
        <v>-4192000</v>
      </c>
      <c r="K23" s="3">
        <v>74822000</v>
      </c>
      <c r="L23" s="3">
        <v>76234000</v>
      </c>
      <c r="M23" s="3">
        <v>-1067227000</v>
      </c>
      <c r="N23" s="3">
        <v>203873000</v>
      </c>
      <c r="O23" s="3">
        <v>29578000</v>
      </c>
      <c r="P23" s="3">
        <v>109200000</v>
      </c>
      <c r="Q23" s="4">
        <v>110900000</v>
      </c>
      <c r="R23" s="3">
        <v>12400000</v>
      </c>
      <c r="S23" s="3">
        <v>3200000</v>
      </c>
      <c r="T23" s="3">
        <v>59600000</v>
      </c>
      <c r="U23" s="3">
        <v>35700000</v>
      </c>
    </row>
    <row r="24" spans="1:21" ht="16" x14ac:dyDescent="0.2">
      <c r="A24" s="2" t="s">
        <v>35</v>
      </c>
      <c r="B24" s="3">
        <v>170833000</v>
      </c>
      <c r="C24" s="3">
        <v>343110000</v>
      </c>
      <c r="D24" s="3">
        <v>910462000</v>
      </c>
      <c r="E24" s="3">
        <v>619059000</v>
      </c>
      <c r="F24" s="3">
        <v>310190000</v>
      </c>
      <c r="G24" s="3">
        <v>315757000</v>
      </c>
      <c r="H24" s="3">
        <v>432153000</v>
      </c>
      <c r="I24" s="3">
        <v>-799054000</v>
      </c>
      <c r="J24" s="3">
        <v>117016000</v>
      </c>
      <c r="K24" s="3">
        <v>451204000</v>
      </c>
      <c r="L24" s="3">
        <v>-4647000</v>
      </c>
      <c r="M24" s="3">
        <v>798382000</v>
      </c>
      <c r="N24" s="3">
        <v>-322168000</v>
      </c>
      <c r="O24" s="3">
        <v>-483495000</v>
      </c>
      <c r="P24" s="3">
        <v>85100000</v>
      </c>
      <c r="Q24" s="4">
        <v>-441800000</v>
      </c>
      <c r="R24" s="3">
        <v>65300000</v>
      </c>
      <c r="S24" s="3">
        <v>-23200000</v>
      </c>
      <c r="T24" s="3">
        <v>-232300000</v>
      </c>
      <c r="U24" s="3">
        <v>-251600000</v>
      </c>
    </row>
    <row r="25" spans="1:21" ht="16" x14ac:dyDescent="0.2">
      <c r="A25" s="2" t="s">
        <v>36</v>
      </c>
      <c r="B25" s="3">
        <v>23591000</v>
      </c>
      <c r="C25" s="3">
        <v>-10346000</v>
      </c>
      <c r="D25" s="3">
        <v>6333000</v>
      </c>
      <c r="E25" s="3">
        <v>3968000</v>
      </c>
      <c r="F25" s="3">
        <v>3605000</v>
      </c>
      <c r="G25" s="3">
        <v>-9063000</v>
      </c>
      <c r="H25" s="3">
        <v>-3193000</v>
      </c>
      <c r="I25" s="3">
        <v>12346000</v>
      </c>
      <c r="J25" s="3">
        <v>73022000</v>
      </c>
      <c r="K25" s="3">
        <v>18062000</v>
      </c>
      <c r="L25" s="3">
        <v>174447000</v>
      </c>
      <c r="M25" s="3">
        <v>-786009000</v>
      </c>
      <c r="N25" s="3">
        <v>-44870000</v>
      </c>
      <c r="O25" s="3">
        <v>-62461000</v>
      </c>
      <c r="P25" s="3">
        <v>248600000</v>
      </c>
      <c r="Q25" s="4">
        <v>-63300000</v>
      </c>
      <c r="R25" s="3">
        <v>52000000</v>
      </c>
      <c r="S25" s="3">
        <v>-7800000</v>
      </c>
      <c r="T25" s="3">
        <v>-63400000</v>
      </c>
      <c r="U25" s="3">
        <v>-44100000</v>
      </c>
    </row>
    <row r="26" spans="1:21" ht="16" x14ac:dyDescent="0.2">
      <c r="A26" s="2" t="s">
        <v>37</v>
      </c>
      <c r="B26" s="3" t="s">
        <v>24</v>
      </c>
      <c r="C26" s="3" t="s">
        <v>24</v>
      </c>
      <c r="D26" s="3" t="s">
        <v>24</v>
      </c>
      <c r="E26" s="3" t="s">
        <v>24</v>
      </c>
      <c r="F26" s="3" t="s">
        <v>24</v>
      </c>
      <c r="G26" s="3" t="s">
        <v>24</v>
      </c>
      <c r="H26" s="3" t="s">
        <v>24</v>
      </c>
      <c r="I26" s="3" t="s">
        <v>24</v>
      </c>
      <c r="J26" s="3" t="s">
        <v>24</v>
      </c>
      <c r="K26" s="3" t="s">
        <v>24</v>
      </c>
      <c r="L26" s="3" t="s">
        <v>24</v>
      </c>
      <c r="M26" s="3" t="s">
        <v>24</v>
      </c>
      <c r="N26" s="3" t="s">
        <v>24</v>
      </c>
      <c r="O26" s="3" t="s">
        <v>24</v>
      </c>
      <c r="P26" s="3" t="s">
        <v>24</v>
      </c>
      <c r="Q26" s="4" t="s">
        <v>24</v>
      </c>
      <c r="R26" s="3" t="s">
        <v>24</v>
      </c>
      <c r="S26" s="3" t="s">
        <v>24</v>
      </c>
      <c r="T26" s="3" t="s">
        <v>24</v>
      </c>
      <c r="U26" s="3" t="s">
        <v>24</v>
      </c>
    </row>
    <row r="27" spans="1:21" ht="16" x14ac:dyDescent="0.2">
      <c r="A27" s="2" t="s">
        <v>38</v>
      </c>
      <c r="B27" s="3">
        <v>147242000</v>
      </c>
      <c r="C27" s="3">
        <v>353456000</v>
      </c>
      <c r="D27" s="3">
        <v>904129000</v>
      </c>
      <c r="E27" s="3">
        <v>615091000</v>
      </c>
      <c r="F27" s="3">
        <v>306585000</v>
      </c>
      <c r="G27" s="3">
        <v>324820000</v>
      </c>
      <c r="H27" s="3">
        <v>435346000</v>
      </c>
      <c r="I27" s="3">
        <v>-811400000</v>
      </c>
      <c r="J27" s="3">
        <v>43994000</v>
      </c>
      <c r="K27" s="3">
        <v>433142000</v>
      </c>
      <c r="L27" s="3">
        <v>-179094000</v>
      </c>
      <c r="M27" s="3">
        <v>1584391000</v>
      </c>
      <c r="N27" s="3">
        <v>-277298000</v>
      </c>
      <c r="O27" s="3">
        <v>-421034000</v>
      </c>
      <c r="P27" s="3">
        <v>-163500000</v>
      </c>
      <c r="Q27" s="4">
        <v>-378500000</v>
      </c>
      <c r="R27" s="3">
        <v>13300000</v>
      </c>
      <c r="S27" s="3">
        <v>-15400000</v>
      </c>
      <c r="T27" s="3">
        <v>-168900000</v>
      </c>
      <c r="U27" s="3">
        <v>-207500000</v>
      </c>
    </row>
    <row r="28" spans="1:21" ht="16" x14ac:dyDescent="0.2">
      <c r="A28" s="2" t="s">
        <v>39</v>
      </c>
      <c r="B28" s="3" t="s">
        <v>24</v>
      </c>
      <c r="C28" s="3" t="s">
        <v>24</v>
      </c>
      <c r="D28" s="3" t="s">
        <v>24</v>
      </c>
      <c r="E28" s="3" t="s">
        <v>24</v>
      </c>
      <c r="F28" s="3" t="s">
        <v>24</v>
      </c>
      <c r="G28" s="3" t="s">
        <v>24</v>
      </c>
      <c r="H28" s="3" t="s">
        <v>24</v>
      </c>
      <c r="I28" s="3" t="s">
        <v>24</v>
      </c>
      <c r="J28" s="3">
        <v>22843000</v>
      </c>
      <c r="K28" s="3">
        <v>-87689000</v>
      </c>
      <c r="L28" s="3" t="s">
        <v>24</v>
      </c>
      <c r="M28" s="3" t="s">
        <v>24</v>
      </c>
      <c r="N28" s="3" t="s">
        <v>24</v>
      </c>
      <c r="O28" s="3" t="s">
        <v>24</v>
      </c>
      <c r="P28" s="3" t="s">
        <v>24</v>
      </c>
      <c r="Q28" s="4" t="s">
        <v>24</v>
      </c>
      <c r="R28" s="3" t="s">
        <v>24</v>
      </c>
      <c r="S28" s="3" t="s">
        <v>24</v>
      </c>
      <c r="T28" s="3" t="s">
        <v>24</v>
      </c>
      <c r="U28" s="3" t="s">
        <v>24</v>
      </c>
    </row>
    <row r="29" spans="1:21" ht="16" x14ac:dyDescent="0.2">
      <c r="A29" s="2" t="s">
        <v>40</v>
      </c>
      <c r="B29" s="3" t="s">
        <v>24</v>
      </c>
      <c r="C29" s="3" t="s">
        <v>24</v>
      </c>
      <c r="D29" s="3" t="s">
        <v>24</v>
      </c>
      <c r="E29" s="3" t="s">
        <v>24</v>
      </c>
      <c r="F29" s="3" t="s">
        <v>24</v>
      </c>
      <c r="G29" s="3" t="s">
        <v>24</v>
      </c>
      <c r="H29" s="3">
        <v>-48441000</v>
      </c>
      <c r="I29" s="3">
        <v>-72959000</v>
      </c>
      <c r="J29" s="3">
        <v>-22843000</v>
      </c>
      <c r="K29" s="3">
        <v>87689000</v>
      </c>
      <c r="L29" s="3" t="s">
        <v>24</v>
      </c>
      <c r="M29" s="3" t="s">
        <v>24</v>
      </c>
      <c r="N29" s="3" t="s">
        <v>24</v>
      </c>
      <c r="O29" s="3" t="s">
        <v>24</v>
      </c>
      <c r="P29" s="3" t="s">
        <v>24</v>
      </c>
      <c r="Q29" s="4" t="s">
        <v>24</v>
      </c>
      <c r="R29" s="3" t="s">
        <v>24</v>
      </c>
      <c r="S29" s="3" t="s">
        <v>24</v>
      </c>
      <c r="T29" s="3" t="s">
        <v>24</v>
      </c>
      <c r="U29" s="3" t="s">
        <v>24</v>
      </c>
    </row>
    <row r="30" spans="1:21" ht="16" x14ac:dyDescent="0.2">
      <c r="A30" s="2" t="s">
        <v>41</v>
      </c>
      <c r="B30" s="3" t="s">
        <v>24</v>
      </c>
      <c r="C30" s="3" t="s">
        <v>24</v>
      </c>
      <c r="D30" s="3" t="s">
        <v>24</v>
      </c>
      <c r="E30" s="3" t="s">
        <v>24</v>
      </c>
      <c r="F30" s="3" t="s">
        <v>24</v>
      </c>
      <c r="G30" s="3" t="s">
        <v>24</v>
      </c>
      <c r="H30" s="3">
        <v>48441000</v>
      </c>
      <c r="I30" s="3">
        <v>72959000</v>
      </c>
      <c r="J30" s="3">
        <v>45686000</v>
      </c>
      <c r="K30" s="3">
        <v>-175378000</v>
      </c>
      <c r="L30" s="3" t="s">
        <v>24</v>
      </c>
      <c r="M30" s="3" t="s">
        <v>24</v>
      </c>
      <c r="N30" s="3" t="s">
        <v>24</v>
      </c>
      <c r="O30" s="3" t="s">
        <v>24</v>
      </c>
      <c r="P30" s="3" t="s">
        <v>24</v>
      </c>
      <c r="Q30" s="4" t="s">
        <v>24</v>
      </c>
      <c r="R30" s="3" t="s">
        <v>24</v>
      </c>
      <c r="S30" s="3" t="s">
        <v>24</v>
      </c>
      <c r="T30" s="3" t="s">
        <v>24</v>
      </c>
      <c r="U30" s="3" t="s">
        <v>24</v>
      </c>
    </row>
    <row r="31" spans="1:21" ht="16" x14ac:dyDescent="0.2">
      <c r="A31" s="2" t="s">
        <v>42</v>
      </c>
      <c r="B31" s="3">
        <v>147242000</v>
      </c>
      <c r="C31" s="3">
        <v>353456000</v>
      </c>
      <c r="D31" s="3">
        <v>904129000</v>
      </c>
      <c r="E31" s="3">
        <v>615091000</v>
      </c>
      <c r="F31" s="3">
        <v>306585000</v>
      </c>
      <c r="G31" s="3">
        <v>324820000</v>
      </c>
      <c r="H31" s="3">
        <v>435346000</v>
      </c>
      <c r="I31" s="3">
        <v>-811400000</v>
      </c>
      <c r="J31" s="3">
        <v>21151000</v>
      </c>
      <c r="K31" s="3">
        <v>520831000</v>
      </c>
      <c r="L31" s="3">
        <v>-179094000</v>
      </c>
      <c r="M31" s="3">
        <v>1584391000</v>
      </c>
      <c r="N31" s="3">
        <v>-277298000</v>
      </c>
      <c r="O31" s="3">
        <v>-421034000</v>
      </c>
      <c r="P31" s="3">
        <v>-163500000</v>
      </c>
      <c r="Q31" s="4">
        <v>-378500000</v>
      </c>
      <c r="R31" s="3">
        <v>13300000</v>
      </c>
      <c r="S31" s="3">
        <v>-15400000</v>
      </c>
      <c r="T31" s="3">
        <v>-168900000</v>
      </c>
      <c r="U31" s="3">
        <v>-207500000</v>
      </c>
    </row>
    <row r="32" spans="1:21" ht="16" x14ac:dyDescent="0.2">
      <c r="A32" s="2" t="s">
        <v>43</v>
      </c>
      <c r="B32" s="3" t="s">
        <v>24</v>
      </c>
      <c r="C32" s="3" t="s">
        <v>24</v>
      </c>
      <c r="D32" s="3" t="s">
        <v>24</v>
      </c>
      <c r="E32" s="3" t="s">
        <v>24</v>
      </c>
      <c r="F32" s="3" t="s">
        <v>24</v>
      </c>
      <c r="G32" s="3" t="s">
        <v>24</v>
      </c>
      <c r="H32" s="3" t="s">
        <v>24</v>
      </c>
      <c r="I32" s="3" t="s">
        <v>24</v>
      </c>
      <c r="J32" s="3" t="s">
        <v>24</v>
      </c>
      <c r="K32" s="3" t="s">
        <v>24</v>
      </c>
      <c r="L32" s="3" t="s">
        <v>24</v>
      </c>
      <c r="M32" s="3" t="s">
        <v>24</v>
      </c>
      <c r="N32" s="3" t="s">
        <v>24</v>
      </c>
      <c r="O32" s="3" t="s">
        <v>24</v>
      </c>
      <c r="P32" s="3" t="s">
        <v>24</v>
      </c>
      <c r="Q32" s="4" t="s">
        <v>24</v>
      </c>
      <c r="R32" s="3" t="s">
        <v>24</v>
      </c>
      <c r="S32" s="3" t="s">
        <v>24</v>
      </c>
      <c r="T32" s="3" t="s">
        <v>24</v>
      </c>
      <c r="U32" s="3" t="s">
        <v>24</v>
      </c>
    </row>
    <row r="33" spans="1:21" ht="16" x14ac:dyDescent="0.2">
      <c r="A33" s="34" t="s">
        <v>44</v>
      </c>
      <c r="B33" s="32">
        <v>147242000</v>
      </c>
      <c r="C33" s="32">
        <v>353456000</v>
      </c>
      <c r="D33" s="32">
        <v>904129000</v>
      </c>
      <c r="E33" s="32">
        <v>615091000</v>
      </c>
      <c r="F33" s="32">
        <v>306585000</v>
      </c>
      <c r="G33" s="32">
        <v>324820000</v>
      </c>
      <c r="H33" s="32">
        <v>435346000</v>
      </c>
      <c r="I33" s="32">
        <v>-811400000</v>
      </c>
      <c r="J33" s="32">
        <v>21151000</v>
      </c>
      <c r="K33" s="32">
        <v>520831000</v>
      </c>
      <c r="L33" s="32">
        <v>-179094000</v>
      </c>
      <c r="M33" s="32">
        <v>1584391000</v>
      </c>
      <c r="N33" s="32">
        <v>-277298000</v>
      </c>
      <c r="O33" s="32">
        <v>-421034000</v>
      </c>
      <c r="P33" s="32">
        <v>-163500000</v>
      </c>
      <c r="Q33" s="33">
        <v>-378500000</v>
      </c>
      <c r="R33" s="32">
        <v>13300000</v>
      </c>
      <c r="S33" s="32">
        <v>-15400000</v>
      </c>
      <c r="T33" s="32">
        <v>-168900000</v>
      </c>
      <c r="U33" s="32">
        <v>-207500000</v>
      </c>
    </row>
    <row r="34" spans="1:21" ht="16" x14ac:dyDescent="0.2">
      <c r="A34" s="29" t="s">
        <v>60</v>
      </c>
      <c r="B34" s="30">
        <v>4.99</v>
      </c>
      <c r="C34" s="30">
        <v>12.59</v>
      </c>
      <c r="D34" s="30">
        <v>25.03</v>
      </c>
      <c r="E34" s="30">
        <v>18.13</v>
      </c>
      <c r="F34" s="30">
        <v>9.68</v>
      </c>
      <c r="G34" s="30">
        <v>9.5399999999999991</v>
      </c>
      <c r="H34" s="30">
        <v>11.74</v>
      </c>
      <c r="I34" s="30">
        <v>-29.77</v>
      </c>
      <c r="J34" s="30">
        <v>0.91</v>
      </c>
      <c r="K34" s="30">
        <v>21.62</v>
      </c>
      <c r="L34" s="30">
        <v>-6.25</v>
      </c>
      <c r="M34" s="30">
        <v>58.7</v>
      </c>
      <c r="N34" s="30">
        <v>-9.34</v>
      </c>
      <c r="O34" s="30">
        <v>-9.44</v>
      </c>
      <c r="P34" s="30">
        <v>-2.76</v>
      </c>
      <c r="Q34" s="31">
        <v>-6.74</v>
      </c>
      <c r="R34" s="30">
        <v>0.87</v>
      </c>
      <c r="S34" s="30">
        <v>-1.0900000000000001</v>
      </c>
      <c r="T34" s="30">
        <v>-12.78</v>
      </c>
      <c r="U34" s="30">
        <v>-15.47</v>
      </c>
    </row>
    <row r="35" spans="1:21" ht="16" x14ac:dyDescent="0.2">
      <c r="A35" s="16" t="s">
        <v>197</v>
      </c>
      <c r="B35" s="17"/>
      <c r="C35" s="14">
        <f>(C33/B33)-1</f>
        <v>1.4005107238423817</v>
      </c>
      <c r="D35" s="14">
        <f>(D33/C33)-1</f>
        <v>1.5579676112443983</v>
      </c>
      <c r="E35" s="14">
        <f>(E33/D33)-1</f>
        <v>-0.31968668187836025</v>
      </c>
      <c r="F35" s="14">
        <f t="shared" ref="F35:Q35" si="6">(F33/E33)-1</f>
        <v>-0.50156155755814991</v>
      </c>
      <c r="G35" s="14">
        <f t="shared" si="6"/>
        <v>5.94777957173378E-2</v>
      </c>
      <c r="H35" s="14">
        <f t="shared" si="6"/>
        <v>0.34026845637583891</v>
      </c>
      <c r="I35" s="14">
        <f t="shared" si="6"/>
        <v>-2.863804881634378</v>
      </c>
      <c r="J35" s="14">
        <f t="shared" si="6"/>
        <v>-1.0260672911017994</v>
      </c>
      <c r="K35" s="14">
        <f t="shared" si="6"/>
        <v>23.624414921280319</v>
      </c>
      <c r="L35" s="14">
        <f t="shared" si="6"/>
        <v>-1.3438620205018519</v>
      </c>
      <c r="M35" s="14">
        <f t="shared" si="6"/>
        <v>-9.8467006153193299</v>
      </c>
      <c r="N35" s="14">
        <f t="shared" si="6"/>
        <v>-1.175018666478161</v>
      </c>
      <c r="O35" s="14">
        <f t="shared" si="6"/>
        <v>0.51834488528586564</v>
      </c>
      <c r="P35" s="14">
        <f t="shared" si="6"/>
        <v>-0.61167031641150116</v>
      </c>
      <c r="Q35" s="14">
        <f t="shared" si="6"/>
        <v>1.3149847094801221</v>
      </c>
      <c r="R35" s="14"/>
      <c r="S35" s="14">
        <f t="shared" ref="S35:U35" si="7">(S33/R33)-1</f>
        <v>-2.1578947368421053</v>
      </c>
      <c r="T35" s="14">
        <f t="shared" si="7"/>
        <v>9.9675324675324681</v>
      </c>
      <c r="U35" s="14">
        <f t="shared" si="7"/>
        <v>0.22853759621077563</v>
      </c>
    </row>
    <row r="36" spans="1:21" ht="16" x14ac:dyDescent="0.2">
      <c r="A36" s="18" t="s">
        <v>198</v>
      </c>
      <c r="B36" s="19">
        <f t="shared" ref="B36:U36" si="8">(B16*(1-0.25))/(B126+B105+B96)</f>
        <v>3.4212970269780256E-2</v>
      </c>
      <c r="C36" s="19">
        <f t="shared" si="8"/>
        <v>5.668820680341053E-2</v>
      </c>
      <c r="D36" s="19" t="e">
        <f t="shared" si="8"/>
        <v>#VALUE!</v>
      </c>
      <c r="E36" s="19" t="e">
        <f t="shared" si="8"/>
        <v>#VALUE!</v>
      </c>
      <c r="F36" s="19" t="e">
        <f t="shared" si="8"/>
        <v>#VALUE!</v>
      </c>
      <c r="G36" s="19" t="e">
        <f t="shared" si="8"/>
        <v>#VALUE!</v>
      </c>
      <c r="H36" s="19" t="e">
        <f t="shared" si="8"/>
        <v>#VALUE!</v>
      </c>
      <c r="I36" s="19" t="e">
        <f t="shared" si="8"/>
        <v>#VALUE!</v>
      </c>
      <c r="J36" s="19" t="e">
        <f t="shared" si="8"/>
        <v>#VALUE!</v>
      </c>
      <c r="K36" s="19" t="e">
        <f t="shared" si="8"/>
        <v>#VALUE!</v>
      </c>
      <c r="L36" s="19" t="e">
        <f t="shared" si="8"/>
        <v>#VALUE!</v>
      </c>
      <c r="M36" s="19">
        <f t="shared" si="8"/>
        <v>-1.3898955536943345E-2</v>
      </c>
      <c r="N36" s="19">
        <f t="shared" si="8"/>
        <v>-4.0216064304160045E-3</v>
      </c>
      <c r="O36" s="19">
        <f t="shared" si="8"/>
        <v>-1.16786980630293E-2</v>
      </c>
      <c r="P36" s="19">
        <f t="shared" si="8"/>
        <v>1.3398379476683243E-2</v>
      </c>
      <c r="Q36" s="19">
        <f t="shared" si="8"/>
        <v>-5.296122317398913E-3</v>
      </c>
      <c r="R36" s="19">
        <f t="shared" si="8"/>
        <v>4.5364862037009356E-3</v>
      </c>
      <c r="S36" s="19">
        <f t="shared" si="8"/>
        <v>9.9854441038684893E-4</v>
      </c>
      <c r="T36" s="19">
        <f t="shared" si="8"/>
        <v>-4.5558453665503016E-3</v>
      </c>
      <c r="U36" s="19">
        <f t="shared" si="8"/>
        <v>-6.2824291547695799E-3</v>
      </c>
    </row>
    <row r="37" spans="1:21" ht="16" x14ac:dyDescent="0.2">
      <c r="A37" s="2" t="s">
        <v>45</v>
      </c>
      <c r="B37" s="3" t="s">
        <v>24</v>
      </c>
      <c r="C37" s="3" t="s">
        <v>24</v>
      </c>
      <c r="D37" s="3" t="s">
        <v>24</v>
      </c>
      <c r="E37" s="3" t="s">
        <v>24</v>
      </c>
      <c r="F37" s="3" t="s">
        <v>24</v>
      </c>
      <c r="G37" s="3" t="s">
        <v>24</v>
      </c>
      <c r="H37" s="3" t="s">
        <v>24</v>
      </c>
      <c r="I37" s="3" t="s">
        <v>24</v>
      </c>
      <c r="J37" s="3" t="s">
        <v>24</v>
      </c>
      <c r="K37" s="3" t="s">
        <v>24</v>
      </c>
      <c r="L37" s="3" t="s">
        <v>24</v>
      </c>
      <c r="M37" s="3" t="s">
        <v>24</v>
      </c>
      <c r="N37" s="3" t="s">
        <v>24</v>
      </c>
      <c r="O37" s="3" t="s">
        <v>24</v>
      </c>
      <c r="P37" s="3" t="s">
        <v>24</v>
      </c>
      <c r="Q37" s="4" t="s">
        <v>24</v>
      </c>
      <c r="R37" s="3" t="s">
        <v>24</v>
      </c>
      <c r="S37" s="3" t="s">
        <v>24</v>
      </c>
      <c r="T37" s="3" t="s">
        <v>24</v>
      </c>
      <c r="U37" s="3" t="s">
        <v>24</v>
      </c>
    </row>
    <row r="38" spans="1:21" ht="16" x14ac:dyDescent="0.2">
      <c r="A38" s="2" t="s">
        <v>46</v>
      </c>
      <c r="B38" s="3" t="s">
        <v>24</v>
      </c>
      <c r="C38" s="3" t="s">
        <v>24</v>
      </c>
      <c r="D38" s="3" t="s">
        <v>24</v>
      </c>
      <c r="E38" s="3" t="s">
        <v>24</v>
      </c>
      <c r="F38" s="3" t="s">
        <v>24</v>
      </c>
      <c r="G38" s="3" t="s">
        <v>24</v>
      </c>
      <c r="H38" s="3" t="s">
        <v>24</v>
      </c>
      <c r="I38" s="3" t="s">
        <v>24</v>
      </c>
      <c r="J38" s="3" t="s">
        <v>24</v>
      </c>
      <c r="K38" s="3" t="s">
        <v>24</v>
      </c>
      <c r="L38" s="3" t="s">
        <v>24</v>
      </c>
      <c r="M38" s="3" t="s">
        <v>24</v>
      </c>
      <c r="N38" s="3" t="s">
        <v>24</v>
      </c>
      <c r="O38" s="3" t="s">
        <v>24</v>
      </c>
      <c r="P38" s="3" t="s">
        <v>24</v>
      </c>
      <c r="Q38" s="4" t="s">
        <v>24</v>
      </c>
      <c r="R38" s="3" t="s">
        <v>24</v>
      </c>
      <c r="S38" s="3" t="s">
        <v>24</v>
      </c>
      <c r="T38" s="3" t="s">
        <v>24</v>
      </c>
      <c r="U38" s="3" t="s">
        <v>24</v>
      </c>
    </row>
    <row r="39" spans="1:21" ht="16" x14ac:dyDescent="0.2">
      <c r="A39" s="2" t="s">
        <v>47</v>
      </c>
      <c r="B39" s="3">
        <v>147242000</v>
      </c>
      <c r="C39" s="3">
        <v>353456000</v>
      </c>
      <c r="D39" s="3">
        <v>904129000</v>
      </c>
      <c r="E39" s="3">
        <v>615091000</v>
      </c>
      <c r="F39" s="3">
        <v>306585000</v>
      </c>
      <c r="G39" s="3">
        <v>324820000</v>
      </c>
      <c r="H39" s="3">
        <v>435346000</v>
      </c>
      <c r="I39" s="3">
        <v>-811400000</v>
      </c>
      <c r="J39" s="3">
        <v>21151000</v>
      </c>
      <c r="K39" s="3">
        <v>520831000</v>
      </c>
      <c r="L39" s="3">
        <v>-179094000</v>
      </c>
      <c r="M39" s="3">
        <v>1584391000</v>
      </c>
      <c r="N39" s="3">
        <v>-277298000</v>
      </c>
      <c r="O39" s="3">
        <v>-421034000</v>
      </c>
      <c r="P39" s="3">
        <v>-163500000</v>
      </c>
      <c r="Q39" s="4">
        <v>-378500000</v>
      </c>
      <c r="R39" s="3">
        <v>13300000</v>
      </c>
      <c r="S39" s="3">
        <v>-15400000</v>
      </c>
      <c r="T39" s="3">
        <v>-168900000</v>
      </c>
      <c r="U39" s="3">
        <v>-207500000</v>
      </c>
    </row>
    <row r="40" spans="1:21" ht="16" x14ac:dyDescent="0.2">
      <c r="A40" s="2" t="s">
        <v>48</v>
      </c>
      <c r="B40" s="3">
        <v>608747000</v>
      </c>
      <c r="C40" s="3">
        <v>623934000</v>
      </c>
      <c r="D40" s="3">
        <v>648347000</v>
      </c>
      <c r="E40" s="3">
        <v>607857000</v>
      </c>
      <c r="F40" s="3">
        <v>555310000</v>
      </c>
      <c r="G40" s="3">
        <v>496518000</v>
      </c>
      <c r="H40" s="3">
        <v>511089000</v>
      </c>
      <c r="I40" s="3">
        <v>510945000</v>
      </c>
      <c r="J40" s="3">
        <v>509738000</v>
      </c>
      <c r="K40" s="3">
        <v>498008000</v>
      </c>
      <c r="L40" s="3">
        <v>591232000</v>
      </c>
      <c r="M40" s="3">
        <v>664709000</v>
      </c>
      <c r="N40" s="3">
        <v>668800000</v>
      </c>
      <c r="O40" s="3">
        <v>796900000</v>
      </c>
      <c r="P40" s="3">
        <v>851400000</v>
      </c>
      <c r="Q40" s="4">
        <v>856075000</v>
      </c>
      <c r="R40" s="3">
        <v>852600000</v>
      </c>
      <c r="S40" s="3">
        <v>854100000</v>
      </c>
      <c r="T40" s="3">
        <v>856700000</v>
      </c>
      <c r="U40" s="3">
        <v>860900000</v>
      </c>
    </row>
    <row r="41" spans="1:21" ht="16" x14ac:dyDescent="0.2">
      <c r="A41" s="2" t="s">
        <v>49</v>
      </c>
      <c r="B41" s="5">
        <v>0.24</v>
      </c>
      <c r="C41" s="5">
        <v>0.56999999999999995</v>
      </c>
      <c r="D41" s="5">
        <v>1.39</v>
      </c>
      <c r="E41" s="5">
        <v>1.01</v>
      </c>
      <c r="F41" s="5">
        <v>0.55000000000000004</v>
      </c>
      <c r="G41" s="5">
        <v>0.65</v>
      </c>
      <c r="H41" s="5">
        <v>0.85</v>
      </c>
      <c r="I41" s="5">
        <v>-1.59</v>
      </c>
      <c r="J41" s="5">
        <v>0.04</v>
      </c>
      <c r="K41" s="5">
        <v>1.05</v>
      </c>
      <c r="L41" s="5">
        <v>-0.3</v>
      </c>
      <c r="M41" s="5">
        <v>2.38</v>
      </c>
      <c r="N41" s="5">
        <v>-0.41</v>
      </c>
      <c r="O41" s="5">
        <v>-0.53</v>
      </c>
      <c r="P41" s="5">
        <v>-0.19</v>
      </c>
      <c r="Q41" s="6">
        <v>-0.44</v>
      </c>
      <c r="R41" s="5">
        <v>0.02</v>
      </c>
      <c r="S41" s="5">
        <v>-0.02</v>
      </c>
      <c r="T41" s="5">
        <v>-0.2</v>
      </c>
      <c r="U41" s="5">
        <v>-0.24</v>
      </c>
    </row>
    <row r="42" spans="1:21" ht="16" x14ac:dyDescent="0.2">
      <c r="A42" s="2" t="s">
        <v>50</v>
      </c>
      <c r="B42" s="5">
        <v>0.24</v>
      </c>
      <c r="C42" s="5">
        <v>0.56999999999999995</v>
      </c>
      <c r="D42" s="5">
        <v>1.39</v>
      </c>
      <c r="E42" s="5">
        <v>1.01</v>
      </c>
      <c r="F42" s="5">
        <v>0.55000000000000004</v>
      </c>
      <c r="G42" s="5">
        <v>0.65</v>
      </c>
      <c r="H42" s="5">
        <v>0.85</v>
      </c>
      <c r="I42" s="5">
        <v>-1.59</v>
      </c>
      <c r="J42" s="5">
        <v>0.09</v>
      </c>
      <c r="K42" s="5">
        <v>0.87</v>
      </c>
      <c r="L42" s="5">
        <v>-0.3</v>
      </c>
      <c r="M42" s="5">
        <v>2.38</v>
      </c>
      <c r="N42" s="5">
        <v>-0.41</v>
      </c>
      <c r="O42" s="5">
        <v>-0.53</v>
      </c>
      <c r="P42" s="5">
        <v>-0.19</v>
      </c>
      <c r="Q42" s="6">
        <v>-0.44</v>
      </c>
      <c r="R42" s="5">
        <v>0.02</v>
      </c>
      <c r="S42" s="5">
        <v>-0.02</v>
      </c>
      <c r="T42" s="5">
        <v>-0.2</v>
      </c>
      <c r="U42" s="5">
        <v>-0.24</v>
      </c>
    </row>
    <row r="43" spans="1:21" ht="16" x14ac:dyDescent="0.2">
      <c r="A43" s="2" t="s">
        <v>51</v>
      </c>
      <c r="B43" s="3">
        <v>630328000</v>
      </c>
      <c r="C43" s="3">
        <v>653741000</v>
      </c>
      <c r="D43" s="3">
        <v>676878000</v>
      </c>
      <c r="E43" s="3">
        <v>623268000</v>
      </c>
      <c r="F43" s="3">
        <v>563123000</v>
      </c>
      <c r="G43" s="3">
        <v>504413000</v>
      </c>
      <c r="H43" s="3">
        <v>520760000</v>
      </c>
      <c r="I43" s="3">
        <v>510945000</v>
      </c>
      <c r="J43" s="3">
        <v>517513000</v>
      </c>
      <c r="K43" s="3">
        <v>509667000</v>
      </c>
      <c r="L43" s="3">
        <v>591232000</v>
      </c>
      <c r="M43" s="3">
        <v>676094000</v>
      </c>
      <c r="N43" s="3">
        <v>668800000</v>
      </c>
      <c r="O43" s="3">
        <v>796900000</v>
      </c>
      <c r="P43" s="3">
        <v>851400000</v>
      </c>
      <c r="Q43" s="4">
        <v>857525000</v>
      </c>
      <c r="R43" s="3">
        <v>858400000</v>
      </c>
      <c r="S43" s="3">
        <v>854100000</v>
      </c>
      <c r="T43" s="3">
        <v>856700000</v>
      </c>
      <c r="U43" s="3">
        <v>860900000</v>
      </c>
    </row>
    <row r="44" spans="1:21" ht="16" x14ac:dyDescent="0.2">
      <c r="A44" s="2" t="s">
        <v>52</v>
      </c>
      <c r="B44" s="5">
        <v>0.23</v>
      </c>
      <c r="C44" s="5">
        <v>0.54</v>
      </c>
      <c r="D44" s="5">
        <v>1.34</v>
      </c>
      <c r="E44" s="5">
        <v>0.99</v>
      </c>
      <c r="F44" s="5">
        <v>0.54</v>
      </c>
      <c r="G44" s="5">
        <v>0.64</v>
      </c>
      <c r="H44" s="5">
        <v>0.84</v>
      </c>
      <c r="I44" s="5">
        <v>-1.59</v>
      </c>
      <c r="J44" s="5">
        <v>0.04</v>
      </c>
      <c r="K44" s="5">
        <v>1.02</v>
      </c>
      <c r="L44" s="5">
        <v>-0.3</v>
      </c>
      <c r="M44" s="5">
        <v>2.34</v>
      </c>
      <c r="N44" s="5">
        <v>-0.41</v>
      </c>
      <c r="O44" s="5">
        <v>-0.53</v>
      </c>
      <c r="P44" s="5">
        <v>-0.19</v>
      </c>
      <c r="Q44" s="6">
        <v>-0.44</v>
      </c>
      <c r="R44" s="5">
        <v>0.02</v>
      </c>
      <c r="S44" s="5">
        <v>-0.02</v>
      </c>
      <c r="T44" s="5">
        <v>-0.2</v>
      </c>
      <c r="U44" s="5">
        <v>-0.24</v>
      </c>
    </row>
    <row r="45" spans="1:21" ht="16" x14ac:dyDescent="0.2">
      <c r="A45" s="2" t="s">
        <v>53</v>
      </c>
      <c r="B45" s="5">
        <v>0.23</v>
      </c>
      <c r="C45" s="5">
        <v>0.54</v>
      </c>
      <c r="D45" s="5">
        <v>1.34</v>
      </c>
      <c r="E45" s="5">
        <v>0.99</v>
      </c>
      <c r="F45" s="5">
        <v>0.54</v>
      </c>
      <c r="G45" s="5">
        <v>0.64</v>
      </c>
      <c r="H45" s="5">
        <v>0.84</v>
      </c>
      <c r="I45" s="5">
        <v>-1.59</v>
      </c>
      <c r="J45" s="5">
        <v>0.09</v>
      </c>
      <c r="K45" s="5">
        <v>0.85</v>
      </c>
      <c r="L45" s="5">
        <v>-0.3</v>
      </c>
      <c r="M45" s="5">
        <v>2.34</v>
      </c>
      <c r="N45" s="5">
        <v>-0.41</v>
      </c>
      <c r="O45" s="5">
        <v>-0.53</v>
      </c>
      <c r="P45" s="5">
        <v>-0.19</v>
      </c>
      <c r="Q45" s="6">
        <v>-0.44</v>
      </c>
      <c r="R45" s="5">
        <v>0.02</v>
      </c>
      <c r="S45" s="5">
        <v>-0.02</v>
      </c>
      <c r="T45" s="5">
        <v>-0.2</v>
      </c>
      <c r="U45" s="5">
        <v>-0.24</v>
      </c>
    </row>
    <row r="46" spans="1:21" ht="16" x14ac:dyDescent="0.2">
      <c r="A46" s="2" t="s">
        <v>54</v>
      </c>
      <c r="B46" s="3">
        <v>287689000</v>
      </c>
      <c r="C46" s="3">
        <v>540863000</v>
      </c>
      <c r="D46" s="3">
        <v>994382000</v>
      </c>
      <c r="E46" s="3">
        <v>741957000</v>
      </c>
      <c r="F46" s="3">
        <v>438385000</v>
      </c>
      <c r="G46" s="3">
        <v>436949000</v>
      </c>
      <c r="H46" s="3">
        <v>533404000</v>
      </c>
      <c r="I46" s="3">
        <v>-49208000</v>
      </c>
      <c r="J46" s="3">
        <v>218486000</v>
      </c>
      <c r="K46" s="3">
        <v>596387000</v>
      </c>
      <c r="L46" s="3">
        <v>427324000</v>
      </c>
      <c r="M46" s="3">
        <v>336710000</v>
      </c>
      <c r="N46" s="3">
        <v>589898000</v>
      </c>
      <c r="O46" s="3">
        <v>929985000</v>
      </c>
      <c r="P46" s="3">
        <v>1751900000</v>
      </c>
      <c r="Q46" s="4">
        <v>1253100000</v>
      </c>
      <c r="R46" s="3">
        <v>465700000</v>
      </c>
      <c r="S46" s="3">
        <v>377900000</v>
      </c>
      <c r="T46" s="3">
        <v>225900000</v>
      </c>
      <c r="U46" s="3">
        <v>183600000</v>
      </c>
    </row>
    <row r="47" spans="1:21" ht="16" x14ac:dyDescent="0.2">
      <c r="A47" s="2" t="s">
        <v>55</v>
      </c>
      <c r="B47" s="5">
        <v>9.75</v>
      </c>
      <c r="C47" s="5">
        <v>19.260000000000002</v>
      </c>
      <c r="D47" s="5">
        <v>27.53</v>
      </c>
      <c r="E47" s="5">
        <v>21.87</v>
      </c>
      <c r="F47" s="5">
        <v>13.84</v>
      </c>
      <c r="G47" s="5">
        <v>12.83</v>
      </c>
      <c r="H47" s="5">
        <v>14.39</v>
      </c>
      <c r="I47" s="5">
        <v>-1.81</v>
      </c>
      <c r="J47" s="5">
        <v>9.43</v>
      </c>
      <c r="K47" s="5">
        <v>24.75</v>
      </c>
      <c r="L47" s="5">
        <v>14.91</v>
      </c>
      <c r="M47" s="5">
        <v>12.47</v>
      </c>
      <c r="N47" s="5">
        <v>19.87</v>
      </c>
      <c r="O47" s="5">
        <v>20.84</v>
      </c>
      <c r="P47" s="5">
        <v>29.59</v>
      </c>
      <c r="Q47" s="6">
        <v>22.3</v>
      </c>
      <c r="R47" s="5">
        <v>30.22</v>
      </c>
      <c r="S47" s="5">
        <v>29.34</v>
      </c>
      <c r="T47" s="5">
        <v>26.64</v>
      </c>
      <c r="U47" s="5">
        <v>22.3</v>
      </c>
    </row>
    <row r="48" spans="1:21" ht="16" x14ac:dyDescent="0.2">
      <c r="A48" s="2" t="s">
        <v>56</v>
      </c>
      <c r="B48" s="3">
        <v>174865000</v>
      </c>
      <c r="C48" s="3">
        <v>334115000</v>
      </c>
      <c r="D48" s="3">
        <v>901192000</v>
      </c>
      <c r="E48" s="3">
        <v>604146000</v>
      </c>
      <c r="F48" s="3">
        <v>294657000</v>
      </c>
      <c r="G48" s="3">
        <v>290191000</v>
      </c>
      <c r="H48" s="3">
        <v>408819000</v>
      </c>
      <c r="I48" s="3">
        <v>-162072000</v>
      </c>
      <c r="J48" s="3">
        <v>99994000</v>
      </c>
      <c r="K48" s="3">
        <v>509330000</v>
      </c>
      <c r="L48" s="3">
        <v>120023000</v>
      </c>
      <c r="M48" s="3">
        <v>-188030000</v>
      </c>
      <c r="N48" s="3">
        <v>-51630000</v>
      </c>
      <c r="O48" s="3">
        <v>-315326000</v>
      </c>
      <c r="P48" s="3">
        <v>359600000</v>
      </c>
      <c r="Q48" s="4">
        <v>-138000000</v>
      </c>
      <c r="R48" s="3">
        <v>121400000</v>
      </c>
      <c r="S48" s="3">
        <v>26800000</v>
      </c>
      <c r="T48" s="3">
        <v>-122500000</v>
      </c>
      <c r="U48" s="3">
        <v>-163700000</v>
      </c>
    </row>
    <row r="49" spans="1:21" ht="16" x14ac:dyDescent="0.2">
      <c r="A49" s="2" t="s">
        <v>57</v>
      </c>
      <c r="B49" s="3">
        <v>174865000</v>
      </c>
      <c r="C49" s="3">
        <v>334115000</v>
      </c>
      <c r="D49" s="3">
        <v>901192000</v>
      </c>
      <c r="E49" s="3">
        <v>604146000</v>
      </c>
      <c r="F49" s="3">
        <v>294657000</v>
      </c>
      <c r="G49" s="3">
        <v>290191000</v>
      </c>
      <c r="H49" s="3">
        <v>408819000</v>
      </c>
      <c r="I49" s="3">
        <v>-162072000</v>
      </c>
      <c r="J49" s="3">
        <v>99994000</v>
      </c>
      <c r="K49" s="3">
        <v>509330000</v>
      </c>
      <c r="L49" s="3">
        <v>120023000</v>
      </c>
      <c r="M49" s="3">
        <v>-188030000</v>
      </c>
      <c r="N49" s="3">
        <v>-51630000</v>
      </c>
      <c r="O49" s="3">
        <v>-315326000</v>
      </c>
      <c r="P49" s="3">
        <v>359600000</v>
      </c>
      <c r="Q49" s="4">
        <v>-138000000</v>
      </c>
      <c r="R49" s="3">
        <v>121400000</v>
      </c>
      <c r="S49" s="3">
        <v>26800000</v>
      </c>
      <c r="T49" s="3">
        <v>-122500000</v>
      </c>
      <c r="U49" s="3">
        <v>-163700000</v>
      </c>
    </row>
    <row r="50" spans="1:21" ht="16" x14ac:dyDescent="0.2">
      <c r="A50" s="2" t="s">
        <v>61</v>
      </c>
      <c r="B50" s="3">
        <v>531441</v>
      </c>
      <c r="C50" s="3">
        <v>535716</v>
      </c>
      <c r="D50" s="3">
        <v>612912</v>
      </c>
      <c r="E50" s="3">
        <v>486806</v>
      </c>
      <c r="F50" s="3" t="s">
        <v>24</v>
      </c>
      <c r="G50" s="3" t="s">
        <v>24</v>
      </c>
      <c r="H50" s="3">
        <v>517515</v>
      </c>
      <c r="I50" s="3">
        <v>501348</v>
      </c>
      <c r="J50" s="3">
        <v>501987</v>
      </c>
      <c r="K50" s="3" t="s">
        <v>24</v>
      </c>
      <c r="L50" s="3" t="s">
        <v>24</v>
      </c>
      <c r="M50" s="3" t="s">
        <v>24</v>
      </c>
      <c r="N50" s="3">
        <v>555974</v>
      </c>
      <c r="O50" s="3">
        <v>663157</v>
      </c>
      <c r="P50" s="3">
        <v>794791</v>
      </c>
      <c r="Q50" s="4">
        <v>754350</v>
      </c>
      <c r="R50" s="3">
        <v>228459</v>
      </c>
      <c r="S50" s="3">
        <v>190454</v>
      </c>
      <c r="T50" s="3">
        <v>177457</v>
      </c>
      <c r="U50" s="3">
        <v>180035</v>
      </c>
    </row>
    <row r="51" spans="1:21" ht="16" x14ac:dyDescent="0.2">
      <c r="A51" s="2" t="s">
        <v>62</v>
      </c>
      <c r="B51" s="3" t="s">
        <v>24</v>
      </c>
      <c r="C51" s="3" t="s">
        <v>24</v>
      </c>
      <c r="D51" s="3" t="s">
        <v>24</v>
      </c>
      <c r="E51" s="3" t="s">
        <v>24</v>
      </c>
      <c r="F51" s="5">
        <v>0.18</v>
      </c>
      <c r="G51" s="5">
        <v>0.24</v>
      </c>
      <c r="H51" s="5">
        <v>0.24</v>
      </c>
      <c r="I51" s="5">
        <v>0.24</v>
      </c>
      <c r="J51" s="5">
        <v>0.24</v>
      </c>
      <c r="K51" s="5">
        <v>0.24</v>
      </c>
      <c r="L51" s="5">
        <v>0.25</v>
      </c>
      <c r="M51" s="5">
        <v>0.24</v>
      </c>
      <c r="N51" s="5">
        <v>0.24</v>
      </c>
      <c r="O51" s="5">
        <v>0.24</v>
      </c>
      <c r="P51" s="5">
        <v>0.24</v>
      </c>
      <c r="Q51" s="6">
        <v>0.24</v>
      </c>
      <c r="R51" s="5">
        <v>0.06</v>
      </c>
      <c r="S51" s="5">
        <v>0.06</v>
      </c>
      <c r="T51" s="5">
        <v>0.06</v>
      </c>
      <c r="U51" s="5">
        <v>0.06</v>
      </c>
    </row>
    <row r="52" spans="1:21" ht="16" x14ac:dyDescent="0.2">
      <c r="A52" s="2" t="s">
        <v>63</v>
      </c>
      <c r="B52" s="3">
        <v>112824000</v>
      </c>
      <c r="C52" s="3">
        <v>206748000</v>
      </c>
      <c r="D52" s="3">
        <v>93190000</v>
      </c>
      <c r="E52" s="3">
        <v>137811000</v>
      </c>
      <c r="F52" s="3">
        <v>143728000</v>
      </c>
      <c r="G52" s="3">
        <v>146758000</v>
      </c>
      <c r="H52" s="3">
        <v>124585000</v>
      </c>
      <c r="I52" s="3">
        <v>112864000</v>
      </c>
      <c r="J52" s="3">
        <v>118492000</v>
      </c>
      <c r="K52" s="3">
        <v>87057000</v>
      </c>
      <c r="L52" s="3">
        <v>307301000</v>
      </c>
      <c r="M52" s="3">
        <v>524740000</v>
      </c>
      <c r="N52" s="3">
        <v>641528000</v>
      </c>
      <c r="O52" s="3">
        <v>1245311000</v>
      </c>
      <c r="P52" s="3">
        <v>1392300000</v>
      </c>
      <c r="Q52" s="4">
        <v>1391100000</v>
      </c>
      <c r="R52" s="3">
        <v>344300000</v>
      </c>
      <c r="S52" s="3">
        <v>351100000</v>
      </c>
      <c r="T52" s="3">
        <v>348400000</v>
      </c>
      <c r="U52" s="3">
        <v>347300000</v>
      </c>
    </row>
    <row r="54" spans="1:21" ht="16" x14ac:dyDescent="0.2">
      <c r="A54" s="1" t="s">
        <v>24</v>
      </c>
      <c r="B54" s="1" t="s">
        <v>0</v>
      </c>
      <c r="C54" s="1" t="s">
        <v>1</v>
      </c>
      <c r="D54" s="1" t="s">
        <v>2</v>
      </c>
      <c r="E54" s="1" t="s">
        <v>3</v>
      </c>
      <c r="F54" s="1" t="s">
        <v>4</v>
      </c>
      <c r="G54" s="1" t="s">
        <v>5</v>
      </c>
      <c r="H54" s="1" t="s">
        <v>6</v>
      </c>
      <c r="I54" s="1" t="s">
        <v>7</v>
      </c>
      <c r="J54" s="1" t="s">
        <v>8</v>
      </c>
      <c r="K54" s="1" t="s">
        <v>9</v>
      </c>
      <c r="L54" s="1" t="s">
        <v>10</v>
      </c>
      <c r="M54" s="1" t="s">
        <v>11</v>
      </c>
      <c r="N54" s="1" t="s">
        <v>12</v>
      </c>
      <c r="O54" s="1" t="s">
        <v>13</v>
      </c>
      <c r="P54" s="1" t="s">
        <v>14</v>
      </c>
      <c r="Q54" s="1" t="s">
        <v>15</v>
      </c>
      <c r="R54" s="1" t="s">
        <v>16</v>
      </c>
      <c r="S54" s="1" t="s">
        <v>17</v>
      </c>
      <c r="T54" s="1" t="s">
        <v>192</v>
      </c>
      <c r="U54" s="1" t="s">
        <v>193</v>
      </c>
    </row>
    <row r="55" spans="1:21" ht="16" x14ac:dyDescent="0.2">
      <c r="A55" s="2" t="s">
        <v>64</v>
      </c>
      <c r="B55" s="3">
        <v>1560315000</v>
      </c>
      <c r="C55" s="3">
        <v>2465545000</v>
      </c>
      <c r="D55" s="3">
        <v>3712647000</v>
      </c>
      <c r="E55" s="3">
        <v>3078961000</v>
      </c>
      <c r="F55" s="3">
        <v>2585346000</v>
      </c>
      <c r="G55" s="3">
        <v>2839220000</v>
      </c>
      <c r="H55" s="3">
        <v>3344040000</v>
      </c>
      <c r="I55" s="3">
        <v>2918626000</v>
      </c>
      <c r="J55" s="3">
        <v>2280330000</v>
      </c>
      <c r="K55" s="3">
        <v>2363955000</v>
      </c>
      <c r="L55" s="3">
        <v>1395258000</v>
      </c>
      <c r="M55" s="3">
        <v>1537497000</v>
      </c>
      <c r="N55" s="3">
        <v>1617145000</v>
      </c>
      <c r="O55" s="3">
        <v>2493450000</v>
      </c>
      <c r="P55" s="3">
        <v>3281100000</v>
      </c>
      <c r="Q55" s="4">
        <v>2767200000</v>
      </c>
      <c r="R55" s="3">
        <v>3179300000</v>
      </c>
      <c r="S55" s="3">
        <v>3281100000</v>
      </c>
      <c r="T55" s="3">
        <v>3202900000</v>
      </c>
      <c r="U55" s="3">
        <v>2767200000</v>
      </c>
    </row>
    <row r="56" spans="1:21" ht="16" x14ac:dyDescent="0.2">
      <c r="A56" s="2" t="s">
        <v>65</v>
      </c>
      <c r="B56" s="3">
        <v>927409000</v>
      </c>
      <c r="C56" s="3">
        <v>1796717000</v>
      </c>
      <c r="D56" s="3">
        <v>2930030000</v>
      </c>
      <c r="E56" s="3">
        <v>3708094000</v>
      </c>
      <c r="F56" s="3">
        <v>3086027000</v>
      </c>
      <c r="G56" s="3">
        <v>2973060000</v>
      </c>
      <c r="H56" s="3">
        <v>3848133000</v>
      </c>
      <c r="I56" s="3">
        <v>3287318000</v>
      </c>
      <c r="J56" s="3">
        <v>2522628000</v>
      </c>
      <c r="K56" s="3">
        <v>1841272000</v>
      </c>
      <c r="L56" s="3">
        <v>582410000</v>
      </c>
      <c r="M56" s="3">
        <v>647604000</v>
      </c>
      <c r="N56" s="3">
        <v>748467000</v>
      </c>
      <c r="O56" s="3">
        <v>613533000</v>
      </c>
      <c r="P56" s="3">
        <v>911000000</v>
      </c>
      <c r="Q56" s="4">
        <v>423400000</v>
      </c>
      <c r="R56" s="3">
        <v>723400000</v>
      </c>
      <c r="S56" s="3">
        <v>911000000</v>
      </c>
      <c r="T56" s="3">
        <v>1028300000</v>
      </c>
      <c r="U56" s="3">
        <v>423400000</v>
      </c>
    </row>
    <row r="57" spans="1:21" ht="16" x14ac:dyDescent="0.2">
      <c r="A57" s="2" t="s">
        <v>66</v>
      </c>
      <c r="B57" s="3">
        <v>927409000</v>
      </c>
      <c r="C57" s="3">
        <v>1105428000</v>
      </c>
      <c r="D57" s="3">
        <v>1847074000</v>
      </c>
      <c r="E57" s="3">
        <v>2246498000</v>
      </c>
      <c r="F57" s="3">
        <v>1918990000</v>
      </c>
      <c r="G57" s="3">
        <v>1969405000</v>
      </c>
      <c r="H57" s="3">
        <v>2529555000</v>
      </c>
      <c r="I57" s="3">
        <v>2282749000</v>
      </c>
      <c r="J57" s="3">
        <v>1668360000</v>
      </c>
      <c r="K57" s="3">
        <v>888482000</v>
      </c>
      <c r="L57" s="3">
        <v>582410000</v>
      </c>
      <c r="M57" s="3">
        <v>647604000</v>
      </c>
      <c r="N57" s="3">
        <v>748467000</v>
      </c>
      <c r="O57" s="3">
        <v>613533000</v>
      </c>
      <c r="P57" s="3">
        <v>911000000</v>
      </c>
      <c r="Q57" s="4">
        <v>423400000</v>
      </c>
      <c r="R57" s="3">
        <v>723400000</v>
      </c>
      <c r="S57" s="3">
        <v>911000000</v>
      </c>
      <c r="T57" s="3">
        <v>1028300000</v>
      </c>
      <c r="U57" s="3">
        <v>423400000</v>
      </c>
    </row>
    <row r="58" spans="1:21" ht="16" x14ac:dyDescent="0.2">
      <c r="A58" s="2" t="s">
        <v>67</v>
      </c>
      <c r="B58" s="3" t="s">
        <v>24</v>
      </c>
      <c r="C58" s="3">
        <v>691289000</v>
      </c>
      <c r="D58" s="3">
        <v>1082956000</v>
      </c>
      <c r="E58" s="3">
        <v>1461596000</v>
      </c>
      <c r="F58" s="3">
        <v>1167037000</v>
      </c>
      <c r="G58" s="3">
        <v>1003655000</v>
      </c>
      <c r="H58" s="3">
        <v>1318578000</v>
      </c>
      <c r="I58" s="3">
        <v>1004569000</v>
      </c>
      <c r="J58" s="3">
        <v>854268000</v>
      </c>
      <c r="K58" s="3">
        <v>952790000</v>
      </c>
      <c r="L58" s="3" t="s">
        <v>24</v>
      </c>
      <c r="M58" s="3" t="s">
        <v>24</v>
      </c>
      <c r="N58" s="3" t="s">
        <v>24</v>
      </c>
      <c r="O58" s="3" t="s">
        <v>24</v>
      </c>
      <c r="P58" s="3" t="s">
        <v>24</v>
      </c>
      <c r="Q58" s="4" t="s">
        <v>24</v>
      </c>
      <c r="R58" s="3" t="s">
        <v>24</v>
      </c>
      <c r="S58" s="3" t="s">
        <v>24</v>
      </c>
      <c r="T58" s="3" t="s">
        <v>24</v>
      </c>
      <c r="U58" s="3" t="s">
        <v>24</v>
      </c>
    </row>
    <row r="59" spans="1:21" ht="16" x14ac:dyDescent="0.2">
      <c r="A59" s="2" t="s">
        <v>68</v>
      </c>
      <c r="B59" s="3">
        <v>222101000</v>
      </c>
      <c r="C59" s="3">
        <v>356796000</v>
      </c>
      <c r="D59" s="3">
        <v>459406000</v>
      </c>
      <c r="E59" s="3">
        <v>407263000</v>
      </c>
      <c r="F59" s="3">
        <v>330238000</v>
      </c>
      <c r="G59" s="3">
        <v>453496000</v>
      </c>
      <c r="H59" s="3">
        <v>420955000</v>
      </c>
      <c r="I59" s="3">
        <v>323300000</v>
      </c>
      <c r="J59" s="3">
        <v>335384000</v>
      </c>
      <c r="K59" s="3">
        <v>280395000</v>
      </c>
      <c r="L59" s="3">
        <v>493122000</v>
      </c>
      <c r="M59" s="3">
        <v>492346000</v>
      </c>
      <c r="N59" s="3">
        <v>536668000</v>
      </c>
      <c r="O59" s="3">
        <v>1048583000</v>
      </c>
      <c r="P59" s="3">
        <v>1192200000</v>
      </c>
      <c r="Q59" s="4">
        <v>1209200000</v>
      </c>
      <c r="R59" s="3">
        <v>1390700000</v>
      </c>
      <c r="S59" s="3">
        <v>1192200000</v>
      </c>
      <c r="T59" s="3">
        <v>1000900000</v>
      </c>
      <c r="U59" s="3">
        <v>1209200000</v>
      </c>
    </row>
    <row r="60" spans="1:21" ht="16" x14ac:dyDescent="0.2">
      <c r="A60" s="2" t="s">
        <v>69</v>
      </c>
      <c r="B60" s="3">
        <v>222101000</v>
      </c>
      <c r="C60" s="3">
        <v>356796000</v>
      </c>
      <c r="D60" s="3">
        <v>459406000</v>
      </c>
      <c r="E60" s="3">
        <v>407263000</v>
      </c>
      <c r="F60" s="3">
        <v>330238000</v>
      </c>
      <c r="G60" s="3">
        <v>453496000</v>
      </c>
      <c r="H60" s="3">
        <v>420955000</v>
      </c>
      <c r="I60" s="3">
        <v>323300000</v>
      </c>
      <c r="J60" s="3">
        <v>335384000</v>
      </c>
      <c r="K60" s="3">
        <v>280395000</v>
      </c>
      <c r="L60" s="3">
        <v>493122000</v>
      </c>
      <c r="M60" s="3">
        <v>492346000</v>
      </c>
      <c r="N60" s="3">
        <v>536668000</v>
      </c>
      <c r="O60" s="3">
        <v>1048583000</v>
      </c>
      <c r="P60" s="3">
        <v>1192200000</v>
      </c>
      <c r="Q60" s="4">
        <v>1209200000</v>
      </c>
      <c r="R60" s="3">
        <v>1390700000</v>
      </c>
      <c r="S60" s="3">
        <v>1192200000</v>
      </c>
      <c r="T60" s="3">
        <v>1000900000</v>
      </c>
      <c r="U60" s="3">
        <v>1209200000</v>
      </c>
    </row>
    <row r="61" spans="1:21" ht="16" x14ac:dyDescent="0.2">
      <c r="A61" s="2" t="s">
        <v>70</v>
      </c>
      <c r="B61" s="3" t="s">
        <v>24</v>
      </c>
      <c r="C61" s="3" t="s">
        <v>24</v>
      </c>
      <c r="D61" s="3" t="s">
        <v>24</v>
      </c>
      <c r="E61" s="3" t="s">
        <v>24</v>
      </c>
      <c r="F61" s="3" t="s">
        <v>24</v>
      </c>
      <c r="G61" s="3" t="s">
        <v>24</v>
      </c>
      <c r="H61" s="3" t="s">
        <v>24</v>
      </c>
      <c r="I61" s="3" t="s">
        <v>24</v>
      </c>
      <c r="J61" s="3" t="s">
        <v>24</v>
      </c>
      <c r="K61" s="3" t="s">
        <v>24</v>
      </c>
      <c r="L61" s="3" t="s">
        <v>24</v>
      </c>
      <c r="M61" s="3" t="s">
        <v>24</v>
      </c>
      <c r="N61" s="3" t="s">
        <v>24</v>
      </c>
      <c r="O61" s="3" t="s">
        <v>24</v>
      </c>
      <c r="P61" s="3" t="s">
        <v>24</v>
      </c>
      <c r="Q61" s="4" t="s">
        <v>24</v>
      </c>
      <c r="R61" s="3" t="s">
        <v>24</v>
      </c>
      <c r="S61" s="3" t="s">
        <v>24</v>
      </c>
      <c r="T61" s="3" t="s">
        <v>24</v>
      </c>
      <c r="U61" s="3" t="s">
        <v>24</v>
      </c>
    </row>
    <row r="62" spans="1:21" ht="16" x14ac:dyDescent="0.2">
      <c r="A62" s="2" t="s">
        <v>71</v>
      </c>
      <c r="B62" s="3" t="s">
        <v>24</v>
      </c>
      <c r="C62" s="3" t="s">
        <v>24</v>
      </c>
      <c r="D62" s="3" t="s">
        <v>24</v>
      </c>
      <c r="E62" s="3" t="s">
        <v>24</v>
      </c>
      <c r="F62" s="3" t="s">
        <v>24</v>
      </c>
      <c r="G62" s="3" t="s">
        <v>24</v>
      </c>
      <c r="H62" s="3" t="s">
        <v>24</v>
      </c>
      <c r="I62" s="3" t="s">
        <v>24</v>
      </c>
      <c r="J62" s="3" t="s">
        <v>24</v>
      </c>
      <c r="K62" s="3" t="s">
        <v>24</v>
      </c>
      <c r="L62" s="3" t="s">
        <v>24</v>
      </c>
      <c r="M62" s="3" t="s">
        <v>24</v>
      </c>
      <c r="N62" s="3" t="s">
        <v>24</v>
      </c>
      <c r="O62" s="3" t="s">
        <v>24</v>
      </c>
      <c r="P62" s="3" t="s">
        <v>24</v>
      </c>
      <c r="Q62" s="4" t="s">
        <v>24</v>
      </c>
      <c r="R62" s="3" t="s">
        <v>24</v>
      </c>
      <c r="S62" s="3" t="s">
        <v>24</v>
      </c>
      <c r="T62" s="3" t="s">
        <v>24</v>
      </c>
      <c r="U62" s="3" t="s">
        <v>24</v>
      </c>
    </row>
    <row r="63" spans="1:21" ht="16" x14ac:dyDescent="0.2">
      <c r="A63" s="2" t="s">
        <v>72</v>
      </c>
      <c r="B63" s="3" t="s">
        <v>24</v>
      </c>
      <c r="C63" s="3" t="s">
        <v>24</v>
      </c>
      <c r="D63" s="3" t="s">
        <v>24</v>
      </c>
      <c r="E63" s="3" t="s">
        <v>24</v>
      </c>
      <c r="F63" s="3" t="s">
        <v>24</v>
      </c>
      <c r="G63" s="3" t="s">
        <v>24</v>
      </c>
      <c r="H63" s="3" t="s">
        <v>24</v>
      </c>
      <c r="I63" s="3" t="s">
        <v>24</v>
      </c>
      <c r="J63" s="3" t="s">
        <v>24</v>
      </c>
      <c r="K63" s="3" t="s">
        <v>24</v>
      </c>
      <c r="L63" s="3" t="s">
        <v>24</v>
      </c>
      <c r="M63" s="3" t="s">
        <v>24</v>
      </c>
      <c r="N63" s="3" t="s">
        <v>24</v>
      </c>
      <c r="O63" s="3" t="s">
        <v>24</v>
      </c>
      <c r="P63" s="3" t="s">
        <v>24</v>
      </c>
      <c r="Q63" s="4" t="s">
        <v>24</v>
      </c>
      <c r="R63" s="3" t="s">
        <v>24</v>
      </c>
      <c r="S63" s="3" t="s">
        <v>24</v>
      </c>
      <c r="T63" s="3" t="s">
        <v>24</v>
      </c>
      <c r="U63" s="3" t="s">
        <v>24</v>
      </c>
    </row>
    <row r="64" spans="1:21" ht="16" x14ac:dyDescent="0.2">
      <c r="A64" s="2" t="s">
        <v>73</v>
      </c>
      <c r="B64" s="3">
        <v>310654000</v>
      </c>
      <c r="C64" s="3">
        <v>241541000</v>
      </c>
      <c r="D64" s="3">
        <v>245448000</v>
      </c>
      <c r="E64" s="3">
        <v>354119000</v>
      </c>
      <c r="F64" s="3">
        <v>250420000</v>
      </c>
      <c r="G64" s="3">
        <v>347861000</v>
      </c>
      <c r="H64" s="3">
        <v>308162000</v>
      </c>
      <c r="I64" s="3">
        <v>210017000</v>
      </c>
      <c r="J64" s="3">
        <v>171969000</v>
      </c>
      <c r="K64" s="3">
        <v>170039000</v>
      </c>
      <c r="L64" s="3">
        <v>276005000</v>
      </c>
      <c r="M64" s="3">
        <v>322980000</v>
      </c>
      <c r="N64" s="3">
        <v>268228000</v>
      </c>
      <c r="O64" s="3">
        <v>720331000</v>
      </c>
      <c r="P64" s="3">
        <v>1068300000</v>
      </c>
      <c r="Q64" s="4">
        <v>1015800000</v>
      </c>
      <c r="R64" s="3">
        <v>957500000</v>
      </c>
      <c r="S64" s="3">
        <v>1068300000</v>
      </c>
      <c r="T64" s="3">
        <v>1026000000</v>
      </c>
      <c r="U64" s="3">
        <v>1015800000</v>
      </c>
    </row>
    <row r="65" spans="1:21" ht="16" x14ac:dyDescent="0.2">
      <c r="A65" s="2" t="s">
        <v>74</v>
      </c>
      <c r="B65" s="3" t="s">
        <v>24</v>
      </c>
      <c r="C65" s="3" t="s">
        <v>24</v>
      </c>
      <c r="D65" s="3" t="s">
        <v>24</v>
      </c>
      <c r="E65" s="3" t="s">
        <v>24</v>
      </c>
      <c r="F65" s="3" t="s">
        <v>24</v>
      </c>
      <c r="G65" s="3" t="s">
        <v>24</v>
      </c>
      <c r="H65" s="3" t="s">
        <v>24</v>
      </c>
      <c r="I65" s="3" t="s">
        <v>24</v>
      </c>
      <c r="J65" s="3" t="s">
        <v>24</v>
      </c>
      <c r="K65" s="3" t="s">
        <v>24</v>
      </c>
      <c r="L65" s="3" t="s">
        <v>24</v>
      </c>
      <c r="M65" s="3" t="s">
        <v>24</v>
      </c>
      <c r="N65" s="3" t="s">
        <v>24</v>
      </c>
      <c r="O65" s="3" t="s">
        <v>24</v>
      </c>
      <c r="P65" s="3" t="s">
        <v>24</v>
      </c>
      <c r="Q65" s="4" t="s">
        <v>24</v>
      </c>
      <c r="R65" s="3" t="s">
        <v>24</v>
      </c>
      <c r="S65" s="3" t="s">
        <v>24</v>
      </c>
      <c r="T65" s="3" t="s">
        <v>24</v>
      </c>
      <c r="U65" s="3" t="s">
        <v>24</v>
      </c>
    </row>
    <row r="66" spans="1:21" ht="16" x14ac:dyDescent="0.2">
      <c r="A66" s="2" t="s">
        <v>75</v>
      </c>
      <c r="B66" s="3">
        <v>188830000</v>
      </c>
      <c r="C66" s="3">
        <v>128371000</v>
      </c>
      <c r="D66" s="3">
        <v>156108000</v>
      </c>
      <c r="E66" s="3">
        <v>190779000</v>
      </c>
      <c r="F66" s="3">
        <v>140805000</v>
      </c>
      <c r="G66" s="3">
        <v>195495000</v>
      </c>
      <c r="H66" s="3">
        <v>183869000</v>
      </c>
      <c r="I66" s="3">
        <v>131471000</v>
      </c>
      <c r="J66" s="3">
        <v>110083000</v>
      </c>
      <c r="K66" s="3">
        <v>103711000</v>
      </c>
      <c r="L66" s="3">
        <v>162384000</v>
      </c>
      <c r="M66" s="3">
        <v>216496000</v>
      </c>
      <c r="N66" s="3">
        <v>187351000</v>
      </c>
      <c r="O66" s="3">
        <v>578897000</v>
      </c>
      <c r="P66" s="3">
        <v>756300000</v>
      </c>
      <c r="Q66" s="4">
        <v>632700000</v>
      </c>
      <c r="R66" s="3">
        <v>734300000</v>
      </c>
      <c r="S66" s="3">
        <v>756300000</v>
      </c>
      <c r="T66" s="3">
        <v>668200000</v>
      </c>
      <c r="U66" s="3">
        <v>632700000</v>
      </c>
    </row>
    <row r="67" spans="1:21" ht="16" x14ac:dyDescent="0.2">
      <c r="A67" s="2" t="s">
        <v>76</v>
      </c>
      <c r="B67" s="3">
        <v>121824000</v>
      </c>
      <c r="C67" s="3">
        <v>113170000</v>
      </c>
      <c r="D67" s="3">
        <v>89340000</v>
      </c>
      <c r="E67" s="3">
        <v>163340000</v>
      </c>
      <c r="F67" s="3">
        <v>109615000</v>
      </c>
      <c r="G67" s="3">
        <v>152366000</v>
      </c>
      <c r="H67" s="3">
        <v>124293000</v>
      </c>
      <c r="I67" s="3">
        <v>78546000</v>
      </c>
      <c r="J67" s="3">
        <v>61886000</v>
      </c>
      <c r="K67" s="3">
        <v>66328000</v>
      </c>
      <c r="L67" s="3">
        <v>113621000</v>
      </c>
      <c r="M67" s="3">
        <v>106484000</v>
      </c>
      <c r="N67" s="3">
        <v>80877000</v>
      </c>
      <c r="O67" s="3">
        <v>141434000</v>
      </c>
      <c r="P67" s="3">
        <v>312000000</v>
      </c>
      <c r="Q67" s="4">
        <v>383100000</v>
      </c>
      <c r="R67" s="3">
        <v>223200000</v>
      </c>
      <c r="S67" s="3">
        <v>312000000</v>
      </c>
      <c r="T67" s="3">
        <v>357800000</v>
      </c>
      <c r="U67" s="3">
        <v>383100000</v>
      </c>
    </row>
    <row r="68" spans="1:21" ht="16" x14ac:dyDescent="0.2">
      <c r="A68" s="2" t="s">
        <v>77</v>
      </c>
      <c r="B68" s="3" t="s">
        <v>24</v>
      </c>
      <c r="C68" s="3" t="s">
        <v>24</v>
      </c>
      <c r="D68" s="3" t="s">
        <v>24</v>
      </c>
      <c r="E68" s="3" t="s">
        <v>24</v>
      </c>
      <c r="F68" s="3" t="s">
        <v>24</v>
      </c>
      <c r="G68" s="3" t="s">
        <v>24</v>
      </c>
      <c r="H68" s="3" t="s">
        <v>24</v>
      </c>
      <c r="I68" s="3" t="s">
        <v>24</v>
      </c>
      <c r="J68" s="3" t="s">
        <v>24</v>
      </c>
      <c r="K68" s="3" t="s">
        <v>24</v>
      </c>
      <c r="L68" s="3" t="s">
        <v>24</v>
      </c>
      <c r="M68" s="3" t="s">
        <v>24</v>
      </c>
      <c r="N68" s="3" t="s">
        <v>24</v>
      </c>
      <c r="O68" s="3" t="s">
        <v>24</v>
      </c>
      <c r="P68" s="3" t="s">
        <v>24</v>
      </c>
      <c r="Q68" s="4" t="s">
        <v>24</v>
      </c>
      <c r="R68" s="3" t="s">
        <v>24</v>
      </c>
      <c r="S68" s="3" t="s">
        <v>24</v>
      </c>
      <c r="T68" s="3" t="s">
        <v>24</v>
      </c>
      <c r="U68" s="3" t="s">
        <v>24</v>
      </c>
    </row>
    <row r="69" spans="1:21" ht="16" x14ac:dyDescent="0.2">
      <c r="A69" s="2" t="s">
        <v>78</v>
      </c>
      <c r="B69" s="3" t="s">
        <v>24</v>
      </c>
      <c r="C69" s="3" t="s">
        <v>24</v>
      </c>
      <c r="D69" s="3" t="s">
        <v>24</v>
      </c>
      <c r="E69" s="3" t="s">
        <v>24</v>
      </c>
      <c r="F69" s="3" t="s">
        <v>24</v>
      </c>
      <c r="G69" s="3" t="s">
        <v>24</v>
      </c>
      <c r="H69" s="3" t="s">
        <v>24</v>
      </c>
      <c r="I69" s="3" t="s">
        <v>24</v>
      </c>
      <c r="J69" s="3" t="s">
        <v>24</v>
      </c>
      <c r="K69" s="3" t="s">
        <v>24</v>
      </c>
      <c r="L69" s="3" t="s">
        <v>24</v>
      </c>
      <c r="M69" s="3" t="s">
        <v>24</v>
      </c>
      <c r="N69" s="3" t="s">
        <v>24</v>
      </c>
      <c r="O69" s="3" t="s">
        <v>24</v>
      </c>
      <c r="P69" s="3" t="s">
        <v>24</v>
      </c>
      <c r="Q69" s="4" t="s">
        <v>24</v>
      </c>
      <c r="R69" s="3" t="s">
        <v>24</v>
      </c>
      <c r="S69" s="3" t="s">
        <v>24</v>
      </c>
      <c r="T69" s="3" t="s">
        <v>24</v>
      </c>
      <c r="U69" s="3" t="s">
        <v>24</v>
      </c>
    </row>
    <row r="70" spans="1:21" ht="16" x14ac:dyDescent="0.2">
      <c r="A70" s="2" t="s">
        <v>79</v>
      </c>
      <c r="B70" s="3">
        <v>100151000</v>
      </c>
      <c r="C70" s="3">
        <v>70491000</v>
      </c>
      <c r="D70" s="3">
        <v>77763000</v>
      </c>
      <c r="E70" s="3">
        <v>-1390515000</v>
      </c>
      <c r="F70" s="3">
        <v>-1081339000</v>
      </c>
      <c r="G70" s="3">
        <v>-935197000</v>
      </c>
      <c r="H70" s="3">
        <v>-1233210000</v>
      </c>
      <c r="I70" s="3">
        <v>-902009000</v>
      </c>
      <c r="J70" s="3">
        <v>-749651000</v>
      </c>
      <c r="K70" s="3">
        <v>72249000</v>
      </c>
      <c r="L70" s="3">
        <v>43721000</v>
      </c>
      <c r="M70" s="3">
        <v>74567000</v>
      </c>
      <c r="N70" s="3">
        <v>63782000</v>
      </c>
      <c r="O70" s="3">
        <v>111003000</v>
      </c>
      <c r="P70" s="3">
        <v>109600000</v>
      </c>
      <c r="Q70" s="4">
        <v>118800000</v>
      </c>
      <c r="R70" s="3">
        <v>107700000</v>
      </c>
      <c r="S70" s="3">
        <v>109600000</v>
      </c>
      <c r="T70" s="3">
        <v>147700000</v>
      </c>
      <c r="U70" s="3">
        <v>118800000</v>
      </c>
    </row>
    <row r="71" spans="1:21" ht="16" x14ac:dyDescent="0.2">
      <c r="A71" s="2" t="s">
        <v>80</v>
      </c>
      <c r="B71" s="3" t="s">
        <v>24</v>
      </c>
      <c r="C71" s="3" t="s">
        <v>24</v>
      </c>
      <c r="D71" s="3" t="s">
        <v>24</v>
      </c>
      <c r="E71" s="3" t="s">
        <v>24</v>
      </c>
      <c r="F71" s="3" t="s">
        <v>24</v>
      </c>
      <c r="G71" s="3" t="s">
        <v>24</v>
      </c>
      <c r="H71" s="3" t="s">
        <v>24</v>
      </c>
      <c r="I71" s="3" t="s">
        <v>24</v>
      </c>
      <c r="J71" s="3" t="s">
        <v>24</v>
      </c>
      <c r="K71" s="3" t="s">
        <v>24</v>
      </c>
      <c r="L71" s="3" t="s">
        <v>24</v>
      </c>
      <c r="M71" s="3" t="s">
        <v>24</v>
      </c>
      <c r="N71" s="3" t="s">
        <v>24</v>
      </c>
      <c r="O71" s="3" t="s">
        <v>24</v>
      </c>
      <c r="P71" s="3" t="s">
        <v>24</v>
      </c>
      <c r="Q71" s="4" t="s">
        <v>24</v>
      </c>
      <c r="R71" s="3" t="s">
        <v>24</v>
      </c>
      <c r="S71" s="3" t="s">
        <v>24</v>
      </c>
      <c r="T71" s="3" t="s">
        <v>24</v>
      </c>
      <c r="U71" s="3" t="s">
        <v>24</v>
      </c>
    </row>
    <row r="72" spans="1:21" ht="16" x14ac:dyDescent="0.2">
      <c r="A72" s="2" t="s">
        <v>81</v>
      </c>
      <c r="B72" s="3" t="s">
        <v>24</v>
      </c>
      <c r="C72" s="3" t="s">
        <v>24</v>
      </c>
      <c r="D72" s="3" t="s">
        <v>24</v>
      </c>
      <c r="E72" s="3" t="s">
        <v>24</v>
      </c>
      <c r="F72" s="3" t="s">
        <v>24</v>
      </c>
      <c r="G72" s="3" t="s">
        <v>24</v>
      </c>
      <c r="H72" s="3" t="s">
        <v>24</v>
      </c>
      <c r="I72" s="3" t="s">
        <v>24</v>
      </c>
      <c r="J72" s="3" t="s">
        <v>24</v>
      </c>
      <c r="K72" s="3" t="s">
        <v>24</v>
      </c>
      <c r="L72" s="3" t="s">
        <v>24</v>
      </c>
      <c r="M72" s="3" t="s">
        <v>24</v>
      </c>
      <c r="N72" s="3" t="s">
        <v>24</v>
      </c>
      <c r="O72" s="3" t="s">
        <v>24</v>
      </c>
      <c r="P72" s="3" t="s">
        <v>24</v>
      </c>
      <c r="Q72" s="4" t="s">
        <v>24</v>
      </c>
      <c r="R72" s="3" t="s">
        <v>24</v>
      </c>
      <c r="S72" s="3" t="s">
        <v>24</v>
      </c>
      <c r="T72" s="3" t="s">
        <v>24</v>
      </c>
      <c r="U72" s="3" t="s">
        <v>24</v>
      </c>
    </row>
    <row r="73" spans="1:21" ht="16" x14ac:dyDescent="0.2">
      <c r="A73" s="2" t="s">
        <v>82</v>
      </c>
      <c r="B73" s="3" t="s">
        <v>24</v>
      </c>
      <c r="C73" s="3" t="s">
        <v>24</v>
      </c>
      <c r="D73" s="3" t="s">
        <v>24</v>
      </c>
      <c r="E73" s="3" t="s">
        <v>24</v>
      </c>
      <c r="F73" s="3" t="s">
        <v>24</v>
      </c>
      <c r="G73" s="3" t="s">
        <v>24</v>
      </c>
      <c r="H73" s="3" t="s">
        <v>24</v>
      </c>
      <c r="I73" s="3" t="s">
        <v>24</v>
      </c>
      <c r="J73" s="3" t="s">
        <v>24</v>
      </c>
      <c r="K73" s="3" t="s">
        <v>24</v>
      </c>
      <c r="L73" s="3" t="s">
        <v>24</v>
      </c>
      <c r="M73" s="3" t="s">
        <v>24</v>
      </c>
      <c r="N73" s="3" t="s">
        <v>24</v>
      </c>
      <c r="O73" s="3" t="s">
        <v>24</v>
      </c>
      <c r="P73" s="3" t="s">
        <v>24</v>
      </c>
      <c r="Q73" s="4" t="s">
        <v>24</v>
      </c>
      <c r="R73" s="3" t="s">
        <v>24</v>
      </c>
      <c r="S73" s="3" t="s">
        <v>24</v>
      </c>
      <c r="T73" s="3" t="s">
        <v>24</v>
      </c>
      <c r="U73" s="3" t="s">
        <v>24</v>
      </c>
    </row>
    <row r="74" spans="1:21" ht="16" x14ac:dyDescent="0.2">
      <c r="A74" s="2" t="s">
        <v>83</v>
      </c>
      <c r="B74" s="3" t="s">
        <v>24</v>
      </c>
      <c r="C74" s="3" t="s">
        <v>24</v>
      </c>
      <c r="D74" s="3" t="s">
        <v>24</v>
      </c>
      <c r="E74" s="3" t="s">
        <v>24</v>
      </c>
      <c r="F74" s="3" t="s">
        <v>24</v>
      </c>
      <c r="G74" s="3" t="s">
        <v>24</v>
      </c>
      <c r="H74" s="3" t="s">
        <v>24</v>
      </c>
      <c r="I74" s="3" t="s">
        <v>24</v>
      </c>
      <c r="J74" s="3" t="s">
        <v>24</v>
      </c>
      <c r="K74" s="3" t="s">
        <v>24</v>
      </c>
      <c r="L74" s="3" t="s">
        <v>24</v>
      </c>
      <c r="M74" s="3" t="s">
        <v>24</v>
      </c>
      <c r="N74" s="3" t="s">
        <v>24</v>
      </c>
      <c r="O74" s="3" t="s">
        <v>24</v>
      </c>
      <c r="P74" s="3" t="s">
        <v>24</v>
      </c>
      <c r="Q74" s="4" t="s">
        <v>24</v>
      </c>
      <c r="R74" s="3" t="s">
        <v>24</v>
      </c>
      <c r="S74" s="3" t="s">
        <v>24</v>
      </c>
      <c r="T74" s="3" t="s">
        <v>24</v>
      </c>
      <c r="U74" s="3" t="s">
        <v>24</v>
      </c>
    </row>
    <row r="75" spans="1:21" ht="16" x14ac:dyDescent="0.2">
      <c r="A75" s="2" t="s">
        <v>84</v>
      </c>
      <c r="B75" s="3" t="s">
        <v>24</v>
      </c>
      <c r="C75" s="3" t="s">
        <v>24</v>
      </c>
      <c r="D75" s="3" t="s">
        <v>24</v>
      </c>
      <c r="E75" s="3" t="s">
        <v>24</v>
      </c>
      <c r="F75" s="3" t="s">
        <v>24</v>
      </c>
      <c r="G75" s="3" t="s">
        <v>24</v>
      </c>
      <c r="H75" s="3" t="s">
        <v>24</v>
      </c>
      <c r="I75" s="3" t="s">
        <v>24</v>
      </c>
      <c r="J75" s="3" t="s">
        <v>24</v>
      </c>
      <c r="K75" s="3" t="s">
        <v>24</v>
      </c>
      <c r="L75" s="3" t="s">
        <v>24</v>
      </c>
      <c r="M75" s="3" t="s">
        <v>24</v>
      </c>
      <c r="N75" s="3" t="s">
        <v>24</v>
      </c>
      <c r="O75" s="3" t="s">
        <v>24</v>
      </c>
      <c r="P75" s="3" t="s">
        <v>24</v>
      </c>
      <c r="Q75" s="4" t="s">
        <v>24</v>
      </c>
      <c r="R75" s="3" t="s">
        <v>24</v>
      </c>
      <c r="S75" s="3" t="s">
        <v>24</v>
      </c>
      <c r="T75" s="3" t="s">
        <v>24</v>
      </c>
      <c r="U75" s="3" t="s">
        <v>24</v>
      </c>
    </row>
    <row r="76" spans="1:21" ht="16" x14ac:dyDescent="0.2">
      <c r="A76" s="2" t="s">
        <v>85</v>
      </c>
      <c r="B76" s="3">
        <v>2853885000</v>
      </c>
      <c r="C76" s="3">
        <v>2705395000</v>
      </c>
      <c r="D76" s="3">
        <v>2625510000</v>
      </c>
      <c r="E76" s="3">
        <v>2688658000</v>
      </c>
      <c r="F76" s="3">
        <v>2676418000</v>
      </c>
      <c r="G76" s="3">
        <v>2611790000</v>
      </c>
      <c r="H76" s="3">
        <v>2540347000</v>
      </c>
      <c r="I76" s="3">
        <v>2523501000</v>
      </c>
      <c r="J76" s="3">
        <v>2368320000</v>
      </c>
      <c r="K76" s="3">
        <v>2344332000</v>
      </c>
      <c r="L76" s="3">
        <v>8621494000</v>
      </c>
      <c r="M76" s="3">
        <v>9595738000</v>
      </c>
      <c r="N76" s="3">
        <v>9147779000</v>
      </c>
      <c r="O76" s="3">
        <v>19615147000</v>
      </c>
      <c r="P76" s="3">
        <v>19241000000</v>
      </c>
      <c r="Q76" s="4">
        <v>18982900000</v>
      </c>
      <c r="R76" s="3">
        <v>19342800000</v>
      </c>
      <c r="S76" s="3">
        <v>19241000000</v>
      </c>
      <c r="T76" s="3">
        <v>19070300000</v>
      </c>
      <c r="U76" s="3">
        <v>18982900000</v>
      </c>
    </row>
    <row r="77" spans="1:21" ht="16" x14ac:dyDescent="0.2">
      <c r="A77" s="2" t="s">
        <v>86</v>
      </c>
      <c r="B77" s="3">
        <v>390853000</v>
      </c>
      <c r="C77" s="3">
        <v>342497000</v>
      </c>
      <c r="D77" s="3">
        <v>358440000</v>
      </c>
      <c r="E77" s="3">
        <v>383801000</v>
      </c>
      <c r="F77" s="3">
        <v>387027000</v>
      </c>
      <c r="G77" s="3">
        <v>356165000</v>
      </c>
      <c r="H77" s="3">
        <v>340639000</v>
      </c>
      <c r="I77" s="3">
        <v>299540000</v>
      </c>
      <c r="J77" s="3">
        <v>243397000</v>
      </c>
      <c r="K77" s="3">
        <v>202222000</v>
      </c>
      <c r="L77" s="3">
        <v>318978000</v>
      </c>
      <c r="M77" s="3">
        <v>467999000</v>
      </c>
      <c r="N77" s="3">
        <v>427536000</v>
      </c>
      <c r="O77" s="3">
        <v>604802000</v>
      </c>
      <c r="P77" s="3">
        <v>788700000</v>
      </c>
      <c r="Q77" s="4">
        <v>898800000</v>
      </c>
      <c r="R77" s="3">
        <v>722300000</v>
      </c>
      <c r="S77" s="3">
        <v>788700000</v>
      </c>
      <c r="T77" s="3">
        <v>837700000</v>
      </c>
      <c r="U77" s="3">
        <v>898800000</v>
      </c>
    </row>
    <row r="78" spans="1:21" ht="16" x14ac:dyDescent="0.2">
      <c r="A78" s="2" t="s">
        <v>87</v>
      </c>
      <c r="B78" s="3">
        <v>747424000</v>
      </c>
      <c r="C78" s="3">
        <v>762780000</v>
      </c>
      <c r="D78" s="3">
        <v>832017000</v>
      </c>
      <c r="E78" s="3">
        <v>898791000</v>
      </c>
      <c r="F78" s="3">
        <v>961889000</v>
      </c>
      <c r="G78" s="3">
        <v>985064000</v>
      </c>
      <c r="H78" s="3">
        <v>1034203000</v>
      </c>
      <c r="I78" s="3">
        <v>1007839000</v>
      </c>
      <c r="J78" s="3">
        <v>1009244000</v>
      </c>
      <c r="K78" s="3">
        <v>902483000</v>
      </c>
      <c r="L78" s="3">
        <v>1031839000</v>
      </c>
      <c r="M78" s="3">
        <v>1207537000</v>
      </c>
      <c r="N78" s="3">
        <v>1210411000</v>
      </c>
      <c r="O78" s="3">
        <v>1470188000</v>
      </c>
      <c r="P78" s="3">
        <v>1746800000</v>
      </c>
      <c r="Q78" s="4">
        <v>1922500000</v>
      </c>
      <c r="R78" s="3">
        <v>1661100000</v>
      </c>
      <c r="S78" s="3">
        <v>1746800000</v>
      </c>
      <c r="T78" s="3">
        <v>1826700000</v>
      </c>
      <c r="U78" s="3">
        <v>1922500000</v>
      </c>
    </row>
    <row r="79" spans="1:21" ht="16" x14ac:dyDescent="0.2">
      <c r="A79" s="2" t="s">
        <v>88</v>
      </c>
      <c r="B79" s="3">
        <v>356571000</v>
      </c>
      <c r="C79" s="3">
        <v>420283000</v>
      </c>
      <c r="D79" s="3">
        <v>473577000</v>
      </c>
      <c r="E79" s="3">
        <v>514990000</v>
      </c>
      <c r="F79" s="3">
        <v>574862000</v>
      </c>
      <c r="G79" s="3">
        <v>628899000</v>
      </c>
      <c r="H79" s="3">
        <v>693564000</v>
      </c>
      <c r="I79" s="3">
        <v>708299000</v>
      </c>
      <c r="J79" s="3">
        <v>765847000</v>
      </c>
      <c r="K79" s="3">
        <v>700261000</v>
      </c>
      <c r="L79" s="3">
        <v>712861000</v>
      </c>
      <c r="M79" s="3">
        <v>739538000</v>
      </c>
      <c r="N79" s="3">
        <v>782875000</v>
      </c>
      <c r="O79" s="3">
        <v>865386000</v>
      </c>
      <c r="P79" s="3">
        <v>958100000</v>
      </c>
      <c r="Q79" s="4">
        <v>1023700000</v>
      </c>
      <c r="R79" s="3">
        <v>938800000</v>
      </c>
      <c r="S79" s="3">
        <v>958100000</v>
      </c>
      <c r="T79" s="3">
        <v>989000000</v>
      </c>
      <c r="U79" s="3">
        <v>1023700000</v>
      </c>
    </row>
    <row r="80" spans="1:21" ht="16" x14ac:dyDescent="0.2">
      <c r="A80" s="2" t="s">
        <v>89</v>
      </c>
      <c r="B80" s="3">
        <v>40541000</v>
      </c>
      <c r="C80" s="3">
        <v>34281000</v>
      </c>
      <c r="D80" s="3">
        <v>26226000</v>
      </c>
      <c r="E80" s="3">
        <v>23215000</v>
      </c>
      <c r="F80" s="3">
        <v>16769000</v>
      </c>
      <c r="G80" s="3">
        <v>16279000</v>
      </c>
      <c r="H80" s="3">
        <v>10226000</v>
      </c>
      <c r="I80" s="3">
        <v>11296000</v>
      </c>
      <c r="J80" s="3">
        <v>4615000</v>
      </c>
      <c r="K80" s="3">
        <v>2200000</v>
      </c>
      <c r="L80" s="3" t="s">
        <v>24</v>
      </c>
      <c r="M80" s="3" t="s">
        <v>24</v>
      </c>
      <c r="N80" s="3">
        <v>7646000</v>
      </c>
      <c r="O80" s="3">
        <v>30679000</v>
      </c>
      <c r="P80" s="3">
        <v>36100000</v>
      </c>
      <c r="Q80" s="4">
        <v>35700000</v>
      </c>
      <c r="R80" s="3">
        <v>35700000</v>
      </c>
      <c r="S80" s="3">
        <v>36100000</v>
      </c>
      <c r="T80" s="3">
        <v>36000000</v>
      </c>
      <c r="U80" s="3">
        <v>35700000</v>
      </c>
    </row>
    <row r="81" spans="1:21" ht="16" x14ac:dyDescent="0.2">
      <c r="A81" s="2" t="s">
        <v>90</v>
      </c>
      <c r="B81" s="3">
        <v>40541000</v>
      </c>
      <c r="C81" s="3">
        <v>34281000</v>
      </c>
      <c r="D81" s="3">
        <v>26226000</v>
      </c>
      <c r="E81" s="3">
        <v>23215000</v>
      </c>
      <c r="F81" s="3">
        <v>16769000</v>
      </c>
      <c r="G81" s="3">
        <v>16279000</v>
      </c>
      <c r="H81" s="3">
        <v>10226000</v>
      </c>
      <c r="I81" s="3">
        <v>11296000</v>
      </c>
      <c r="J81" s="3">
        <v>4615000</v>
      </c>
      <c r="K81" s="3">
        <v>2200000</v>
      </c>
      <c r="L81" s="3" t="s">
        <v>24</v>
      </c>
      <c r="M81" s="3" t="s">
        <v>24</v>
      </c>
      <c r="N81" s="3">
        <v>7646000</v>
      </c>
      <c r="O81" s="3">
        <v>30679000</v>
      </c>
      <c r="P81" s="3">
        <v>36100000</v>
      </c>
      <c r="Q81" s="4">
        <v>35700000</v>
      </c>
      <c r="R81" s="3">
        <v>35700000</v>
      </c>
      <c r="S81" s="3">
        <v>36100000</v>
      </c>
      <c r="T81" s="3">
        <v>36000000</v>
      </c>
      <c r="U81" s="3">
        <v>35700000</v>
      </c>
    </row>
    <row r="82" spans="1:21" ht="16" x14ac:dyDescent="0.2">
      <c r="A82" s="2" t="s">
        <v>91</v>
      </c>
      <c r="B82" s="3" t="s">
        <v>24</v>
      </c>
      <c r="C82" s="3" t="s">
        <v>24</v>
      </c>
      <c r="D82" s="3" t="s">
        <v>24</v>
      </c>
      <c r="E82" s="3" t="s">
        <v>24</v>
      </c>
      <c r="F82" s="3" t="s">
        <v>24</v>
      </c>
      <c r="G82" s="3" t="s">
        <v>24</v>
      </c>
      <c r="H82" s="3" t="s">
        <v>24</v>
      </c>
      <c r="I82" s="3" t="s">
        <v>24</v>
      </c>
      <c r="J82" s="3" t="s">
        <v>24</v>
      </c>
      <c r="K82" s="3" t="s">
        <v>24</v>
      </c>
      <c r="L82" s="3" t="s">
        <v>24</v>
      </c>
      <c r="M82" s="3" t="s">
        <v>24</v>
      </c>
      <c r="N82" s="3" t="s">
        <v>24</v>
      </c>
      <c r="O82" s="3" t="s">
        <v>24</v>
      </c>
      <c r="P82" s="3" t="s">
        <v>24</v>
      </c>
      <c r="Q82" s="4" t="s">
        <v>24</v>
      </c>
      <c r="R82" s="3" t="s">
        <v>24</v>
      </c>
      <c r="S82" s="3" t="s">
        <v>24</v>
      </c>
      <c r="T82" s="3" t="s">
        <v>24</v>
      </c>
      <c r="U82" s="3" t="s">
        <v>24</v>
      </c>
    </row>
    <row r="83" spans="1:21" ht="16" x14ac:dyDescent="0.2">
      <c r="A83" s="2" t="s">
        <v>92</v>
      </c>
      <c r="B83" s="3">
        <v>2422491000</v>
      </c>
      <c r="C83" s="3">
        <v>2328617000</v>
      </c>
      <c r="D83" s="3">
        <v>2240844000</v>
      </c>
      <c r="E83" s="3">
        <v>2281642000</v>
      </c>
      <c r="F83" s="3">
        <v>2272622000</v>
      </c>
      <c r="G83" s="3">
        <v>2239346000</v>
      </c>
      <c r="H83" s="3">
        <v>2189482000</v>
      </c>
      <c r="I83" s="3">
        <v>2212665000</v>
      </c>
      <c r="J83" s="3">
        <v>2120308000</v>
      </c>
      <c r="K83" s="3">
        <v>2139910000</v>
      </c>
      <c r="L83" s="3">
        <v>8302516000</v>
      </c>
      <c r="M83" s="3">
        <v>9127739000</v>
      </c>
      <c r="N83" s="3">
        <v>8712597000</v>
      </c>
      <c r="O83" s="3">
        <v>18979666000</v>
      </c>
      <c r="P83" s="3">
        <v>18416200000</v>
      </c>
      <c r="Q83" s="4">
        <v>18048400000</v>
      </c>
      <c r="R83" s="3">
        <v>18584800000</v>
      </c>
      <c r="S83" s="3">
        <v>18416200000</v>
      </c>
      <c r="T83" s="3">
        <v>18196600000</v>
      </c>
      <c r="U83" s="3">
        <v>18048400000</v>
      </c>
    </row>
    <row r="84" spans="1:21" ht="16" x14ac:dyDescent="0.2">
      <c r="A84" s="2" t="s">
        <v>93</v>
      </c>
      <c r="B84" s="3">
        <v>2284164000</v>
      </c>
      <c r="C84" s="3">
        <v>2176763000</v>
      </c>
      <c r="D84" s="3">
        <v>2129464000</v>
      </c>
      <c r="E84" s="3">
        <v>2173496000</v>
      </c>
      <c r="F84" s="3">
        <v>2121793000</v>
      </c>
      <c r="G84" s="3">
        <v>2078980000</v>
      </c>
      <c r="H84" s="3">
        <v>2060643000</v>
      </c>
      <c r="I84" s="3">
        <v>2047955000</v>
      </c>
      <c r="J84" s="3">
        <v>2006984000</v>
      </c>
      <c r="K84" s="3">
        <v>1993310000</v>
      </c>
      <c r="L84" s="3">
        <v>8055187000</v>
      </c>
      <c r="M84" s="3">
        <v>8102005000</v>
      </c>
      <c r="N84" s="3">
        <v>7607661000</v>
      </c>
      <c r="O84" s="3">
        <v>17664551000</v>
      </c>
      <c r="P84" s="3">
        <v>16688900000</v>
      </c>
      <c r="Q84" s="4">
        <v>16147100000</v>
      </c>
      <c r="R84" s="3">
        <v>16951600000</v>
      </c>
      <c r="S84" s="3">
        <v>16688900000</v>
      </c>
      <c r="T84" s="3">
        <v>16418900000</v>
      </c>
      <c r="U84" s="3">
        <v>16147100000</v>
      </c>
    </row>
    <row r="85" spans="1:21" ht="16" x14ac:dyDescent="0.2">
      <c r="A85" s="2" t="s">
        <v>94</v>
      </c>
      <c r="B85" s="3">
        <v>1997630000</v>
      </c>
      <c r="C85" s="3">
        <v>1997662000</v>
      </c>
      <c r="D85" s="3">
        <v>2004833000</v>
      </c>
      <c r="E85" s="3">
        <v>2031991000</v>
      </c>
      <c r="F85" s="3">
        <v>2032138000</v>
      </c>
      <c r="G85" s="3">
        <v>2029945000</v>
      </c>
      <c r="H85" s="3">
        <v>2029945000</v>
      </c>
      <c r="I85" s="3">
        <v>2029945000</v>
      </c>
      <c r="J85" s="3">
        <v>2003413000</v>
      </c>
      <c r="K85" s="3">
        <v>1993310000</v>
      </c>
      <c r="L85" s="3">
        <v>5494505000</v>
      </c>
      <c r="M85" s="3">
        <v>5337405000</v>
      </c>
      <c r="N85" s="3">
        <v>5336961000</v>
      </c>
      <c r="O85" s="3">
        <v>11511129000</v>
      </c>
      <c r="P85" s="3">
        <v>11586900000</v>
      </c>
      <c r="Q85" s="4">
        <v>11586900000</v>
      </c>
      <c r="R85" s="3">
        <v>11579000000</v>
      </c>
      <c r="S85" s="3">
        <v>11586900000</v>
      </c>
      <c r="T85" s="3">
        <v>11586900000</v>
      </c>
      <c r="U85" s="3">
        <v>11586900000</v>
      </c>
    </row>
    <row r="86" spans="1:21" ht="16" x14ac:dyDescent="0.2">
      <c r="A86" s="2" t="s">
        <v>95</v>
      </c>
      <c r="B86" s="3">
        <v>286534000</v>
      </c>
      <c r="C86" s="3">
        <v>179101000</v>
      </c>
      <c r="D86" s="3">
        <v>124631000</v>
      </c>
      <c r="E86" s="3">
        <v>141505000</v>
      </c>
      <c r="F86" s="3">
        <v>89655000</v>
      </c>
      <c r="G86" s="3">
        <v>49035000</v>
      </c>
      <c r="H86" s="3">
        <v>30698000</v>
      </c>
      <c r="I86" s="3">
        <v>18010000</v>
      </c>
      <c r="J86" s="3">
        <v>3571000</v>
      </c>
      <c r="K86" s="3" t="s">
        <v>24</v>
      </c>
      <c r="L86" s="3">
        <v>2560682000</v>
      </c>
      <c r="M86" s="3">
        <v>2764600000</v>
      </c>
      <c r="N86" s="3">
        <v>2270700000</v>
      </c>
      <c r="O86" s="3">
        <v>6153422000</v>
      </c>
      <c r="P86" s="3">
        <v>5102000000</v>
      </c>
      <c r="Q86" s="4">
        <v>4560200000</v>
      </c>
      <c r="R86" s="3">
        <v>5372600000</v>
      </c>
      <c r="S86" s="3">
        <v>5102000000</v>
      </c>
      <c r="T86" s="3">
        <v>4832000000</v>
      </c>
      <c r="U86" s="3">
        <v>4560200000</v>
      </c>
    </row>
    <row r="87" spans="1:21" ht="16" x14ac:dyDescent="0.2">
      <c r="A87" s="2" t="s">
        <v>96</v>
      </c>
      <c r="B87" s="3" t="s">
        <v>24</v>
      </c>
      <c r="C87" s="3" t="s">
        <v>24</v>
      </c>
      <c r="D87" s="3" t="s">
        <v>24</v>
      </c>
      <c r="E87" s="3" t="s">
        <v>24</v>
      </c>
      <c r="F87" s="3" t="s">
        <v>24</v>
      </c>
      <c r="G87" s="3" t="s">
        <v>24</v>
      </c>
      <c r="H87" s="3" t="s">
        <v>24</v>
      </c>
      <c r="I87" s="3" t="s">
        <v>24</v>
      </c>
      <c r="J87" s="3" t="s">
        <v>24</v>
      </c>
      <c r="K87" s="3" t="s">
        <v>24</v>
      </c>
      <c r="L87" s="3" t="s">
        <v>24</v>
      </c>
      <c r="M87" s="3" t="s">
        <v>24</v>
      </c>
      <c r="N87" s="3" t="s">
        <v>24</v>
      </c>
      <c r="O87" s="3" t="s">
        <v>24</v>
      </c>
      <c r="P87" s="3" t="s">
        <v>24</v>
      </c>
      <c r="Q87" s="4" t="s">
        <v>24</v>
      </c>
      <c r="R87" s="3" t="s">
        <v>24</v>
      </c>
      <c r="S87" s="3" t="s">
        <v>24</v>
      </c>
      <c r="T87" s="3" t="s">
        <v>24</v>
      </c>
      <c r="U87" s="3" t="s">
        <v>24</v>
      </c>
    </row>
    <row r="88" spans="1:21" ht="16" x14ac:dyDescent="0.2">
      <c r="A88" s="2" t="s">
        <v>97</v>
      </c>
      <c r="B88" s="3" t="s">
        <v>24</v>
      </c>
      <c r="C88" s="3" t="s">
        <v>24</v>
      </c>
      <c r="D88" s="3" t="s">
        <v>24</v>
      </c>
      <c r="E88" s="3" t="s">
        <v>24</v>
      </c>
      <c r="F88" s="3" t="s">
        <v>24</v>
      </c>
      <c r="G88" s="3" t="s">
        <v>24</v>
      </c>
      <c r="H88" s="3" t="s">
        <v>24</v>
      </c>
      <c r="I88" s="3" t="s">
        <v>24</v>
      </c>
      <c r="J88" s="3" t="s">
        <v>24</v>
      </c>
      <c r="K88" s="3" t="s">
        <v>24</v>
      </c>
      <c r="L88" s="3" t="s">
        <v>24</v>
      </c>
      <c r="M88" s="3" t="s">
        <v>24</v>
      </c>
      <c r="N88" s="3" t="s">
        <v>24</v>
      </c>
      <c r="O88" s="3" t="s">
        <v>24</v>
      </c>
      <c r="P88" s="3" t="s">
        <v>24</v>
      </c>
      <c r="Q88" s="4" t="s">
        <v>24</v>
      </c>
      <c r="R88" s="3" t="s">
        <v>24</v>
      </c>
      <c r="S88" s="3" t="s">
        <v>24</v>
      </c>
      <c r="T88" s="3" t="s">
        <v>24</v>
      </c>
      <c r="U88" s="3" t="s">
        <v>24</v>
      </c>
    </row>
    <row r="89" spans="1:21" ht="16" x14ac:dyDescent="0.2">
      <c r="A89" s="2" t="s">
        <v>98</v>
      </c>
      <c r="B89" s="3">
        <v>138327000</v>
      </c>
      <c r="C89" s="3">
        <v>151854000</v>
      </c>
      <c r="D89" s="3">
        <v>111380000</v>
      </c>
      <c r="E89" s="3">
        <v>108146000</v>
      </c>
      <c r="F89" s="3">
        <v>150829000</v>
      </c>
      <c r="G89" s="3">
        <v>160366000</v>
      </c>
      <c r="H89" s="3">
        <v>128839000</v>
      </c>
      <c r="I89" s="3">
        <v>164710000</v>
      </c>
      <c r="J89" s="3">
        <v>113324000</v>
      </c>
      <c r="K89" s="3">
        <v>146600000</v>
      </c>
      <c r="L89" s="3">
        <v>247329000</v>
      </c>
      <c r="M89" s="3">
        <v>1025734000</v>
      </c>
      <c r="N89" s="3">
        <v>1104936000</v>
      </c>
      <c r="O89" s="3">
        <v>1315115000</v>
      </c>
      <c r="P89" s="3">
        <v>1727300000</v>
      </c>
      <c r="Q89" s="4">
        <v>1901300000</v>
      </c>
      <c r="R89" s="3">
        <v>1633200000</v>
      </c>
      <c r="S89" s="3">
        <v>1727300000</v>
      </c>
      <c r="T89" s="3">
        <v>1777700000</v>
      </c>
      <c r="U89" s="3">
        <v>1901300000</v>
      </c>
    </row>
    <row r="90" spans="1:21" ht="16" x14ac:dyDescent="0.2">
      <c r="A90" s="2" t="s">
        <v>99</v>
      </c>
      <c r="B90" s="3">
        <v>4414200000</v>
      </c>
      <c r="C90" s="3">
        <v>5170940000</v>
      </c>
      <c r="D90" s="3">
        <v>6338157000</v>
      </c>
      <c r="E90" s="3">
        <v>5767619000</v>
      </c>
      <c r="F90" s="3">
        <v>5261764000</v>
      </c>
      <c r="G90" s="3">
        <v>5451010000</v>
      </c>
      <c r="H90" s="3">
        <v>5884387000</v>
      </c>
      <c r="I90" s="3">
        <v>5442127000</v>
      </c>
      <c r="J90" s="3">
        <v>4648650000</v>
      </c>
      <c r="K90" s="3">
        <v>4708287000</v>
      </c>
      <c r="L90" s="3">
        <v>10016752000</v>
      </c>
      <c r="M90" s="3">
        <v>11133235000</v>
      </c>
      <c r="N90" s="3">
        <v>10764924000</v>
      </c>
      <c r="O90" s="3">
        <v>22108597000</v>
      </c>
      <c r="P90" s="3">
        <v>22522100000</v>
      </c>
      <c r="Q90" s="4">
        <v>21750100000</v>
      </c>
      <c r="R90" s="3">
        <v>22522100000</v>
      </c>
      <c r="S90" s="3">
        <v>22522100000</v>
      </c>
      <c r="T90" s="3">
        <v>22273200000</v>
      </c>
      <c r="U90" s="3">
        <v>21750100000</v>
      </c>
    </row>
    <row r="91" spans="1:21" ht="16" x14ac:dyDescent="0.2">
      <c r="A91" s="2" t="s">
        <v>100</v>
      </c>
      <c r="B91" s="3">
        <v>349966000</v>
      </c>
      <c r="C91" s="3">
        <v>505274000</v>
      </c>
      <c r="D91" s="3">
        <v>564014000</v>
      </c>
      <c r="E91" s="3">
        <v>529595000</v>
      </c>
      <c r="F91" s="3">
        <v>547738000</v>
      </c>
      <c r="G91" s="3">
        <v>580059000</v>
      </c>
      <c r="H91" s="3">
        <v>569256000</v>
      </c>
      <c r="I91" s="3">
        <v>1170063000</v>
      </c>
      <c r="J91" s="3">
        <v>426622000</v>
      </c>
      <c r="K91" s="3">
        <v>232194000</v>
      </c>
      <c r="L91" s="3">
        <v>515956000</v>
      </c>
      <c r="M91" s="3">
        <v>560386000</v>
      </c>
      <c r="N91" s="3">
        <v>688035000</v>
      </c>
      <c r="O91" s="3">
        <v>1084070000</v>
      </c>
      <c r="P91" s="3">
        <v>1557800000</v>
      </c>
      <c r="Q91" s="4">
        <v>1481300000</v>
      </c>
      <c r="R91" s="3">
        <v>1587900000</v>
      </c>
      <c r="S91" s="3">
        <v>1557800000</v>
      </c>
      <c r="T91" s="3">
        <v>1359200000</v>
      </c>
      <c r="U91" s="3">
        <v>1481300000</v>
      </c>
    </row>
    <row r="92" spans="1:21" ht="16" x14ac:dyDescent="0.2">
      <c r="A92" s="2" t="s">
        <v>101</v>
      </c>
      <c r="B92" s="3">
        <v>139028000</v>
      </c>
      <c r="C92" s="3">
        <v>277405000</v>
      </c>
      <c r="D92" s="3">
        <v>332007000</v>
      </c>
      <c r="E92" s="3">
        <v>304695000</v>
      </c>
      <c r="F92" s="3">
        <v>286552000</v>
      </c>
      <c r="G92" s="3">
        <v>316389000</v>
      </c>
      <c r="H92" s="3">
        <v>282899000</v>
      </c>
      <c r="I92" s="3">
        <v>180372000</v>
      </c>
      <c r="J92" s="3">
        <v>143484000</v>
      </c>
      <c r="K92" s="3">
        <v>145236000</v>
      </c>
      <c r="L92" s="3">
        <v>185362000</v>
      </c>
      <c r="M92" s="3">
        <v>213747000</v>
      </c>
      <c r="N92" s="3">
        <v>252419000</v>
      </c>
      <c r="O92" s="3">
        <v>461509000</v>
      </c>
      <c r="P92" s="3">
        <v>465800000</v>
      </c>
      <c r="Q92" s="4">
        <v>412800000</v>
      </c>
      <c r="R92" s="3">
        <v>476200000</v>
      </c>
      <c r="S92" s="3">
        <v>465800000</v>
      </c>
      <c r="T92" s="3">
        <v>388400000</v>
      </c>
      <c r="U92" s="3">
        <v>412800000</v>
      </c>
    </row>
    <row r="93" spans="1:21" ht="16" x14ac:dyDescent="0.2">
      <c r="A93" s="2" t="s">
        <v>102</v>
      </c>
      <c r="B93" s="3">
        <v>35803000</v>
      </c>
      <c r="C93" s="3">
        <v>19992000</v>
      </c>
      <c r="D93" s="3" t="s">
        <v>24</v>
      </c>
      <c r="E93" s="3" t="s">
        <v>24</v>
      </c>
      <c r="F93" s="3" t="s">
        <v>24</v>
      </c>
      <c r="G93" s="3" t="s">
        <v>24</v>
      </c>
      <c r="H93" s="3" t="s">
        <v>24</v>
      </c>
      <c r="I93" s="3" t="s">
        <v>24</v>
      </c>
      <c r="J93" s="3" t="s">
        <v>24</v>
      </c>
      <c r="K93" s="3">
        <v>959000</v>
      </c>
      <c r="L93" s="3">
        <v>47079000</v>
      </c>
      <c r="M93" s="3">
        <v>6133000</v>
      </c>
      <c r="N93" s="3">
        <v>2246000</v>
      </c>
      <c r="O93" s="3">
        <v>23348000</v>
      </c>
      <c r="P93" s="3">
        <v>118400000</v>
      </c>
      <c r="Q93" s="4">
        <v>167600000</v>
      </c>
      <c r="R93" s="3">
        <v>167400000</v>
      </c>
      <c r="S93" s="3">
        <v>118400000</v>
      </c>
      <c r="T93" s="3">
        <v>154500000</v>
      </c>
      <c r="U93" s="3">
        <v>167600000</v>
      </c>
    </row>
    <row r="94" spans="1:21" ht="16" x14ac:dyDescent="0.2">
      <c r="A94" s="2" t="s">
        <v>103</v>
      </c>
      <c r="B94" s="3" t="s">
        <v>24</v>
      </c>
      <c r="C94" s="3" t="s">
        <v>24</v>
      </c>
      <c r="D94" s="3" t="s">
        <v>24</v>
      </c>
      <c r="E94" s="3" t="s">
        <v>24</v>
      </c>
      <c r="F94" s="3" t="s">
        <v>24</v>
      </c>
      <c r="G94" s="3" t="s">
        <v>24</v>
      </c>
      <c r="H94" s="3" t="s">
        <v>24</v>
      </c>
      <c r="I94" s="3" t="s">
        <v>24</v>
      </c>
      <c r="J94" s="3" t="s">
        <v>24</v>
      </c>
      <c r="K94" s="3" t="s">
        <v>24</v>
      </c>
      <c r="L94" s="3" t="s">
        <v>24</v>
      </c>
      <c r="M94" s="3" t="s">
        <v>24</v>
      </c>
      <c r="N94" s="3" t="s">
        <v>24</v>
      </c>
      <c r="O94" s="3" t="s">
        <v>24</v>
      </c>
      <c r="P94" s="3" t="s">
        <v>24</v>
      </c>
      <c r="Q94" s="4" t="s">
        <v>24</v>
      </c>
      <c r="R94" s="3" t="s">
        <v>24</v>
      </c>
      <c r="S94" s="3" t="s">
        <v>24</v>
      </c>
      <c r="T94" s="3" t="s">
        <v>24</v>
      </c>
      <c r="U94" s="3" t="s">
        <v>24</v>
      </c>
    </row>
    <row r="95" spans="1:21" ht="16" x14ac:dyDescent="0.2">
      <c r="A95" s="2" t="s">
        <v>104</v>
      </c>
      <c r="B95" s="3">
        <v>175135000</v>
      </c>
      <c r="C95" s="3">
        <v>207877000</v>
      </c>
      <c r="D95" s="3">
        <v>232007000</v>
      </c>
      <c r="E95" s="3">
        <v>224900000</v>
      </c>
      <c r="F95" s="3">
        <v>261186000</v>
      </c>
      <c r="G95" s="3">
        <v>263670000</v>
      </c>
      <c r="H95" s="3">
        <v>286357000</v>
      </c>
      <c r="I95" s="3">
        <v>989691000</v>
      </c>
      <c r="J95" s="3">
        <v>283138000</v>
      </c>
      <c r="K95" s="3">
        <v>85999000</v>
      </c>
      <c r="L95" s="3">
        <v>283515000</v>
      </c>
      <c r="M95" s="3">
        <v>340506000</v>
      </c>
      <c r="N95" s="3">
        <v>433370000</v>
      </c>
      <c r="O95" s="3">
        <v>599213000</v>
      </c>
      <c r="P95" s="3">
        <v>973600000</v>
      </c>
      <c r="Q95" s="4">
        <v>900900000</v>
      </c>
      <c r="R95" s="3">
        <v>944300000</v>
      </c>
      <c r="S95" s="3">
        <v>973600000</v>
      </c>
      <c r="T95" s="3">
        <v>816300000</v>
      </c>
      <c r="U95" s="3">
        <v>900900000</v>
      </c>
    </row>
    <row r="96" spans="1:21" ht="16" x14ac:dyDescent="0.2">
      <c r="A96" s="2" t="s">
        <v>105</v>
      </c>
      <c r="B96" s="3">
        <v>1787000</v>
      </c>
      <c r="C96" s="3">
        <v>1940000</v>
      </c>
      <c r="D96" s="3">
        <v>511000</v>
      </c>
      <c r="E96" s="3" t="s">
        <v>24</v>
      </c>
      <c r="F96" s="3" t="s">
        <v>24</v>
      </c>
      <c r="G96" s="3" t="s">
        <v>24</v>
      </c>
      <c r="H96" s="3" t="s">
        <v>24</v>
      </c>
      <c r="I96" s="3" t="s">
        <v>24</v>
      </c>
      <c r="J96" s="3" t="s">
        <v>24</v>
      </c>
      <c r="K96" s="3" t="s">
        <v>24</v>
      </c>
      <c r="L96" s="3" t="s">
        <v>24</v>
      </c>
      <c r="M96" s="3">
        <v>28662000</v>
      </c>
      <c r="N96" s="3">
        <v>199641000</v>
      </c>
      <c r="O96" s="3">
        <v>63166000</v>
      </c>
      <c r="P96" s="3">
        <v>584400000</v>
      </c>
      <c r="Q96" s="4">
        <v>1018600000</v>
      </c>
      <c r="R96" s="3">
        <v>584000000</v>
      </c>
      <c r="S96" s="3">
        <v>584400000</v>
      </c>
      <c r="T96" s="3">
        <v>1517600000</v>
      </c>
      <c r="U96" s="3">
        <v>1018600000</v>
      </c>
    </row>
    <row r="97" spans="1:21" ht="16" x14ac:dyDescent="0.2">
      <c r="A97" s="2" t="s">
        <v>106</v>
      </c>
      <c r="B97" s="3" t="s">
        <v>24</v>
      </c>
      <c r="C97" s="3" t="s">
        <v>24</v>
      </c>
      <c r="D97" s="3" t="s">
        <v>24</v>
      </c>
      <c r="E97" s="3" t="s">
        <v>24</v>
      </c>
      <c r="F97" s="3" t="s">
        <v>24</v>
      </c>
      <c r="G97" s="3" t="s">
        <v>24</v>
      </c>
      <c r="H97" s="3" t="s">
        <v>24</v>
      </c>
      <c r="I97" s="3" t="s">
        <v>24</v>
      </c>
      <c r="J97" s="3" t="s">
        <v>24</v>
      </c>
      <c r="K97" s="3" t="s">
        <v>24</v>
      </c>
      <c r="L97" s="3" t="s">
        <v>24</v>
      </c>
      <c r="M97" s="3" t="s">
        <v>24</v>
      </c>
      <c r="N97" s="3">
        <v>199641000</v>
      </c>
      <c r="O97" s="3">
        <v>63166000</v>
      </c>
      <c r="P97" s="3">
        <v>584400000</v>
      </c>
      <c r="Q97" s="4">
        <v>1018600000</v>
      </c>
      <c r="R97" s="3">
        <v>584000000</v>
      </c>
      <c r="S97" s="3">
        <v>584400000</v>
      </c>
      <c r="T97" s="3">
        <v>1517600000</v>
      </c>
      <c r="U97" s="3">
        <v>1018600000</v>
      </c>
    </row>
    <row r="98" spans="1:21" ht="16" x14ac:dyDescent="0.2">
      <c r="A98" s="2" t="s">
        <v>107</v>
      </c>
      <c r="B98" s="3">
        <v>1787000</v>
      </c>
      <c r="C98" s="3">
        <v>1940000</v>
      </c>
      <c r="D98" s="3">
        <v>511000</v>
      </c>
      <c r="E98" s="3" t="s">
        <v>24</v>
      </c>
      <c r="F98" s="3" t="s">
        <v>24</v>
      </c>
      <c r="G98" s="3" t="s">
        <v>24</v>
      </c>
      <c r="H98" s="3" t="s">
        <v>24</v>
      </c>
      <c r="I98" s="3" t="s">
        <v>24</v>
      </c>
      <c r="J98" s="3" t="s">
        <v>24</v>
      </c>
      <c r="K98" s="3" t="s">
        <v>24</v>
      </c>
      <c r="L98" s="3" t="s">
        <v>24</v>
      </c>
      <c r="M98" s="3">
        <v>28662000</v>
      </c>
      <c r="N98" s="3">
        <v>32461000</v>
      </c>
      <c r="O98" s="3">
        <v>38151000</v>
      </c>
      <c r="P98" s="3">
        <v>43800000</v>
      </c>
      <c r="Q98" s="4">
        <v>42400000</v>
      </c>
      <c r="R98" s="3">
        <v>41600000</v>
      </c>
      <c r="S98" s="3">
        <v>43800000</v>
      </c>
      <c r="T98" s="3">
        <v>43400000</v>
      </c>
      <c r="U98" s="3">
        <v>42400000</v>
      </c>
    </row>
    <row r="99" spans="1:21" ht="16" x14ac:dyDescent="0.2">
      <c r="A99" s="2" t="s">
        <v>108</v>
      </c>
      <c r="B99" s="3">
        <v>57895000</v>
      </c>
      <c r="C99" s="3">
        <v>59396000</v>
      </c>
      <c r="D99" s="3">
        <v>76161000</v>
      </c>
      <c r="E99" s="3">
        <v>59959000</v>
      </c>
      <c r="F99" s="3">
        <v>60150000</v>
      </c>
      <c r="G99" s="3">
        <v>61747000</v>
      </c>
      <c r="H99" s="3">
        <v>68120000</v>
      </c>
      <c r="I99" s="3">
        <v>55722000</v>
      </c>
      <c r="J99" s="3">
        <v>69794000</v>
      </c>
      <c r="K99" s="3">
        <v>188948000</v>
      </c>
      <c r="L99" s="3">
        <v>120840000</v>
      </c>
      <c r="M99" s="3">
        <v>121118000</v>
      </c>
      <c r="N99" s="3">
        <v>189421000</v>
      </c>
      <c r="O99" s="3">
        <v>241306000</v>
      </c>
      <c r="P99" s="3">
        <v>244500000</v>
      </c>
      <c r="Q99" s="4">
        <v>185300000</v>
      </c>
      <c r="R99" s="3">
        <v>248300000</v>
      </c>
      <c r="S99" s="3">
        <v>244500000</v>
      </c>
      <c r="T99" s="3">
        <v>184600000</v>
      </c>
      <c r="U99" s="3">
        <v>185300000</v>
      </c>
    </row>
    <row r="100" spans="1:21" ht="16" x14ac:dyDescent="0.2">
      <c r="A100" s="2" t="s">
        <v>109</v>
      </c>
      <c r="B100" s="3">
        <v>57895000</v>
      </c>
      <c r="C100" s="3">
        <v>59396000</v>
      </c>
      <c r="D100" s="3">
        <v>76161000</v>
      </c>
      <c r="E100" s="3">
        <v>59959000</v>
      </c>
      <c r="F100" s="3">
        <v>60150000</v>
      </c>
      <c r="G100" s="3">
        <v>61747000</v>
      </c>
      <c r="H100" s="3">
        <v>68120000</v>
      </c>
      <c r="I100" s="3">
        <v>55722000</v>
      </c>
      <c r="J100" s="3">
        <v>68124000</v>
      </c>
      <c r="K100" s="3">
        <v>61237000</v>
      </c>
      <c r="L100" s="3">
        <v>4915000</v>
      </c>
      <c r="M100" s="3">
        <v>111486000</v>
      </c>
      <c r="N100" s="3">
        <v>197141000</v>
      </c>
      <c r="O100" s="3">
        <v>38962000</v>
      </c>
      <c r="P100" s="3">
        <v>45200000</v>
      </c>
      <c r="Q100" s="4">
        <v>44600000</v>
      </c>
      <c r="R100" s="3">
        <v>47000000</v>
      </c>
      <c r="S100" s="3">
        <v>45200000</v>
      </c>
      <c r="T100" s="3">
        <v>44400000</v>
      </c>
      <c r="U100" s="3">
        <v>44600000</v>
      </c>
    </row>
    <row r="101" spans="1:21" ht="16" x14ac:dyDescent="0.2">
      <c r="A101" s="2" t="s">
        <v>110</v>
      </c>
      <c r="B101" s="3" t="s">
        <v>24</v>
      </c>
      <c r="C101" s="3" t="s">
        <v>24</v>
      </c>
      <c r="D101" s="3" t="s">
        <v>24</v>
      </c>
      <c r="E101" s="3" t="s">
        <v>24</v>
      </c>
      <c r="F101" s="3" t="s">
        <v>24</v>
      </c>
      <c r="G101" s="3" t="s">
        <v>24</v>
      </c>
      <c r="H101" s="3" t="s">
        <v>24</v>
      </c>
      <c r="I101" s="3" t="s">
        <v>24</v>
      </c>
      <c r="J101" s="3" t="s">
        <v>24</v>
      </c>
      <c r="K101" s="3" t="s">
        <v>24</v>
      </c>
      <c r="L101" s="3" t="s">
        <v>24</v>
      </c>
      <c r="M101" s="3" t="s">
        <v>24</v>
      </c>
      <c r="N101" s="3" t="s">
        <v>24</v>
      </c>
      <c r="O101" s="3" t="s">
        <v>24</v>
      </c>
      <c r="P101" s="3" t="s">
        <v>24</v>
      </c>
      <c r="Q101" s="4" t="s">
        <v>24</v>
      </c>
      <c r="R101" s="3" t="s">
        <v>24</v>
      </c>
      <c r="S101" s="3" t="s">
        <v>24</v>
      </c>
      <c r="T101" s="3" t="s">
        <v>24</v>
      </c>
      <c r="U101" s="3" t="s">
        <v>24</v>
      </c>
    </row>
    <row r="102" spans="1:21" ht="16" x14ac:dyDescent="0.2">
      <c r="A102" s="2" t="s">
        <v>111</v>
      </c>
      <c r="B102" s="3" t="s">
        <v>24</v>
      </c>
      <c r="C102" s="3" t="s">
        <v>24</v>
      </c>
      <c r="D102" s="3" t="s">
        <v>24</v>
      </c>
      <c r="E102" s="3" t="s">
        <v>24</v>
      </c>
      <c r="F102" s="3" t="s">
        <v>24</v>
      </c>
      <c r="G102" s="3" t="s">
        <v>24</v>
      </c>
      <c r="H102" s="3" t="s">
        <v>24</v>
      </c>
      <c r="I102" s="3" t="s">
        <v>24</v>
      </c>
      <c r="J102" s="3" t="s">
        <v>24</v>
      </c>
      <c r="K102" s="3" t="s">
        <v>24</v>
      </c>
      <c r="L102" s="3" t="s">
        <v>24</v>
      </c>
      <c r="M102" s="3" t="s">
        <v>24</v>
      </c>
      <c r="N102" s="3" t="s">
        <v>24</v>
      </c>
      <c r="O102" s="3" t="s">
        <v>24</v>
      </c>
      <c r="P102" s="3" t="s">
        <v>24</v>
      </c>
      <c r="Q102" s="4" t="s">
        <v>24</v>
      </c>
      <c r="R102" s="3" t="s">
        <v>24</v>
      </c>
      <c r="S102" s="3" t="s">
        <v>24</v>
      </c>
      <c r="T102" s="3" t="s">
        <v>24</v>
      </c>
      <c r="U102" s="3" t="s">
        <v>24</v>
      </c>
    </row>
    <row r="103" spans="1:21" ht="16" x14ac:dyDescent="0.2">
      <c r="A103" s="2" t="s">
        <v>112</v>
      </c>
      <c r="B103" s="3" t="s">
        <v>24</v>
      </c>
      <c r="C103" s="3" t="s">
        <v>24</v>
      </c>
      <c r="D103" s="3" t="s">
        <v>24</v>
      </c>
      <c r="E103" s="3" t="s">
        <v>24</v>
      </c>
      <c r="F103" s="3" t="s">
        <v>24</v>
      </c>
      <c r="G103" s="3" t="s">
        <v>24</v>
      </c>
      <c r="H103" s="3" t="s">
        <v>24</v>
      </c>
      <c r="I103" s="3" t="s">
        <v>24</v>
      </c>
      <c r="J103" s="3">
        <v>1670000</v>
      </c>
      <c r="K103" s="3">
        <v>127711000</v>
      </c>
      <c r="L103" s="3">
        <v>115925000</v>
      </c>
      <c r="M103" s="3">
        <v>9632000</v>
      </c>
      <c r="N103" s="3">
        <v>-7720000</v>
      </c>
      <c r="O103" s="3">
        <v>202344000</v>
      </c>
      <c r="P103" s="3">
        <v>199300000</v>
      </c>
      <c r="Q103" s="4">
        <v>140700000</v>
      </c>
      <c r="R103" s="3">
        <v>201300000</v>
      </c>
      <c r="S103" s="3">
        <v>199300000</v>
      </c>
      <c r="T103" s="3">
        <v>140200000</v>
      </c>
      <c r="U103" s="3">
        <v>140700000</v>
      </c>
    </row>
    <row r="104" spans="1:21" ht="16" x14ac:dyDescent="0.2">
      <c r="A104" s="2" t="s">
        <v>113</v>
      </c>
      <c r="B104" s="3">
        <v>409648000</v>
      </c>
      <c r="C104" s="3">
        <v>566610000</v>
      </c>
      <c r="D104" s="3">
        <v>640686000</v>
      </c>
      <c r="E104" s="3">
        <v>589554000</v>
      </c>
      <c r="F104" s="3">
        <v>607888000</v>
      </c>
      <c r="G104" s="3">
        <v>641806000</v>
      </c>
      <c r="H104" s="3">
        <v>637376000</v>
      </c>
      <c r="I104" s="3">
        <v>1225785000</v>
      </c>
      <c r="J104" s="3">
        <v>496416000</v>
      </c>
      <c r="K104" s="3">
        <v>421142000</v>
      </c>
      <c r="L104" s="3">
        <v>636796000</v>
      </c>
      <c r="M104" s="3">
        <v>710166000</v>
      </c>
      <c r="N104" s="3">
        <v>1077097000</v>
      </c>
      <c r="O104" s="3">
        <v>1388542000</v>
      </c>
      <c r="P104" s="3">
        <v>2386700000</v>
      </c>
      <c r="Q104" s="4">
        <v>2685200000</v>
      </c>
      <c r="R104" s="3">
        <v>2420200000</v>
      </c>
      <c r="S104" s="3">
        <v>2386700000</v>
      </c>
      <c r="T104" s="3">
        <v>3061400000</v>
      </c>
      <c r="U104" s="3">
        <v>2685200000</v>
      </c>
    </row>
    <row r="105" spans="1:21" ht="16" x14ac:dyDescent="0.2">
      <c r="A105" s="2" t="s">
        <v>114</v>
      </c>
      <c r="B105" s="3">
        <v>2451000</v>
      </c>
      <c r="C105" s="3">
        <v>511000</v>
      </c>
      <c r="D105" s="3" t="s">
        <v>24</v>
      </c>
      <c r="E105" s="3" t="s">
        <v>24</v>
      </c>
      <c r="F105" s="3" t="s">
        <v>24</v>
      </c>
      <c r="G105" s="3" t="s">
        <v>24</v>
      </c>
      <c r="H105" s="3" t="s">
        <v>24</v>
      </c>
      <c r="I105" s="3" t="s">
        <v>24</v>
      </c>
      <c r="J105" s="3" t="s">
        <v>24</v>
      </c>
      <c r="K105" s="3" t="s">
        <v>24</v>
      </c>
      <c r="L105" s="3">
        <v>1732699000</v>
      </c>
      <c r="M105" s="3">
        <v>1439024000</v>
      </c>
      <c r="N105" s="3">
        <v>993170000</v>
      </c>
      <c r="O105" s="3">
        <v>4484811000</v>
      </c>
      <c r="P105" s="3">
        <v>3907700000</v>
      </c>
      <c r="Q105" s="4">
        <v>3134500000</v>
      </c>
      <c r="R105" s="3">
        <v>3927600000</v>
      </c>
      <c r="S105" s="3">
        <v>3907700000</v>
      </c>
      <c r="T105" s="3">
        <v>3154900000</v>
      </c>
      <c r="U105" s="3">
        <v>3134500000</v>
      </c>
    </row>
    <row r="106" spans="1:21" ht="16" x14ac:dyDescent="0.2">
      <c r="A106" s="2" t="s">
        <v>115</v>
      </c>
      <c r="B106" s="3">
        <v>123379000</v>
      </c>
      <c r="C106" s="3" t="s">
        <v>24</v>
      </c>
      <c r="D106" s="3" t="s">
        <v>24</v>
      </c>
      <c r="E106" s="3" t="s">
        <v>24</v>
      </c>
      <c r="F106" s="3" t="s">
        <v>24</v>
      </c>
      <c r="G106" s="3" t="s">
        <v>24</v>
      </c>
      <c r="H106" s="3" t="s">
        <v>24</v>
      </c>
      <c r="I106" s="3" t="s">
        <v>24</v>
      </c>
      <c r="J106" s="3" t="s">
        <v>24</v>
      </c>
      <c r="K106" s="3" t="s">
        <v>24</v>
      </c>
      <c r="L106" s="3">
        <v>1732699000</v>
      </c>
      <c r="M106" s="3">
        <v>1439024000</v>
      </c>
      <c r="N106" s="3">
        <v>993170000</v>
      </c>
      <c r="O106" s="3">
        <v>4484811000</v>
      </c>
      <c r="P106" s="3">
        <v>3907700000</v>
      </c>
      <c r="Q106" s="4">
        <v>3134500000</v>
      </c>
      <c r="R106" s="3">
        <v>3927600000</v>
      </c>
      <c r="S106" s="3">
        <v>3907700000</v>
      </c>
      <c r="T106" s="3">
        <v>3154900000</v>
      </c>
      <c r="U106" s="3">
        <v>3134500000</v>
      </c>
    </row>
    <row r="107" spans="1:21" ht="16" x14ac:dyDescent="0.2">
      <c r="A107" s="2" t="s">
        <v>116</v>
      </c>
      <c r="B107" s="3">
        <v>2451000</v>
      </c>
      <c r="C107" s="3">
        <v>511000</v>
      </c>
      <c r="D107" s="3" t="s">
        <v>24</v>
      </c>
      <c r="E107" s="3" t="s">
        <v>24</v>
      </c>
      <c r="F107" s="3" t="s">
        <v>24</v>
      </c>
      <c r="G107" s="3" t="s">
        <v>24</v>
      </c>
      <c r="H107" s="3" t="s">
        <v>24</v>
      </c>
      <c r="I107" s="3" t="s">
        <v>24</v>
      </c>
      <c r="J107" s="3" t="s">
        <v>24</v>
      </c>
      <c r="K107" s="3" t="s">
        <v>24</v>
      </c>
      <c r="L107" s="3" t="s">
        <v>24</v>
      </c>
      <c r="M107" s="3">
        <v>115778000</v>
      </c>
      <c r="N107" s="3">
        <v>104417000</v>
      </c>
      <c r="O107" s="3">
        <v>140349000</v>
      </c>
      <c r="P107" s="3">
        <v>201600000</v>
      </c>
      <c r="Q107" s="4">
        <v>192600000</v>
      </c>
      <c r="R107" s="3">
        <v>190800000</v>
      </c>
      <c r="S107" s="3">
        <v>201600000</v>
      </c>
      <c r="T107" s="3">
        <v>190400000</v>
      </c>
      <c r="U107" s="3">
        <v>192600000</v>
      </c>
    </row>
    <row r="108" spans="1:21" ht="16" x14ac:dyDescent="0.2">
      <c r="A108" s="2" t="s">
        <v>117</v>
      </c>
      <c r="B108" s="3">
        <v>173034000</v>
      </c>
      <c r="C108" s="3">
        <v>185840000</v>
      </c>
      <c r="D108" s="3">
        <v>175602000</v>
      </c>
      <c r="E108" s="3">
        <v>164047000</v>
      </c>
      <c r="F108" s="3">
        <v>169281000</v>
      </c>
      <c r="G108" s="3">
        <v>123794000</v>
      </c>
      <c r="H108" s="3">
        <v>100922000</v>
      </c>
      <c r="I108" s="3">
        <v>76219000</v>
      </c>
      <c r="J108" s="3">
        <v>124583000</v>
      </c>
      <c r="K108" s="3">
        <v>145732000</v>
      </c>
      <c r="L108" s="3">
        <v>340847000</v>
      </c>
      <c r="M108" s="3">
        <v>305465000</v>
      </c>
      <c r="N108" s="3">
        <v>258853000</v>
      </c>
      <c r="O108" s="3">
        <v>533147000</v>
      </c>
      <c r="P108" s="3">
        <v>590500000</v>
      </c>
      <c r="Q108" s="4">
        <v>540900000</v>
      </c>
      <c r="R108" s="3">
        <v>615300000</v>
      </c>
      <c r="S108" s="3">
        <v>590500000</v>
      </c>
      <c r="T108" s="3">
        <v>563000000</v>
      </c>
      <c r="U108" s="3">
        <v>540900000</v>
      </c>
    </row>
    <row r="109" spans="1:21" ht="16" x14ac:dyDescent="0.2">
      <c r="A109" s="2" t="s">
        <v>118</v>
      </c>
      <c r="B109" s="3" t="s">
        <v>24</v>
      </c>
      <c r="C109" s="3" t="s">
        <v>24</v>
      </c>
      <c r="D109" s="3" t="s">
        <v>24</v>
      </c>
      <c r="E109" s="3" t="s">
        <v>24</v>
      </c>
      <c r="F109" s="3" t="s">
        <v>24</v>
      </c>
      <c r="G109" s="3" t="s">
        <v>24</v>
      </c>
      <c r="H109" s="3" t="s">
        <v>24</v>
      </c>
      <c r="I109" s="3">
        <v>1098000</v>
      </c>
      <c r="J109" s="3">
        <v>38777000</v>
      </c>
      <c r="K109" s="3">
        <v>52204000</v>
      </c>
      <c r="L109" s="3">
        <v>246252000</v>
      </c>
      <c r="M109" s="3">
        <v>31233000</v>
      </c>
      <c r="N109" s="3">
        <v>22359000</v>
      </c>
      <c r="O109" s="3">
        <v>34508000</v>
      </c>
      <c r="P109" s="3">
        <v>64200000</v>
      </c>
      <c r="Q109" s="4">
        <v>71600000</v>
      </c>
      <c r="R109" s="3">
        <v>45900000</v>
      </c>
      <c r="S109" s="3">
        <v>64200000</v>
      </c>
      <c r="T109" s="3">
        <v>69800000</v>
      </c>
      <c r="U109" s="3">
        <v>71600000</v>
      </c>
    </row>
    <row r="110" spans="1:21" ht="16" x14ac:dyDescent="0.2">
      <c r="A110" s="2" t="s">
        <v>119</v>
      </c>
      <c r="B110" s="3" t="s">
        <v>24</v>
      </c>
      <c r="C110" s="3" t="s">
        <v>24</v>
      </c>
      <c r="D110" s="3">
        <v>12484000</v>
      </c>
      <c r="E110" s="3">
        <v>10059000</v>
      </c>
      <c r="F110" s="3">
        <v>6205000</v>
      </c>
      <c r="G110" s="3">
        <v>4370000</v>
      </c>
      <c r="H110" s="3">
        <v>4610000</v>
      </c>
      <c r="I110" s="3">
        <v>6078000</v>
      </c>
      <c r="J110" s="3">
        <v>4075000</v>
      </c>
      <c r="K110" s="3">
        <v>1029000</v>
      </c>
      <c r="L110" s="3" t="s">
        <v>24</v>
      </c>
      <c r="M110" s="3" t="s">
        <v>24</v>
      </c>
      <c r="N110" s="3" t="s">
        <v>24</v>
      </c>
      <c r="O110" s="3" t="s">
        <v>24</v>
      </c>
      <c r="P110" s="3" t="s">
        <v>24</v>
      </c>
      <c r="Q110" s="4" t="s">
        <v>24</v>
      </c>
      <c r="R110" s="3" t="s">
        <v>24</v>
      </c>
      <c r="S110" s="3" t="s">
        <v>24</v>
      </c>
      <c r="T110" s="3" t="s">
        <v>24</v>
      </c>
      <c r="U110" s="3" t="s">
        <v>24</v>
      </c>
    </row>
    <row r="111" spans="1:21" ht="16" x14ac:dyDescent="0.2">
      <c r="A111" s="2" t="s">
        <v>109</v>
      </c>
      <c r="B111" s="3" t="s">
        <v>24</v>
      </c>
      <c r="C111" s="3" t="s">
        <v>24</v>
      </c>
      <c r="D111" s="3" t="s">
        <v>24</v>
      </c>
      <c r="E111" s="3" t="s">
        <v>24</v>
      </c>
      <c r="F111" s="3" t="s">
        <v>24</v>
      </c>
      <c r="G111" s="3" t="s">
        <v>24</v>
      </c>
      <c r="H111" s="3" t="s">
        <v>24</v>
      </c>
      <c r="I111" s="3" t="s">
        <v>24</v>
      </c>
      <c r="J111" s="3" t="s">
        <v>24</v>
      </c>
      <c r="K111" s="3" t="s">
        <v>24</v>
      </c>
      <c r="L111" s="3" t="s">
        <v>24</v>
      </c>
      <c r="M111" s="3" t="s">
        <v>24</v>
      </c>
      <c r="N111" s="3" t="s">
        <v>24</v>
      </c>
      <c r="O111" s="3" t="s">
        <v>24</v>
      </c>
      <c r="P111" s="3" t="s">
        <v>24</v>
      </c>
      <c r="Q111" s="4" t="s">
        <v>24</v>
      </c>
      <c r="R111" s="3" t="s">
        <v>24</v>
      </c>
      <c r="S111" s="3" t="s">
        <v>24</v>
      </c>
      <c r="T111" s="3" t="s">
        <v>24</v>
      </c>
      <c r="U111" s="3" t="s">
        <v>24</v>
      </c>
    </row>
    <row r="112" spans="1:21" ht="16" x14ac:dyDescent="0.2">
      <c r="A112" s="2" t="s">
        <v>111</v>
      </c>
      <c r="B112" s="3" t="s">
        <v>24</v>
      </c>
      <c r="C112" s="3" t="s">
        <v>24</v>
      </c>
      <c r="D112" s="3" t="s">
        <v>24</v>
      </c>
      <c r="E112" s="3" t="s">
        <v>24</v>
      </c>
      <c r="F112" s="3" t="s">
        <v>24</v>
      </c>
      <c r="G112" s="3" t="s">
        <v>24</v>
      </c>
      <c r="H112" s="3" t="s">
        <v>24</v>
      </c>
      <c r="I112" s="3" t="s">
        <v>24</v>
      </c>
      <c r="J112" s="3" t="s">
        <v>24</v>
      </c>
      <c r="K112" s="3" t="s">
        <v>24</v>
      </c>
      <c r="L112" s="3" t="s">
        <v>24</v>
      </c>
      <c r="M112" s="3" t="s">
        <v>24</v>
      </c>
      <c r="N112" s="3" t="s">
        <v>24</v>
      </c>
      <c r="O112" s="3" t="s">
        <v>24</v>
      </c>
      <c r="P112" s="3" t="s">
        <v>24</v>
      </c>
      <c r="Q112" s="4" t="s">
        <v>24</v>
      </c>
      <c r="R112" s="3" t="s">
        <v>24</v>
      </c>
      <c r="S112" s="3" t="s">
        <v>24</v>
      </c>
      <c r="T112" s="3" t="s">
        <v>24</v>
      </c>
      <c r="U112" s="3" t="s">
        <v>24</v>
      </c>
    </row>
    <row r="113" spans="1:21" ht="16" x14ac:dyDescent="0.2">
      <c r="A113" s="2" t="s">
        <v>110</v>
      </c>
      <c r="B113" s="3" t="s">
        <v>24</v>
      </c>
      <c r="C113" s="3" t="s">
        <v>24</v>
      </c>
      <c r="D113" s="3" t="s">
        <v>24</v>
      </c>
      <c r="E113" s="3" t="s">
        <v>24</v>
      </c>
      <c r="F113" s="3" t="s">
        <v>24</v>
      </c>
      <c r="G113" s="3" t="s">
        <v>24</v>
      </c>
      <c r="H113" s="3" t="s">
        <v>24</v>
      </c>
      <c r="I113" s="3" t="s">
        <v>24</v>
      </c>
      <c r="J113" s="3" t="s">
        <v>24</v>
      </c>
      <c r="K113" s="3" t="s">
        <v>24</v>
      </c>
      <c r="L113" s="3" t="s">
        <v>24</v>
      </c>
      <c r="M113" s="3" t="s">
        <v>24</v>
      </c>
      <c r="N113" s="3" t="s">
        <v>24</v>
      </c>
      <c r="O113" s="3" t="s">
        <v>24</v>
      </c>
      <c r="P113" s="3" t="s">
        <v>24</v>
      </c>
      <c r="Q113" s="4" t="s">
        <v>24</v>
      </c>
      <c r="R113" s="3" t="s">
        <v>24</v>
      </c>
      <c r="S113" s="3" t="s">
        <v>24</v>
      </c>
      <c r="T113" s="3" t="s">
        <v>24</v>
      </c>
      <c r="U113" s="3" t="s">
        <v>24</v>
      </c>
    </row>
    <row r="114" spans="1:21" ht="16" x14ac:dyDescent="0.2">
      <c r="A114" s="2" t="s">
        <v>120</v>
      </c>
      <c r="B114" s="3">
        <v>173034000</v>
      </c>
      <c r="C114" s="3">
        <v>185840000</v>
      </c>
      <c r="D114" s="3">
        <v>163118000</v>
      </c>
      <c r="E114" s="3">
        <v>153988000</v>
      </c>
      <c r="F114" s="3">
        <v>163076000</v>
      </c>
      <c r="G114" s="3">
        <v>119424000</v>
      </c>
      <c r="H114" s="3">
        <v>96312000</v>
      </c>
      <c r="I114" s="3">
        <v>69043000</v>
      </c>
      <c r="J114" s="3">
        <v>81731000</v>
      </c>
      <c r="K114" s="3">
        <v>92499000</v>
      </c>
      <c r="L114" s="3">
        <v>94595000</v>
      </c>
      <c r="M114" s="3">
        <v>274232000</v>
      </c>
      <c r="N114" s="3">
        <v>236494000</v>
      </c>
      <c r="O114" s="3">
        <v>498639000</v>
      </c>
      <c r="P114" s="3">
        <v>526300000</v>
      </c>
      <c r="Q114" s="4">
        <v>469300000</v>
      </c>
      <c r="R114" s="3">
        <v>569400000</v>
      </c>
      <c r="S114" s="3">
        <v>526300000</v>
      </c>
      <c r="T114" s="3">
        <v>493200000</v>
      </c>
      <c r="U114" s="3">
        <v>469300000</v>
      </c>
    </row>
    <row r="115" spans="1:21" ht="16" x14ac:dyDescent="0.2">
      <c r="A115" s="2" t="s">
        <v>121</v>
      </c>
      <c r="B115" s="3">
        <v>175485000</v>
      </c>
      <c r="C115" s="3">
        <v>186351000</v>
      </c>
      <c r="D115" s="3">
        <v>175602000</v>
      </c>
      <c r="E115" s="3">
        <v>164047000</v>
      </c>
      <c r="F115" s="3">
        <v>169281000</v>
      </c>
      <c r="G115" s="3">
        <v>123794000</v>
      </c>
      <c r="H115" s="3">
        <v>100922000</v>
      </c>
      <c r="I115" s="3">
        <v>76219000</v>
      </c>
      <c r="J115" s="3">
        <v>124583000</v>
      </c>
      <c r="K115" s="3">
        <v>145732000</v>
      </c>
      <c r="L115" s="3">
        <v>2073546000</v>
      </c>
      <c r="M115" s="3">
        <v>1744489000</v>
      </c>
      <c r="N115" s="3">
        <v>1252023000</v>
      </c>
      <c r="O115" s="3">
        <v>5017958000</v>
      </c>
      <c r="P115" s="3">
        <v>4498200000</v>
      </c>
      <c r="Q115" s="4">
        <v>3675400000</v>
      </c>
      <c r="R115" s="3">
        <v>4542900000</v>
      </c>
      <c r="S115" s="3">
        <v>4498200000</v>
      </c>
      <c r="T115" s="3">
        <v>3717900000</v>
      </c>
      <c r="U115" s="3">
        <v>3675400000</v>
      </c>
    </row>
    <row r="116" spans="1:21" ht="16" x14ac:dyDescent="0.2">
      <c r="A116" s="2" t="s">
        <v>122</v>
      </c>
      <c r="B116" s="3">
        <v>585133000</v>
      </c>
      <c r="C116" s="3">
        <v>752961000</v>
      </c>
      <c r="D116" s="3">
        <v>816288000</v>
      </c>
      <c r="E116" s="3">
        <v>753601000</v>
      </c>
      <c r="F116" s="3">
        <v>777169000</v>
      </c>
      <c r="G116" s="3">
        <v>765600000</v>
      </c>
      <c r="H116" s="3">
        <v>738298000</v>
      </c>
      <c r="I116" s="3">
        <v>1302004000</v>
      </c>
      <c r="J116" s="3">
        <v>620999000</v>
      </c>
      <c r="K116" s="3">
        <v>566874000</v>
      </c>
      <c r="L116" s="3">
        <v>2710342000</v>
      </c>
      <c r="M116" s="3">
        <v>2454655000</v>
      </c>
      <c r="N116" s="3">
        <v>2329120000</v>
      </c>
      <c r="O116" s="3">
        <v>6406500000</v>
      </c>
      <c r="P116" s="3">
        <v>6884900000</v>
      </c>
      <c r="Q116" s="4">
        <v>6360600000</v>
      </c>
      <c r="R116" s="3">
        <v>6963100000</v>
      </c>
      <c r="S116" s="3">
        <v>6884900000</v>
      </c>
      <c r="T116" s="3">
        <v>6779300000</v>
      </c>
      <c r="U116" s="3">
        <v>6360600000</v>
      </c>
    </row>
    <row r="117" spans="1:21" ht="16" x14ac:dyDescent="0.2">
      <c r="A117" s="2" t="s">
        <v>123</v>
      </c>
      <c r="B117" s="3" t="s">
        <v>24</v>
      </c>
      <c r="C117" s="3" t="s">
        <v>24</v>
      </c>
      <c r="D117" s="3" t="s">
        <v>24</v>
      </c>
      <c r="E117" s="3" t="s">
        <v>24</v>
      </c>
      <c r="F117" s="3" t="s">
        <v>24</v>
      </c>
      <c r="G117" s="3" t="s">
        <v>24</v>
      </c>
      <c r="H117" s="3" t="s">
        <v>24</v>
      </c>
      <c r="I117" s="3" t="s">
        <v>24</v>
      </c>
      <c r="J117" s="3" t="s">
        <v>24</v>
      </c>
      <c r="K117" s="3" t="s">
        <v>24</v>
      </c>
      <c r="L117" s="3" t="s">
        <v>24</v>
      </c>
      <c r="M117" s="3" t="s">
        <v>24</v>
      </c>
      <c r="N117" s="3" t="s">
        <v>24</v>
      </c>
      <c r="O117" s="3" t="s">
        <v>24</v>
      </c>
      <c r="P117" s="3" t="s">
        <v>24</v>
      </c>
      <c r="Q117" s="4" t="s">
        <v>24</v>
      </c>
      <c r="R117" s="3" t="s">
        <v>24</v>
      </c>
      <c r="S117" s="3" t="s">
        <v>24</v>
      </c>
      <c r="T117" s="3" t="s">
        <v>24</v>
      </c>
      <c r="U117" s="3" t="s">
        <v>24</v>
      </c>
    </row>
    <row r="118" spans="1:21" ht="16" x14ac:dyDescent="0.2">
      <c r="A118" s="2" t="s">
        <v>124</v>
      </c>
      <c r="B118" s="3">
        <v>4373498000</v>
      </c>
      <c r="C118" s="3">
        <v>4609121000</v>
      </c>
      <c r="D118" s="3">
        <v>4806905000</v>
      </c>
      <c r="E118" s="3">
        <v>3684279000</v>
      </c>
      <c r="F118" s="3">
        <v>2946660000</v>
      </c>
      <c r="G118" s="3">
        <v>2942655000</v>
      </c>
      <c r="H118" s="3">
        <v>3100578000</v>
      </c>
      <c r="I118" s="3">
        <v>3029936000</v>
      </c>
      <c r="J118" s="3">
        <v>3017787000</v>
      </c>
      <c r="K118" s="3">
        <v>2734283000</v>
      </c>
      <c r="L118" s="3">
        <v>6189915000</v>
      </c>
      <c r="M118" s="3">
        <v>6137267000</v>
      </c>
      <c r="N118" s="3">
        <v>6332363000</v>
      </c>
      <c r="O118" s="3">
        <v>14210739000</v>
      </c>
      <c r="P118" s="3">
        <v>14513700000</v>
      </c>
      <c r="Q118" s="4">
        <v>14746500000</v>
      </c>
      <c r="R118" s="3">
        <v>14369600000</v>
      </c>
      <c r="S118" s="3">
        <v>14513700000</v>
      </c>
      <c r="T118" s="3">
        <v>14591600000</v>
      </c>
      <c r="U118" s="3">
        <v>14746500000</v>
      </c>
    </row>
    <row r="119" spans="1:21" ht="16" x14ac:dyDescent="0.2">
      <c r="A119" s="2" t="s">
        <v>125</v>
      </c>
      <c r="B119" s="3">
        <v>1233000</v>
      </c>
      <c r="C119" s="3">
        <v>1277000</v>
      </c>
      <c r="D119" s="3">
        <v>1317000</v>
      </c>
      <c r="E119" s="3">
        <v>1162000</v>
      </c>
      <c r="F119" s="3">
        <v>1017000</v>
      </c>
      <c r="G119" s="3">
        <v>1005000</v>
      </c>
      <c r="H119" s="3">
        <v>1030000</v>
      </c>
      <c r="I119" s="3">
        <v>1015000</v>
      </c>
      <c r="J119" s="3">
        <v>1012000</v>
      </c>
      <c r="K119" s="3">
        <v>991000</v>
      </c>
      <c r="L119" s="3">
        <v>1317000</v>
      </c>
      <c r="M119" s="3">
        <v>1328000</v>
      </c>
      <c r="N119" s="3">
        <v>1350000</v>
      </c>
      <c r="O119" s="3">
        <v>1692000</v>
      </c>
      <c r="P119" s="3">
        <v>1700000</v>
      </c>
      <c r="Q119" s="4">
        <v>1700000</v>
      </c>
      <c r="R119" s="3">
        <v>1700000</v>
      </c>
      <c r="S119" s="3">
        <v>1700000</v>
      </c>
      <c r="T119" s="3">
        <v>1700000</v>
      </c>
      <c r="U119" s="3">
        <v>1700000</v>
      </c>
    </row>
    <row r="120" spans="1:21" ht="16" x14ac:dyDescent="0.2">
      <c r="A120" s="2" t="s">
        <v>126</v>
      </c>
      <c r="B120" s="3">
        <v>4372265000</v>
      </c>
      <c r="C120" s="3">
        <v>4607844000</v>
      </c>
      <c r="D120" s="3">
        <v>4805588000</v>
      </c>
      <c r="E120" s="3">
        <v>3683117000</v>
      </c>
      <c r="F120" s="3">
        <v>2945643000</v>
      </c>
      <c r="G120" s="3">
        <v>2941650000</v>
      </c>
      <c r="H120" s="3">
        <v>3099548000</v>
      </c>
      <c r="I120" s="3">
        <v>3028921000</v>
      </c>
      <c r="J120" s="3">
        <v>3016775000</v>
      </c>
      <c r="K120" s="3">
        <v>2733292000</v>
      </c>
      <c r="L120" s="3">
        <v>6188598000</v>
      </c>
      <c r="M120" s="3">
        <v>6135939000</v>
      </c>
      <c r="N120" s="3">
        <v>6331013000</v>
      </c>
      <c r="O120" s="3">
        <v>14209047000</v>
      </c>
      <c r="P120" s="3">
        <v>14512000000</v>
      </c>
      <c r="Q120" s="4">
        <v>14744800000</v>
      </c>
      <c r="R120" s="3">
        <v>14367900000</v>
      </c>
      <c r="S120" s="3">
        <v>14512000000</v>
      </c>
      <c r="T120" s="3">
        <v>14589900000</v>
      </c>
      <c r="U120" s="3">
        <v>14744800000</v>
      </c>
    </row>
    <row r="121" spans="1:21" ht="16" x14ac:dyDescent="0.2">
      <c r="A121" s="2" t="s">
        <v>127</v>
      </c>
      <c r="B121" s="3" t="s">
        <v>24</v>
      </c>
      <c r="C121" s="3" t="s">
        <v>24</v>
      </c>
      <c r="D121" s="3" t="s">
        <v>24</v>
      </c>
      <c r="E121" s="3" t="s">
        <v>24</v>
      </c>
      <c r="F121" s="3" t="s">
        <v>24</v>
      </c>
      <c r="G121" s="3" t="s">
        <v>24</v>
      </c>
      <c r="H121" s="3" t="s">
        <v>24</v>
      </c>
      <c r="I121" s="3" t="s">
        <v>24</v>
      </c>
      <c r="J121" s="3" t="s">
        <v>24</v>
      </c>
      <c r="K121" s="3" t="s">
        <v>24</v>
      </c>
      <c r="L121" s="3" t="s">
        <v>24</v>
      </c>
      <c r="M121" s="3" t="s">
        <v>24</v>
      </c>
      <c r="N121" s="3" t="s">
        <v>24</v>
      </c>
      <c r="O121" s="3" t="s">
        <v>24</v>
      </c>
      <c r="P121" s="3" t="s">
        <v>24</v>
      </c>
      <c r="Q121" s="4" t="s">
        <v>24</v>
      </c>
      <c r="R121" s="3" t="s">
        <v>24</v>
      </c>
      <c r="S121" s="3" t="s">
        <v>24</v>
      </c>
      <c r="T121" s="3" t="s">
        <v>24</v>
      </c>
      <c r="U121" s="3" t="s">
        <v>24</v>
      </c>
    </row>
    <row r="122" spans="1:21" ht="16" x14ac:dyDescent="0.2">
      <c r="A122" s="2" t="s">
        <v>128</v>
      </c>
      <c r="B122" s="3">
        <v>-543713000</v>
      </c>
      <c r="C122" s="3">
        <v>-190257000</v>
      </c>
      <c r="D122" s="3">
        <v>713872000</v>
      </c>
      <c r="E122" s="3">
        <v>1328963000</v>
      </c>
      <c r="F122" s="3">
        <v>1536787000</v>
      </c>
      <c r="G122" s="3">
        <v>1742158000</v>
      </c>
      <c r="H122" s="3">
        <v>2045203000</v>
      </c>
      <c r="I122" s="3">
        <v>1110982000</v>
      </c>
      <c r="J122" s="3">
        <v>1009841000</v>
      </c>
      <c r="K122" s="3">
        <v>1409452000</v>
      </c>
      <c r="L122" s="3">
        <v>1116495000</v>
      </c>
      <c r="M122" s="3">
        <v>2541313000</v>
      </c>
      <c r="N122" s="3">
        <v>2103441000</v>
      </c>
      <c r="O122" s="3">
        <v>1491358000</v>
      </c>
      <c r="P122" s="3">
        <v>1123500000</v>
      </c>
      <c r="Q122" s="4">
        <v>644000000</v>
      </c>
      <c r="R122" s="3">
        <v>1190200000</v>
      </c>
      <c r="S122" s="3">
        <v>1123500000</v>
      </c>
      <c r="T122" s="3">
        <v>903200000</v>
      </c>
      <c r="U122" s="3">
        <v>644000000</v>
      </c>
    </row>
    <row r="123" spans="1:21" ht="16" x14ac:dyDescent="0.2">
      <c r="A123" s="2" t="s">
        <v>129</v>
      </c>
      <c r="B123" s="3">
        <v>-718000</v>
      </c>
      <c r="C123" s="3">
        <v>-885000</v>
      </c>
      <c r="D123" s="3">
        <v>1092000</v>
      </c>
      <c r="E123" s="3">
        <v>776000</v>
      </c>
      <c r="F123" s="3">
        <v>1148000</v>
      </c>
      <c r="G123" s="3">
        <v>597000</v>
      </c>
      <c r="H123" s="3">
        <v>308000</v>
      </c>
      <c r="I123" s="3">
        <v>-795000</v>
      </c>
      <c r="J123" s="3">
        <v>23000</v>
      </c>
      <c r="K123" s="3">
        <v>-2322000</v>
      </c>
      <c r="L123" s="3" t="s">
        <v>24</v>
      </c>
      <c r="M123" s="3" t="s">
        <v>24</v>
      </c>
      <c r="N123" s="3" t="s">
        <v>24</v>
      </c>
      <c r="O123" s="3" t="s">
        <v>24</v>
      </c>
      <c r="P123" s="3" t="s">
        <v>24</v>
      </c>
      <c r="Q123" s="4">
        <v>-1000000</v>
      </c>
      <c r="R123" s="3">
        <v>-800000</v>
      </c>
      <c r="S123" s="3" t="s">
        <v>24</v>
      </c>
      <c r="T123" s="3">
        <v>-900000</v>
      </c>
      <c r="U123" s="3">
        <v>-1000000</v>
      </c>
    </row>
    <row r="124" spans="1:21" ht="16" x14ac:dyDescent="0.2">
      <c r="A124" s="2" t="s">
        <v>130</v>
      </c>
      <c r="B124" s="3">
        <v>3829067000</v>
      </c>
      <c r="C124" s="3">
        <v>4417979000</v>
      </c>
      <c r="D124" s="3">
        <v>5521869000</v>
      </c>
      <c r="E124" s="3">
        <v>5014018000</v>
      </c>
      <c r="F124" s="3">
        <v>4484595000</v>
      </c>
      <c r="G124" s="3">
        <v>4685410000</v>
      </c>
      <c r="H124" s="3">
        <v>5146089000</v>
      </c>
      <c r="I124" s="3">
        <v>4140123000</v>
      </c>
      <c r="J124" s="3">
        <v>4027651000</v>
      </c>
      <c r="K124" s="3">
        <v>4141413000</v>
      </c>
      <c r="L124" s="3">
        <v>7306410000</v>
      </c>
      <c r="M124" s="3">
        <v>8678580000</v>
      </c>
      <c r="N124" s="3">
        <v>8435804000</v>
      </c>
      <c r="O124" s="3">
        <v>15702097000</v>
      </c>
      <c r="P124" s="3">
        <v>15637200000</v>
      </c>
      <c r="Q124" s="4">
        <v>15389500000</v>
      </c>
      <c r="R124" s="3">
        <v>15559000000</v>
      </c>
      <c r="S124" s="3">
        <v>15637200000</v>
      </c>
      <c r="T124" s="3">
        <v>15493900000</v>
      </c>
      <c r="U124" s="3">
        <v>15389500000</v>
      </c>
    </row>
    <row r="125" spans="1:21" ht="16" x14ac:dyDescent="0.2">
      <c r="A125" s="2" t="s">
        <v>131</v>
      </c>
      <c r="B125" s="3" t="s">
        <v>24</v>
      </c>
      <c r="C125" s="3" t="s">
        <v>24</v>
      </c>
      <c r="D125" s="3" t="s">
        <v>24</v>
      </c>
      <c r="E125" s="3" t="s">
        <v>24</v>
      </c>
      <c r="F125" s="3" t="s">
        <v>24</v>
      </c>
      <c r="G125" s="3" t="s">
        <v>24</v>
      </c>
      <c r="H125" s="3" t="s">
        <v>24</v>
      </c>
      <c r="I125" s="3" t="s">
        <v>24</v>
      </c>
      <c r="J125" s="3" t="s">
        <v>24</v>
      </c>
      <c r="K125" s="3" t="s">
        <v>24</v>
      </c>
      <c r="L125" s="3" t="s">
        <v>24</v>
      </c>
      <c r="M125" s="3" t="s">
        <v>24</v>
      </c>
      <c r="N125" s="3" t="s">
        <v>24</v>
      </c>
      <c r="O125" s="3" t="s">
        <v>24</v>
      </c>
      <c r="P125" s="3" t="s">
        <v>24</v>
      </c>
      <c r="Q125" s="4" t="s">
        <v>24</v>
      </c>
      <c r="R125" s="3" t="s">
        <v>24</v>
      </c>
      <c r="S125" s="3" t="s">
        <v>24</v>
      </c>
      <c r="T125" s="3" t="s">
        <v>24</v>
      </c>
      <c r="U125" s="3" t="s">
        <v>24</v>
      </c>
    </row>
    <row r="126" spans="1:21" ht="16" x14ac:dyDescent="0.2">
      <c r="A126" s="2" t="s">
        <v>132</v>
      </c>
      <c r="B126" s="3">
        <v>3829067000</v>
      </c>
      <c r="C126" s="3">
        <v>4417979000</v>
      </c>
      <c r="D126" s="3">
        <v>5521869000</v>
      </c>
      <c r="E126" s="3">
        <v>5014018000</v>
      </c>
      <c r="F126" s="3">
        <v>4484595000</v>
      </c>
      <c r="G126" s="3">
        <v>4685410000</v>
      </c>
      <c r="H126" s="3">
        <v>5146089000</v>
      </c>
      <c r="I126" s="3">
        <v>4140123000</v>
      </c>
      <c r="J126" s="3">
        <v>4027651000</v>
      </c>
      <c r="K126" s="3">
        <v>4141413000</v>
      </c>
      <c r="L126" s="3">
        <v>7306410000</v>
      </c>
      <c r="M126" s="3">
        <v>8678580000</v>
      </c>
      <c r="N126" s="3">
        <v>8435804000</v>
      </c>
      <c r="O126" s="3">
        <v>15702097000</v>
      </c>
      <c r="P126" s="3">
        <v>15637200000</v>
      </c>
      <c r="Q126" s="4">
        <v>15389500000</v>
      </c>
      <c r="R126" s="3">
        <v>15559000000</v>
      </c>
      <c r="S126" s="3">
        <v>15637200000</v>
      </c>
      <c r="T126" s="3">
        <v>15493900000</v>
      </c>
      <c r="U126" s="3">
        <v>15389500000</v>
      </c>
    </row>
    <row r="127" spans="1:21" ht="16" x14ac:dyDescent="0.2">
      <c r="A127" s="2" t="s">
        <v>133</v>
      </c>
      <c r="B127" s="3">
        <v>4414200000</v>
      </c>
      <c r="C127" s="3">
        <v>5170940000</v>
      </c>
      <c r="D127" s="3">
        <v>6338157000</v>
      </c>
      <c r="E127" s="3">
        <v>5767619000</v>
      </c>
      <c r="F127" s="3">
        <v>5261764000</v>
      </c>
      <c r="G127" s="3">
        <v>5451010000</v>
      </c>
      <c r="H127" s="3">
        <v>5884387000</v>
      </c>
      <c r="I127" s="3">
        <v>5442127000</v>
      </c>
      <c r="J127" s="3">
        <v>4648650000</v>
      </c>
      <c r="K127" s="3">
        <v>4708287000</v>
      </c>
      <c r="L127" s="3">
        <v>10016752000</v>
      </c>
      <c r="M127" s="3">
        <v>11133235000</v>
      </c>
      <c r="N127" s="3">
        <v>10764924000</v>
      </c>
      <c r="O127" s="3">
        <v>22108597000</v>
      </c>
      <c r="P127" s="3">
        <v>22522100000</v>
      </c>
      <c r="Q127" s="4">
        <v>21750100000</v>
      </c>
      <c r="R127" s="3">
        <v>22522100000</v>
      </c>
      <c r="S127" s="3">
        <v>22522100000</v>
      </c>
      <c r="T127" s="3">
        <v>22273200000</v>
      </c>
      <c r="U127" s="3">
        <v>21750100000</v>
      </c>
    </row>
    <row r="128" spans="1:21" ht="16" x14ac:dyDescent="0.2">
      <c r="A128" s="28" t="s">
        <v>134</v>
      </c>
      <c r="B128" s="26">
        <v>618229000</v>
      </c>
      <c r="C128" s="26">
        <v>638341000</v>
      </c>
      <c r="D128" s="26">
        <v>659372000</v>
      </c>
      <c r="E128" s="26">
        <v>583671000</v>
      </c>
      <c r="F128" s="26">
        <v>508338000</v>
      </c>
      <c r="G128" s="26">
        <v>502405000</v>
      </c>
      <c r="H128" s="26">
        <v>515037000</v>
      </c>
      <c r="I128" s="26">
        <v>507572000</v>
      </c>
      <c r="J128" s="26">
        <v>506095000</v>
      </c>
      <c r="K128" s="26">
        <v>495913000</v>
      </c>
      <c r="L128" s="26">
        <v>658514000</v>
      </c>
      <c r="M128" s="26">
        <v>662979000</v>
      </c>
      <c r="N128" s="26">
        <v>675402000</v>
      </c>
      <c r="O128" s="26">
        <v>846695000</v>
      </c>
      <c r="P128" s="26">
        <v>856100000</v>
      </c>
      <c r="Q128" s="27">
        <v>863300000</v>
      </c>
      <c r="R128" s="26">
        <v>853100000</v>
      </c>
      <c r="S128" s="26">
        <v>856100000</v>
      </c>
      <c r="T128" s="26">
        <v>859900000</v>
      </c>
      <c r="U128" s="26">
        <v>863300000</v>
      </c>
    </row>
    <row r="129" spans="1:21" ht="16" x14ac:dyDescent="0.2">
      <c r="A129" s="15" t="s">
        <v>199</v>
      </c>
      <c r="B129" s="10"/>
      <c r="C129" s="20">
        <f>(C128/B128)-1</f>
        <v>3.2531634717879676E-2</v>
      </c>
      <c r="D129" s="20">
        <f>(D128/C128)-1</f>
        <v>3.2946340592253875E-2</v>
      </c>
      <c r="E129" s="20">
        <f>(E128/D128)-1</f>
        <v>-0.11480772613941748</v>
      </c>
      <c r="F129" s="20">
        <f t="shared" ref="F129:U129" si="9">(F128/E128)-1</f>
        <v>-0.12906757402714886</v>
      </c>
      <c r="G129" s="20">
        <f t="shared" si="9"/>
        <v>-1.1671368262848758E-2</v>
      </c>
      <c r="H129" s="20">
        <f t="shared" si="9"/>
        <v>2.514306187239379E-2</v>
      </c>
      <c r="I129" s="20">
        <f t="shared" si="9"/>
        <v>-1.4494104307069211E-2</v>
      </c>
      <c r="J129" s="20">
        <f t="shared" si="9"/>
        <v>-2.9099319899442699E-3</v>
      </c>
      <c r="K129" s="20">
        <f t="shared" si="9"/>
        <v>-2.0118752408144758E-2</v>
      </c>
      <c r="L129" s="20">
        <f t="shared" si="9"/>
        <v>0.32788210835368292</v>
      </c>
      <c r="M129" s="20">
        <f t="shared" si="9"/>
        <v>6.7804177284005451E-3</v>
      </c>
      <c r="N129" s="20">
        <f t="shared" si="9"/>
        <v>1.8738150077151738E-2</v>
      </c>
      <c r="O129" s="20">
        <f t="shared" si="9"/>
        <v>0.25361636477238747</v>
      </c>
      <c r="P129" s="20">
        <f t="shared" si="9"/>
        <v>1.1107895995606354E-2</v>
      </c>
      <c r="Q129" s="20">
        <f t="shared" si="9"/>
        <v>8.4102324494801373E-3</v>
      </c>
      <c r="R129" s="20">
        <f t="shared" si="9"/>
        <v>-1.1815127997219954E-2</v>
      </c>
      <c r="S129" s="20">
        <f t="shared" si="9"/>
        <v>3.5165865666393348E-3</v>
      </c>
      <c r="T129" s="20">
        <f t="shared" si="9"/>
        <v>4.4387337927811465E-3</v>
      </c>
      <c r="U129" s="20">
        <f t="shared" si="9"/>
        <v>3.953948133503804E-3</v>
      </c>
    </row>
    <row r="130" spans="1:21" ht="16" x14ac:dyDescent="0.2">
      <c r="A130" s="2" t="s">
        <v>135</v>
      </c>
      <c r="B130" s="3">
        <v>4238000</v>
      </c>
      <c r="C130" s="3">
        <v>2451000</v>
      </c>
      <c r="D130" s="3">
        <v>511000</v>
      </c>
      <c r="E130" s="3" t="s">
        <v>24</v>
      </c>
      <c r="F130" s="3" t="s">
        <v>24</v>
      </c>
      <c r="G130" s="3" t="s">
        <v>24</v>
      </c>
      <c r="H130" s="3" t="s">
        <v>24</v>
      </c>
      <c r="I130" s="3" t="s">
        <v>24</v>
      </c>
      <c r="J130" s="3" t="s">
        <v>24</v>
      </c>
      <c r="K130" s="3" t="s">
        <v>24</v>
      </c>
      <c r="L130" s="3" t="s">
        <v>24</v>
      </c>
      <c r="M130" s="3">
        <v>144440000</v>
      </c>
      <c r="N130" s="3">
        <v>136878000</v>
      </c>
      <c r="O130" s="3">
        <v>178500000</v>
      </c>
      <c r="P130" s="3">
        <v>245400000</v>
      </c>
      <c r="Q130" s="4">
        <v>235000000</v>
      </c>
      <c r="R130" s="3">
        <v>232400000</v>
      </c>
      <c r="S130" s="3">
        <v>245400000</v>
      </c>
      <c r="T130" s="3">
        <v>233800000</v>
      </c>
      <c r="U130" s="3">
        <v>235000000</v>
      </c>
    </row>
    <row r="131" spans="1:21" ht="16" x14ac:dyDescent="0.2">
      <c r="A131" s="2" t="s">
        <v>136</v>
      </c>
      <c r="B131" s="3">
        <v>-804030000</v>
      </c>
      <c r="C131" s="3">
        <v>-1105428000</v>
      </c>
      <c r="D131" s="3">
        <v>-1847074000</v>
      </c>
      <c r="E131" s="3">
        <v>-2246498000</v>
      </c>
      <c r="F131" s="3">
        <v>-1918990000</v>
      </c>
      <c r="G131" s="3">
        <v>-1969405000</v>
      </c>
      <c r="H131" s="3">
        <v>-2529555000</v>
      </c>
      <c r="I131" s="3">
        <v>-2282749000</v>
      </c>
      <c r="J131" s="3">
        <v>-1668360000</v>
      </c>
      <c r="K131" s="3">
        <v>-888482000</v>
      </c>
      <c r="L131" s="3">
        <v>1150289000</v>
      </c>
      <c r="M131" s="3">
        <v>791420000</v>
      </c>
      <c r="N131" s="3">
        <v>444344000</v>
      </c>
      <c r="O131" s="3">
        <v>3934444000</v>
      </c>
      <c r="P131" s="3">
        <v>3581100000</v>
      </c>
      <c r="Q131" s="4">
        <v>3729700000</v>
      </c>
      <c r="R131" s="3">
        <v>3788200000</v>
      </c>
      <c r="S131" s="3">
        <v>3581100000</v>
      </c>
      <c r="T131" s="3">
        <v>3644200000</v>
      </c>
      <c r="U131" s="3">
        <v>3729700000</v>
      </c>
    </row>
    <row r="132" spans="1:21" ht="16" x14ac:dyDescent="0.2">
      <c r="A132" s="2" t="s">
        <v>137</v>
      </c>
      <c r="B132" s="3">
        <v>-21</v>
      </c>
      <c r="C132" s="5">
        <v>-25.02</v>
      </c>
      <c r="D132" s="5">
        <v>-33.450000000000003</v>
      </c>
      <c r="E132" s="5">
        <v>-44.8</v>
      </c>
      <c r="F132" s="5">
        <v>-42.79</v>
      </c>
      <c r="G132" s="5">
        <v>-42.03</v>
      </c>
      <c r="H132" s="5">
        <v>-49.15</v>
      </c>
      <c r="I132" s="5">
        <v>-55.14</v>
      </c>
      <c r="J132" s="5">
        <v>-41.42</v>
      </c>
      <c r="K132" s="5">
        <v>-21.45</v>
      </c>
      <c r="L132" s="5">
        <v>15.74</v>
      </c>
      <c r="M132" s="5">
        <v>9.1199999999999992</v>
      </c>
      <c r="N132" s="5">
        <v>5.27</v>
      </c>
      <c r="O132" s="5">
        <v>25.06</v>
      </c>
      <c r="P132" s="5">
        <v>22.9</v>
      </c>
      <c r="Q132" s="6">
        <v>24.24</v>
      </c>
      <c r="R132" s="5">
        <v>24.35</v>
      </c>
      <c r="S132" s="5">
        <v>22.9</v>
      </c>
      <c r="T132" s="5">
        <v>23.52</v>
      </c>
      <c r="U132" s="5">
        <v>24.24</v>
      </c>
    </row>
    <row r="133" spans="1:21" ht="16" x14ac:dyDescent="0.2">
      <c r="A133" s="2" t="s">
        <v>138</v>
      </c>
      <c r="B133" s="5">
        <v>72.53</v>
      </c>
      <c r="C133" s="5">
        <v>74.849999999999994</v>
      </c>
      <c r="D133" s="5">
        <v>80.599999999999994</v>
      </c>
      <c r="E133" s="5">
        <v>79.03</v>
      </c>
      <c r="F133" s="5">
        <v>75.25</v>
      </c>
      <c r="G133" s="5">
        <v>77.3</v>
      </c>
      <c r="H133" s="5">
        <v>80.69</v>
      </c>
      <c r="I133" s="5">
        <v>61.64</v>
      </c>
      <c r="J133" s="5">
        <v>76.489999999999995</v>
      </c>
      <c r="K133" s="5">
        <v>79.12</v>
      </c>
      <c r="L133" s="5">
        <v>-38.17</v>
      </c>
      <c r="M133" s="5">
        <v>19.02</v>
      </c>
      <c r="N133" s="5">
        <v>26.23</v>
      </c>
      <c r="O133" s="5">
        <v>-44.16</v>
      </c>
      <c r="P133" s="5">
        <v>-18.03</v>
      </c>
      <c r="Q133" s="6">
        <v>-13.52</v>
      </c>
      <c r="R133" s="3">
        <v>-25</v>
      </c>
      <c r="S133" s="5">
        <v>-18.03</v>
      </c>
      <c r="T133" s="5">
        <v>-15.8</v>
      </c>
      <c r="U133" s="5">
        <v>-13.52</v>
      </c>
    </row>
    <row r="134" spans="1:21" ht="16" x14ac:dyDescent="0.2">
      <c r="A134" s="2" t="s">
        <v>139</v>
      </c>
      <c r="B134" s="5">
        <v>3.81</v>
      </c>
      <c r="C134" s="5">
        <v>4.3499999999999996</v>
      </c>
      <c r="D134" s="5">
        <v>5.79</v>
      </c>
      <c r="E134" s="5">
        <v>5.22</v>
      </c>
      <c r="F134" s="5">
        <v>4.25</v>
      </c>
      <c r="G134" s="5">
        <v>4.42</v>
      </c>
      <c r="H134" s="5">
        <v>5.25</v>
      </c>
      <c r="I134" s="5">
        <v>2.38</v>
      </c>
      <c r="J134" s="5">
        <v>4.59</v>
      </c>
      <c r="K134" s="5">
        <v>5.61</v>
      </c>
      <c r="L134" s="5">
        <v>2.19</v>
      </c>
      <c r="M134" s="5">
        <v>2.16</v>
      </c>
      <c r="N134" s="5">
        <v>1.5</v>
      </c>
      <c r="O134" s="5">
        <v>1.8</v>
      </c>
      <c r="P134" s="5">
        <v>1.37</v>
      </c>
      <c r="Q134" s="6">
        <v>1.03</v>
      </c>
      <c r="R134" s="5">
        <v>1.31</v>
      </c>
      <c r="S134" s="5">
        <v>1.37</v>
      </c>
      <c r="T134" s="5">
        <v>1.05</v>
      </c>
      <c r="U134" s="5">
        <v>1.03</v>
      </c>
    </row>
    <row r="135" spans="1:21" ht="16" x14ac:dyDescent="0.2">
      <c r="A135" s="2" t="s">
        <v>140</v>
      </c>
      <c r="B135" s="5">
        <v>76.41</v>
      </c>
      <c r="C135" s="5">
        <v>54.12</v>
      </c>
      <c r="D135" s="5">
        <v>26.28</v>
      </c>
      <c r="E135" s="5">
        <v>47.46</v>
      </c>
      <c r="F135" s="5">
        <v>38.71</v>
      </c>
      <c r="G135" s="5">
        <v>45.2</v>
      </c>
      <c r="H135" s="5">
        <v>47.36</v>
      </c>
      <c r="I135" s="5">
        <v>52.56</v>
      </c>
      <c r="J135" s="5">
        <v>59.97</v>
      </c>
      <c r="K135" s="5">
        <v>56.8</v>
      </c>
      <c r="L135" s="5">
        <v>67.23</v>
      </c>
      <c r="M135" s="5">
        <v>95.64</v>
      </c>
      <c r="N135" s="5">
        <v>76.459999999999994</v>
      </c>
      <c r="O135" s="5">
        <v>94.35</v>
      </c>
      <c r="P135" s="5">
        <v>128.82</v>
      </c>
      <c r="Q135" s="6">
        <v>143.53</v>
      </c>
      <c r="R135" s="5">
        <v>123.04</v>
      </c>
      <c r="S135" s="5">
        <v>128.82</v>
      </c>
      <c r="T135" s="5">
        <v>128.41</v>
      </c>
      <c r="U135" s="5">
        <v>143.53</v>
      </c>
    </row>
    <row r="136" spans="1:21" ht="16" x14ac:dyDescent="0.2">
      <c r="A136" s="2" t="s">
        <v>141</v>
      </c>
      <c r="B136" s="3">
        <v>5552</v>
      </c>
      <c r="C136" s="3">
        <v>5241</v>
      </c>
      <c r="D136" s="3">
        <v>5893</v>
      </c>
      <c r="E136" s="3">
        <v>6970</v>
      </c>
      <c r="F136" s="3" t="s">
        <v>24</v>
      </c>
      <c r="G136" s="3" t="s">
        <v>24</v>
      </c>
      <c r="H136" s="3">
        <v>7163</v>
      </c>
      <c r="I136" s="3">
        <v>5437</v>
      </c>
      <c r="J136" s="3">
        <v>4617</v>
      </c>
      <c r="K136" s="3" t="s">
        <v>24</v>
      </c>
      <c r="L136" s="3" t="s">
        <v>24</v>
      </c>
      <c r="M136" s="3" t="s">
        <v>24</v>
      </c>
      <c r="N136" s="3">
        <v>5340</v>
      </c>
      <c r="O136" s="3">
        <v>6729</v>
      </c>
      <c r="P136" s="3">
        <v>7448</v>
      </c>
      <c r="Q136" s="4">
        <v>7448</v>
      </c>
      <c r="R136" s="3">
        <v>6729</v>
      </c>
      <c r="S136" s="3">
        <v>7448</v>
      </c>
      <c r="T136" s="3">
        <v>7448</v>
      </c>
      <c r="U136" s="3">
        <v>7448</v>
      </c>
    </row>
    <row r="138" spans="1:21" ht="16" x14ac:dyDescent="0.2">
      <c r="A138" s="1" t="s">
        <v>24</v>
      </c>
      <c r="B138" s="1" t="s">
        <v>0</v>
      </c>
      <c r="C138" s="1" t="s">
        <v>1</v>
      </c>
      <c r="D138" s="1" t="s">
        <v>2</v>
      </c>
      <c r="E138" s="1" t="s">
        <v>3</v>
      </c>
      <c r="F138" s="1" t="s">
        <v>4</v>
      </c>
      <c r="G138" s="1" t="s">
        <v>5</v>
      </c>
      <c r="H138" s="1" t="s">
        <v>6</v>
      </c>
      <c r="I138" s="1" t="s">
        <v>7</v>
      </c>
      <c r="J138" s="1" t="s">
        <v>8</v>
      </c>
      <c r="K138" s="1" t="s">
        <v>9</v>
      </c>
      <c r="L138" s="1" t="s">
        <v>10</v>
      </c>
      <c r="M138" s="1" t="s">
        <v>11</v>
      </c>
      <c r="N138" s="1" t="s">
        <v>12</v>
      </c>
      <c r="O138" s="1" t="s">
        <v>13</v>
      </c>
      <c r="P138" s="1" t="s">
        <v>14</v>
      </c>
      <c r="Q138" s="1" t="s">
        <v>15</v>
      </c>
      <c r="R138" s="1" t="s">
        <v>16</v>
      </c>
      <c r="S138" s="1" t="s">
        <v>17</v>
      </c>
      <c r="T138" s="1" t="s">
        <v>192</v>
      </c>
      <c r="U138" s="1" t="s">
        <v>193</v>
      </c>
    </row>
    <row r="139" spans="1:21" ht="16" x14ac:dyDescent="0.2">
      <c r="A139" s="2" t="s">
        <v>142</v>
      </c>
      <c r="B139" s="3">
        <v>147242000</v>
      </c>
      <c r="C139" s="3">
        <v>353456000</v>
      </c>
      <c r="D139" s="3">
        <v>904129000</v>
      </c>
      <c r="E139" s="3">
        <v>615091000</v>
      </c>
      <c r="F139" s="3">
        <v>306585000</v>
      </c>
      <c r="G139" s="3">
        <v>324820000</v>
      </c>
      <c r="H139" s="3">
        <v>435346000</v>
      </c>
      <c r="I139" s="3">
        <v>-811400000</v>
      </c>
      <c r="J139" s="3">
        <v>21151000</v>
      </c>
      <c r="K139" s="3">
        <v>432425000</v>
      </c>
      <c r="L139" s="3">
        <v>-179094000</v>
      </c>
      <c r="M139" s="3">
        <v>1584391000</v>
      </c>
      <c r="N139" s="3">
        <v>-277298000</v>
      </c>
      <c r="O139" s="3">
        <v>-421034000</v>
      </c>
      <c r="P139" s="3">
        <v>-163500000</v>
      </c>
      <c r="Q139" s="4">
        <v>-378500000</v>
      </c>
      <c r="R139" s="3">
        <v>13300000</v>
      </c>
      <c r="S139" s="3">
        <v>-15400000</v>
      </c>
      <c r="T139" s="3">
        <v>-168900000</v>
      </c>
      <c r="U139" s="3">
        <v>-207500000</v>
      </c>
    </row>
    <row r="140" spans="1:21" ht="16" x14ac:dyDescent="0.2">
      <c r="A140" s="2" t="s">
        <v>143</v>
      </c>
      <c r="B140" s="3">
        <v>112824000</v>
      </c>
      <c r="C140" s="3">
        <v>206748000</v>
      </c>
      <c r="D140" s="3">
        <v>93190000</v>
      </c>
      <c r="E140" s="3">
        <v>137811000</v>
      </c>
      <c r="F140" s="3">
        <v>143728000</v>
      </c>
      <c r="G140" s="3">
        <v>146758000</v>
      </c>
      <c r="H140" s="3">
        <v>124585000</v>
      </c>
      <c r="I140" s="3">
        <v>112864000</v>
      </c>
      <c r="J140" s="3">
        <v>118492000</v>
      </c>
      <c r="K140" s="3">
        <v>87057000</v>
      </c>
      <c r="L140" s="3">
        <v>307301000</v>
      </c>
      <c r="M140" s="3">
        <v>524740000</v>
      </c>
      <c r="N140" s="3">
        <v>641528000</v>
      </c>
      <c r="O140" s="3">
        <v>1245311000</v>
      </c>
      <c r="P140" s="3">
        <v>1392300000</v>
      </c>
      <c r="Q140" s="4">
        <v>1391100000</v>
      </c>
      <c r="R140" s="3">
        <v>344300000</v>
      </c>
      <c r="S140" s="3">
        <v>351100000</v>
      </c>
      <c r="T140" s="3">
        <v>348400000</v>
      </c>
      <c r="U140" s="3">
        <v>347300000</v>
      </c>
    </row>
    <row r="141" spans="1:21" ht="16" x14ac:dyDescent="0.2">
      <c r="A141" s="2" t="s">
        <v>144</v>
      </c>
      <c r="B141" s="3">
        <v>297264000</v>
      </c>
      <c r="C141" s="3">
        <v>124484000</v>
      </c>
      <c r="D141" s="3">
        <v>207487000</v>
      </c>
      <c r="E141" s="3">
        <v>134888000</v>
      </c>
      <c r="F141" s="3">
        <v>134614000</v>
      </c>
      <c r="G141" s="3">
        <v>157056000</v>
      </c>
      <c r="H141" s="3">
        <v>126472000</v>
      </c>
      <c r="I141" s="3">
        <v>163596000</v>
      </c>
      <c r="J141" s="3">
        <v>166521000</v>
      </c>
      <c r="K141" s="3">
        <v>95774000</v>
      </c>
      <c r="L141" s="3">
        <v>542983000</v>
      </c>
      <c r="M141" s="3">
        <v>-1558052000</v>
      </c>
      <c r="N141" s="3">
        <v>385184000</v>
      </c>
      <c r="O141" s="3">
        <v>657978000</v>
      </c>
      <c r="P141" s="3">
        <v>709800000</v>
      </c>
      <c r="Q141" s="4">
        <v>338400000</v>
      </c>
      <c r="R141" s="3">
        <v>66000000</v>
      </c>
      <c r="S141" s="3">
        <v>150000000</v>
      </c>
      <c r="T141" s="3">
        <v>27000000</v>
      </c>
      <c r="U141" s="3">
        <v>95400000</v>
      </c>
    </row>
    <row r="142" spans="1:21" ht="16" x14ac:dyDescent="0.2">
      <c r="A142" s="28" t="s">
        <v>145</v>
      </c>
      <c r="B142" s="26">
        <v>177132000</v>
      </c>
      <c r="C142" s="26">
        <v>126599000</v>
      </c>
      <c r="D142" s="26">
        <v>118405000</v>
      </c>
      <c r="E142" s="26">
        <v>119862000</v>
      </c>
      <c r="F142" s="26">
        <v>127280000</v>
      </c>
      <c r="G142" s="26">
        <v>155873000</v>
      </c>
      <c r="H142" s="26">
        <v>137246000</v>
      </c>
      <c r="I142" s="26">
        <v>133779000</v>
      </c>
      <c r="J142" s="26">
        <v>113970000</v>
      </c>
      <c r="K142" s="26">
        <v>86689000</v>
      </c>
      <c r="L142" s="26">
        <v>184064000</v>
      </c>
      <c r="M142" s="26">
        <v>242207000</v>
      </c>
      <c r="N142" s="26">
        <v>241539000</v>
      </c>
      <c r="O142" s="26">
        <v>460679000</v>
      </c>
      <c r="P142" s="26">
        <v>552400000</v>
      </c>
      <c r="Q142" s="27">
        <v>572800000</v>
      </c>
      <c r="R142" s="26">
        <v>146100000</v>
      </c>
      <c r="S142" s="26">
        <v>130700000</v>
      </c>
      <c r="T142" s="26">
        <v>143200000</v>
      </c>
      <c r="U142" s="26">
        <v>152800000</v>
      </c>
    </row>
    <row r="143" spans="1:21" ht="16" x14ac:dyDescent="0.2">
      <c r="A143" s="12" t="s">
        <v>200</v>
      </c>
      <c r="B143" s="20">
        <f t="shared" ref="B143:U143" si="10">B142/B2</f>
        <v>6.003328856221677E-2</v>
      </c>
      <c r="C143" s="20">
        <f t="shared" si="10"/>
        <v>4.5090140033415403E-2</v>
      </c>
      <c r="D143" s="20">
        <f t="shared" si="10"/>
        <v>3.2781978868144768E-2</v>
      </c>
      <c r="E143" s="20">
        <f t="shared" si="10"/>
        <v>3.5325843491382361E-2</v>
      </c>
      <c r="F143" s="20">
        <f t="shared" si="10"/>
        <v>4.0168779567194654E-2</v>
      </c>
      <c r="G143" s="20">
        <f t="shared" si="10"/>
        <v>4.5785747855716132E-2</v>
      </c>
      <c r="H143" s="20">
        <f t="shared" si="10"/>
        <v>3.7023838651748076E-2</v>
      </c>
      <c r="I143" s="20">
        <f t="shared" si="10"/>
        <v>4.9078298410611385E-2</v>
      </c>
      <c r="J143" s="20">
        <f t="shared" si="10"/>
        <v>4.9174301476394004E-2</v>
      </c>
      <c r="K143" s="20">
        <f t="shared" si="10"/>
        <v>3.5982931881104283E-2</v>
      </c>
      <c r="L143" s="20">
        <f t="shared" si="10"/>
        <v>6.4227991503916365E-2</v>
      </c>
      <c r="M143" s="20">
        <f t="shared" si="10"/>
        <v>8.9734180361971741E-2</v>
      </c>
      <c r="N143" s="20">
        <f t="shared" si="10"/>
        <v>8.1356394624271619E-2</v>
      </c>
      <c r="O143" s="20">
        <f t="shared" si="10"/>
        <v>0.10323609605002529</v>
      </c>
      <c r="P143" s="20">
        <f t="shared" si="10"/>
        <v>9.33171160213528E-2</v>
      </c>
      <c r="Q143" s="20">
        <f t="shared" si="10"/>
        <v>0.10195073330485548</v>
      </c>
      <c r="R143" s="20">
        <f t="shared" si="10"/>
        <v>9.5036752748324987E-2</v>
      </c>
      <c r="S143" s="20">
        <f t="shared" si="10"/>
        <v>9.2139584067677124E-2</v>
      </c>
      <c r="T143" s="20">
        <f t="shared" si="10"/>
        <v>0.10834531285465689</v>
      </c>
      <c r="U143" s="20">
        <f t="shared" si="10"/>
        <v>0.11395331493772839</v>
      </c>
    </row>
    <row r="144" spans="1:21" ht="16" x14ac:dyDescent="0.2">
      <c r="A144" s="2" t="s">
        <v>146</v>
      </c>
      <c r="B144" s="3">
        <v>-17467000</v>
      </c>
      <c r="C144" s="3">
        <v>13356000</v>
      </c>
      <c r="D144" s="3">
        <v>4113000</v>
      </c>
      <c r="E144" s="3">
        <v>-3245000</v>
      </c>
      <c r="F144" s="3">
        <v>7026000</v>
      </c>
      <c r="G144" s="3">
        <v>3919000</v>
      </c>
      <c r="H144" s="3">
        <v>-12913000</v>
      </c>
      <c r="I144" s="3">
        <v>6096000</v>
      </c>
      <c r="J144" s="3">
        <v>44637000</v>
      </c>
      <c r="K144" s="3">
        <v>19825000</v>
      </c>
      <c r="L144" s="3">
        <v>118647000</v>
      </c>
      <c r="M144" s="3">
        <v>-785158000</v>
      </c>
      <c r="N144" s="3">
        <v>-39491000</v>
      </c>
      <c r="O144" s="3">
        <v>-93894000</v>
      </c>
      <c r="P144" s="3">
        <v>50400000</v>
      </c>
      <c r="Q144" s="4">
        <v>-354700000</v>
      </c>
      <c r="R144" s="3">
        <v>-124800000</v>
      </c>
      <c r="S144" s="3">
        <v>-3200000</v>
      </c>
      <c r="T144" s="3">
        <v>-139100000</v>
      </c>
      <c r="U144" s="3">
        <v>-87600000</v>
      </c>
    </row>
    <row r="145" spans="1:21" ht="16" x14ac:dyDescent="0.2">
      <c r="A145" s="2" t="s">
        <v>147</v>
      </c>
      <c r="B145" s="3" t="s">
        <v>24</v>
      </c>
      <c r="C145" s="3">
        <v>3986000</v>
      </c>
      <c r="D145" s="3">
        <v>1140000</v>
      </c>
      <c r="E145" s="3" t="s">
        <v>24</v>
      </c>
      <c r="F145" s="3" t="s">
        <v>24</v>
      </c>
      <c r="G145" s="3" t="s">
        <v>24</v>
      </c>
      <c r="H145" s="3">
        <v>3230000</v>
      </c>
      <c r="I145" s="3">
        <v>16032000</v>
      </c>
      <c r="J145" s="3">
        <v>52581000</v>
      </c>
      <c r="K145" s="3">
        <v>-4561000</v>
      </c>
      <c r="L145" s="3">
        <v>-200000</v>
      </c>
      <c r="M145" s="3">
        <v>17571000</v>
      </c>
      <c r="N145" s="3">
        <v>130903000</v>
      </c>
      <c r="O145" s="3">
        <v>6200000</v>
      </c>
      <c r="P145" s="3">
        <v>5600000</v>
      </c>
      <c r="Q145" s="4">
        <v>32100000</v>
      </c>
      <c r="R145" s="3" t="s">
        <v>24</v>
      </c>
      <c r="S145" s="3">
        <v>700000</v>
      </c>
      <c r="T145" s="3">
        <v>10100000</v>
      </c>
      <c r="U145" s="3">
        <v>21300000</v>
      </c>
    </row>
    <row r="146" spans="1:21" ht="16" x14ac:dyDescent="0.2">
      <c r="A146" s="2" t="s">
        <v>148</v>
      </c>
      <c r="B146" s="3">
        <v>137599000</v>
      </c>
      <c r="C146" s="3">
        <v>-19457000</v>
      </c>
      <c r="D146" s="3">
        <v>83829000</v>
      </c>
      <c r="E146" s="3">
        <v>18271000</v>
      </c>
      <c r="F146" s="3">
        <v>308000</v>
      </c>
      <c r="G146" s="3">
        <v>-2736000</v>
      </c>
      <c r="H146" s="3">
        <v>-1091000</v>
      </c>
      <c r="I146" s="3">
        <v>7689000</v>
      </c>
      <c r="J146" s="3">
        <v>-44667000</v>
      </c>
      <c r="K146" s="3">
        <v>-6179000</v>
      </c>
      <c r="L146" s="3">
        <v>240472000</v>
      </c>
      <c r="M146" s="3">
        <v>-1032672000</v>
      </c>
      <c r="N146" s="3">
        <v>52233000</v>
      </c>
      <c r="O146" s="3">
        <v>284993000</v>
      </c>
      <c r="P146" s="3">
        <v>101400000</v>
      </c>
      <c r="Q146" s="4">
        <v>88200000</v>
      </c>
      <c r="R146" s="3">
        <v>44700000</v>
      </c>
      <c r="S146" s="3">
        <v>21800000</v>
      </c>
      <c r="T146" s="3">
        <v>12800000</v>
      </c>
      <c r="U146" s="3">
        <v>8900000</v>
      </c>
    </row>
    <row r="147" spans="1:21" ht="16" x14ac:dyDescent="0.2">
      <c r="A147" s="2" t="s">
        <v>149</v>
      </c>
      <c r="B147" s="3">
        <v>123355000</v>
      </c>
      <c r="C147" s="3">
        <v>126825000</v>
      </c>
      <c r="D147" s="3">
        <v>-11258000</v>
      </c>
      <c r="E147" s="3">
        <v>-116543000</v>
      </c>
      <c r="F147" s="3">
        <v>144110000</v>
      </c>
      <c r="G147" s="3">
        <v>-180595000</v>
      </c>
      <c r="H147" s="3">
        <v>55753000</v>
      </c>
      <c r="I147" s="3">
        <v>740292000</v>
      </c>
      <c r="J147" s="3">
        <v>-664599000</v>
      </c>
      <c r="K147" s="3">
        <v>-44143000</v>
      </c>
      <c r="L147" s="3">
        <v>-74446000</v>
      </c>
      <c r="M147" s="3">
        <v>-190782000</v>
      </c>
      <c r="N147" s="3">
        <v>67873000</v>
      </c>
      <c r="O147" s="3">
        <v>-662887000</v>
      </c>
      <c r="P147" s="3">
        <v>-649800000</v>
      </c>
      <c r="Q147" s="4">
        <v>-267600000</v>
      </c>
      <c r="R147" s="3">
        <v>-12600000</v>
      </c>
      <c r="S147" s="3">
        <v>-134200000</v>
      </c>
      <c r="T147" s="3">
        <v>1900000</v>
      </c>
      <c r="U147" s="3">
        <v>-122700000</v>
      </c>
    </row>
    <row r="148" spans="1:21" ht="16" x14ac:dyDescent="0.2">
      <c r="A148" s="2" t="s">
        <v>150</v>
      </c>
      <c r="B148" s="3">
        <v>109919000</v>
      </c>
      <c r="C148" s="3">
        <v>-134695000</v>
      </c>
      <c r="D148" s="3">
        <v>-102610000</v>
      </c>
      <c r="E148" s="3">
        <v>54550000</v>
      </c>
      <c r="F148" s="3">
        <v>77025000</v>
      </c>
      <c r="G148" s="3">
        <v>-123258000</v>
      </c>
      <c r="H148" s="3">
        <v>48994000</v>
      </c>
      <c r="I148" s="3">
        <v>97655000</v>
      </c>
      <c r="J148" s="3">
        <v>-12084000</v>
      </c>
      <c r="K148" s="3">
        <v>54989000</v>
      </c>
      <c r="L148" s="3">
        <v>-99044000</v>
      </c>
      <c r="M148" s="3">
        <v>11244000</v>
      </c>
      <c r="N148" s="3">
        <v>-44322000</v>
      </c>
      <c r="O148" s="3">
        <v>-409079000</v>
      </c>
      <c r="P148" s="3">
        <v>-142700000</v>
      </c>
      <c r="Q148" s="4">
        <v>80100000</v>
      </c>
      <c r="R148" s="3">
        <v>-101800000</v>
      </c>
      <c r="S148" s="3">
        <v>198800000</v>
      </c>
      <c r="T148" s="3">
        <v>191300000</v>
      </c>
      <c r="U148" s="3">
        <v>-208200000</v>
      </c>
    </row>
    <row r="149" spans="1:21" ht="16" x14ac:dyDescent="0.2">
      <c r="A149" s="2" t="s">
        <v>151</v>
      </c>
      <c r="B149" s="3">
        <v>126938000</v>
      </c>
      <c r="C149" s="3">
        <v>82659000</v>
      </c>
      <c r="D149" s="3">
        <v>-1264000</v>
      </c>
      <c r="E149" s="3">
        <v>-101109000</v>
      </c>
      <c r="F149" s="3">
        <v>103102000</v>
      </c>
      <c r="G149" s="3">
        <v>-97188000</v>
      </c>
      <c r="H149" s="3">
        <v>39454000</v>
      </c>
      <c r="I149" s="3">
        <v>90586000</v>
      </c>
      <c r="J149" s="3">
        <v>29325000</v>
      </c>
      <c r="K149" s="3">
        <v>-12160000</v>
      </c>
      <c r="L149" s="3">
        <v>4348000</v>
      </c>
      <c r="M149" s="3">
        <v>12759000</v>
      </c>
      <c r="N149" s="3">
        <v>29913000</v>
      </c>
      <c r="O149" s="3">
        <v>-291886000</v>
      </c>
      <c r="P149" s="3">
        <v>-385900000</v>
      </c>
      <c r="Q149" s="4">
        <v>-126300000</v>
      </c>
      <c r="R149" s="3">
        <v>-56300000</v>
      </c>
      <c r="S149" s="3">
        <v>-122500000</v>
      </c>
      <c r="T149" s="3">
        <v>41200000</v>
      </c>
      <c r="U149" s="3">
        <v>11300000</v>
      </c>
    </row>
    <row r="150" spans="1:21" ht="16" x14ac:dyDescent="0.2">
      <c r="A150" s="2" t="s">
        <v>152</v>
      </c>
      <c r="B150" s="3">
        <v>63476000</v>
      </c>
      <c r="C150" s="3">
        <v>-4326000</v>
      </c>
      <c r="D150" s="3">
        <v>50236000</v>
      </c>
      <c r="E150" s="3">
        <v>27491000</v>
      </c>
      <c r="F150" s="3">
        <v>132000</v>
      </c>
      <c r="G150" s="3">
        <v>23377000</v>
      </c>
      <c r="H150" s="3">
        <v>-4534000</v>
      </c>
      <c r="I150" s="3">
        <v>-17113000</v>
      </c>
      <c r="J150" s="3">
        <v>9722000</v>
      </c>
      <c r="K150" s="3">
        <v>12494000</v>
      </c>
      <c r="L150" s="3">
        <v>-11685000</v>
      </c>
      <c r="M150" s="3">
        <v>-54138000</v>
      </c>
      <c r="N150" s="3">
        <v>-41634000</v>
      </c>
      <c r="O150" s="3">
        <v>-161806000</v>
      </c>
      <c r="P150" s="3">
        <v>-480400000</v>
      </c>
      <c r="Q150" s="4">
        <v>-334800000</v>
      </c>
      <c r="R150" s="3">
        <v>-197500000</v>
      </c>
      <c r="S150" s="3">
        <v>-98000000</v>
      </c>
      <c r="T150" s="3">
        <v>7900000</v>
      </c>
      <c r="U150" s="3">
        <v>-47200000</v>
      </c>
    </row>
    <row r="151" spans="1:21" ht="16" x14ac:dyDescent="0.2">
      <c r="A151" s="2" t="s">
        <v>153</v>
      </c>
      <c r="B151" s="3">
        <v>-140953000</v>
      </c>
      <c r="C151" s="3">
        <v>143026000</v>
      </c>
      <c r="D151" s="3">
        <v>25615000</v>
      </c>
      <c r="E151" s="3">
        <v>-68708000</v>
      </c>
      <c r="F151" s="3">
        <v>-16290000</v>
      </c>
      <c r="G151" s="3">
        <v>20664000</v>
      </c>
      <c r="H151" s="3">
        <v>-78095000</v>
      </c>
      <c r="I151" s="3">
        <v>614900000</v>
      </c>
      <c r="J151" s="3">
        <v>-723650000</v>
      </c>
      <c r="K151" s="3">
        <v>-78973000</v>
      </c>
      <c r="L151" s="3">
        <v>77859000</v>
      </c>
      <c r="M151" s="3">
        <v>-181235000</v>
      </c>
      <c r="N151" s="3">
        <v>84275000</v>
      </c>
      <c r="O151" s="3">
        <v>170305000</v>
      </c>
      <c r="P151" s="3">
        <v>356700000</v>
      </c>
      <c r="Q151" s="4">
        <v>116200000</v>
      </c>
      <c r="R151" s="3">
        <v>283000000</v>
      </c>
      <c r="S151" s="3">
        <v>-108700000</v>
      </c>
      <c r="T151" s="3">
        <v>-178400000</v>
      </c>
      <c r="U151" s="3">
        <v>120300000</v>
      </c>
    </row>
    <row r="152" spans="1:21" ht="16" x14ac:dyDescent="0.2">
      <c r="A152" s="2" t="s">
        <v>154</v>
      </c>
      <c r="B152" s="3">
        <v>-36025000</v>
      </c>
      <c r="C152" s="3">
        <v>40161000</v>
      </c>
      <c r="D152" s="3">
        <v>16765000</v>
      </c>
      <c r="E152" s="3">
        <v>-28767000</v>
      </c>
      <c r="F152" s="3">
        <v>-19859000</v>
      </c>
      <c r="G152" s="3">
        <v>-4190000</v>
      </c>
      <c r="H152" s="3">
        <v>49934000</v>
      </c>
      <c r="I152" s="3">
        <v>-45736000</v>
      </c>
      <c r="J152" s="3">
        <v>32088000</v>
      </c>
      <c r="K152" s="3">
        <v>-20493000</v>
      </c>
      <c r="L152" s="3">
        <v>-45924000</v>
      </c>
      <c r="M152" s="3">
        <v>20588000</v>
      </c>
      <c r="N152" s="3">
        <v>39641000</v>
      </c>
      <c r="O152" s="3">
        <v>29579000</v>
      </c>
      <c r="P152" s="3">
        <v>2500000</v>
      </c>
      <c r="Q152" s="4">
        <v>-2800000</v>
      </c>
      <c r="R152" s="3">
        <v>60000000</v>
      </c>
      <c r="S152" s="3">
        <v>-3800000</v>
      </c>
      <c r="T152" s="3">
        <v>-60100000</v>
      </c>
      <c r="U152" s="3">
        <v>1100000</v>
      </c>
    </row>
    <row r="153" spans="1:21" ht="16" x14ac:dyDescent="0.2">
      <c r="A153" s="2" t="s">
        <v>155</v>
      </c>
      <c r="B153" s="3" t="s">
        <v>24</v>
      </c>
      <c r="C153" s="3" t="s">
        <v>24</v>
      </c>
      <c r="D153" s="3" t="s">
        <v>24</v>
      </c>
      <c r="E153" s="3" t="s">
        <v>24</v>
      </c>
      <c r="F153" s="3" t="s">
        <v>24</v>
      </c>
      <c r="G153" s="3" t="s">
        <v>24</v>
      </c>
      <c r="H153" s="3" t="s">
        <v>24</v>
      </c>
      <c r="I153" s="3" t="s">
        <v>24</v>
      </c>
      <c r="J153" s="3" t="s">
        <v>24</v>
      </c>
      <c r="K153" s="3" t="s">
        <v>24</v>
      </c>
      <c r="L153" s="3" t="s">
        <v>24</v>
      </c>
      <c r="M153" s="3" t="s">
        <v>24</v>
      </c>
      <c r="N153" s="3" t="s">
        <v>24</v>
      </c>
      <c r="O153" s="3" t="s">
        <v>24</v>
      </c>
      <c r="P153" s="3" t="s">
        <v>24</v>
      </c>
      <c r="Q153" s="4" t="s">
        <v>24</v>
      </c>
      <c r="R153" s="3" t="s">
        <v>24</v>
      </c>
      <c r="S153" s="3" t="s">
        <v>24</v>
      </c>
      <c r="T153" s="3" t="s">
        <v>24</v>
      </c>
      <c r="U153" s="3" t="s">
        <v>24</v>
      </c>
    </row>
    <row r="154" spans="1:21" ht="16" x14ac:dyDescent="0.2">
      <c r="A154" s="2" t="s">
        <v>156</v>
      </c>
      <c r="B154" s="3">
        <v>680685000</v>
      </c>
      <c r="C154" s="3">
        <v>811513000</v>
      </c>
      <c r="D154" s="3">
        <v>1193548000</v>
      </c>
      <c r="E154" s="3">
        <v>771247000</v>
      </c>
      <c r="F154" s="3">
        <v>729037000</v>
      </c>
      <c r="G154" s="3">
        <v>448039000</v>
      </c>
      <c r="H154" s="3">
        <v>742156000</v>
      </c>
      <c r="I154" s="3">
        <v>205352000</v>
      </c>
      <c r="J154" s="3">
        <v>-358435000</v>
      </c>
      <c r="K154" s="3">
        <v>571113000</v>
      </c>
      <c r="L154" s="3">
        <v>596744000</v>
      </c>
      <c r="M154" s="3">
        <v>360297000</v>
      </c>
      <c r="N154" s="3">
        <v>817287000</v>
      </c>
      <c r="O154" s="3">
        <v>819368000</v>
      </c>
      <c r="P154" s="3">
        <v>1288800000</v>
      </c>
      <c r="Q154" s="4">
        <v>1083400000</v>
      </c>
      <c r="R154" s="3">
        <v>411000000</v>
      </c>
      <c r="S154" s="3">
        <v>351500000</v>
      </c>
      <c r="T154" s="3">
        <v>208400000</v>
      </c>
      <c r="U154" s="3">
        <v>112500000</v>
      </c>
    </row>
    <row r="155" spans="1:21" ht="16" x14ac:dyDescent="0.2">
      <c r="A155" s="2" t="s">
        <v>157</v>
      </c>
      <c r="B155" s="3" t="s">
        <v>24</v>
      </c>
      <c r="C155" s="3" t="s">
        <v>24</v>
      </c>
      <c r="D155" s="3" t="s">
        <v>24</v>
      </c>
      <c r="E155" s="3" t="s">
        <v>24</v>
      </c>
      <c r="F155" s="3" t="s">
        <v>24</v>
      </c>
      <c r="G155" s="3" t="s">
        <v>24</v>
      </c>
      <c r="H155" s="3" t="s">
        <v>24</v>
      </c>
      <c r="I155" s="3" t="s">
        <v>24</v>
      </c>
      <c r="J155" s="3" t="s">
        <v>24</v>
      </c>
      <c r="K155" s="3" t="s">
        <v>24</v>
      </c>
      <c r="L155" s="3" t="s">
        <v>24</v>
      </c>
      <c r="M155" s="3" t="s">
        <v>24</v>
      </c>
      <c r="N155" s="3" t="s">
        <v>24</v>
      </c>
      <c r="O155" s="3" t="s">
        <v>24</v>
      </c>
      <c r="P155" s="3" t="s">
        <v>24</v>
      </c>
      <c r="Q155" s="4" t="s">
        <v>24</v>
      </c>
      <c r="R155" s="3" t="s">
        <v>24</v>
      </c>
      <c r="S155" s="3" t="s">
        <v>24</v>
      </c>
      <c r="T155" s="3" t="s">
        <v>24</v>
      </c>
      <c r="U155" s="3" t="s">
        <v>24</v>
      </c>
    </row>
    <row r="156" spans="1:21" ht="16" x14ac:dyDescent="0.2">
      <c r="A156" s="2" t="s">
        <v>158</v>
      </c>
      <c r="B156" s="3" t="s">
        <v>24</v>
      </c>
      <c r="C156" s="3" t="s">
        <v>24</v>
      </c>
      <c r="D156" s="3" t="s">
        <v>24</v>
      </c>
      <c r="E156" s="3" t="s">
        <v>24</v>
      </c>
      <c r="F156" s="3" t="s">
        <v>24</v>
      </c>
      <c r="G156" s="3" t="s">
        <v>24</v>
      </c>
      <c r="H156" s="3" t="s">
        <v>24</v>
      </c>
      <c r="I156" s="3">
        <v>10007000</v>
      </c>
      <c r="J156" s="3" t="s">
        <v>24</v>
      </c>
      <c r="K156" s="3">
        <v>12559000</v>
      </c>
      <c r="L156" s="3">
        <v>43525000</v>
      </c>
      <c r="M156" s="3">
        <v>620000</v>
      </c>
      <c r="N156" s="3">
        <v>738000</v>
      </c>
      <c r="O156" s="3" t="s">
        <v>24</v>
      </c>
      <c r="P156" s="3" t="s">
        <v>24</v>
      </c>
      <c r="Q156" s="4" t="s">
        <v>24</v>
      </c>
      <c r="R156" s="3" t="s">
        <v>24</v>
      </c>
      <c r="S156" s="3" t="s">
        <v>24</v>
      </c>
      <c r="T156" s="3" t="s">
        <v>24</v>
      </c>
      <c r="U156" s="3" t="s">
        <v>24</v>
      </c>
    </row>
    <row r="157" spans="1:21" ht="16" x14ac:dyDescent="0.2">
      <c r="A157" s="2" t="s">
        <v>159</v>
      </c>
      <c r="B157" s="3" t="s">
        <v>24</v>
      </c>
      <c r="C157" s="3" t="s">
        <v>24</v>
      </c>
      <c r="D157" s="3" t="s">
        <v>24</v>
      </c>
      <c r="E157" s="3" t="s">
        <v>24</v>
      </c>
      <c r="F157" s="3" t="s">
        <v>24</v>
      </c>
      <c r="G157" s="3" t="s">
        <v>24</v>
      </c>
      <c r="H157" s="3" t="s">
        <v>24</v>
      </c>
      <c r="I157" s="3">
        <v>10007000</v>
      </c>
      <c r="J157" s="3" t="s">
        <v>24</v>
      </c>
      <c r="K157" s="3">
        <v>12559000</v>
      </c>
      <c r="L157" s="3">
        <v>43525000</v>
      </c>
      <c r="M157" s="3">
        <v>620000</v>
      </c>
      <c r="N157" s="3">
        <v>738000</v>
      </c>
      <c r="O157" s="3" t="s">
        <v>24</v>
      </c>
      <c r="P157" s="3" t="s">
        <v>24</v>
      </c>
      <c r="Q157" s="4" t="s">
        <v>24</v>
      </c>
      <c r="R157" s="3" t="s">
        <v>24</v>
      </c>
      <c r="S157" s="3" t="s">
        <v>24</v>
      </c>
      <c r="T157" s="3" t="s">
        <v>24</v>
      </c>
      <c r="U157" s="3" t="s">
        <v>24</v>
      </c>
    </row>
    <row r="158" spans="1:21" ht="16" x14ac:dyDescent="0.2">
      <c r="A158" s="2" t="s">
        <v>160</v>
      </c>
      <c r="B158" s="3" t="s">
        <v>24</v>
      </c>
      <c r="C158" s="3" t="s">
        <v>24</v>
      </c>
      <c r="D158" s="3" t="s">
        <v>24</v>
      </c>
      <c r="E158" s="3" t="s">
        <v>24</v>
      </c>
      <c r="F158" s="3" t="s">
        <v>24</v>
      </c>
      <c r="G158" s="3" t="s">
        <v>24</v>
      </c>
      <c r="H158" s="3" t="s">
        <v>24</v>
      </c>
      <c r="I158" s="3" t="s">
        <v>24</v>
      </c>
      <c r="J158" s="3" t="s">
        <v>24</v>
      </c>
      <c r="K158" s="3" t="s">
        <v>24</v>
      </c>
      <c r="L158" s="3" t="s">
        <v>24</v>
      </c>
      <c r="M158" s="3" t="s">
        <v>24</v>
      </c>
      <c r="N158" s="3" t="s">
        <v>24</v>
      </c>
      <c r="O158" s="3" t="s">
        <v>24</v>
      </c>
      <c r="P158" s="3" t="s">
        <v>24</v>
      </c>
      <c r="Q158" s="4" t="s">
        <v>24</v>
      </c>
      <c r="R158" s="3" t="s">
        <v>24</v>
      </c>
      <c r="S158" s="3" t="s">
        <v>24</v>
      </c>
      <c r="T158" s="3" t="s">
        <v>24</v>
      </c>
      <c r="U158" s="3" t="s">
        <v>24</v>
      </c>
    </row>
    <row r="159" spans="1:21" ht="16" x14ac:dyDescent="0.2">
      <c r="A159" s="2" t="s">
        <v>161</v>
      </c>
      <c r="B159" s="3">
        <v>-78443000</v>
      </c>
      <c r="C159" s="3">
        <v>-55412000</v>
      </c>
      <c r="D159" s="3">
        <v>-113317000</v>
      </c>
      <c r="E159" s="3">
        <v>-102602000</v>
      </c>
      <c r="F159" s="3">
        <v>-103188000</v>
      </c>
      <c r="G159" s="3">
        <v>-84240000</v>
      </c>
      <c r="H159" s="3">
        <v>-79454000</v>
      </c>
      <c r="I159" s="3">
        <v>-55731000</v>
      </c>
      <c r="J159" s="3">
        <v>-54819000</v>
      </c>
      <c r="K159" s="3">
        <v>-45138000</v>
      </c>
      <c r="L159" s="3">
        <v>-87461000</v>
      </c>
      <c r="M159" s="3">
        <v>-86633000</v>
      </c>
      <c r="N159" s="3">
        <v>-119506000</v>
      </c>
      <c r="O159" s="3">
        <v>-187121000</v>
      </c>
      <c r="P159" s="3">
        <v>-217300000</v>
      </c>
      <c r="Q159" s="4">
        <v>-317500000</v>
      </c>
      <c r="R159" s="3">
        <v>-47600000</v>
      </c>
      <c r="S159" s="3">
        <v>-56000000</v>
      </c>
      <c r="T159" s="3">
        <v>-102600000</v>
      </c>
      <c r="U159" s="3">
        <v>-111300000</v>
      </c>
    </row>
    <row r="160" spans="1:21" ht="16" x14ac:dyDescent="0.2">
      <c r="A160" s="2" t="s">
        <v>162</v>
      </c>
      <c r="B160" s="3">
        <v>-73243000</v>
      </c>
      <c r="C160" s="3">
        <v>-39814000</v>
      </c>
      <c r="D160" s="3">
        <v>-90173000</v>
      </c>
      <c r="E160" s="3">
        <v>-88779000</v>
      </c>
      <c r="F160" s="3">
        <v>-68186000</v>
      </c>
      <c r="G160" s="3">
        <v>-66593000</v>
      </c>
      <c r="H160" s="3">
        <v>-63030000</v>
      </c>
      <c r="I160" s="3">
        <v>-47495000</v>
      </c>
      <c r="J160" s="3">
        <v>-44510000</v>
      </c>
      <c r="K160" s="3">
        <v>-38551000</v>
      </c>
      <c r="L160" s="3">
        <v>-75921000</v>
      </c>
      <c r="M160" s="3">
        <v>-81921000</v>
      </c>
      <c r="N160" s="3">
        <v>-106798000</v>
      </c>
      <c r="O160" s="3">
        <v>-169324000</v>
      </c>
      <c r="P160" s="3">
        <v>-206200000</v>
      </c>
      <c r="Q160" s="4">
        <v>-307600000</v>
      </c>
      <c r="R160" s="3">
        <v>-42700000</v>
      </c>
      <c r="S160" s="3">
        <v>-54000000</v>
      </c>
      <c r="T160" s="3">
        <v>-99800000</v>
      </c>
      <c r="U160" s="3">
        <v>-111100000</v>
      </c>
    </row>
    <row r="161" spans="1:21" ht="16" x14ac:dyDescent="0.2">
      <c r="A161" s="2" t="s">
        <v>163</v>
      </c>
      <c r="B161" s="3">
        <v>-5200000</v>
      </c>
      <c r="C161" s="3">
        <v>-15598000</v>
      </c>
      <c r="D161" s="3">
        <v>-23144000</v>
      </c>
      <c r="E161" s="3">
        <v>-13823000</v>
      </c>
      <c r="F161" s="3">
        <v>-35002000</v>
      </c>
      <c r="G161" s="3">
        <v>-17647000</v>
      </c>
      <c r="H161" s="3">
        <v>-16424000</v>
      </c>
      <c r="I161" s="3">
        <v>-8236000</v>
      </c>
      <c r="J161" s="3">
        <v>-10309000</v>
      </c>
      <c r="K161" s="3">
        <v>-6587000</v>
      </c>
      <c r="L161" s="3">
        <v>-11540000</v>
      </c>
      <c r="M161" s="3">
        <v>-4712000</v>
      </c>
      <c r="N161" s="3">
        <v>-12708000</v>
      </c>
      <c r="O161" s="3">
        <v>-17797000</v>
      </c>
      <c r="P161" s="3">
        <v>-11100000</v>
      </c>
      <c r="Q161" s="4">
        <v>-9900000</v>
      </c>
      <c r="R161" s="3">
        <v>-4900000</v>
      </c>
      <c r="S161" s="3">
        <v>-2000000</v>
      </c>
      <c r="T161" s="3">
        <v>-2800000</v>
      </c>
      <c r="U161" s="3">
        <v>-200000</v>
      </c>
    </row>
    <row r="162" spans="1:21" ht="16" x14ac:dyDescent="0.2">
      <c r="A162" s="2" t="s">
        <v>164</v>
      </c>
      <c r="B162" s="3">
        <v>19009000</v>
      </c>
      <c r="C162" s="3">
        <v>-688617000</v>
      </c>
      <c r="D162" s="3">
        <v>-386566000</v>
      </c>
      <c r="E162" s="3">
        <v>-393535000</v>
      </c>
      <c r="F162" s="3">
        <v>283003000</v>
      </c>
      <c r="G162" s="3">
        <v>157147000</v>
      </c>
      <c r="H162" s="3">
        <v>-302009000</v>
      </c>
      <c r="I162" s="3">
        <v>247455000</v>
      </c>
      <c r="J162" s="3">
        <v>216398000</v>
      </c>
      <c r="K162" s="3">
        <v>-102331000</v>
      </c>
      <c r="L162" s="3">
        <v>946925000</v>
      </c>
      <c r="M162" s="3">
        <v>18832000</v>
      </c>
      <c r="N162" s="3" t="s">
        <v>24</v>
      </c>
      <c r="O162" s="3" t="s">
        <v>24</v>
      </c>
      <c r="P162" s="3" t="s">
        <v>24</v>
      </c>
      <c r="Q162" s="4" t="s">
        <v>24</v>
      </c>
      <c r="R162" s="3" t="s">
        <v>24</v>
      </c>
      <c r="S162" s="3" t="s">
        <v>24</v>
      </c>
      <c r="T162" s="3" t="s">
        <v>24</v>
      </c>
      <c r="U162" s="3" t="s">
        <v>24</v>
      </c>
    </row>
    <row r="163" spans="1:21" ht="16" x14ac:dyDescent="0.2">
      <c r="A163" s="2" t="s">
        <v>165</v>
      </c>
      <c r="B163" s="3">
        <v>29181000</v>
      </c>
      <c r="C163" s="3">
        <v>118362000</v>
      </c>
      <c r="D163" s="3">
        <v>877951000</v>
      </c>
      <c r="E163" s="3">
        <v>1462164000</v>
      </c>
      <c r="F163" s="3">
        <v>1835655000</v>
      </c>
      <c r="G163" s="3">
        <v>995039000</v>
      </c>
      <c r="H163" s="3">
        <v>826310000</v>
      </c>
      <c r="I163" s="3">
        <v>1303500000</v>
      </c>
      <c r="J163" s="3">
        <v>981254000</v>
      </c>
      <c r="K163" s="3">
        <v>1033163000</v>
      </c>
      <c r="L163" s="3">
        <v>986881000</v>
      </c>
      <c r="M163" s="3">
        <v>18832000</v>
      </c>
      <c r="N163" s="3" t="s">
        <v>24</v>
      </c>
      <c r="O163" s="3" t="s">
        <v>24</v>
      </c>
      <c r="P163" s="3" t="s">
        <v>24</v>
      </c>
      <c r="Q163" s="4" t="s">
        <v>24</v>
      </c>
      <c r="R163" s="3" t="s">
        <v>24</v>
      </c>
      <c r="S163" s="3" t="s">
        <v>24</v>
      </c>
      <c r="T163" s="3" t="s">
        <v>24</v>
      </c>
      <c r="U163" s="3" t="s">
        <v>24</v>
      </c>
    </row>
    <row r="164" spans="1:21" ht="16" x14ac:dyDescent="0.2">
      <c r="A164" s="2" t="s">
        <v>166</v>
      </c>
      <c r="B164" s="3">
        <v>-10172000</v>
      </c>
      <c r="C164" s="3">
        <v>-806979000</v>
      </c>
      <c r="D164" s="3">
        <v>-1264517000</v>
      </c>
      <c r="E164" s="3">
        <v>-1855699000</v>
      </c>
      <c r="F164" s="3">
        <v>-1552652000</v>
      </c>
      <c r="G164" s="3">
        <v>-837892000</v>
      </c>
      <c r="H164" s="3">
        <v>-1128319000</v>
      </c>
      <c r="I164" s="3">
        <v>-1056045000</v>
      </c>
      <c r="J164" s="3">
        <v>-764856000</v>
      </c>
      <c r="K164" s="3">
        <v>-1135494000</v>
      </c>
      <c r="L164" s="3">
        <v>-39956000</v>
      </c>
      <c r="M164" s="3" t="s">
        <v>24</v>
      </c>
      <c r="N164" s="3" t="s">
        <v>24</v>
      </c>
      <c r="O164" s="3" t="s">
        <v>24</v>
      </c>
      <c r="P164" s="3" t="s">
        <v>24</v>
      </c>
      <c r="Q164" s="4" t="s">
        <v>24</v>
      </c>
      <c r="R164" s="3" t="s">
        <v>24</v>
      </c>
      <c r="S164" s="3" t="s">
        <v>24</v>
      </c>
      <c r="T164" s="3" t="s">
        <v>24</v>
      </c>
      <c r="U164" s="3" t="s">
        <v>24</v>
      </c>
    </row>
    <row r="165" spans="1:21" ht="16" x14ac:dyDescent="0.2">
      <c r="A165" s="2" t="s">
        <v>167</v>
      </c>
      <c r="B165" s="3">
        <v>-5287000</v>
      </c>
      <c r="C165" s="3" t="s">
        <v>24</v>
      </c>
      <c r="D165" s="3">
        <v>-20254000</v>
      </c>
      <c r="E165" s="3">
        <v>-93916000</v>
      </c>
      <c r="F165" s="3">
        <v>-1000000</v>
      </c>
      <c r="G165" s="3">
        <v>1886000</v>
      </c>
      <c r="H165" s="3">
        <v>12519000</v>
      </c>
      <c r="I165" s="3">
        <v>-41000</v>
      </c>
      <c r="J165" s="3">
        <v>16000</v>
      </c>
      <c r="K165" s="3">
        <v>8491000</v>
      </c>
      <c r="L165" s="3">
        <v>-2652817000</v>
      </c>
      <c r="M165" s="3">
        <v>627704000</v>
      </c>
      <c r="N165" s="3" t="s">
        <v>24</v>
      </c>
      <c r="O165" s="3">
        <v>-3554936000</v>
      </c>
      <c r="P165" s="3">
        <v>-112300000</v>
      </c>
      <c r="Q165" s="4">
        <v>-19200000</v>
      </c>
      <c r="R165" s="3">
        <v>-4400000</v>
      </c>
      <c r="S165" s="3">
        <v>-9300000</v>
      </c>
      <c r="T165" s="3" t="s">
        <v>24</v>
      </c>
      <c r="U165" s="3">
        <v>-5500000</v>
      </c>
    </row>
    <row r="166" spans="1:21" ht="16" x14ac:dyDescent="0.2">
      <c r="A166" s="2" t="s">
        <v>168</v>
      </c>
      <c r="B166" s="3" t="s">
        <v>24</v>
      </c>
      <c r="C166" s="3" t="s">
        <v>24</v>
      </c>
      <c r="D166" s="3">
        <v>9192000</v>
      </c>
      <c r="E166" s="3" t="s">
        <v>24</v>
      </c>
      <c r="F166" s="3" t="s">
        <v>24</v>
      </c>
      <c r="G166" s="3">
        <v>6306000</v>
      </c>
      <c r="H166" s="3">
        <v>13220000</v>
      </c>
      <c r="I166" s="3" t="s">
        <v>24</v>
      </c>
      <c r="J166" s="3">
        <v>16000</v>
      </c>
      <c r="K166" s="3">
        <v>8491000</v>
      </c>
      <c r="L166" s="3" t="s">
        <v>24</v>
      </c>
      <c r="M166" s="3">
        <v>1698783000</v>
      </c>
      <c r="N166" s="3" t="s">
        <v>24</v>
      </c>
      <c r="O166" s="3" t="s">
        <v>24</v>
      </c>
      <c r="P166" s="3" t="s">
        <v>24</v>
      </c>
      <c r="Q166" s="4" t="s">
        <v>24</v>
      </c>
      <c r="R166" s="3" t="s">
        <v>24</v>
      </c>
      <c r="S166" s="3" t="s">
        <v>24</v>
      </c>
      <c r="T166" s="3" t="s">
        <v>24</v>
      </c>
      <c r="U166" s="3" t="s">
        <v>24</v>
      </c>
    </row>
    <row r="167" spans="1:21" ht="16" x14ac:dyDescent="0.2">
      <c r="A167" s="2" t="s">
        <v>169</v>
      </c>
      <c r="B167" s="3">
        <v>-5287000</v>
      </c>
      <c r="C167" s="3" t="s">
        <v>24</v>
      </c>
      <c r="D167" s="3">
        <v>-29446000</v>
      </c>
      <c r="E167" s="3">
        <v>-93916000</v>
      </c>
      <c r="F167" s="3">
        <v>-1000000</v>
      </c>
      <c r="G167" s="3">
        <v>-4420000</v>
      </c>
      <c r="H167" s="3">
        <v>-701000</v>
      </c>
      <c r="I167" s="3">
        <v>-41000</v>
      </c>
      <c r="J167" s="3" t="s">
        <v>24</v>
      </c>
      <c r="K167" s="3" t="s">
        <v>24</v>
      </c>
      <c r="L167" s="3">
        <v>-2652817000</v>
      </c>
      <c r="M167" s="3">
        <v>-1071079000</v>
      </c>
      <c r="N167" s="3" t="s">
        <v>24</v>
      </c>
      <c r="O167" s="3">
        <v>-3554936000</v>
      </c>
      <c r="P167" s="3">
        <v>-112300000</v>
      </c>
      <c r="Q167" s="4">
        <v>-19200000</v>
      </c>
      <c r="R167" s="3">
        <v>-4400000</v>
      </c>
      <c r="S167" s="3">
        <v>-9300000</v>
      </c>
      <c r="T167" s="3" t="s">
        <v>24</v>
      </c>
      <c r="U167" s="3">
        <v>-5500000</v>
      </c>
    </row>
    <row r="168" spans="1:21" ht="16" x14ac:dyDescent="0.2">
      <c r="A168" s="2" t="s">
        <v>170</v>
      </c>
      <c r="B168" s="3" t="s">
        <v>24</v>
      </c>
      <c r="C168" s="3" t="s">
        <v>24</v>
      </c>
      <c r="D168" s="3" t="s">
        <v>24</v>
      </c>
      <c r="E168" s="3" t="s">
        <v>24</v>
      </c>
      <c r="F168" s="3" t="s">
        <v>24</v>
      </c>
      <c r="G168" s="3" t="s">
        <v>24</v>
      </c>
      <c r="H168" s="3" t="s">
        <v>24</v>
      </c>
      <c r="I168" s="3" t="s">
        <v>24</v>
      </c>
      <c r="J168" s="3" t="s">
        <v>24</v>
      </c>
      <c r="K168" s="3" t="s">
        <v>24</v>
      </c>
      <c r="L168" s="3" t="s">
        <v>24</v>
      </c>
      <c r="M168" s="3" t="s">
        <v>24</v>
      </c>
      <c r="N168" s="3" t="s">
        <v>24</v>
      </c>
      <c r="O168" s="3" t="s">
        <v>24</v>
      </c>
      <c r="P168" s="3" t="s">
        <v>24</v>
      </c>
      <c r="Q168" s="4" t="s">
        <v>24</v>
      </c>
      <c r="R168" s="3" t="s">
        <v>24</v>
      </c>
      <c r="S168" s="3" t="s">
        <v>24</v>
      </c>
      <c r="T168" s="3" t="s">
        <v>24</v>
      </c>
      <c r="U168" s="3" t="s">
        <v>24</v>
      </c>
    </row>
    <row r="169" spans="1:21" ht="16" x14ac:dyDescent="0.2">
      <c r="A169" s="2" t="s">
        <v>171</v>
      </c>
      <c r="B169" s="3" t="s">
        <v>24</v>
      </c>
      <c r="C169" s="3" t="s">
        <v>24</v>
      </c>
      <c r="D169" s="3">
        <v>-9192000</v>
      </c>
      <c r="E169" s="3" t="s">
        <v>24</v>
      </c>
      <c r="F169" s="3" t="s">
        <v>24</v>
      </c>
      <c r="G169" s="3" t="s">
        <v>24</v>
      </c>
      <c r="H169" s="3">
        <v>-13220000</v>
      </c>
      <c r="I169" s="3" t="s">
        <v>24</v>
      </c>
      <c r="J169" s="3" t="s">
        <v>24</v>
      </c>
      <c r="K169" s="3">
        <v>165940000</v>
      </c>
      <c r="L169" s="3">
        <v>-2725000</v>
      </c>
      <c r="M169" s="3">
        <v>-1677000</v>
      </c>
      <c r="N169" s="3">
        <v>-876000</v>
      </c>
      <c r="O169" s="3">
        <v>-3073000</v>
      </c>
      <c r="P169" s="3">
        <v>1200000</v>
      </c>
      <c r="Q169" s="4">
        <v>900000</v>
      </c>
      <c r="R169" s="3">
        <v>100000</v>
      </c>
      <c r="S169" s="3">
        <v>1100000</v>
      </c>
      <c r="T169" s="3">
        <v>-100000</v>
      </c>
      <c r="U169" s="3">
        <v>-200000</v>
      </c>
    </row>
    <row r="170" spans="1:21" ht="16" x14ac:dyDescent="0.2">
      <c r="A170" s="2" t="s">
        <v>155</v>
      </c>
      <c r="B170" s="3" t="s">
        <v>24</v>
      </c>
      <c r="C170" s="3" t="s">
        <v>24</v>
      </c>
      <c r="D170" s="3" t="s">
        <v>24</v>
      </c>
      <c r="E170" s="3" t="s">
        <v>24</v>
      </c>
      <c r="F170" s="3" t="s">
        <v>24</v>
      </c>
      <c r="G170" s="3" t="s">
        <v>24</v>
      </c>
      <c r="H170" s="3" t="s">
        <v>24</v>
      </c>
      <c r="I170" s="3" t="s">
        <v>24</v>
      </c>
      <c r="J170" s="3" t="s">
        <v>24</v>
      </c>
      <c r="K170" s="3">
        <v>165940000</v>
      </c>
      <c r="L170" s="3" t="s">
        <v>24</v>
      </c>
      <c r="M170" s="3" t="s">
        <v>24</v>
      </c>
      <c r="N170" s="3" t="s">
        <v>24</v>
      </c>
      <c r="O170" s="3" t="s">
        <v>24</v>
      </c>
      <c r="P170" s="3" t="s">
        <v>24</v>
      </c>
      <c r="Q170" s="4" t="s">
        <v>24</v>
      </c>
      <c r="R170" s="3" t="s">
        <v>24</v>
      </c>
      <c r="S170" s="3" t="s">
        <v>24</v>
      </c>
      <c r="T170" s="3" t="s">
        <v>24</v>
      </c>
      <c r="U170" s="3" t="s">
        <v>24</v>
      </c>
    </row>
    <row r="171" spans="1:21" ht="16" x14ac:dyDescent="0.2">
      <c r="A171" s="2" t="s">
        <v>172</v>
      </c>
      <c r="B171" s="3">
        <v>-64721000</v>
      </c>
      <c r="C171" s="3">
        <v>-744029000</v>
      </c>
      <c r="D171" s="3">
        <v>-529329000</v>
      </c>
      <c r="E171" s="3">
        <v>-590053000</v>
      </c>
      <c r="F171" s="3">
        <v>178815000</v>
      </c>
      <c r="G171" s="3">
        <v>74793000</v>
      </c>
      <c r="H171" s="3">
        <v>-382164000</v>
      </c>
      <c r="I171" s="3">
        <v>201690000</v>
      </c>
      <c r="J171" s="3">
        <v>161595000</v>
      </c>
      <c r="K171" s="3">
        <v>39521000</v>
      </c>
      <c r="L171" s="3">
        <v>-1752553000</v>
      </c>
      <c r="M171" s="3">
        <v>558846000</v>
      </c>
      <c r="N171" s="3">
        <v>-119644000</v>
      </c>
      <c r="O171" s="3">
        <v>-3745130000</v>
      </c>
      <c r="P171" s="3">
        <v>-328400000</v>
      </c>
      <c r="Q171" s="4">
        <v>-335800000</v>
      </c>
      <c r="R171" s="3">
        <v>-51900000</v>
      </c>
      <c r="S171" s="3">
        <v>-64200000</v>
      </c>
      <c r="T171" s="3">
        <v>-102700000</v>
      </c>
      <c r="U171" s="3">
        <v>-117000000</v>
      </c>
    </row>
    <row r="172" spans="1:21" ht="16" x14ac:dyDescent="0.2">
      <c r="A172" s="2" t="s">
        <v>173</v>
      </c>
      <c r="B172" s="3" t="s">
        <v>24</v>
      </c>
      <c r="C172" s="3" t="s">
        <v>24</v>
      </c>
      <c r="D172" s="3" t="s">
        <v>24</v>
      </c>
      <c r="E172" s="3" t="s">
        <v>24</v>
      </c>
      <c r="F172" s="3">
        <v>-98761000</v>
      </c>
      <c r="G172" s="3">
        <v>-119449000</v>
      </c>
      <c r="H172" s="3">
        <v>-122801000</v>
      </c>
      <c r="I172" s="3">
        <v>-122821000</v>
      </c>
      <c r="J172" s="3">
        <v>-122292000</v>
      </c>
      <c r="K172" s="3">
        <v>-119251000</v>
      </c>
      <c r="L172" s="3">
        <v>-148081000</v>
      </c>
      <c r="M172" s="3">
        <v>-159573000</v>
      </c>
      <c r="N172" s="3">
        <v>-160574000</v>
      </c>
      <c r="O172" s="3">
        <v>-191049000</v>
      </c>
      <c r="P172" s="3">
        <v>-204400000</v>
      </c>
      <c r="Q172" s="4">
        <v>-205500000</v>
      </c>
      <c r="R172" s="3">
        <v>-51100000</v>
      </c>
      <c r="S172" s="3">
        <v>-51300000</v>
      </c>
      <c r="T172" s="3">
        <v>-51400000</v>
      </c>
      <c r="U172" s="3">
        <v>-51700000</v>
      </c>
    </row>
    <row r="173" spans="1:21" ht="16" x14ac:dyDescent="0.2">
      <c r="A173" s="2" t="s">
        <v>174</v>
      </c>
      <c r="B173" s="3">
        <v>-397213000</v>
      </c>
      <c r="C173" s="3">
        <v>-1787000</v>
      </c>
      <c r="D173" s="3">
        <v>-1940000</v>
      </c>
      <c r="E173" s="3">
        <v>-511000</v>
      </c>
      <c r="F173" s="3" t="s">
        <v>24</v>
      </c>
      <c r="G173" s="3" t="s">
        <v>24</v>
      </c>
      <c r="H173" s="3" t="s">
        <v>24</v>
      </c>
      <c r="I173" s="3" t="s">
        <v>24</v>
      </c>
      <c r="J173" s="3" t="s">
        <v>24</v>
      </c>
      <c r="K173" s="3" t="s">
        <v>24</v>
      </c>
      <c r="L173" s="3">
        <v>1136477000</v>
      </c>
      <c r="M173" s="3">
        <v>-300000000</v>
      </c>
      <c r="N173" s="3">
        <v>-250000000</v>
      </c>
      <c r="O173" s="3">
        <v>3188013000</v>
      </c>
      <c r="P173" s="3">
        <v>-65600000</v>
      </c>
      <c r="Q173" s="4">
        <v>-457400000</v>
      </c>
      <c r="R173" s="3">
        <v>-91900000</v>
      </c>
      <c r="S173" s="3">
        <v>-21800000</v>
      </c>
      <c r="T173" s="3">
        <v>178100000</v>
      </c>
      <c r="U173" s="3">
        <v>-521800000</v>
      </c>
    </row>
    <row r="174" spans="1:21" ht="16" x14ac:dyDescent="0.2">
      <c r="A174" s="2" t="s">
        <v>175</v>
      </c>
      <c r="B174" s="3" t="s">
        <v>24</v>
      </c>
      <c r="C174" s="3" t="s">
        <v>24</v>
      </c>
      <c r="D174" s="3" t="s">
        <v>24</v>
      </c>
      <c r="E174" s="3" t="s">
        <v>24</v>
      </c>
      <c r="F174" s="3" t="s">
        <v>24</v>
      </c>
      <c r="G174" s="3" t="s">
        <v>24</v>
      </c>
      <c r="H174" s="3" t="s">
        <v>24</v>
      </c>
      <c r="I174" s="3" t="s">
        <v>24</v>
      </c>
      <c r="J174" s="3" t="s">
        <v>24</v>
      </c>
      <c r="K174" s="3" t="s">
        <v>24</v>
      </c>
      <c r="L174" s="3">
        <v>1892605000</v>
      </c>
      <c r="M174" s="3">
        <v>950000000</v>
      </c>
      <c r="N174" s="3" t="s">
        <v>24</v>
      </c>
      <c r="O174" s="3">
        <v>3896096000</v>
      </c>
      <c r="P174" s="3">
        <v>200000000</v>
      </c>
      <c r="Q174" s="4">
        <v>250000000</v>
      </c>
      <c r="R174" s="3" t="s">
        <v>24</v>
      </c>
      <c r="S174" s="3" t="s">
        <v>24</v>
      </c>
      <c r="T174" s="3">
        <v>200000000</v>
      </c>
      <c r="U174" s="3">
        <v>50000000</v>
      </c>
    </row>
    <row r="175" spans="1:21" ht="16" x14ac:dyDescent="0.2">
      <c r="A175" s="2" t="s">
        <v>176</v>
      </c>
      <c r="B175" s="3">
        <v>-397213000</v>
      </c>
      <c r="C175" s="3">
        <v>-1787000</v>
      </c>
      <c r="D175" s="3">
        <v>-1940000</v>
      </c>
      <c r="E175" s="3">
        <v>-511000</v>
      </c>
      <c r="F175" s="3" t="s">
        <v>24</v>
      </c>
      <c r="G175" s="3" t="s">
        <v>24</v>
      </c>
      <c r="H175" s="3" t="s">
        <v>24</v>
      </c>
      <c r="I175" s="3" t="s">
        <v>24</v>
      </c>
      <c r="J175" s="3" t="s">
        <v>24</v>
      </c>
      <c r="K175" s="3" t="s">
        <v>24</v>
      </c>
      <c r="L175" s="3">
        <v>-756128000</v>
      </c>
      <c r="M175" s="3">
        <v>-1250000000</v>
      </c>
      <c r="N175" s="3">
        <v>-250000000</v>
      </c>
      <c r="O175" s="3">
        <v>-708083000</v>
      </c>
      <c r="P175" s="3">
        <v>-265600000</v>
      </c>
      <c r="Q175" s="4">
        <v>-707400000</v>
      </c>
      <c r="R175" s="3">
        <v>-91900000</v>
      </c>
      <c r="S175" s="3">
        <v>-21800000</v>
      </c>
      <c r="T175" s="3">
        <v>-21900000</v>
      </c>
      <c r="U175" s="3">
        <v>-571800000</v>
      </c>
    </row>
    <row r="176" spans="1:21" ht="16" x14ac:dyDescent="0.2">
      <c r="A176" s="2" t="s">
        <v>177</v>
      </c>
      <c r="B176" s="3">
        <v>92645000</v>
      </c>
      <c r="C176" s="3">
        <v>111645000</v>
      </c>
      <c r="D176" s="3">
        <v>78468000</v>
      </c>
      <c r="E176" s="3">
        <v>-1340876000</v>
      </c>
      <c r="F176" s="3">
        <v>-936935000</v>
      </c>
      <c r="G176" s="3">
        <v>-376285000</v>
      </c>
      <c r="H176" s="3">
        <v>-64962000</v>
      </c>
      <c r="I176" s="3">
        <v>-260875000</v>
      </c>
      <c r="J176" s="3">
        <v>-181564000</v>
      </c>
      <c r="K176" s="3">
        <v>-527574000</v>
      </c>
      <c r="L176" s="3">
        <v>-103974000</v>
      </c>
      <c r="M176" s="3">
        <v>-364272000</v>
      </c>
      <c r="N176" s="3">
        <v>-25202000</v>
      </c>
      <c r="O176" s="3" t="s">
        <v>24</v>
      </c>
      <c r="P176" s="3">
        <v>-115000000</v>
      </c>
      <c r="Q176" s="4">
        <v>-50000000</v>
      </c>
      <c r="R176" s="3">
        <v>-50000000</v>
      </c>
      <c r="S176" s="3" t="s">
        <v>24</v>
      </c>
      <c r="T176" s="3" t="s">
        <v>24</v>
      </c>
      <c r="U176" s="3" t="s">
        <v>24</v>
      </c>
    </row>
    <row r="177" spans="1:21" ht="16" x14ac:dyDescent="0.2">
      <c r="A177" s="2" t="s">
        <v>178</v>
      </c>
      <c r="B177" s="3">
        <v>92645000</v>
      </c>
      <c r="C177" s="3">
        <v>111645000</v>
      </c>
      <c r="D177" s="3">
        <v>165954000</v>
      </c>
      <c r="E177" s="3" t="s">
        <v>24</v>
      </c>
      <c r="F177" s="3" t="s">
        <v>24</v>
      </c>
      <c r="G177" s="3" t="s">
        <v>24</v>
      </c>
      <c r="H177" s="3" t="s">
        <v>24</v>
      </c>
      <c r="I177" s="3" t="s">
        <v>24</v>
      </c>
      <c r="J177" s="3" t="s">
        <v>24</v>
      </c>
      <c r="K177" s="3" t="s">
        <v>24</v>
      </c>
      <c r="L177" s="3" t="s">
        <v>24</v>
      </c>
      <c r="M177" s="3" t="s">
        <v>24</v>
      </c>
      <c r="N177" s="3" t="s">
        <v>24</v>
      </c>
      <c r="O177" s="3" t="s">
        <v>24</v>
      </c>
      <c r="P177" s="3" t="s">
        <v>24</v>
      </c>
      <c r="Q177" s="4" t="s">
        <v>24</v>
      </c>
      <c r="R177" s="3" t="s">
        <v>24</v>
      </c>
      <c r="S177" s="3" t="s">
        <v>24</v>
      </c>
      <c r="T177" s="3" t="s">
        <v>24</v>
      </c>
      <c r="U177" s="3" t="s">
        <v>24</v>
      </c>
    </row>
    <row r="178" spans="1:21" ht="16" x14ac:dyDescent="0.2">
      <c r="A178" s="2" t="s">
        <v>179</v>
      </c>
      <c r="B178" s="3" t="s">
        <v>24</v>
      </c>
      <c r="C178" s="3" t="s">
        <v>24</v>
      </c>
      <c r="D178" s="3">
        <v>-87486000</v>
      </c>
      <c r="E178" s="3">
        <v>-1340876000</v>
      </c>
      <c r="F178" s="3">
        <v>-936935000</v>
      </c>
      <c r="G178" s="3">
        <v>-376285000</v>
      </c>
      <c r="H178" s="3">
        <v>-64962000</v>
      </c>
      <c r="I178" s="3">
        <v>-260875000</v>
      </c>
      <c r="J178" s="3">
        <v>-181564000</v>
      </c>
      <c r="K178" s="3">
        <v>-527574000</v>
      </c>
      <c r="L178" s="3">
        <v>-103974000</v>
      </c>
      <c r="M178" s="3">
        <v>-364272000</v>
      </c>
      <c r="N178" s="3">
        <v>-25202000</v>
      </c>
      <c r="O178" s="3" t="s">
        <v>24</v>
      </c>
      <c r="P178" s="3">
        <v>-115000000</v>
      </c>
      <c r="Q178" s="4">
        <v>-50000000</v>
      </c>
      <c r="R178" s="3">
        <v>-50000000</v>
      </c>
      <c r="S178" s="3" t="s">
        <v>24</v>
      </c>
      <c r="T178" s="3" t="s">
        <v>24</v>
      </c>
      <c r="U178" s="3" t="s">
        <v>24</v>
      </c>
    </row>
    <row r="179" spans="1:21" ht="16" x14ac:dyDescent="0.2">
      <c r="A179" s="2" t="s">
        <v>180</v>
      </c>
      <c r="B179" s="3">
        <v>365000</v>
      </c>
      <c r="C179" s="3">
        <v>677000</v>
      </c>
      <c r="D179" s="3">
        <v>899000</v>
      </c>
      <c r="E179" s="3">
        <v>98021000</v>
      </c>
      <c r="F179" s="3">
        <v>94895000</v>
      </c>
      <c r="G179" s="3">
        <v>186699000</v>
      </c>
      <c r="H179" s="3">
        <v>72998000</v>
      </c>
      <c r="I179" s="3">
        <v>43857000</v>
      </c>
      <c r="J179" s="3">
        <v>36608000</v>
      </c>
      <c r="K179" s="3">
        <v>110581000</v>
      </c>
      <c r="L179" s="3">
        <v>-34685000</v>
      </c>
      <c r="M179" s="3">
        <v>-30104000</v>
      </c>
      <c r="N179" s="3">
        <v>-161004000</v>
      </c>
      <c r="O179" s="3">
        <v>-206136000</v>
      </c>
      <c r="P179" s="3">
        <v>-277900000</v>
      </c>
      <c r="Q179" s="4">
        <v>-228400000</v>
      </c>
      <c r="R179" s="3">
        <v>-59800000</v>
      </c>
      <c r="S179" s="3">
        <v>-26600000</v>
      </c>
      <c r="T179" s="3">
        <v>-115100000</v>
      </c>
      <c r="U179" s="3">
        <v>-26900000</v>
      </c>
    </row>
    <row r="180" spans="1:21" ht="16" x14ac:dyDescent="0.2">
      <c r="A180" s="2" t="s">
        <v>155</v>
      </c>
      <c r="B180" s="3" t="s">
        <v>24</v>
      </c>
      <c r="C180" s="3" t="s">
        <v>24</v>
      </c>
      <c r="D180" s="3" t="s">
        <v>24</v>
      </c>
      <c r="E180" s="3" t="s">
        <v>24</v>
      </c>
      <c r="F180" s="3" t="s">
        <v>24</v>
      </c>
      <c r="G180" s="3" t="s">
        <v>24</v>
      </c>
      <c r="H180" s="3" t="s">
        <v>24</v>
      </c>
      <c r="I180" s="3" t="s">
        <v>24</v>
      </c>
      <c r="J180" s="3" t="s">
        <v>24</v>
      </c>
      <c r="K180" s="3" t="s">
        <v>24</v>
      </c>
      <c r="L180" s="3" t="s">
        <v>24</v>
      </c>
      <c r="M180" s="3" t="s">
        <v>24</v>
      </c>
      <c r="N180" s="3" t="s">
        <v>24</v>
      </c>
      <c r="O180" s="3" t="s">
        <v>24</v>
      </c>
      <c r="P180" s="3" t="s">
        <v>24</v>
      </c>
      <c r="Q180" s="4" t="s">
        <v>24</v>
      </c>
      <c r="R180" s="3" t="s">
        <v>24</v>
      </c>
      <c r="S180" s="3" t="s">
        <v>24</v>
      </c>
      <c r="T180" s="3" t="s">
        <v>24</v>
      </c>
      <c r="U180" s="3" t="s">
        <v>24</v>
      </c>
    </row>
    <row r="181" spans="1:21" ht="16" x14ac:dyDescent="0.2">
      <c r="A181" s="2" t="s">
        <v>181</v>
      </c>
      <c r="B181" s="3">
        <v>-304203000</v>
      </c>
      <c r="C181" s="3">
        <v>110535000</v>
      </c>
      <c r="D181" s="3">
        <v>77427000</v>
      </c>
      <c r="E181" s="3">
        <v>-1243366000</v>
      </c>
      <c r="F181" s="3">
        <v>-940801000</v>
      </c>
      <c r="G181" s="3">
        <v>-309035000</v>
      </c>
      <c r="H181" s="3">
        <v>-114765000</v>
      </c>
      <c r="I181" s="3">
        <v>-339839000</v>
      </c>
      <c r="J181" s="3">
        <v>-267248000</v>
      </c>
      <c r="K181" s="3">
        <v>-536244000</v>
      </c>
      <c r="L181" s="3">
        <v>849737000</v>
      </c>
      <c r="M181" s="3">
        <v>-853949000</v>
      </c>
      <c r="N181" s="3">
        <v>-596780000</v>
      </c>
      <c r="O181" s="3">
        <v>2790828000</v>
      </c>
      <c r="P181" s="3">
        <v>-662900000</v>
      </c>
      <c r="Q181" s="4">
        <v>-941300000</v>
      </c>
      <c r="R181" s="3">
        <v>-252800000</v>
      </c>
      <c r="S181" s="3">
        <v>-99700000</v>
      </c>
      <c r="T181" s="3">
        <v>11600000</v>
      </c>
      <c r="U181" s="3">
        <v>-600400000</v>
      </c>
    </row>
    <row r="182" spans="1:21" ht="16" x14ac:dyDescent="0.2">
      <c r="A182" s="2" t="s">
        <v>182</v>
      </c>
      <c r="B182" s="3" t="s">
        <v>24</v>
      </c>
      <c r="C182" s="3" t="s">
        <v>24</v>
      </c>
      <c r="D182" s="3" t="s">
        <v>24</v>
      </c>
      <c r="E182" s="3" t="s">
        <v>24</v>
      </c>
      <c r="F182" s="3" t="s">
        <v>24</v>
      </c>
      <c r="G182" s="3" t="s">
        <v>24</v>
      </c>
      <c r="H182" s="3" t="s">
        <v>24</v>
      </c>
      <c r="I182" s="3" t="s">
        <v>24</v>
      </c>
      <c r="J182" s="3" t="s">
        <v>24</v>
      </c>
      <c r="K182" s="3" t="s">
        <v>24</v>
      </c>
      <c r="L182" s="3" t="s">
        <v>24</v>
      </c>
      <c r="M182" s="3" t="s">
        <v>24</v>
      </c>
      <c r="N182" s="3" t="s">
        <v>24</v>
      </c>
      <c r="O182" s="3" t="s">
        <v>24</v>
      </c>
      <c r="P182" s="3" t="s">
        <v>24</v>
      </c>
      <c r="Q182" s="4" t="s">
        <v>24</v>
      </c>
      <c r="R182" s="3" t="s">
        <v>24</v>
      </c>
      <c r="S182" s="3" t="s">
        <v>24</v>
      </c>
      <c r="T182" s="3" t="s">
        <v>24</v>
      </c>
      <c r="U182" s="3" t="s">
        <v>24</v>
      </c>
    </row>
    <row r="183" spans="1:21" ht="16" x14ac:dyDescent="0.2">
      <c r="A183" s="2" t="s">
        <v>183</v>
      </c>
      <c r="B183" s="3">
        <v>311761000</v>
      </c>
      <c r="C183" s="3">
        <v>178019000</v>
      </c>
      <c r="D183" s="3">
        <v>741646000</v>
      </c>
      <c r="E183" s="3">
        <v>-1062172000</v>
      </c>
      <c r="F183" s="3">
        <v>-32949000</v>
      </c>
      <c r="G183" s="3">
        <v>213797000</v>
      </c>
      <c r="H183" s="3">
        <v>245227000</v>
      </c>
      <c r="I183" s="3">
        <v>67203000</v>
      </c>
      <c r="J183" s="3">
        <v>-464088000</v>
      </c>
      <c r="K183" s="3">
        <v>74390000</v>
      </c>
      <c r="L183" s="3">
        <v>-306072000</v>
      </c>
      <c r="M183" s="3">
        <v>65194000</v>
      </c>
      <c r="N183" s="3">
        <v>100863000</v>
      </c>
      <c r="O183" s="3">
        <v>-134934000</v>
      </c>
      <c r="P183" s="3">
        <v>297500000</v>
      </c>
      <c r="Q183" s="4">
        <v>-193700000</v>
      </c>
      <c r="R183" s="3">
        <v>106300000</v>
      </c>
      <c r="S183" s="3">
        <v>187600000</v>
      </c>
      <c r="T183" s="3">
        <v>117300000</v>
      </c>
      <c r="U183" s="3">
        <v>-604900000</v>
      </c>
    </row>
    <row r="184" spans="1:21" ht="16" x14ac:dyDescent="0.2">
      <c r="A184" s="2" t="s">
        <v>54</v>
      </c>
      <c r="B184" s="3">
        <v>287689000</v>
      </c>
      <c r="C184" s="3">
        <v>540863000</v>
      </c>
      <c r="D184" s="3">
        <v>994382000</v>
      </c>
      <c r="E184" s="3">
        <v>741957000</v>
      </c>
      <c r="F184" s="3">
        <v>438385000</v>
      </c>
      <c r="G184" s="3">
        <v>436949000</v>
      </c>
      <c r="H184" s="3">
        <v>533404000</v>
      </c>
      <c r="I184" s="3">
        <v>-49208000</v>
      </c>
      <c r="J184" s="3">
        <v>218486000</v>
      </c>
      <c r="K184" s="3">
        <v>596387000</v>
      </c>
      <c r="L184" s="3">
        <v>427324000</v>
      </c>
      <c r="M184" s="3">
        <v>336710000</v>
      </c>
      <c r="N184" s="3">
        <v>589898000</v>
      </c>
      <c r="O184" s="3">
        <v>929985000</v>
      </c>
      <c r="P184" s="3">
        <v>1751900000</v>
      </c>
      <c r="Q184" s="4">
        <v>1253100000</v>
      </c>
      <c r="R184" s="4">
        <v>765900000</v>
      </c>
      <c r="S184" s="3">
        <v>377900000</v>
      </c>
      <c r="T184" s="3">
        <v>225900000</v>
      </c>
      <c r="U184" s="3">
        <v>183600000</v>
      </c>
    </row>
    <row r="185" spans="1:21" ht="16" x14ac:dyDescent="0.2">
      <c r="A185" s="2" t="s">
        <v>55</v>
      </c>
      <c r="B185" s="5">
        <v>9.75</v>
      </c>
      <c r="C185" s="5">
        <v>19.260000000000002</v>
      </c>
      <c r="D185" s="5">
        <v>27.53</v>
      </c>
      <c r="E185" s="5">
        <v>21.87</v>
      </c>
      <c r="F185" s="5">
        <v>13.84</v>
      </c>
      <c r="G185" s="5">
        <v>12.83</v>
      </c>
      <c r="H185" s="5">
        <v>14.39</v>
      </c>
      <c r="I185" s="5">
        <v>-1.81</v>
      </c>
      <c r="J185" s="5">
        <v>9.43</v>
      </c>
      <c r="K185" s="5">
        <v>24.75</v>
      </c>
      <c r="L185" s="5">
        <v>14.91</v>
      </c>
      <c r="M185" s="5">
        <v>12.47</v>
      </c>
      <c r="N185" s="5">
        <v>19.87</v>
      </c>
      <c r="O185" s="5">
        <v>20.84</v>
      </c>
      <c r="P185" s="5">
        <v>29.59</v>
      </c>
      <c r="Q185" s="6">
        <v>22.3</v>
      </c>
      <c r="R185" s="5">
        <v>30.22</v>
      </c>
      <c r="S185" s="5">
        <v>29.34</v>
      </c>
      <c r="T185" s="5">
        <v>26.64</v>
      </c>
      <c r="U185" s="5">
        <v>22.3</v>
      </c>
    </row>
    <row r="186" spans="1:21" ht="16" x14ac:dyDescent="0.2">
      <c r="A186" s="2" t="s">
        <v>184</v>
      </c>
      <c r="B186" s="3">
        <v>5287000</v>
      </c>
      <c r="C186" s="3" t="s">
        <v>24</v>
      </c>
      <c r="D186" s="3">
        <v>20254000</v>
      </c>
      <c r="E186" s="3">
        <v>93916000</v>
      </c>
      <c r="F186" s="3">
        <v>1000000</v>
      </c>
      <c r="G186" s="3">
        <v>-1886000</v>
      </c>
      <c r="H186" s="3">
        <v>-12519000</v>
      </c>
      <c r="I186" s="3">
        <v>41000</v>
      </c>
      <c r="J186" s="3">
        <v>-16000</v>
      </c>
      <c r="K186" s="3">
        <v>-8491000</v>
      </c>
      <c r="L186" s="3">
        <v>2652817000</v>
      </c>
      <c r="M186" s="3">
        <v>-627704000</v>
      </c>
      <c r="N186" s="3" t="s">
        <v>24</v>
      </c>
      <c r="O186" s="3">
        <v>3554936000</v>
      </c>
      <c r="P186" s="3">
        <v>112300000</v>
      </c>
      <c r="Q186" s="4">
        <v>19200000</v>
      </c>
      <c r="R186" s="3">
        <v>4400000</v>
      </c>
      <c r="S186" s="3">
        <v>9300000</v>
      </c>
      <c r="T186" s="3" t="s">
        <v>24</v>
      </c>
      <c r="U186" s="3">
        <v>5500000</v>
      </c>
    </row>
    <row r="187" spans="1:21" ht="16" x14ac:dyDescent="0.2">
      <c r="A187" s="2" t="s">
        <v>185</v>
      </c>
      <c r="B187" s="3">
        <v>602242000</v>
      </c>
      <c r="C187" s="3">
        <v>756101000</v>
      </c>
      <c r="D187" s="3">
        <v>1080231000</v>
      </c>
      <c r="E187" s="3">
        <v>668645000</v>
      </c>
      <c r="F187" s="3">
        <v>625849000</v>
      </c>
      <c r="G187" s="3">
        <v>363799000</v>
      </c>
      <c r="H187" s="3">
        <v>662702000</v>
      </c>
      <c r="I187" s="3">
        <v>149621000</v>
      </c>
      <c r="J187" s="3">
        <v>-413254000</v>
      </c>
      <c r="K187" s="3">
        <v>525975000</v>
      </c>
      <c r="L187" s="3">
        <v>509283000</v>
      </c>
      <c r="M187" s="3">
        <v>273664000</v>
      </c>
      <c r="N187" s="3">
        <v>697781000</v>
      </c>
      <c r="O187" s="3">
        <v>632247000</v>
      </c>
      <c r="P187" s="3">
        <v>1071500000</v>
      </c>
      <c r="Q187" s="4">
        <v>765900000</v>
      </c>
      <c r="R187" s="3">
        <v>363400000</v>
      </c>
      <c r="S187" s="3">
        <v>295500000</v>
      </c>
      <c r="T187" s="3">
        <v>105800000</v>
      </c>
      <c r="U187" s="3">
        <v>1200000</v>
      </c>
    </row>
    <row r="188" spans="1:21" ht="16" x14ac:dyDescent="0.2">
      <c r="A188" s="28" t="s">
        <v>186</v>
      </c>
      <c r="B188" s="26">
        <v>617751138</v>
      </c>
      <c r="C188" s="26" t="s">
        <v>24</v>
      </c>
      <c r="D188" s="26">
        <v>1080373998</v>
      </c>
      <c r="E188" s="26">
        <v>668645000</v>
      </c>
      <c r="F188" s="26">
        <v>625849000</v>
      </c>
      <c r="G188" s="26">
        <v>363799000</v>
      </c>
      <c r="H188" s="26">
        <v>662702000</v>
      </c>
      <c r="I188" s="26">
        <v>149621000</v>
      </c>
      <c r="J188" s="26">
        <v>-413115645</v>
      </c>
      <c r="K188" s="26">
        <v>526632579</v>
      </c>
      <c r="L188" s="26">
        <v>509283000</v>
      </c>
      <c r="M188" s="26">
        <v>273664000</v>
      </c>
      <c r="N188" s="26">
        <v>697781000</v>
      </c>
      <c r="O188" s="26">
        <v>632247000</v>
      </c>
      <c r="P188" s="26">
        <v>743731492</v>
      </c>
      <c r="Q188" s="27">
        <v>765900000</v>
      </c>
      <c r="R188" s="26">
        <v>372606126</v>
      </c>
      <c r="S188" s="26">
        <v>295500000</v>
      </c>
      <c r="T188" s="26">
        <v>105800000</v>
      </c>
      <c r="U188" s="26">
        <v>1200000</v>
      </c>
    </row>
    <row r="189" spans="1:21" ht="16" x14ac:dyDescent="0.2">
      <c r="A189" s="21" t="s">
        <v>201</v>
      </c>
      <c r="B189" s="22"/>
      <c r="C189" s="23" t="e">
        <f>(C188/B188)-1</f>
        <v>#VALUE!</v>
      </c>
      <c r="D189" s="23" t="e">
        <f>(D188/C188)-1</f>
        <v>#VALUE!</v>
      </c>
      <c r="E189" s="23">
        <f>(E188/D188)-1</f>
        <v>-0.38109858138218544</v>
      </c>
      <c r="F189" s="23">
        <f t="shared" ref="F189:Q189" si="11">(F188/E188)-1</f>
        <v>-6.4004067928422392E-2</v>
      </c>
      <c r="G189" s="23">
        <f t="shared" si="11"/>
        <v>-0.41871122267511807</v>
      </c>
      <c r="H189" s="23">
        <f t="shared" si="11"/>
        <v>0.82161578234134791</v>
      </c>
      <c r="I189" s="23">
        <f t="shared" si="11"/>
        <v>-0.77422582095723269</v>
      </c>
      <c r="J189" s="23">
        <f t="shared" si="11"/>
        <v>-3.7610806303927924</v>
      </c>
      <c r="K189" s="23">
        <f t="shared" si="11"/>
        <v>-2.2747824619423458</v>
      </c>
      <c r="L189" s="23">
        <f t="shared" si="11"/>
        <v>-3.2944370879873008E-2</v>
      </c>
      <c r="M189" s="23">
        <f t="shared" si="11"/>
        <v>-0.4626484685332124</v>
      </c>
      <c r="N189" s="23">
        <f t="shared" si="11"/>
        <v>1.5497727139850328</v>
      </c>
      <c r="O189" s="23">
        <f t="shared" si="11"/>
        <v>-9.391771916976821E-2</v>
      </c>
      <c r="P189" s="23">
        <f t="shared" si="11"/>
        <v>0.17633059864261913</v>
      </c>
      <c r="Q189" s="23">
        <f t="shared" si="11"/>
        <v>2.9807139052812959E-2</v>
      </c>
      <c r="R189" s="23"/>
      <c r="S189" s="23">
        <f t="shared" ref="S189:U189" si="12">(S188/R188)-1</f>
        <v>-0.20693735454043505</v>
      </c>
      <c r="T189" s="23">
        <f t="shared" si="12"/>
        <v>-0.64196277495769882</v>
      </c>
      <c r="U189" s="23">
        <f t="shared" si="12"/>
        <v>-0.98865784499054821</v>
      </c>
    </row>
    <row r="190" spans="1:21" ht="16" x14ac:dyDescent="0.2">
      <c r="A190" s="24" t="s">
        <v>202</v>
      </c>
      <c r="B190" s="25">
        <f t="shared" ref="B190:U190" si="13">B188/B2</f>
        <v>0.20936720822432872</v>
      </c>
      <c r="C190" s="25" t="e">
        <f t="shared" si="13"/>
        <v>#VALUE!</v>
      </c>
      <c r="D190" s="25">
        <f t="shared" si="13"/>
        <v>0.29911572629643235</v>
      </c>
      <c r="E190" s="25">
        <f t="shared" si="13"/>
        <v>0.19706369509348548</v>
      </c>
      <c r="F190" s="25">
        <f t="shared" si="13"/>
        <v>0.19751406759388127</v>
      </c>
      <c r="G190" s="25">
        <f t="shared" si="13"/>
        <v>0.10686141463987781</v>
      </c>
      <c r="H190" s="25">
        <f t="shared" si="13"/>
        <v>0.17877221865985715</v>
      </c>
      <c r="I190" s="25">
        <f t="shared" si="13"/>
        <v>5.4890110454511434E-2</v>
      </c>
      <c r="J190" s="25">
        <f t="shared" si="13"/>
        <v>-0.17824579513771135</v>
      </c>
      <c r="K190" s="25">
        <f t="shared" si="13"/>
        <v>0.21859502608782277</v>
      </c>
      <c r="L190" s="25">
        <f t="shared" si="13"/>
        <v>0.1777111450206941</v>
      </c>
      <c r="M190" s="25">
        <f t="shared" si="13"/>
        <v>0.10138854258786341</v>
      </c>
      <c r="N190" s="25">
        <f t="shared" si="13"/>
        <v>0.23503014584526255</v>
      </c>
      <c r="O190" s="25">
        <f t="shared" si="13"/>
        <v>0.14168371473268879</v>
      </c>
      <c r="P190" s="25">
        <f t="shared" si="13"/>
        <v>0.12563880870329075</v>
      </c>
      <c r="Q190" s="25">
        <f t="shared" si="13"/>
        <v>0.13631994873985476</v>
      </c>
      <c r="R190" s="25">
        <f t="shared" si="13"/>
        <v>0.24237697651727053</v>
      </c>
      <c r="S190" s="25">
        <f t="shared" si="13"/>
        <v>0.20831864645752554</v>
      </c>
      <c r="T190" s="25">
        <f t="shared" si="13"/>
        <v>8.0048422486192025E-2</v>
      </c>
      <c r="U190" s="25">
        <f t="shared" si="13"/>
        <v>8.9492132150048478E-4</v>
      </c>
    </row>
    <row r="191" spans="1:21" ht="16" x14ac:dyDescent="0.2">
      <c r="A191" s="2" t="s">
        <v>187</v>
      </c>
      <c r="B191" s="3">
        <v>210229000</v>
      </c>
      <c r="C191" s="3">
        <v>769912000</v>
      </c>
      <c r="D191" s="3">
        <v>1101435000</v>
      </c>
      <c r="E191" s="3">
        <v>681957000</v>
      </c>
      <c r="F191" s="3">
        <v>660851000</v>
      </c>
      <c r="G191" s="3">
        <v>381446000</v>
      </c>
      <c r="H191" s="3">
        <v>679126000</v>
      </c>
      <c r="I191" s="3">
        <v>167864000</v>
      </c>
      <c r="J191" s="3">
        <v>-402945000</v>
      </c>
      <c r="K191" s="3">
        <v>545121000</v>
      </c>
      <c r="L191" s="3">
        <v>1700825000</v>
      </c>
      <c r="M191" s="3">
        <v>-21004000</v>
      </c>
      <c r="N191" s="3">
        <v>461227000</v>
      </c>
      <c r="O191" s="3">
        <v>3838057000</v>
      </c>
      <c r="P191" s="3">
        <v>1017000000</v>
      </c>
      <c r="Q191" s="4">
        <v>318400000</v>
      </c>
      <c r="R191" s="3">
        <v>276400000</v>
      </c>
      <c r="S191" s="3">
        <v>275700000</v>
      </c>
      <c r="T191" s="3">
        <v>286700000</v>
      </c>
      <c r="U191" s="3">
        <v>-520400000</v>
      </c>
    </row>
    <row r="192" spans="1:21" ht="16" x14ac:dyDescent="0.2">
      <c r="A192" s="2" t="s">
        <v>188</v>
      </c>
      <c r="B192" s="5">
        <v>0.99</v>
      </c>
      <c r="C192" s="5">
        <v>1.21</v>
      </c>
      <c r="D192" s="5">
        <v>1.67</v>
      </c>
      <c r="E192" s="5">
        <v>1.1000000000000001</v>
      </c>
      <c r="F192" s="5">
        <v>1.1299999999999999</v>
      </c>
      <c r="G192" s="5">
        <v>0.73</v>
      </c>
      <c r="H192" s="5">
        <v>1.3</v>
      </c>
      <c r="I192" s="5">
        <v>0.28999999999999998</v>
      </c>
      <c r="J192" s="5">
        <v>-0.81</v>
      </c>
      <c r="K192" s="5">
        <v>1.06</v>
      </c>
      <c r="L192" s="5">
        <v>0.86</v>
      </c>
      <c r="M192" s="5">
        <v>0.41</v>
      </c>
      <c r="N192" s="5">
        <v>1.04</v>
      </c>
      <c r="O192" s="5">
        <v>0.79</v>
      </c>
      <c r="P192" s="5">
        <v>1.26</v>
      </c>
      <c r="Q192" s="6">
        <v>0.89</v>
      </c>
      <c r="R192" s="5">
        <v>0.43</v>
      </c>
      <c r="S192" s="5">
        <v>0.35</v>
      </c>
      <c r="T192" s="5">
        <v>0.12</v>
      </c>
      <c r="U192" s="3">
        <v>0</v>
      </c>
    </row>
    <row r="193" spans="1:21" ht="16" x14ac:dyDescent="0.2">
      <c r="A193" s="2" t="s">
        <v>189</v>
      </c>
      <c r="B193" s="5">
        <v>6.05</v>
      </c>
      <c r="C193" s="5">
        <v>13.14</v>
      </c>
      <c r="D193" s="5">
        <v>9.85</v>
      </c>
      <c r="E193" s="5">
        <v>11.08</v>
      </c>
      <c r="F193" s="5">
        <v>6.26</v>
      </c>
      <c r="G193" s="5">
        <v>14.15</v>
      </c>
      <c r="H193" s="5">
        <v>9.82</v>
      </c>
      <c r="I193" s="5">
        <v>17.32</v>
      </c>
      <c r="J193" s="5">
        <v>-25.35</v>
      </c>
      <c r="K193" s="5">
        <v>19.29</v>
      </c>
      <c r="L193" s="5">
        <v>16.010000000000002</v>
      </c>
      <c r="M193" s="5">
        <v>36.369999999999997</v>
      </c>
      <c r="N193" s="5">
        <v>36.74</v>
      </c>
      <c r="O193" s="5">
        <v>56.53</v>
      </c>
      <c r="P193" s="5">
        <v>24.39</v>
      </c>
      <c r="Q193" s="6">
        <v>39.869999999999997</v>
      </c>
      <c r="R193" s="3" t="s">
        <v>24</v>
      </c>
      <c r="S193" s="3" t="s">
        <v>24</v>
      </c>
      <c r="T193" s="5">
        <v>22.34</v>
      </c>
      <c r="U193" s="5">
        <v>40.97</v>
      </c>
    </row>
    <row r="194" spans="1:21" ht="16" x14ac:dyDescent="0.2">
      <c r="A194" s="2" t="s">
        <v>190</v>
      </c>
      <c r="B194" s="5">
        <v>4.62</v>
      </c>
      <c r="C194" s="5">
        <v>2.2999999999999998</v>
      </c>
      <c r="D194" s="5">
        <v>1.32</v>
      </c>
      <c r="E194" s="5">
        <v>1.25</v>
      </c>
      <c r="F194" s="5">
        <v>2.38</v>
      </c>
      <c r="G194" s="5">
        <v>1.38</v>
      </c>
      <c r="H194" s="5">
        <v>1.7</v>
      </c>
      <c r="I194" s="5">
        <v>-0.25</v>
      </c>
      <c r="J194" s="5">
        <v>-16.95</v>
      </c>
      <c r="K194" s="5">
        <v>1.1000000000000001</v>
      </c>
      <c r="L194" s="5">
        <v>-3.33</v>
      </c>
      <c r="M194" s="5">
        <v>0.23</v>
      </c>
      <c r="N194" s="5">
        <v>-2.95</v>
      </c>
      <c r="O194" s="5">
        <v>-1.95</v>
      </c>
      <c r="P194" s="5">
        <v>-7.88</v>
      </c>
      <c r="Q194" s="6">
        <v>-2.86</v>
      </c>
      <c r="R194" s="5">
        <v>30.9</v>
      </c>
      <c r="S194" s="5">
        <v>-22.82</v>
      </c>
      <c r="T194" s="5">
        <v>-1.23</v>
      </c>
      <c r="U194" s="5">
        <v>-0.54</v>
      </c>
    </row>
    <row r="196" spans="1:21" ht="16" x14ac:dyDescent="0.2">
      <c r="A196" s="7"/>
    </row>
  </sheetData>
  <hyperlinks>
    <hyperlink ref="A1" r:id="rId1" tooltip="ROIC AI" display="ROIC AI" xr:uid="{00000000-0004-0000-0000-000000000000}"/>
  </hyperlinks>
  <pageMargins left="0.7" right="0.7" top="0.75" bottom="0.75" header="0.3" footer="0.3"/>
  <ignoredErrors>
    <ignoredError sqref="B1:S1 A4:U7 A15:U16 A19:U33 A37:U53 A2:U2 A130:U137 A54:Q54 A191:U195 A138:Q138 A9:U11 A13:U13 A55:U128 A139:U142 A144:U183 A188:F188 P188 R188 A185:U187 A184:Q184 S184:U184 J188:K188"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75DD24-3138-A145-96CD-9408691EDFE5}">
  <dimension ref="A1:R110"/>
  <sheetViews>
    <sheetView tabSelected="1" workbookViewId="0">
      <selection activeCell="E15" sqref="E15"/>
    </sheetView>
  </sheetViews>
  <sheetFormatPr baseColWidth="10" defaultRowHeight="15" x14ac:dyDescent="0.2"/>
  <cols>
    <col min="1" max="18" width="18.83203125" customWidth="1"/>
  </cols>
  <sheetData>
    <row r="1" spans="1:18" s="115" customFormat="1" ht="22" customHeight="1" x14ac:dyDescent="0.2">
      <c r="A1" s="114" t="e" vm="1">
        <v>#VALUE!</v>
      </c>
      <c r="B1" s="114"/>
      <c r="C1" s="114"/>
      <c r="D1" s="114"/>
      <c r="E1" s="114"/>
      <c r="F1" s="114"/>
      <c r="G1" s="114"/>
      <c r="H1" s="114"/>
      <c r="I1" s="114"/>
      <c r="J1" s="114"/>
      <c r="K1" s="114"/>
      <c r="L1" s="114"/>
      <c r="M1" s="114"/>
      <c r="N1" s="114"/>
      <c r="O1" s="114"/>
      <c r="P1" s="114"/>
      <c r="Q1" s="114"/>
      <c r="R1" s="114"/>
    </row>
    <row r="2" spans="1:18" s="115" customFormat="1" ht="22" customHeight="1" thickBot="1" x14ac:dyDescent="0.25">
      <c r="A2" s="114"/>
      <c r="B2" s="114"/>
      <c r="C2" s="114"/>
      <c r="D2" s="114"/>
      <c r="E2" s="114"/>
      <c r="F2" s="114"/>
      <c r="G2" s="114"/>
      <c r="H2" s="114"/>
      <c r="I2" s="114"/>
      <c r="J2" s="114"/>
      <c r="K2" s="114"/>
      <c r="L2" s="114"/>
      <c r="M2" s="114"/>
      <c r="N2" s="114"/>
      <c r="O2" s="114"/>
      <c r="P2" s="114"/>
      <c r="Q2" s="114"/>
      <c r="R2" s="114"/>
    </row>
    <row r="3" spans="1:18" ht="22" customHeight="1" x14ac:dyDescent="0.2">
      <c r="A3" s="35" cm="1">
        <f t="array" ref="A3">_FV(A1,"Market cap",TRUE)</f>
        <v>45714760000</v>
      </c>
      <c r="B3" s="36" t="s">
        <v>203</v>
      </c>
      <c r="C3" s="37">
        <f>Financials!Q8*0.01</f>
        <v>0.4501</v>
      </c>
      <c r="D3" s="36" t="s">
        <v>204</v>
      </c>
      <c r="E3" s="37">
        <f>SUM(C11:E11)/3</f>
        <v>0.30984423890560703</v>
      </c>
      <c r="F3" s="38" t="s">
        <v>205</v>
      </c>
      <c r="G3" s="39">
        <f>AVERAGE(Financials!P129:U129)</f>
        <v>3.2687114901318037E-3</v>
      </c>
      <c r="H3" s="38" t="s">
        <v>206</v>
      </c>
      <c r="I3" s="40">
        <f>J15*(1+I7)/(I6-I7)</f>
        <v>51307812600.582405</v>
      </c>
      <c r="J3" s="41" t="s">
        <v>207</v>
      </c>
      <c r="K3" s="42">
        <f>Financials!Q172*-1/Model!A3</f>
        <v>4.495265861616686E-3</v>
      </c>
      <c r="L3" s="43" t="s">
        <v>208</v>
      </c>
      <c r="M3" s="44"/>
      <c r="N3" s="116" t="s">
        <v>209</v>
      </c>
      <c r="O3" s="117"/>
      <c r="P3" s="44"/>
      <c r="Q3" s="44"/>
      <c r="R3" s="44"/>
    </row>
    <row r="4" spans="1:18" ht="22" customHeight="1" x14ac:dyDescent="0.2">
      <c r="A4" s="45">
        <f>Financials!Q56-Financials!Q96-Financials!Q105</f>
        <v>-3729700000</v>
      </c>
      <c r="B4" s="46" t="s">
        <v>210</v>
      </c>
      <c r="C4" s="47">
        <f>Financials!Q17*0.01</f>
        <v>-2.46E-2</v>
      </c>
      <c r="D4" s="46" t="s">
        <v>211</v>
      </c>
      <c r="E4" s="47">
        <f>SUM(C13:E13)/3</f>
        <v>-0.42278136586793219</v>
      </c>
      <c r="F4" s="48" t="s">
        <v>212</v>
      </c>
      <c r="G4" s="49">
        <f>A5*(1+(5*G3))</f>
        <v>878629005.41609466</v>
      </c>
      <c r="H4" s="48" t="s">
        <v>213</v>
      </c>
      <c r="I4" s="50">
        <f>NPV(I6,F15,G15,H15,I15,(J15+I3))</f>
        <v>41630101646.32753</v>
      </c>
      <c r="J4" s="48" t="s">
        <v>214</v>
      </c>
      <c r="K4" s="51" cm="1">
        <f t="array" ref="K4">_FV(A1,"Change (%)",TRUE)</f>
        <v>1.3221E-2</v>
      </c>
      <c r="L4" s="52" t="s">
        <v>215</v>
      </c>
      <c r="M4" s="44"/>
      <c r="N4" s="118" t="s">
        <v>216</v>
      </c>
      <c r="O4" s="119"/>
      <c r="P4" s="44"/>
      <c r="Q4" s="44"/>
      <c r="R4" s="44"/>
    </row>
    <row r="5" spans="1:18" ht="22" customHeight="1" x14ac:dyDescent="0.2">
      <c r="A5" s="45" cm="1">
        <f t="array" ref="A5">_FV(A1,"Shares outstanding",TRUE)</f>
        <v>864500000</v>
      </c>
      <c r="B5" s="46" t="s">
        <v>217</v>
      </c>
      <c r="C5" s="47">
        <f>F14</f>
        <v>0.23850209052899474</v>
      </c>
      <c r="D5" s="53" t="s">
        <v>218</v>
      </c>
      <c r="E5" s="47">
        <f>SUM(C16:E16)/3</f>
        <v>0.54406186448596128</v>
      </c>
      <c r="F5" s="48" t="s">
        <v>219</v>
      </c>
      <c r="G5" s="49">
        <f>Financials!Q56</f>
        <v>423400000</v>
      </c>
      <c r="H5" s="48" t="s">
        <v>220</v>
      </c>
      <c r="I5" s="50">
        <f>I4+G5-G6</f>
        <v>37900401646.32753</v>
      </c>
      <c r="J5" s="48" t="s">
        <v>221</v>
      </c>
      <c r="K5" s="54" cm="1">
        <f t="array" ref="K5">_FV(A1,"Price")</f>
        <v>52.88</v>
      </c>
      <c r="L5" s="55" t="s">
        <v>222</v>
      </c>
      <c r="M5" s="44"/>
      <c r="N5" s="56" t="s">
        <v>223</v>
      </c>
      <c r="O5" s="57">
        <f>Financials!Q20</f>
        <v>192900000</v>
      </c>
      <c r="P5" s="44"/>
      <c r="Q5" s="44"/>
      <c r="R5" s="44"/>
    </row>
    <row r="6" spans="1:18" ht="22" customHeight="1" x14ac:dyDescent="0.2">
      <c r="A6" s="58">
        <f>O20/F10</f>
        <v>8.310263588438465</v>
      </c>
      <c r="B6" s="46" t="s">
        <v>224</v>
      </c>
      <c r="C6" s="47">
        <f>F17</f>
        <v>0.25449918196691512</v>
      </c>
      <c r="D6" s="53" t="s">
        <v>202</v>
      </c>
      <c r="E6" s="47">
        <f>Financials!Q33/Financials!Q126</f>
        <v>-2.4594691185548589E-2</v>
      </c>
      <c r="F6" s="46" t="s">
        <v>225</v>
      </c>
      <c r="G6" s="49">
        <f>Financials!Q96+Financials!Q105</f>
        <v>4153100000</v>
      </c>
      <c r="H6" s="48" t="s">
        <v>226</v>
      </c>
      <c r="I6" s="51">
        <f>N25</f>
        <v>9.3262995876776916E-2</v>
      </c>
      <c r="J6" s="48" t="s">
        <v>227</v>
      </c>
      <c r="K6" s="59">
        <f>I5/G4</f>
        <v>43.135841649546883</v>
      </c>
      <c r="L6" s="60" t="s">
        <v>228</v>
      </c>
      <c r="M6" s="44"/>
      <c r="N6" s="56" t="s">
        <v>229</v>
      </c>
      <c r="O6" s="57">
        <f>Financials!Q96</f>
        <v>1018600000</v>
      </c>
      <c r="P6" s="44"/>
      <c r="Q6" s="44"/>
      <c r="R6" s="44"/>
    </row>
    <row r="7" spans="1:18" ht="22" customHeight="1" thickBot="1" x14ac:dyDescent="0.25">
      <c r="A7" s="61">
        <f>O20/F12</f>
        <v>34.843567073170732</v>
      </c>
      <c r="B7" s="62" t="s">
        <v>230</v>
      </c>
      <c r="C7" s="63">
        <f>F15/A3</f>
        <v>3.0624682268921458E-2</v>
      </c>
      <c r="D7" s="62" t="s">
        <v>231</v>
      </c>
      <c r="E7" s="64">
        <f>(Financials!Q16*(1-0.25))/(Financials!Q126+Financials!Q105+Financials!Q96)</f>
        <v>-5.296122317398913E-3</v>
      </c>
      <c r="F7" s="62" t="s">
        <v>198</v>
      </c>
      <c r="G7" s="65">
        <f>(Financials!Q96+Financials!Q105)/Financials!Q126</f>
        <v>0.26986581760291106</v>
      </c>
      <c r="H7" s="66" t="s">
        <v>232</v>
      </c>
      <c r="I7" s="67">
        <v>2.5000000000000001E-2</v>
      </c>
      <c r="J7" s="68" t="s">
        <v>233</v>
      </c>
      <c r="K7" s="69">
        <f>K6/K5-1</f>
        <v>-0.18426925776197278</v>
      </c>
      <c r="L7" s="70" t="s">
        <v>234</v>
      </c>
      <c r="M7" s="44"/>
      <c r="N7" s="56" t="s">
        <v>235</v>
      </c>
      <c r="O7" s="57">
        <f>Financials!Q105</f>
        <v>3134500000</v>
      </c>
      <c r="P7" s="44"/>
      <c r="Q7" s="44"/>
      <c r="R7" s="44"/>
    </row>
    <row r="8" spans="1:18" ht="22" customHeight="1" x14ac:dyDescent="0.2">
      <c r="A8" s="71"/>
      <c r="B8" s="44"/>
      <c r="C8" s="44"/>
      <c r="D8" s="44"/>
      <c r="E8" s="44"/>
      <c r="F8" s="44"/>
      <c r="G8" s="44"/>
      <c r="H8" s="44"/>
      <c r="I8" s="44"/>
      <c r="J8" s="72"/>
      <c r="K8" s="72"/>
      <c r="L8" s="72"/>
      <c r="M8" s="44"/>
      <c r="N8" s="73" t="s">
        <v>216</v>
      </c>
      <c r="O8" s="74">
        <f>O5/(O6+O7)</f>
        <v>4.6447232188004138E-2</v>
      </c>
      <c r="P8" s="44"/>
      <c r="Q8" s="44"/>
      <c r="R8" s="44"/>
    </row>
    <row r="9" spans="1:18" ht="22" customHeight="1" x14ac:dyDescent="0.2">
      <c r="A9" s="75"/>
      <c r="B9" s="76">
        <v>2020</v>
      </c>
      <c r="C9" s="76">
        <v>2021</v>
      </c>
      <c r="D9" s="76">
        <v>2022</v>
      </c>
      <c r="E9" s="77">
        <v>2023</v>
      </c>
      <c r="F9" s="78">
        <v>2024</v>
      </c>
      <c r="G9" s="79">
        <v>2025</v>
      </c>
      <c r="H9" s="79">
        <v>2026</v>
      </c>
      <c r="I9" s="79">
        <v>2027</v>
      </c>
      <c r="J9" s="80">
        <v>2028</v>
      </c>
      <c r="K9" s="72"/>
      <c r="L9" s="72"/>
      <c r="M9" s="72"/>
      <c r="N9" s="56" t="s">
        <v>236</v>
      </c>
      <c r="O9" s="57">
        <f>Financials!Q25</f>
        <v>-63300000</v>
      </c>
      <c r="P9" s="44"/>
      <c r="Q9" s="44"/>
      <c r="R9" s="44"/>
    </row>
    <row r="10" spans="1:18" ht="22" customHeight="1" x14ac:dyDescent="0.2">
      <c r="A10" s="81" t="s">
        <v>237</v>
      </c>
      <c r="B10" s="82">
        <v>2699161000</v>
      </c>
      <c r="C10" s="82">
        <v>2968900000</v>
      </c>
      <c r="D10" s="82">
        <v>4462383000</v>
      </c>
      <c r="E10" s="83">
        <v>5919600000</v>
      </c>
      <c r="F10" s="82">
        <v>5501000000</v>
      </c>
      <c r="G10" s="82">
        <v>6047000000</v>
      </c>
      <c r="H10" s="82">
        <v>7278000000</v>
      </c>
      <c r="I10" s="82">
        <v>9927000000</v>
      </c>
      <c r="J10" s="83">
        <v>11282000000</v>
      </c>
      <c r="K10" s="84" t="s">
        <v>238</v>
      </c>
      <c r="L10" s="72"/>
      <c r="N10" s="56" t="s">
        <v>239</v>
      </c>
      <c r="O10" s="57">
        <f>Financials!Q24</f>
        <v>-441800000</v>
      </c>
      <c r="P10" s="44"/>
      <c r="Q10" s="44"/>
      <c r="R10" s="44"/>
    </row>
    <row r="11" spans="1:18" ht="22" customHeight="1" x14ac:dyDescent="0.2">
      <c r="A11" s="85"/>
      <c r="B11" s="86"/>
      <c r="C11" s="86">
        <f t="shared" ref="C11:J11" si="0">(C10/B10)-1</f>
        <v>9.993438701878099E-2</v>
      </c>
      <c r="D11" s="86">
        <f t="shared" si="0"/>
        <v>0.50304254100845425</v>
      </c>
      <c r="E11" s="86">
        <f t="shared" si="0"/>
        <v>0.32655578868958579</v>
      </c>
      <c r="F11" s="87">
        <f t="shared" si="0"/>
        <v>-7.0714237448476269E-2</v>
      </c>
      <c r="G11" s="86">
        <f t="shared" si="0"/>
        <v>9.9254680967096887E-2</v>
      </c>
      <c r="H11" s="86">
        <f t="shared" si="0"/>
        <v>0.20357201918306589</v>
      </c>
      <c r="I11" s="86">
        <f t="shared" si="0"/>
        <v>0.36397361912613357</v>
      </c>
      <c r="J11" s="88">
        <f t="shared" si="0"/>
        <v>0.13649642389442929</v>
      </c>
      <c r="K11" s="88">
        <f>AVERAGE(F11:J11)</f>
        <v>0.14651650114444986</v>
      </c>
      <c r="L11" s="72"/>
      <c r="M11" s="72"/>
      <c r="N11" s="56" t="s">
        <v>240</v>
      </c>
      <c r="O11" s="89">
        <f>O9/O10</f>
        <v>0.14327750113173382</v>
      </c>
      <c r="P11" s="44"/>
      <c r="Q11" s="44"/>
      <c r="R11" s="44"/>
    </row>
    <row r="12" spans="1:18" ht="22" customHeight="1" x14ac:dyDescent="0.2">
      <c r="A12" s="81" t="s">
        <v>142</v>
      </c>
      <c r="B12" s="82">
        <v>1584391000</v>
      </c>
      <c r="C12" s="82">
        <v>-277298000</v>
      </c>
      <c r="D12" s="82">
        <v>-421034000</v>
      </c>
      <c r="E12" s="82">
        <v>-163500000</v>
      </c>
      <c r="F12" s="90">
        <v>1312000000</v>
      </c>
      <c r="G12" s="82">
        <v>1740000000</v>
      </c>
      <c r="H12" s="82">
        <v>2413000000</v>
      </c>
      <c r="I12" s="82">
        <v>3460000000</v>
      </c>
      <c r="J12" s="83">
        <v>3993000000</v>
      </c>
      <c r="K12" s="91" t="s">
        <v>241</v>
      </c>
      <c r="L12" s="72"/>
      <c r="M12" s="72"/>
      <c r="N12" s="56" t="s">
        <v>242</v>
      </c>
      <c r="O12" s="89">
        <f>O8*(1-O11)</f>
        <v>3.9792388825621472E-2</v>
      </c>
      <c r="P12" s="44"/>
      <c r="Q12" s="44"/>
      <c r="R12" s="44"/>
    </row>
    <row r="13" spans="1:18" ht="22" customHeight="1" x14ac:dyDescent="0.2">
      <c r="A13" s="85"/>
      <c r="B13" s="86"/>
      <c r="C13" s="86">
        <f t="shared" ref="C13:J13" si="1">(C12/B12)-1</f>
        <v>-1.175018666478161</v>
      </c>
      <c r="D13" s="86">
        <f t="shared" si="1"/>
        <v>0.51834488528586564</v>
      </c>
      <c r="E13" s="86">
        <f t="shared" si="1"/>
        <v>-0.61167031641150116</v>
      </c>
      <c r="F13" s="87">
        <f t="shared" si="1"/>
        <v>-9.0244648318042806</v>
      </c>
      <c r="G13" s="86">
        <f t="shared" si="1"/>
        <v>0.32621951219512191</v>
      </c>
      <c r="H13" s="86">
        <f t="shared" si="1"/>
        <v>0.38678160919540239</v>
      </c>
      <c r="I13" s="86">
        <f t="shared" si="1"/>
        <v>0.43389970990468307</v>
      </c>
      <c r="J13" s="88">
        <f t="shared" si="1"/>
        <v>0.15404624277456658</v>
      </c>
      <c r="K13" s="88">
        <f>AVERAGE(G13:J13)</f>
        <v>0.32523676851744349</v>
      </c>
      <c r="L13" s="72"/>
      <c r="M13" s="72"/>
      <c r="N13" s="118" t="s">
        <v>243</v>
      </c>
      <c r="O13" s="119"/>
      <c r="P13" s="44"/>
      <c r="Q13" s="44"/>
      <c r="R13" s="44"/>
    </row>
    <row r="14" spans="1:18" ht="22" customHeight="1" x14ac:dyDescent="0.2">
      <c r="A14" s="92" t="s">
        <v>244</v>
      </c>
      <c r="B14" s="93">
        <f>B12/B10</f>
        <v>0.58699388439592892</v>
      </c>
      <c r="C14" s="93">
        <f t="shared" ref="C14:J14" si="2">C12/C10</f>
        <v>-9.3400922900737648E-2</v>
      </c>
      <c r="D14" s="93">
        <f t="shared" si="2"/>
        <v>-9.435182950454947E-2</v>
      </c>
      <c r="E14" s="93">
        <f t="shared" si="2"/>
        <v>-2.762010946685587E-2</v>
      </c>
      <c r="F14" s="94">
        <f t="shared" si="2"/>
        <v>0.23850209052899474</v>
      </c>
      <c r="G14" s="93">
        <f t="shared" si="2"/>
        <v>0.28774598974698196</v>
      </c>
      <c r="H14" s="93">
        <f t="shared" si="2"/>
        <v>0.33154712833195932</v>
      </c>
      <c r="I14" s="93">
        <f t="shared" si="2"/>
        <v>0.34854437392968673</v>
      </c>
      <c r="J14" s="95">
        <f t="shared" si="2"/>
        <v>0.35392660875731252</v>
      </c>
      <c r="K14" s="95"/>
      <c r="L14" s="72"/>
      <c r="M14" s="72"/>
      <c r="N14" s="56" t="s">
        <v>245</v>
      </c>
      <c r="O14" s="89">
        <f>'[1]US Treasury Bonds'!$C$8</f>
        <v>4.1210000000000004E-2</v>
      </c>
      <c r="P14" s="44"/>
      <c r="Q14" s="44"/>
      <c r="R14" s="44"/>
    </row>
    <row r="15" spans="1:18" ht="22" customHeight="1" x14ac:dyDescent="0.2">
      <c r="A15" s="81" t="s">
        <v>185</v>
      </c>
      <c r="B15" s="82">
        <v>273664000</v>
      </c>
      <c r="C15" s="82">
        <v>697781000</v>
      </c>
      <c r="D15" s="82">
        <v>632247000</v>
      </c>
      <c r="E15" s="82">
        <v>743731492</v>
      </c>
      <c r="F15" s="90">
        <v>1400000000</v>
      </c>
      <c r="G15" s="82">
        <v>1806000000</v>
      </c>
      <c r="H15" s="82">
        <v>2217000000</v>
      </c>
      <c r="I15" s="82">
        <v>3003000000</v>
      </c>
      <c r="J15" s="83">
        <v>3417000000</v>
      </c>
      <c r="K15" s="91" t="s">
        <v>246</v>
      </c>
      <c r="L15" s="72"/>
      <c r="M15" s="72"/>
      <c r="N15" s="56" t="s">
        <v>247</v>
      </c>
      <c r="O15" s="96">
        <f>1.33</f>
        <v>1.33</v>
      </c>
      <c r="P15" s="44"/>
      <c r="Q15" s="44"/>
      <c r="R15" s="44"/>
    </row>
    <row r="16" spans="1:18" ht="22" customHeight="1" x14ac:dyDescent="0.2">
      <c r="A16" s="97"/>
      <c r="B16" s="86"/>
      <c r="C16" s="86">
        <f t="shared" ref="C16:J16" si="3">(C15/B15)-1</f>
        <v>1.5497727139850328</v>
      </c>
      <c r="D16" s="86">
        <f t="shared" si="3"/>
        <v>-9.391771916976821E-2</v>
      </c>
      <c r="E16" s="86">
        <f t="shared" si="3"/>
        <v>0.17633059864261913</v>
      </c>
      <c r="F16" s="87">
        <f t="shared" si="3"/>
        <v>0.88239978414145193</v>
      </c>
      <c r="G16" s="86">
        <f t="shared" si="3"/>
        <v>0.29000000000000004</v>
      </c>
      <c r="H16" s="86">
        <f t="shared" si="3"/>
        <v>0.22757475083056478</v>
      </c>
      <c r="I16" s="86">
        <f t="shared" si="3"/>
        <v>0.35453315290933696</v>
      </c>
      <c r="J16" s="88">
        <f t="shared" si="3"/>
        <v>0.13786213786213786</v>
      </c>
      <c r="K16" s="88">
        <f>AVERAGE(F16:J16)</f>
        <v>0.3784739651486983</v>
      </c>
      <c r="L16" s="72"/>
      <c r="M16" s="72"/>
      <c r="N16" s="56" t="s">
        <v>248</v>
      </c>
      <c r="O16" s="89">
        <v>8.4000000000000005E-2</v>
      </c>
      <c r="P16" s="44"/>
      <c r="Q16" s="44"/>
      <c r="R16" s="44"/>
    </row>
    <row r="17" spans="1:18" ht="22" customHeight="1" x14ac:dyDescent="0.2">
      <c r="A17" s="92" t="s">
        <v>202</v>
      </c>
      <c r="B17" s="93">
        <f>B15/B10</f>
        <v>0.10138854258786341</v>
      </c>
      <c r="C17" s="93">
        <f t="shared" ref="C17:J17" si="4">C15/C10</f>
        <v>0.23503014584526255</v>
      </c>
      <c r="D17" s="93">
        <f t="shared" si="4"/>
        <v>0.14168371473268879</v>
      </c>
      <c r="E17" s="95">
        <f t="shared" si="4"/>
        <v>0.12563880870329075</v>
      </c>
      <c r="F17" s="93">
        <f t="shared" si="4"/>
        <v>0.25449918196691512</v>
      </c>
      <c r="G17" s="93">
        <f t="shared" si="4"/>
        <v>0.29866049280635026</v>
      </c>
      <c r="H17" s="93">
        <f t="shared" si="4"/>
        <v>0.30461665292662821</v>
      </c>
      <c r="I17" s="93">
        <f t="shared" si="4"/>
        <v>0.30250831066787548</v>
      </c>
      <c r="J17" s="95">
        <f t="shared" si="4"/>
        <v>0.30287183123559652</v>
      </c>
      <c r="K17" s="95"/>
      <c r="L17" s="72"/>
      <c r="M17" s="72"/>
      <c r="N17" s="98" t="s">
        <v>243</v>
      </c>
      <c r="O17" s="99">
        <f>(O14)+((O15)*(O16-O14))</f>
        <v>9.8120700000000005E-2</v>
      </c>
      <c r="P17" s="44"/>
      <c r="Q17" s="44"/>
      <c r="R17" s="44"/>
    </row>
    <row r="18" spans="1:18" ht="22" customHeight="1" x14ac:dyDescent="0.2">
      <c r="A18" s="100" t="s">
        <v>198</v>
      </c>
      <c r="B18" s="101">
        <v>-1.3898955536943345E-2</v>
      </c>
      <c r="C18" s="101">
        <v>-4.0216064304160045E-3</v>
      </c>
      <c r="D18" s="101">
        <v>-1.16786980630293E-2</v>
      </c>
      <c r="E18" s="101">
        <v>1.3398379476683243E-2</v>
      </c>
      <c r="F18" s="102"/>
      <c r="G18" s="101"/>
      <c r="H18" s="101"/>
      <c r="I18" s="101"/>
      <c r="J18" s="103"/>
      <c r="K18" s="104"/>
      <c r="L18" s="72"/>
      <c r="M18" s="72"/>
      <c r="N18" s="118" t="s">
        <v>249</v>
      </c>
      <c r="O18" s="119"/>
      <c r="P18" s="44"/>
      <c r="Q18" s="44"/>
      <c r="R18" s="44"/>
    </row>
    <row r="19" spans="1:18" ht="22" customHeight="1" x14ac:dyDescent="0.2">
      <c r="A19" s="72"/>
      <c r="B19" s="72"/>
      <c r="C19" s="72"/>
      <c r="D19" s="72"/>
      <c r="E19" s="72"/>
      <c r="F19" s="72" t="s">
        <v>250</v>
      </c>
      <c r="G19" s="72"/>
      <c r="H19" s="72"/>
      <c r="I19" s="72"/>
      <c r="J19" s="72"/>
      <c r="K19" s="72"/>
      <c r="L19" s="72"/>
      <c r="M19" s="72"/>
      <c r="N19" s="56" t="s">
        <v>226</v>
      </c>
      <c r="O19" s="105">
        <f>O6+O7</f>
        <v>4153100000</v>
      </c>
      <c r="P19" s="44"/>
      <c r="Q19" s="44"/>
      <c r="R19" s="44"/>
    </row>
    <row r="20" spans="1:18" ht="22" customHeight="1" x14ac:dyDescent="0.2">
      <c r="B20" s="106"/>
      <c r="C20" s="106"/>
      <c r="D20" s="106"/>
      <c r="E20" s="106"/>
      <c r="F20" s="72"/>
      <c r="G20" s="72"/>
      <c r="H20" s="72"/>
      <c r="I20" s="72"/>
      <c r="J20" s="72"/>
      <c r="K20" s="72"/>
      <c r="L20" s="72"/>
      <c r="M20" s="72"/>
      <c r="N20" s="56" t="s">
        <v>203</v>
      </c>
      <c r="O20" s="105">
        <f>A3</f>
        <v>45714760000</v>
      </c>
      <c r="P20" s="44"/>
      <c r="Q20" s="44"/>
      <c r="R20" s="44"/>
    </row>
    <row r="21" spans="1:18" ht="22" customHeight="1" x14ac:dyDescent="0.2">
      <c r="A21" s="120" t="str" cm="1">
        <f t="array" ref="A21">_FV(A1,"Industry")</f>
        <v>Semiconductors &amp; Semiconductor Equipment</v>
      </c>
      <c r="B21" s="120"/>
      <c r="C21" s="120"/>
      <c r="D21" s="121" cm="1">
        <f t="array" ref="D21">_FV(A1,"Year incorporated",TRUE)</f>
        <v>2020</v>
      </c>
      <c r="E21" s="121"/>
      <c r="F21" s="72"/>
      <c r="G21" s="72"/>
      <c r="H21" s="72"/>
      <c r="I21" s="72"/>
      <c r="J21" s="72"/>
      <c r="K21" s="72"/>
      <c r="M21" s="72"/>
      <c r="N21" s="56" t="s">
        <v>251</v>
      </c>
      <c r="O21" s="105">
        <f>O19+O20</f>
        <v>49867860000</v>
      </c>
      <c r="P21" s="44"/>
      <c r="Q21" s="44"/>
      <c r="R21" s="44"/>
    </row>
    <row r="22" spans="1:18" ht="22" customHeight="1" x14ac:dyDescent="0.2">
      <c r="A22" s="109" t="str" cm="1">
        <f t="array" ref="A22">_FV(A1,"Description")</f>
        <v>Marvell Technology, Inc., through its subsidiaries, is a supplier of data infrastructure semiconductor solutions. The Company is engaged in the design, development, and sale of integrated circuits. Its product solutions serve five end markets, such as data center, enterprise networking, carrier infrastructure, consumer, and automotive/industrial. The Company’s product offerings include custom application-specific integrated circuits (ASICs), electro-optics, Ethernet solutions, fiber channel adapters, processors, and storage controllers. It develops custom system-on-a-chip (SoC) solutions tailored to individual customer specifications. Its electro-optical products include pulse amplitude modulation (PAM) and coherent digital signal processors (DSPs), laser drivers, trans-impedance amplifiers (TIAs), silicon photonics and data center interconnect (DCI) solutions. It offers a portfolio of Ethernet solutions spanning controllers, network adapters, physical transceivers, and switches.</v>
      </c>
      <c r="B22" s="109"/>
      <c r="C22" s="109"/>
      <c r="D22" s="109"/>
      <c r="E22" s="109"/>
      <c r="F22" s="72"/>
      <c r="G22" s="72"/>
      <c r="H22" s="72"/>
      <c r="I22" s="72"/>
      <c r="J22" s="72"/>
      <c r="K22" s="72"/>
      <c r="L22" s="72"/>
      <c r="M22" s="72"/>
      <c r="N22" s="73" t="s">
        <v>252</v>
      </c>
      <c r="O22" s="107">
        <f>(O19/O21)</f>
        <v>8.3282097928405185E-2</v>
      </c>
      <c r="P22" s="44"/>
      <c r="Q22" s="44"/>
      <c r="R22" s="44"/>
    </row>
    <row r="23" spans="1:18" ht="22" customHeight="1" x14ac:dyDescent="0.2">
      <c r="A23" s="109"/>
      <c r="B23" s="109"/>
      <c r="C23" s="109"/>
      <c r="D23" s="109"/>
      <c r="E23" s="109"/>
      <c r="F23" s="72"/>
      <c r="G23" s="72"/>
      <c r="H23" s="72"/>
      <c r="I23" s="72"/>
      <c r="J23" s="72"/>
      <c r="K23" s="72"/>
      <c r="L23" s="72"/>
      <c r="M23" s="72"/>
      <c r="N23" s="98" t="s">
        <v>253</v>
      </c>
      <c r="O23" s="108">
        <f>O20/O21</f>
        <v>0.91671790207159476</v>
      </c>
      <c r="P23" s="44"/>
      <c r="Q23" s="44"/>
      <c r="R23" s="44"/>
    </row>
    <row r="24" spans="1:18" ht="22" customHeight="1" x14ac:dyDescent="0.2">
      <c r="A24" s="109"/>
      <c r="B24" s="109"/>
      <c r="C24" s="109"/>
      <c r="D24" s="109"/>
      <c r="E24" s="109"/>
      <c r="F24" s="72"/>
      <c r="G24" s="72"/>
      <c r="H24" s="72"/>
      <c r="I24" s="72"/>
      <c r="J24" s="72"/>
      <c r="K24" s="72"/>
      <c r="L24" s="72"/>
      <c r="M24" s="72"/>
      <c r="N24" s="110" t="s">
        <v>254</v>
      </c>
      <c r="O24" s="111"/>
      <c r="P24" s="44"/>
      <c r="Q24" s="44"/>
      <c r="R24" s="44"/>
    </row>
    <row r="25" spans="1:18" ht="22" customHeight="1" x14ac:dyDescent="0.2">
      <c r="A25" s="109"/>
      <c r="B25" s="109"/>
      <c r="C25" s="109"/>
      <c r="D25" s="109"/>
      <c r="E25" s="109"/>
      <c r="F25" s="72"/>
      <c r="G25" s="72"/>
      <c r="H25" s="72"/>
      <c r="I25" s="72"/>
      <c r="J25" s="72"/>
      <c r="K25" s="72"/>
      <c r="L25" s="72"/>
      <c r="M25" s="72"/>
      <c r="N25" s="112">
        <f>(O22*O12)+(O23*O17)</f>
        <v>9.3262995876776916E-2</v>
      </c>
      <c r="O25" s="113"/>
      <c r="P25" s="44"/>
      <c r="Q25" s="44"/>
      <c r="R25" s="44"/>
    </row>
    <row r="26" spans="1:18" ht="22" customHeight="1" x14ac:dyDescent="0.2">
      <c r="A26" s="109"/>
      <c r="B26" s="109"/>
      <c r="C26" s="109"/>
      <c r="D26" s="109"/>
      <c r="E26" s="109"/>
      <c r="F26" s="72"/>
      <c r="G26" s="72"/>
      <c r="H26" s="72"/>
      <c r="I26" s="72"/>
      <c r="J26" s="72"/>
      <c r="K26" s="72"/>
      <c r="L26" s="72"/>
      <c r="M26" s="72"/>
      <c r="N26" s="72"/>
      <c r="O26" s="44"/>
      <c r="P26" s="44"/>
      <c r="Q26" s="44"/>
      <c r="R26" s="44"/>
    </row>
    <row r="27" spans="1:18" ht="22" customHeight="1" x14ac:dyDescent="0.2">
      <c r="A27" s="109"/>
      <c r="B27" s="109"/>
      <c r="C27" s="109"/>
      <c r="D27" s="109"/>
      <c r="E27" s="109"/>
      <c r="F27" s="72"/>
      <c r="G27" s="72"/>
      <c r="H27" s="72"/>
      <c r="I27" s="72"/>
      <c r="J27" s="72"/>
      <c r="K27" s="72"/>
      <c r="L27" s="72"/>
      <c r="M27" s="72"/>
      <c r="N27" s="72"/>
      <c r="O27" s="44"/>
      <c r="P27" s="44"/>
      <c r="Q27" s="44"/>
      <c r="R27" s="44"/>
    </row>
    <row r="28" spans="1:18" ht="22" customHeight="1" x14ac:dyDescent="0.2">
      <c r="A28" s="109"/>
      <c r="B28" s="109"/>
      <c r="C28" s="109"/>
      <c r="D28" s="109"/>
      <c r="E28" s="109"/>
      <c r="F28" s="72"/>
      <c r="G28" s="72"/>
      <c r="H28" s="72"/>
      <c r="I28" s="72"/>
      <c r="J28" s="72"/>
      <c r="K28" s="72"/>
      <c r="L28" s="72"/>
      <c r="M28" s="72"/>
      <c r="N28" s="72"/>
      <c r="O28" s="44"/>
      <c r="P28" s="44"/>
      <c r="Q28" s="44"/>
      <c r="R28" s="44"/>
    </row>
    <row r="29" spans="1:18" ht="22" customHeight="1" x14ac:dyDescent="0.2">
      <c r="A29" s="109"/>
      <c r="B29" s="109"/>
      <c r="C29" s="109"/>
      <c r="D29" s="109"/>
      <c r="E29" s="109"/>
      <c r="F29" s="72"/>
      <c r="G29" s="72"/>
      <c r="H29" s="72"/>
      <c r="I29" s="72"/>
      <c r="J29" s="72"/>
      <c r="K29" s="72"/>
      <c r="L29" s="72"/>
      <c r="M29" s="72"/>
      <c r="N29" s="72"/>
      <c r="O29" s="44"/>
      <c r="P29" s="44"/>
      <c r="Q29" s="44"/>
      <c r="R29" s="44"/>
    </row>
    <row r="30" spans="1:18" ht="22" customHeight="1" x14ac:dyDescent="0.2">
      <c r="A30" s="109"/>
      <c r="B30" s="109"/>
      <c r="C30" s="109"/>
      <c r="D30" s="109"/>
      <c r="E30" s="109"/>
      <c r="F30" s="72"/>
      <c r="G30" s="72"/>
      <c r="H30" s="72"/>
      <c r="I30" s="72"/>
      <c r="J30" s="72"/>
      <c r="K30" s="72"/>
      <c r="L30" s="72"/>
      <c r="M30" s="72"/>
      <c r="N30" s="72"/>
      <c r="O30" s="44"/>
      <c r="P30" s="44"/>
      <c r="Q30" s="44"/>
      <c r="R30" s="44"/>
    </row>
    <row r="31" spans="1:18" x14ac:dyDescent="0.2">
      <c r="A31" s="44"/>
      <c r="B31" s="44"/>
      <c r="C31" s="44"/>
      <c r="D31" s="44"/>
      <c r="E31" s="44"/>
      <c r="F31" s="44"/>
      <c r="G31" s="44"/>
      <c r="H31" s="44"/>
      <c r="I31" s="44"/>
      <c r="J31" s="44"/>
      <c r="K31" s="44"/>
      <c r="L31" s="44"/>
      <c r="M31" s="44"/>
      <c r="N31" s="44"/>
      <c r="O31" s="44"/>
      <c r="P31" s="44"/>
      <c r="Q31" s="44"/>
      <c r="R31" s="44"/>
    </row>
    <row r="32" spans="1:18" x14ac:dyDescent="0.2">
      <c r="A32" s="44"/>
      <c r="B32" s="44"/>
      <c r="C32" s="44"/>
      <c r="D32" s="44"/>
      <c r="E32" s="44"/>
      <c r="F32" s="44"/>
      <c r="G32" s="44"/>
      <c r="H32" s="44"/>
      <c r="I32" s="44"/>
      <c r="J32" s="44"/>
      <c r="K32" s="44"/>
      <c r="L32" s="44"/>
      <c r="M32" s="44"/>
      <c r="N32" s="44"/>
      <c r="O32" s="44"/>
      <c r="P32" s="44"/>
      <c r="Q32" s="44"/>
      <c r="R32" s="44"/>
    </row>
    <row r="33" spans="1:18" x14ac:dyDescent="0.2">
      <c r="A33" s="72"/>
      <c r="B33" s="72"/>
      <c r="C33" s="72"/>
      <c r="D33" s="72"/>
      <c r="E33" s="72"/>
      <c r="F33" s="72"/>
      <c r="G33" s="72"/>
      <c r="H33" s="72"/>
      <c r="I33" s="72"/>
      <c r="J33" s="72"/>
      <c r="K33" s="72"/>
      <c r="L33" s="72"/>
      <c r="M33" s="72"/>
      <c r="N33" s="72"/>
      <c r="O33" s="72"/>
      <c r="P33" s="72"/>
      <c r="Q33" s="44"/>
      <c r="R33" s="44"/>
    </row>
    <row r="34" spans="1:18" x14ac:dyDescent="0.2">
      <c r="A34" s="72"/>
      <c r="B34" s="72"/>
      <c r="C34" s="72"/>
      <c r="D34" s="72"/>
      <c r="E34" s="72"/>
      <c r="F34" s="72"/>
      <c r="G34" s="72"/>
      <c r="H34" s="72"/>
      <c r="I34" s="72"/>
      <c r="J34" s="72"/>
      <c r="K34" s="72"/>
      <c r="L34" s="72"/>
      <c r="M34" s="72"/>
      <c r="N34" s="72"/>
      <c r="O34" s="72"/>
      <c r="P34" s="72"/>
      <c r="Q34" s="44"/>
      <c r="R34" s="44"/>
    </row>
    <row r="35" spans="1:18" x14ac:dyDescent="0.2">
      <c r="A35" s="72"/>
      <c r="B35" s="72"/>
      <c r="C35" s="72"/>
      <c r="D35" s="72"/>
      <c r="E35" s="72"/>
      <c r="F35" s="72"/>
      <c r="G35" s="72"/>
      <c r="H35" s="72"/>
      <c r="I35" s="72"/>
      <c r="J35" s="72"/>
      <c r="K35" s="72"/>
      <c r="L35" s="72"/>
      <c r="M35" s="72"/>
      <c r="N35" s="72"/>
      <c r="O35" s="72"/>
      <c r="P35" s="72"/>
      <c r="Q35" s="44"/>
      <c r="R35" s="44"/>
    </row>
    <row r="36" spans="1:18" x14ac:dyDescent="0.2">
      <c r="A36" s="72"/>
      <c r="B36" s="72"/>
      <c r="C36" s="72"/>
      <c r="D36" s="72"/>
      <c r="E36" s="72"/>
      <c r="F36" s="72"/>
      <c r="G36" s="72"/>
      <c r="H36" s="72"/>
      <c r="I36" s="72"/>
      <c r="J36" s="72"/>
      <c r="K36" s="72"/>
      <c r="L36" s="72"/>
      <c r="M36" s="72"/>
      <c r="N36" s="72"/>
      <c r="O36" s="72"/>
      <c r="P36" s="72"/>
      <c r="Q36" s="44"/>
      <c r="R36" s="44"/>
    </row>
    <row r="37" spans="1:18" x14ac:dyDescent="0.2">
      <c r="A37" s="72"/>
      <c r="B37" s="72"/>
      <c r="C37" s="72"/>
      <c r="D37" s="72"/>
      <c r="E37" s="72"/>
      <c r="F37" s="72"/>
      <c r="G37" s="72"/>
      <c r="H37" s="72"/>
      <c r="I37" s="72"/>
      <c r="J37" s="72"/>
      <c r="K37" s="72"/>
      <c r="L37" s="72"/>
      <c r="M37" s="72"/>
      <c r="N37" s="72"/>
      <c r="O37" s="72"/>
      <c r="P37" s="72"/>
      <c r="Q37" s="44"/>
      <c r="R37" s="44"/>
    </row>
    <row r="38" spans="1:18" x14ac:dyDescent="0.2">
      <c r="A38" s="72"/>
      <c r="B38" s="72"/>
      <c r="C38" s="72"/>
      <c r="D38" s="72"/>
      <c r="E38" s="72"/>
      <c r="F38" s="72"/>
      <c r="G38" s="72"/>
      <c r="H38" s="72"/>
      <c r="I38" s="72"/>
      <c r="J38" s="72"/>
      <c r="K38" s="72"/>
      <c r="L38" s="72"/>
      <c r="M38" s="72"/>
      <c r="N38" s="72"/>
      <c r="O38" s="72"/>
      <c r="P38" s="72"/>
      <c r="Q38" s="44"/>
      <c r="R38" s="44"/>
    </row>
    <row r="39" spans="1:18" x14ac:dyDescent="0.2">
      <c r="A39" s="72"/>
      <c r="B39" s="72"/>
      <c r="C39" s="72"/>
      <c r="D39" s="72"/>
      <c r="E39" s="72"/>
      <c r="F39" s="72"/>
      <c r="G39" s="72"/>
      <c r="H39" s="72"/>
      <c r="I39" s="72"/>
      <c r="J39" s="72"/>
      <c r="K39" s="72"/>
      <c r="L39" s="72"/>
      <c r="M39" s="72"/>
      <c r="N39" s="72"/>
      <c r="O39" s="72"/>
      <c r="P39" s="72"/>
      <c r="Q39" s="44"/>
      <c r="R39" s="44"/>
    </row>
    <row r="40" spans="1:18" x14ac:dyDescent="0.2">
      <c r="A40" s="72"/>
      <c r="B40" s="72"/>
      <c r="C40" s="72"/>
      <c r="D40" s="72"/>
      <c r="E40" s="72"/>
      <c r="F40" s="72"/>
      <c r="G40" s="72"/>
      <c r="H40" s="72"/>
      <c r="I40" s="72"/>
      <c r="J40" s="72"/>
      <c r="K40" s="72"/>
      <c r="L40" s="72"/>
      <c r="M40" s="72"/>
      <c r="N40" s="72"/>
      <c r="O40" s="72"/>
      <c r="P40" s="72"/>
      <c r="Q40" s="44"/>
      <c r="R40" s="44"/>
    </row>
    <row r="41" spans="1:18" x14ac:dyDescent="0.2">
      <c r="A41" s="72"/>
      <c r="B41" s="72"/>
      <c r="C41" s="72"/>
      <c r="D41" s="72"/>
      <c r="E41" s="72"/>
      <c r="F41" s="72"/>
      <c r="G41" s="72"/>
      <c r="H41" s="72"/>
      <c r="I41" s="72"/>
      <c r="J41" s="72"/>
      <c r="K41" s="72"/>
      <c r="L41" s="72"/>
      <c r="M41" s="72"/>
      <c r="N41" s="72"/>
      <c r="O41" s="72"/>
      <c r="P41" s="72"/>
      <c r="Q41" s="44"/>
      <c r="R41" s="44"/>
    </row>
    <row r="42" spans="1:18" x14ac:dyDescent="0.2">
      <c r="A42" s="72"/>
      <c r="B42" s="72"/>
      <c r="C42" s="72"/>
      <c r="D42" s="72"/>
      <c r="E42" s="72"/>
      <c r="F42" s="72"/>
      <c r="G42" s="72"/>
      <c r="H42" s="72"/>
      <c r="I42" s="72"/>
      <c r="J42" s="72"/>
      <c r="K42" s="72"/>
      <c r="L42" s="72"/>
      <c r="M42" s="72"/>
      <c r="N42" s="72"/>
      <c r="O42" s="72"/>
      <c r="P42" s="72"/>
      <c r="Q42" s="44"/>
      <c r="R42" s="44"/>
    </row>
    <row r="43" spans="1:18" x14ac:dyDescent="0.2">
      <c r="A43" s="72"/>
      <c r="B43" s="72"/>
      <c r="C43" s="72"/>
      <c r="D43" s="72"/>
      <c r="E43" s="72"/>
      <c r="F43" s="72"/>
      <c r="G43" s="72"/>
      <c r="H43" s="72"/>
      <c r="I43" s="72"/>
      <c r="J43" s="72"/>
      <c r="K43" s="72"/>
      <c r="L43" s="72"/>
      <c r="M43" s="72"/>
      <c r="N43" s="72"/>
      <c r="O43" s="72"/>
      <c r="P43" s="72"/>
      <c r="Q43" s="44"/>
      <c r="R43" s="44"/>
    </row>
    <row r="44" spans="1:18" x14ac:dyDescent="0.2">
      <c r="A44" s="72"/>
      <c r="B44" s="72"/>
      <c r="C44" s="72"/>
      <c r="D44" s="72"/>
      <c r="E44" s="72"/>
      <c r="F44" s="72"/>
      <c r="G44" s="72"/>
      <c r="H44" s="72"/>
      <c r="I44" s="72"/>
      <c r="J44" s="72"/>
      <c r="K44" s="72"/>
      <c r="L44" s="72"/>
      <c r="M44" s="72"/>
      <c r="N44" s="72"/>
      <c r="O44" s="72"/>
      <c r="P44" s="72"/>
      <c r="Q44" s="44"/>
      <c r="R44" s="44"/>
    </row>
    <row r="45" spans="1:18" x14ac:dyDescent="0.2">
      <c r="A45" s="72"/>
      <c r="B45" s="72"/>
      <c r="C45" s="72"/>
      <c r="D45" s="72"/>
      <c r="E45" s="72"/>
      <c r="F45" s="72"/>
      <c r="G45" s="72"/>
      <c r="H45" s="72"/>
      <c r="I45" s="72"/>
      <c r="J45" s="72"/>
      <c r="K45" s="72"/>
      <c r="L45" s="72"/>
      <c r="M45" s="72"/>
      <c r="N45" s="72"/>
      <c r="O45" s="72"/>
      <c r="P45" s="72"/>
      <c r="Q45" s="44"/>
      <c r="R45" s="44"/>
    </row>
    <row r="46" spans="1:18" x14ac:dyDescent="0.2">
      <c r="A46" s="72"/>
      <c r="B46" s="72"/>
      <c r="C46" s="72"/>
      <c r="D46" s="72"/>
      <c r="E46" s="72"/>
      <c r="F46" s="72"/>
      <c r="G46" s="72"/>
      <c r="H46" s="72"/>
      <c r="I46" s="72"/>
      <c r="J46" s="72"/>
      <c r="K46" s="72"/>
      <c r="L46" s="72"/>
      <c r="M46" s="72"/>
      <c r="N46" s="72"/>
      <c r="O46" s="72"/>
      <c r="P46" s="72"/>
      <c r="Q46" s="44"/>
      <c r="R46" s="44"/>
    </row>
    <row r="47" spans="1:18" x14ac:dyDescent="0.2">
      <c r="A47" s="72"/>
      <c r="B47" s="72"/>
      <c r="C47" s="72"/>
      <c r="D47" s="72"/>
      <c r="E47" s="72"/>
      <c r="F47" s="72"/>
      <c r="G47" s="72"/>
      <c r="H47" s="72"/>
      <c r="I47" s="72"/>
      <c r="J47" s="72"/>
      <c r="K47" s="72"/>
      <c r="L47" s="72"/>
      <c r="M47" s="72"/>
      <c r="N47" s="72"/>
      <c r="O47" s="72"/>
      <c r="P47" s="72"/>
      <c r="Q47" s="44"/>
      <c r="R47" s="44"/>
    </row>
    <row r="48" spans="1:18" x14ac:dyDescent="0.2">
      <c r="A48" s="72"/>
      <c r="B48" s="72"/>
      <c r="C48" s="72"/>
      <c r="D48" s="72"/>
      <c r="E48" s="72"/>
      <c r="F48" s="72"/>
      <c r="G48" s="72"/>
      <c r="H48" s="72"/>
      <c r="I48" s="72"/>
      <c r="J48" s="72"/>
      <c r="K48" s="72"/>
      <c r="L48" s="72"/>
      <c r="M48" s="72"/>
      <c r="N48" s="72"/>
      <c r="O48" s="72"/>
      <c r="P48" s="72"/>
      <c r="Q48" s="44"/>
      <c r="R48" s="44"/>
    </row>
    <row r="49" spans="1:18" x14ac:dyDescent="0.2">
      <c r="A49" s="72"/>
      <c r="B49" s="72"/>
      <c r="C49" s="72"/>
      <c r="D49" s="72"/>
      <c r="E49" s="72"/>
      <c r="F49" s="72"/>
      <c r="G49" s="72"/>
      <c r="H49" s="72"/>
      <c r="I49" s="72"/>
      <c r="J49" s="72"/>
      <c r="K49" s="72"/>
      <c r="L49" s="72"/>
      <c r="M49" s="72"/>
      <c r="N49" s="72"/>
      <c r="O49" s="72"/>
      <c r="P49" s="72"/>
      <c r="Q49" s="44"/>
      <c r="R49" s="44"/>
    </row>
    <row r="50" spans="1:18" x14ac:dyDescent="0.2">
      <c r="A50" s="72"/>
      <c r="B50" s="72"/>
      <c r="C50" s="72"/>
      <c r="D50" s="72"/>
      <c r="E50" s="72"/>
      <c r="F50" s="72"/>
      <c r="G50" s="72"/>
      <c r="H50" s="72"/>
      <c r="I50" s="72"/>
      <c r="J50" s="72"/>
      <c r="K50" s="72"/>
      <c r="L50" s="72"/>
      <c r="M50" s="72"/>
      <c r="N50" s="72"/>
      <c r="O50" s="72"/>
      <c r="P50" s="72"/>
      <c r="Q50" s="44"/>
      <c r="R50" s="44"/>
    </row>
    <row r="51" spans="1:18" x14ac:dyDescent="0.2">
      <c r="A51" s="72"/>
      <c r="B51" s="72"/>
      <c r="C51" s="72"/>
      <c r="D51" s="72"/>
      <c r="E51" s="72"/>
      <c r="F51" s="72"/>
      <c r="G51" s="72"/>
      <c r="H51" s="72"/>
      <c r="I51" s="72"/>
      <c r="J51" s="72"/>
      <c r="K51" s="72"/>
      <c r="L51" s="72"/>
      <c r="M51" s="72"/>
      <c r="N51" s="72"/>
      <c r="O51" s="72"/>
      <c r="P51" s="72"/>
      <c r="Q51" s="44"/>
      <c r="R51" s="44"/>
    </row>
    <row r="52" spans="1:18" x14ac:dyDescent="0.2">
      <c r="A52" s="72"/>
      <c r="B52" s="72"/>
      <c r="C52" s="72"/>
      <c r="D52" s="72"/>
      <c r="E52" s="72"/>
      <c r="F52" s="72"/>
      <c r="G52" s="72"/>
      <c r="H52" s="72"/>
      <c r="I52" s="72"/>
      <c r="J52" s="72"/>
      <c r="K52" s="72"/>
      <c r="L52" s="72"/>
      <c r="M52" s="72"/>
      <c r="N52" s="72"/>
      <c r="O52" s="72"/>
      <c r="P52" s="72"/>
      <c r="Q52" s="44"/>
      <c r="R52" s="44"/>
    </row>
    <row r="53" spans="1:18" x14ac:dyDescent="0.2">
      <c r="A53" s="72"/>
      <c r="B53" s="72"/>
      <c r="C53" s="72"/>
      <c r="D53" s="72"/>
      <c r="E53" s="72"/>
      <c r="F53" s="72"/>
      <c r="G53" s="72"/>
      <c r="H53" s="72"/>
      <c r="I53" s="72"/>
      <c r="J53" s="72"/>
      <c r="K53" s="72"/>
      <c r="L53" s="72"/>
      <c r="M53" s="72"/>
      <c r="N53" s="72"/>
      <c r="O53" s="72"/>
      <c r="P53" s="72"/>
      <c r="Q53" s="44"/>
      <c r="R53" s="44"/>
    </row>
    <row r="54" spans="1:18" x14ac:dyDescent="0.2">
      <c r="A54" s="72"/>
      <c r="B54" s="72"/>
      <c r="C54" s="72"/>
      <c r="D54" s="72"/>
      <c r="E54" s="72"/>
      <c r="F54" s="72"/>
      <c r="G54" s="72"/>
      <c r="H54" s="72"/>
      <c r="I54" s="72"/>
      <c r="J54" s="72"/>
      <c r="K54" s="72"/>
      <c r="L54" s="72"/>
      <c r="M54" s="72"/>
      <c r="N54" s="72"/>
      <c r="O54" s="72"/>
      <c r="P54" s="72"/>
      <c r="Q54" s="44"/>
      <c r="R54" s="44"/>
    </row>
    <row r="55" spans="1:18" x14ac:dyDescent="0.2">
      <c r="A55" s="72"/>
      <c r="B55" s="72"/>
      <c r="C55" s="72"/>
      <c r="D55" s="72"/>
      <c r="E55" s="72"/>
      <c r="F55" s="72"/>
      <c r="G55" s="72"/>
      <c r="H55" s="72"/>
      <c r="I55" s="72"/>
      <c r="J55" s="72"/>
      <c r="K55" s="72"/>
      <c r="L55" s="72"/>
      <c r="M55" s="72"/>
      <c r="N55" s="72"/>
      <c r="O55" s="72"/>
      <c r="P55" s="72"/>
      <c r="Q55" s="44"/>
      <c r="R55" s="44"/>
    </row>
    <row r="56" spans="1:18" x14ac:dyDescent="0.2">
      <c r="A56" s="72"/>
      <c r="B56" s="72"/>
      <c r="C56" s="72"/>
      <c r="D56" s="72"/>
      <c r="E56" s="72"/>
      <c r="F56" s="72"/>
      <c r="G56" s="72"/>
      <c r="H56" s="72"/>
      <c r="I56" s="72"/>
      <c r="J56" s="72"/>
      <c r="K56" s="72"/>
      <c r="L56" s="72"/>
      <c r="M56" s="72"/>
      <c r="N56" s="72"/>
      <c r="O56" s="72"/>
      <c r="P56" s="72"/>
      <c r="Q56" s="44"/>
      <c r="R56" s="44"/>
    </row>
    <row r="57" spans="1:18" x14ac:dyDescent="0.2">
      <c r="A57" s="72"/>
      <c r="B57" s="72"/>
      <c r="C57" s="72"/>
      <c r="D57" s="72"/>
      <c r="E57" s="72"/>
      <c r="F57" s="72"/>
      <c r="G57" s="72"/>
      <c r="H57" s="72"/>
      <c r="I57" s="72"/>
      <c r="J57" s="72"/>
      <c r="K57" s="72"/>
      <c r="L57" s="72"/>
      <c r="M57" s="72"/>
      <c r="N57" s="72"/>
      <c r="O57" s="72"/>
      <c r="P57" s="72"/>
      <c r="Q57" s="44"/>
      <c r="R57" s="44"/>
    </row>
    <row r="58" spans="1:18" x14ac:dyDescent="0.2">
      <c r="A58" s="72"/>
      <c r="B58" s="72"/>
      <c r="C58" s="72"/>
      <c r="D58" s="72"/>
      <c r="E58" s="72"/>
      <c r="F58" s="72"/>
      <c r="G58" s="72"/>
      <c r="H58" s="72"/>
      <c r="I58" s="72"/>
      <c r="J58" s="72"/>
      <c r="K58" s="72"/>
      <c r="L58" s="72"/>
      <c r="M58" s="72"/>
      <c r="N58" s="72"/>
      <c r="O58" s="72"/>
      <c r="P58" s="72"/>
      <c r="Q58" s="44"/>
      <c r="R58" s="44"/>
    </row>
    <row r="59" spans="1:18" x14ac:dyDescent="0.2">
      <c r="A59" s="72"/>
      <c r="B59" s="72"/>
      <c r="C59" s="72"/>
      <c r="D59" s="72"/>
      <c r="E59" s="72"/>
      <c r="F59" s="72"/>
      <c r="G59" s="72"/>
      <c r="H59" s="72"/>
      <c r="I59" s="72"/>
      <c r="J59" s="72"/>
      <c r="K59" s="72"/>
      <c r="L59" s="72"/>
      <c r="M59" s="72"/>
      <c r="N59" s="72"/>
      <c r="O59" s="72"/>
      <c r="P59" s="72"/>
      <c r="Q59" s="44"/>
      <c r="R59" s="44"/>
    </row>
    <row r="60" spans="1:18" x14ac:dyDescent="0.2">
      <c r="A60" s="72"/>
      <c r="B60" s="72"/>
      <c r="C60" s="72"/>
      <c r="D60" s="72"/>
      <c r="E60" s="72"/>
      <c r="F60" s="72"/>
      <c r="G60" s="72"/>
      <c r="H60" s="72"/>
      <c r="I60" s="72"/>
      <c r="J60" s="72"/>
      <c r="K60" s="72"/>
      <c r="L60" s="72"/>
      <c r="M60" s="72"/>
      <c r="N60" s="72"/>
      <c r="O60" s="72"/>
      <c r="P60" s="72"/>
      <c r="Q60" s="44"/>
      <c r="R60" s="44"/>
    </row>
    <row r="61" spans="1:18" x14ac:dyDescent="0.2">
      <c r="A61" s="72"/>
      <c r="B61" s="72"/>
      <c r="C61" s="72"/>
      <c r="D61" s="72"/>
      <c r="E61" s="72"/>
      <c r="F61" s="72"/>
      <c r="G61" s="72"/>
      <c r="H61" s="72"/>
      <c r="I61" s="72"/>
      <c r="J61" s="72"/>
      <c r="K61" s="72"/>
      <c r="L61" s="72"/>
      <c r="M61" s="72"/>
      <c r="N61" s="72"/>
      <c r="O61" s="72"/>
      <c r="P61" s="72"/>
      <c r="Q61" s="44"/>
      <c r="R61" s="44"/>
    </row>
    <row r="62" spans="1:18" x14ac:dyDescent="0.2">
      <c r="O62" s="44"/>
      <c r="P62" s="44"/>
      <c r="Q62" s="44"/>
      <c r="R62" s="44"/>
    </row>
    <row r="63" spans="1:18" x14ac:dyDescent="0.2">
      <c r="O63" s="44"/>
      <c r="P63" s="44"/>
    </row>
    <row r="64" spans="1:18" x14ac:dyDescent="0.2">
      <c r="O64" s="44"/>
      <c r="P64" s="44"/>
    </row>
    <row r="65" spans="15:16" x14ac:dyDescent="0.2">
      <c r="O65" s="44"/>
      <c r="P65" s="44"/>
    </row>
    <row r="66" spans="15:16" x14ac:dyDescent="0.2">
      <c r="O66" s="44"/>
      <c r="P66" s="44"/>
    </row>
    <row r="67" spans="15:16" x14ac:dyDescent="0.2">
      <c r="O67" s="44"/>
      <c r="P67" s="44"/>
    </row>
    <row r="68" spans="15:16" x14ac:dyDescent="0.2">
      <c r="O68" s="44"/>
      <c r="P68" s="44"/>
    </row>
    <row r="69" spans="15:16" x14ac:dyDescent="0.2">
      <c r="O69" s="44"/>
      <c r="P69" s="44"/>
    </row>
    <row r="70" spans="15:16" x14ac:dyDescent="0.2">
      <c r="O70" s="44"/>
      <c r="P70" s="44"/>
    </row>
    <row r="71" spans="15:16" x14ac:dyDescent="0.2">
      <c r="O71" s="44"/>
      <c r="P71" s="44"/>
    </row>
    <row r="72" spans="15:16" x14ac:dyDescent="0.2">
      <c r="O72" s="44"/>
      <c r="P72" s="44"/>
    </row>
    <row r="73" spans="15:16" x14ac:dyDescent="0.2">
      <c r="O73" s="44"/>
      <c r="P73" s="44"/>
    </row>
    <row r="74" spans="15:16" x14ac:dyDescent="0.2">
      <c r="O74" s="44"/>
      <c r="P74" s="44"/>
    </row>
    <row r="75" spans="15:16" x14ac:dyDescent="0.2">
      <c r="O75" s="44"/>
      <c r="P75" s="44"/>
    </row>
    <row r="76" spans="15:16" x14ac:dyDescent="0.2">
      <c r="O76" s="44"/>
      <c r="P76" s="44"/>
    </row>
    <row r="77" spans="15:16" x14ac:dyDescent="0.2">
      <c r="O77" s="44"/>
      <c r="P77" s="44"/>
    </row>
    <row r="78" spans="15:16" x14ac:dyDescent="0.2">
      <c r="O78" s="44"/>
      <c r="P78" s="44"/>
    </row>
    <row r="79" spans="15:16" x14ac:dyDescent="0.2">
      <c r="O79" s="44"/>
      <c r="P79" s="44"/>
    </row>
    <row r="80" spans="15:16" x14ac:dyDescent="0.2">
      <c r="O80" s="44"/>
      <c r="P80" s="44"/>
    </row>
    <row r="81" spans="15:16" x14ac:dyDescent="0.2">
      <c r="O81" s="44"/>
      <c r="P81" s="44"/>
    </row>
    <row r="82" spans="15:16" x14ac:dyDescent="0.2">
      <c r="O82" s="44"/>
      <c r="P82" s="44"/>
    </row>
    <row r="83" spans="15:16" x14ac:dyDescent="0.2">
      <c r="O83" s="44"/>
      <c r="P83" s="44"/>
    </row>
    <row r="84" spans="15:16" x14ac:dyDescent="0.2">
      <c r="O84" s="44"/>
      <c r="P84" s="44"/>
    </row>
    <row r="85" spans="15:16" x14ac:dyDescent="0.2">
      <c r="O85" s="44"/>
      <c r="P85" s="44"/>
    </row>
    <row r="86" spans="15:16" x14ac:dyDescent="0.2">
      <c r="O86" s="44"/>
      <c r="P86" s="44"/>
    </row>
    <row r="87" spans="15:16" x14ac:dyDescent="0.2">
      <c r="O87" s="44"/>
      <c r="P87" s="44"/>
    </row>
    <row r="88" spans="15:16" x14ac:dyDescent="0.2">
      <c r="O88" s="44"/>
      <c r="P88" s="44"/>
    </row>
    <row r="89" spans="15:16" x14ac:dyDescent="0.2">
      <c r="O89" s="44"/>
      <c r="P89" s="44"/>
    </row>
    <row r="90" spans="15:16" x14ac:dyDescent="0.2">
      <c r="O90" s="44"/>
      <c r="P90" s="44"/>
    </row>
    <row r="91" spans="15:16" x14ac:dyDescent="0.2">
      <c r="O91" s="44"/>
      <c r="P91" s="44"/>
    </row>
    <row r="92" spans="15:16" x14ac:dyDescent="0.2">
      <c r="O92" s="44"/>
      <c r="P92" s="44"/>
    </row>
    <row r="93" spans="15:16" x14ac:dyDescent="0.2">
      <c r="O93" s="44"/>
      <c r="P93" s="44"/>
    </row>
    <row r="94" spans="15:16" x14ac:dyDescent="0.2">
      <c r="O94" s="44"/>
      <c r="P94" s="44"/>
    </row>
    <row r="95" spans="15:16" x14ac:dyDescent="0.2">
      <c r="O95" s="44"/>
      <c r="P95" s="44"/>
    </row>
    <row r="96" spans="15:16" x14ac:dyDescent="0.2">
      <c r="O96" s="44"/>
      <c r="P96" s="44"/>
    </row>
    <row r="97" spans="15:16" x14ac:dyDescent="0.2">
      <c r="O97" s="44"/>
      <c r="P97" s="44"/>
    </row>
    <row r="98" spans="15:16" x14ac:dyDescent="0.2">
      <c r="O98" s="44"/>
      <c r="P98" s="44"/>
    </row>
    <row r="99" spans="15:16" x14ac:dyDescent="0.2">
      <c r="O99" s="44"/>
      <c r="P99" s="44"/>
    </row>
    <row r="100" spans="15:16" x14ac:dyDescent="0.2">
      <c r="O100" s="44"/>
      <c r="P100" s="44"/>
    </row>
    <row r="101" spans="15:16" x14ac:dyDescent="0.2">
      <c r="O101" s="44"/>
      <c r="P101" s="44"/>
    </row>
    <row r="102" spans="15:16" x14ac:dyDescent="0.2">
      <c r="O102" s="44"/>
      <c r="P102" s="44"/>
    </row>
    <row r="103" spans="15:16" x14ac:dyDescent="0.2">
      <c r="O103" s="44"/>
      <c r="P103" s="44"/>
    </row>
    <row r="104" spans="15:16" x14ac:dyDescent="0.2">
      <c r="O104" s="44"/>
      <c r="P104" s="44"/>
    </row>
    <row r="105" spans="15:16" x14ac:dyDescent="0.2">
      <c r="O105" s="44"/>
      <c r="P105" s="44"/>
    </row>
    <row r="106" spans="15:16" x14ac:dyDescent="0.2">
      <c r="O106" s="44"/>
      <c r="P106" s="44"/>
    </row>
    <row r="107" spans="15:16" x14ac:dyDescent="0.2">
      <c r="O107" s="44"/>
      <c r="P107" s="44"/>
    </row>
    <row r="108" spans="15:16" x14ac:dyDescent="0.2">
      <c r="O108" s="44"/>
      <c r="P108" s="44"/>
    </row>
    <row r="109" spans="15:16" x14ac:dyDescent="0.2">
      <c r="O109" s="44"/>
      <c r="P109" s="44"/>
    </row>
    <row r="110" spans="15:16" x14ac:dyDescent="0.2">
      <c r="O110" s="44"/>
      <c r="P110" s="44"/>
    </row>
  </sheetData>
  <mergeCells count="10">
    <mergeCell ref="A22:E30"/>
    <mergeCell ref="N24:O24"/>
    <mergeCell ref="N25:O25"/>
    <mergeCell ref="A1:XFD2"/>
    <mergeCell ref="N3:O3"/>
    <mergeCell ref="N4:O4"/>
    <mergeCell ref="N13:O13"/>
    <mergeCell ref="N18:O18"/>
    <mergeCell ref="A21:C21"/>
    <mergeCell ref="D21:E21"/>
  </mergeCells>
  <hyperlinks>
    <hyperlink ref="F9" r:id="rId1" display="https://finbox.com/NASDAQGS:MRVL/explorer/revenue_proj" xr:uid="{35A96404-7DA2-7944-A340-8F5CF13A61F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Financials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Desai, Avi</cp:lastModifiedBy>
  <dcterms:modified xsi:type="dcterms:W3CDTF">2023-12-09T08:01:54Z</dcterms:modified>
</cp:coreProperties>
</file>