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C73F4C9C-5FF3-2A45-BFEA-D5073FB4C42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4" i="2"/>
  <c r="A3" i="2" a="1"/>
  <c r="A3" i="2" s="1"/>
  <c r="O20" i="2" s="1"/>
  <c r="O5" i="2"/>
  <c r="K13" i="2"/>
  <c r="K11" i="2"/>
  <c r="K16" i="2"/>
  <c r="O10" i="2"/>
  <c r="O9" i="2"/>
  <c r="O7" i="2"/>
  <c r="G7" i="2"/>
  <c r="E7" i="2"/>
  <c r="O6" i="2"/>
  <c r="O19" i="2" s="1"/>
  <c r="G6" i="2"/>
  <c r="E6" i="2"/>
  <c r="G5" i="2"/>
  <c r="C4" i="2"/>
  <c r="A4" i="2"/>
  <c r="C3" i="2"/>
  <c r="A5" i="2"/>
  <c r="A22" i="2" a="1"/>
  <c r="A22" i="2" s="1"/>
  <c r="D21" i="2" a="1"/>
  <c r="D21" i="2" s="1"/>
  <c r="A21" i="2" a="1"/>
  <c r="A21" i="2" s="1"/>
  <c r="E17" i="2"/>
  <c r="D17" i="2"/>
  <c r="C17" i="2"/>
  <c r="B17" i="2"/>
  <c r="E16" i="2"/>
  <c r="D16" i="2"/>
  <c r="C16" i="2"/>
  <c r="E5" i="2" s="1"/>
  <c r="O15" i="2"/>
  <c r="E14" i="2"/>
  <c r="D14" i="2"/>
  <c r="C14" i="2"/>
  <c r="B14" i="2"/>
  <c r="E13" i="2"/>
  <c r="D13" i="2"/>
  <c r="C13" i="2"/>
  <c r="E4" i="2" s="1"/>
  <c r="E11" i="2"/>
  <c r="D11" i="2"/>
  <c r="C11" i="2"/>
  <c r="O11" i="2"/>
  <c r="K5" i="2" a="1"/>
  <c r="K5" i="2" s="1"/>
  <c r="K4" i="2" a="1"/>
  <c r="K4" i="2" s="1"/>
  <c r="S190" i="1"/>
  <c r="R190" i="1"/>
  <c r="Q190" i="1"/>
  <c r="P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N36" i="1"/>
  <c r="M36" i="1"/>
  <c r="L36" i="1"/>
  <c r="K36" i="1"/>
  <c r="J36" i="1"/>
  <c r="I36" i="1"/>
  <c r="H36" i="1"/>
  <c r="G36" i="1"/>
  <c r="F36" i="1"/>
  <c r="E36" i="1"/>
  <c r="D36" i="1"/>
  <c r="C36" i="1"/>
  <c r="B36" i="1"/>
  <c r="S35" i="1"/>
  <c r="R35" i="1"/>
  <c r="Q35" i="1"/>
  <c r="N35" i="1"/>
  <c r="M35" i="1"/>
  <c r="L35" i="1"/>
  <c r="K35" i="1"/>
  <c r="J35" i="1"/>
  <c r="I35" i="1"/>
  <c r="H35" i="1"/>
  <c r="G35" i="1"/>
  <c r="F35" i="1"/>
  <c r="E35" i="1"/>
  <c r="D35" i="1"/>
  <c r="C35" i="1"/>
  <c r="S18" i="1"/>
  <c r="R18" i="1"/>
  <c r="Q18" i="1"/>
  <c r="N18" i="1"/>
  <c r="M18" i="1"/>
  <c r="L18" i="1"/>
  <c r="K18" i="1"/>
  <c r="J18" i="1"/>
  <c r="I18" i="1"/>
  <c r="H18" i="1"/>
  <c r="G18" i="1"/>
  <c r="F18" i="1"/>
  <c r="E18" i="1"/>
  <c r="D18" i="1"/>
  <c r="C18" i="1"/>
  <c r="S14" i="1"/>
  <c r="R14" i="1"/>
  <c r="Q14" i="1"/>
  <c r="P14" i="1"/>
  <c r="N14" i="1"/>
  <c r="M14" i="1"/>
  <c r="L14" i="1"/>
  <c r="K14" i="1"/>
  <c r="S12" i="1"/>
  <c r="R12" i="1"/>
  <c r="Q12" i="1"/>
  <c r="P12" i="1"/>
  <c r="N12" i="1"/>
  <c r="M12" i="1"/>
  <c r="L12" i="1"/>
  <c r="K12" i="1"/>
  <c r="J12" i="1"/>
  <c r="I12" i="1"/>
  <c r="H12" i="1"/>
  <c r="G12" i="1"/>
  <c r="F12" i="1"/>
  <c r="E12" i="1"/>
  <c r="D12" i="1"/>
  <c r="C12" i="1"/>
  <c r="B12" i="1"/>
  <c r="S3" i="1"/>
  <c r="R3" i="1"/>
  <c r="Q3" i="1"/>
  <c r="N3" i="1"/>
  <c r="M3" i="1"/>
  <c r="L3" i="1"/>
  <c r="K3" i="1"/>
  <c r="J3" i="1"/>
  <c r="I3" i="1"/>
  <c r="H3" i="1"/>
  <c r="G3" i="1"/>
  <c r="F3" i="1"/>
  <c r="E3" i="1"/>
  <c r="D3" i="1"/>
  <c r="C3" i="1"/>
  <c r="K3" i="2" l="1"/>
  <c r="O8" i="2"/>
  <c r="O12" i="2" s="1"/>
  <c r="E3" i="2"/>
  <c r="A7" i="2"/>
  <c r="F11" i="2"/>
  <c r="O21" i="2"/>
  <c r="O22" i="2" s="1"/>
  <c r="O23" i="2" l="1"/>
  <c r="I11" i="2"/>
  <c r="F17" i="2"/>
  <c r="C6" i="2" s="1"/>
  <c r="F16" i="2"/>
  <c r="C7" i="2"/>
  <c r="J13" i="2"/>
  <c r="J14" i="2"/>
  <c r="F14" i="2"/>
  <c r="C5" i="2" s="1"/>
  <c r="F13" i="2"/>
  <c r="I13" i="2"/>
  <c r="I14" i="2"/>
  <c r="G11" i="2"/>
  <c r="H16" i="2"/>
  <c r="H17" i="2"/>
  <c r="G14" i="2"/>
  <c r="G13" i="2"/>
  <c r="J11" i="2"/>
  <c r="A6" i="2"/>
  <c r="H11" i="2"/>
  <c r="I16" i="2"/>
  <c r="I17" i="2"/>
  <c r="H14" i="2"/>
  <c r="H13" i="2"/>
  <c r="J17" i="2"/>
  <c r="J16" i="2"/>
  <c r="G17" i="2"/>
  <c r="G16" i="2"/>
  <c r="O33" i="1" l="1"/>
  <c r="O35" i="1" s="1"/>
  <c r="O19" i="1"/>
  <c r="O24" i="1"/>
  <c r="O16" i="1"/>
  <c r="O36" i="1" s="1"/>
  <c r="O4" i="1"/>
  <c r="O2" i="1"/>
  <c r="O190" i="1" s="1"/>
  <c r="O7" i="1"/>
  <c r="O14" i="1" l="1"/>
  <c r="O143" i="1"/>
  <c r="O17" i="1"/>
  <c r="O18" i="1"/>
  <c r="O34" i="1"/>
  <c r="O8" i="1"/>
  <c r="O3" i="1"/>
  <c r="O12"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<sst xmlns="http://schemas.openxmlformats.org/spreadsheetml/2006/main" count="1058" uniqueCount="255">
  <si>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</si>
  <si>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</si>
  <si>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</si>
  <si>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</si>
  <si>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</si>
  <si>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</si>
  <si>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</si>
  <si>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</si>
  <si>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</si>
  <si>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</si>
  <si>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</si>
  <si>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</si>
  <si>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</si>
  <si>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</si>
  <si>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</si>
  <si>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</si>
  <si>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</si>
  <si>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</si>
  <si>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</si>
  <si>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</si>
  <si>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</si>
  <si>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</si>
  <si>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</si>
  <si>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</si>
  <si>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</si>
  <si>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</si>
  <si>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</si>
  <si>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</si>
  <si>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</si>
  <si>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</si>
  <si>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</si>
  <si>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</si>
  <si>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</si>
  <si>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</si>
  <si>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</si>
  <si>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</si>
  <si>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</si>
  <si>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</si>
  <si>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</si>
  <si>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</si>
  <si>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</si>
  <si>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</si>
  <si>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</si>
  <si>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</si>
  <si>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</si>
  <si>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</si>
  <si>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</si>
  <si>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</si>
  <si>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</si>
  <si>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</si>
  <si>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</si>
  <si>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</si>
  <si>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</si>
  <si>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</si>
  <si>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</si>
  <si>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</si>
  <si>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</si>
  <si>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</si>
  <si>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</si>
  <si>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</si>
  <si>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</si>
  <si>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</si>
  <si>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</si>
  <si>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</si>
  <si>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</si>
  <si>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</si>
  <si>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</si>
  <si>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</si>
  <si>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</si>
  <si>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</si>
  <si>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</si>
  <si>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</si>
  <si>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</si>
  <si>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</si>
  <si>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</si>
  <si>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</si>
  <si>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</si>
  <si>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</si>
  <si>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</si>
  <si>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</si>
  <si>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</si>
  <si>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</si>
  <si>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</si>
  <si>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</si>
  <si>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</si>
  <si>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</si>
  <si>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</si>
  <si>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</si>
  <si>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</si>
  <si>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</si>
  <si>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</si>
  <si>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</si>
  <si>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</si>
  <si>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</si>
  <si>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</si>
  <si>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</si>
  <si>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</si>
  <si>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</si>
  <si>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</si>
  <si>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</si>
  <si>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</si>
  <si>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</si>
  <si>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</si>
  <si>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</si>
  <si>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</si>
  <si>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</si>
  <si>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</si>
  <si>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</si>
  <si>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</si>
  <si>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</si>
  <si>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</si>
  <si>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</si>
  <si>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</si>
  <si>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</si>
  <si>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</si>
  <si>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</si>
  <si>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</si>
  <si>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</si>
  <si>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</si>
  <si>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</si>
  <si>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</si>
  <si>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</si>
  <si>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</si>
  <si>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</si>
  <si>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</si>
  <si>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</si>
  <si>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</si>
  <si>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</si>
  <si>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</si>
  <si>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</si>
  <si>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</si>
  <si>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</si>
  <si>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</si>
  <si>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</si>
  <si>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</si>
  <si>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</si>
  <si>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</si>
  <si>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</si>
  <si>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</si>
  <si>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</si>
  <si>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</si>
  <si>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</si>
  <si>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</si>
  <si>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</si>
  <si>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</si>
  <si>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</si>
  <si>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</si>
  <si>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</si>
  <si>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</si>
  <si>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</si>
  <si>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</si>
  <si>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</si>
  <si>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</si>
  <si>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</si>
  <si>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</si>
  <si>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</si>
  <si>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</si>
  <si>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</si>
  <si>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</si>
  <si>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</si>
  <si>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</si>
  <si>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</si>
  <si>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</si>
  <si>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</si>
  <si>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</si>
  <si>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</si>
  <si>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</si>
  <si>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</si>
  <si>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</si>
  <si>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</si>
  <si>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</si>
  <si>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</si>
  <si>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</si>
  <si>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</si>
  <si>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</si>
  <si>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</si>
  <si>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</si>
  <si>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</si>
  <si>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</si>
  <si>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</si>
  <si>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</si>
  <si>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</si>
  <si>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</si>
  <si>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</si>
  <si>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</si>
  <si>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</si>
  <si>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</si>
  <si>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</si>
  <si>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</si>
  <si>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</si>
  <si>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</si>
  <si>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</si>
  <si>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</si>
  <si>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</si>
  <si>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</si>
  <si>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</si>
  <si>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</si>
  <si>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</si>
  <si>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</si>
  <si>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</si>
  <si>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</si>
  <si>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</si>
  <si>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</si>
  <si>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</si>
  <si>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</si>
  <si>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</si>
  <si>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</si>
  <si>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</si>
  <si>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</si>
  <si>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</si>
  <si>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</si>
  <si>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</si>
  <si>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</si>
  <si>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</si>
  <si>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</si>
  <si>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</si>
  <si>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</si>
  <si>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</si>
  <si>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</si>
  <si>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</si>
  <si>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</si>
  <si>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</si>
  <si>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</si>
  <si>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</si>
  <si>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</si>
  <si>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</si>
  <si>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</si>
  <si>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</si>
  <si>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</si>
  <si>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</si>
  <si>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</si>
  <si>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</si>
  <si>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</si>
  <si>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</si>
  <si>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USD</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</si>
  <si>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</si>
  <si>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</si>
  <si>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</si>
  <si>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</si>
  <si>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</si>
  <si>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</si>
  <si>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</si>
  <si>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</si>
  <si>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</si>
  <si>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</si>
  <si>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</si>
  <si>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</si>
  <si>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</si>
  <si>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</si>
  <si>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</si>
  <si>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</si>
  <si>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</si>
  <si>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</si>
  <si>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</si>
  <si>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NTD/USD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</si>
</sst>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3">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0" fontId="3" fillId="0" borderId="4" xfId="0" applyFont="1" applyBorder="1"/>
    <xf numFmtId="3" fontId="4" fillId="0" borderId="4" xfId="0" applyNumberFormat="1" applyFont="1" applyBorder="1"/>
    <xf numFmtId="3" fontId="5" fillId="4" borderId="4" xfId="0" applyNumberFormat="1" applyFont="1" applyFill="1" applyBorder="1"/>
    <xf numFmtId="4" fontId="6" fillId="0" borderId="4" xfId="0" applyNumberFormat="1" applyFont="1" applyBorder="1"/>
    <xf numFmtId="4" fontId="7" fillId="5" borderId="4" xfId="0" applyNumberFormat="1" applyFont="1" applyFill="1" applyBorder="1"/>
    <xf numFmtId="0" fontId="2" fillId="0" borderId="4" xfId="0" applyFont="1" applyBorder="1"/>
    <xf numFmtId="164" fontId="3" fillId="9" borderId="5"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9" fontId="3" fillId="9" borderId="7" xfId="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3" fillId="9" borderId="6" xfId="1" applyNumberFormat="1" applyFont="1" applyFill="1" applyBorder="1" applyAlignment="1">
      <alignment horizontal="right" vertical="center" indent="1"/>
    </xf>
    <xf numFmtId="164" fontId="3"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9" xfId="1" applyNumberFormat="1" applyFont="1" applyFill="1" applyBorder="1" applyAlignment="1">
      <alignment horizontal="left" vertical="center" indent="1"/>
    </xf>
    <xf numFmtId="0" fontId="9" fillId="11" borderId="0" xfId="0" applyFont="1" applyFill="1"/>
    <xf numFmtId="164" fontId="3" fillId="9" borderId="12" xfId="0" applyNumberFormat="1" applyFont="1" applyFill="1" applyBorder="1" applyAlignment="1">
      <alignment horizontal="right" vertical="center" indent="1"/>
    </xf>
    <xf numFmtId="9" fontId="11" fillId="10" borderId="13" xfId="1" applyFont="1" applyFill="1" applyBorder="1" applyAlignment="1">
      <alignment horizontal="left" vertical="center" indent="1"/>
    </xf>
    <xf numFmtId="9" fontId="3" fillId="9" borderId="14" xfId="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4" fontId="3" fillId="9" borderId="13" xfId="0" applyNumberFormat="1" applyFont="1" applyFill="1" applyBorder="1" applyAlignment="1">
      <alignment horizontal="right" vertical="center" indent="1"/>
    </xf>
    <xf numFmtId="164" fontId="3" fillId="9" borderId="14" xfId="0" applyNumberFormat="1" applyFont="1" applyFill="1" applyBorder="1" applyAlignment="1">
      <alignment horizontal="right" vertical="center" indent="1"/>
    </xf>
    <xf numFmtId="165" fontId="3" fillId="9" borderId="14" xfId="1" applyNumberFormat="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9" fontId="13" fillId="10" borderId="13" xfId="1" applyFont="1" applyFill="1" applyBorder="1" applyAlignment="1">
      <alignment horizontal="left" vertical="center" indent="1"/>
    </xf>
    <xf numFmtId="166" fontId="3"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0" fontId="14" fillId="12" borderId="16"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3" fillId="9" borderId="12" xfId="0" applyNumberFormat="1" applyFont="1" applyFill="1" applyBorder="1" applyAlignment="1">
      <alignment horizontal="right" vertical="center" indent="1"/>
    </xf>
    <xf numFmtId="166" fontId="2" fillId="13" borderId="17" xfId="0" applyNumberFormat="1" applyFont="1" applyFill="1" applyBorder="1" applyAlignment="1">
      <alignment horizontal="right" vertical="center" indent="1"/>
    </xf>
    <xf numFmtId="9" fontId="16" fillId="10" borderId="15" xfId="1" applyFont="1" applyFill="1" applyBorder="1" applyAlignment="1">
      <alignment horizontal="left" vertical="center" indent="1"/>
    </xf>
    <xf numFmtId="167" fontId="3"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3" fillId="9" borderId="20" xfId="1" applyNumberFormat="1" applyFont="1" applyFill="1" applyBorder="1" applyAlignment="1">
      <alignment horizontal="right" vertical="center" indent="1"/>
    </xf>
    <xf numFmtId="9" fontId="3" fillId="9" borderId="20" xfId="1" applyFont="1" applyFill="1" applyBorder="1" applyAlignment="1">
      <alignment horizontal="right" vertical="center" indent="1"/>
    </xf>
    <xf numFmtId="2" fontId="3"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3" fillId="14" borderId="21"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2" fillId="13" borderId="20" xfId="1" applyFont="1" applyFill="1" applyBorder="1" applyAlignment="1">
      <alignment horizontal="right" vertical="center" indent="1"/>
    </xf>
    <xf numFmtId="9" fontId="16" fillId="10" borderId="22" xfId="1" applyFont="1" applyFill="1" applyBorder="1" applyAlignment="1">
      <alignment horizontal="left" vertical="center" indent="1"/>
    </xf>
    <xf numFmtId="9" fontId="3" fillId="11" borderId="16" xfId="1" applyFont="1" applyFill="1" applyBorder="1" applyAlignment="1">
      <alignment horizontal="left" indent="1"/>
    </xf>
    <xf numFmtId="0" fontId="9" fillId="11" borderId="23" xfId="0" applyFont="1" applyFill="1" applyBorder="1"/>
    <xf numFmtId="0" fontId="9" fillId="11" borderId="23" xfId="0" applyFont="1" applyFill="1" applyBorder="1" applyAlignment="1">
      <alignment vertical="center"/>
    </xf>
    <xf numFmtId="2" fontId="3" fillId="9" borderId="24" xfId="0" applyNumberFormat="1" applyFont="1" applyFill="1" applyBorder="1" applyAlignment="1">
      <alignment horizontal="right" vertical="center" indent="1"/>
    </xf>
    <xf numFmtId="9" fontId="11" fillId="10" borderId="11" xfId="1" applyFont="1" applyFill="1" applyBorder="1" applyAlignment="1">
      <alignment horizontal="left" vertical="center" indent="1"/>
    </xf>
    <xf numFmtId="0" fontId="18" fillId="12" borderId="16" xfId="0" applyFont="1" applyFill="1" applyBorder="1" applyAlignment="1">
      <alignment horizontal="left" vertical="center" wrapText="1"/>
    </xf>
    <xf numFmtId="10" fontId="19" fillId="12" borderId="13" xfId="0" applyNumberFormat="1" applyFont="1" applyFill="1" applyBorder="1" applyAlignment="1">
      <alignment vertical="center"/>
    </xf>
    <xf numFmtId="0" fontId="2" fillId="9" borderId="25" xfId="0" applyFont="1" applyFill="1" applyBorder="1" applyAlignment="1">
      <alignment horizontal="left" vertical="center" indent="2"/>
    </xf>
    <xf numFmtId="0" fontId="12" fillId="9" borderId="26" xfId="0" applyFont="1" applyFill="1" applyBorder="1" applyAlignment="1">
      <alignment horizontal="right" vertical="center" indent="1"/>
    </xf>
    <xf numFmtId="0" fontId="12" fillId="9" borderId="27"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3" xfId="0" applyFont="1" applyFill="1" applyBorder="1" applyAlignment="1">
      <alignment horizontal="right" vertical="center" indent="1"/>
    </xf>
    <xf numFmtId="0" fontId="9" fillId="11" borderId="0" xfId="0" applyFont="1" applyFill="1" applyAlignment="1">
      <alignment vertical="center"/>
    </xf>
    <xf numFmtId="9" fontId="12" fillId="10" borderId="10" xfId="1" applyFont="1" applyFill="1" applyBorder="1" applyAlignment="1">
      <alignment horizontal="left" vertical="center" indent="2"/>
    </xf>
    <xf numFmtId="164" fontId="3" fillId="10" borderId="28" xfId="0" applyNumberFormat="1" applyFont="1" applyFill="1" applyBorder="1" applyAlignment="1">
      <alignment horizontal="right" vertical="center" indent="1"/>
    </xf>
    <xf numFmtId="164" fontId="3" fillId="10" borderId="11" xfId="0" applyNumberFormat="1" applyFont="1" applyFill="1" applyBorder="1" applyAlignment="1">
      <alignment horizontal="right" vertical="center" indent="1"/>
    </xf>
    <xf numFmtId="164" fontId="11" fillId="10" borderId="29" xfId="0" applyNumberFormat="1" applyFont="1" applyFill="1" applyBorder="1" applyAlignment="1">
      <alignment horizontal="right" vertical="center"/>
    </xf>
    <xf numFmtId="9" fontId="22" fillId="12" borderId="16"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6" xfId="1" applyFont="1" applyFill="1" applyBorder="1" applyAlignment="1">
      <alignment horizontal="right" vertical="center" indent="1"/>
    </xf>
    <xf numFmtId="9" fontId="3" fillId="12" borderId="13" xfId="1" applyFont="1" applyFill="1" applyBorder="1" applyAlignment="1">
      <alignment horizontal="right" vertical="center" indent="1"/>
    </xf>
    <xf numFmtId="10" fontId="15" fillId="12" borderId="13" xfId="0" applyNumberFormat="1" applyFont="1" applyFill="1" applyBorder="1" applyAlignment="1">
      <alignment vertical="center"/>
    </xf>
    <xf numFmtId="164" fontId="3" fillId="10" borderId="10" xfId="0" applyNumberFormat="1" applyFont="1" applyFill="1" applyBorder="1" applyAlignment="1">
      <alignment horizontal="right" vertical="center" indent="1"/>
    </xf>
    <xf numFmtId="164" fontId="11" fillId="10" borderId="11" xfId="0" applyNumberFormat="1" applyFont="1" applyFill="1" applyBorder="1" applyAlignment="1">
      <alignment horizontal="right" vertical="center"/>
    </xf>
    <xf numFmtId="0" fontId="11" fillId="12" borderId="10" xfId="0" applyFont="1" applyFill="1" applyBorder="1" applyAlignment="1">
      <alignment horizontal="left" vertical="center" indent="2"/>
    </xf>
    <xf numFmtId="10" fontId="11" fillId="12" borderId="28"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6" xfId="0" applyFont="1" applyFill="1" applyBorder="1" applyAlignment="1">
      <alignment horizontal="left" vertical="center" indent="1"/>
    </xf>
    <xf numFmtId="0" fontId="18" fillId="12" borderId="30" xfId="0" applyFont="1" applyFill="1" applyBorder="1" applyAlignment="1">
      <alignment horizontal="left" vertical="center" wrapText="1"/>
    </xf>
    <xf numFmtId="10" fontId="19" fillId="12" borderId="31" xfId="0" applyNumberFormat="1" applyFont="1" applyFill="1" applyBorder="1" applyAlignment="1">
      <alignment vertical="center"/>
    </xf>
    <xf numFmtId="9" fontId="12" fillId="10" borderId="30" xfId="1" applyFont="1" applyFill="1" applyBorder="1" applyAlignment="1">
      <alignment horizontal="left" vertical="center" indent="2"/>
    </xf>
    <xf numFmtId="9" fontId="3" fillId="10" borderId="32" xfId="1" applyFont="1" applyFill="1" applyBorder="1" applyAlignment="1">
      <alignment horizontal="right" vertical="center" indent="1"/>
    </xf>
    <xf numFmtId="9" fontId="3" fillId="10" borderId="30" xfId="1" applyFont="1" applyFill="1" applyBorder="1" applyAlignment="1">
      <alignment horizontal="right" vertical="center" indent="1"/>
    </xf>
    <xf numFmtId="9" fontId="3" fillId="10" borderId="31" xfId="1" applyFont="1" applyFill="1" applyBorder="1" applyAlignment="1">
      <alignment horizontal="right" vertical="center" indent="1"/>
    </xf>
    <xf numFmtId="9" fontId="3" fillId="10" borderId="31" xfId="1" applyFont="1" applyFill="1" applyBorder="1" applyAlignment="1">
      <alignment horizontal="right" vertical="center"/>
    </xf>
    <xf numFmtId="164" fontId="15" fillId="12" borderId="13"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3" xfId="0" applyNumberFormat="1" applyFont="1" applyFill="1" applyBorder="1" applyAlignment="1">
      <alignment horizontal="right" vertical="center"/>
    </xf>
    <xf numFmtId="10" fontId="19" fillId="12" borderId="31" xfId="0" applyNumberFormat="1" applyFont="1" applyFill="1" applyBorder="1" applyAlignment="1">
      <alignment horizontal="right" vertical="center"/>
    </xf>
    <xf numFmtId="0" fontId="11" fillId="11" borderId="0" xfId="0" applyFont="1" applyFill="1" applyAlignment="1">
      <alignment vertical="center" wrapText="1"/>
    </xf>
    <xf numFmtId="9" fontId="3" fillId="10" borderId="30" xfId="1" applyFont="1" applyFill="1" applyBorder="1" applyAlignment="1">
      <alignment horizontal="center" vertical="center"/>
    </xf>
    <xf numFmtId="9" fontId="3" fillId="10" borderId="31" xfId="1" applyFont="1" applyFill="1" applyBorder="1" applyAlignment="1">
      <alignment horizontal="center" vertical="center"/>
    </xf>
    <xf numFmtId="10" fontId="12" fillId="9" borderId="30" xfId="1" applyNumberFormat="1" applyFont="1" applyFill="1" applyBorder="1" applyAlignment="1">
      <alignment horizontal="center" vertical="center"/>
    </xf>
    <xf numFmtId="10" fontId="12" fillId="9" borderId="31"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10" xfId="1" applyFont="1" applyFill="1" applyBorder="1" applyAlignment="1">
      <alignment horizontal="center" vertical="center"/>
    </xf>
    <xf numFmtId="9" fontId="12" fillId="12" borderId="11" xfId="1" applyFont="1" applyFill="1" applyBorder="1" applyAlignment="1">
      <alignment horizontal="center" vertical="center"/>
    </xf>
    <xf numFmtId="9" fontId="3" fillId="10" borderId="10" xfId="1" applyFont="1" applyFill="1" applyBorder="1" applyAlignment="1">
      <alignment horizontal="center" vertical="center"/>
    </xf>
    <xf numFmtId="9" fontId="3" fillId="10" borderId="11" xfId="1" applyFont="1" applyFill="1" applyBorder="1" applyAlignment="1">
      <alignment horizontal="center" vertical="center"/>
    </xf>
    <xf numFmtId="0" fontId="3" fillId="11" borderId="0" xfId="0" applyFont="1" applyFill="1" applyAlignment="1">
      <alignment horizontal="left" vertical="center" wrapText="1" indent="3"/>
    </xf>
    <xf numFmtId="0" fontId="3" fillId="11" borderId="0" xfId="0" applyFont="1" applyFill="1" applyAlignment="1">
      <alignment horizontal="left" vertical="center" indent="3"/>
    </xf>
    <xf numFmtId="0" fontId="11" fillId="11" borderId="0" xfId="0" applyFont="1" applyFill="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0</v>
    <v>Taiwan Semiconductor Manufacturing Co., Ltd. (XNYS:TSM)</v>
    <v>2</v>
    <v>3</v>
    <v>Finance</v>
    <v>4</v>
    <v>en-US</v>
    <v>a24kjc</v>
    <v>268435456</v>
    <v>1</v>
    <v>Powered by Refinitiv</v>
    <v>110.69</v>
    <v>72.84</v>
    <v>1.0941000000000001</v>
    <v>1.06</v>
    <v>1.0676000000000001E-2</v>
    <v>-0.01</v>
    <v>-9.9649999999999996E-5</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100.37</v>
    <v>Semiconductors &amp; Semiconductor Equipment</v>
    <v>Stock</v>
    <v>45269.041556596872</v>
    <v>0</v>
    <v>98.944999999999993</v>
    <v>465880100000</v>
    <v>Taiwan Semiconductor Manufacturing Co., Ltd.</v>
    <v>Taiwan Semiconductor Manufacturing Co., Ltd.</v>
    <v>99.12</v>
    <v>18.528099999999998</v>
    <v>99.29</v>
    <v>100.35</v>
    <v>100.34</v>
    <v>5186414000</v>
    <v>TSM</v>
    <v>Taiwan Semiconductor Manufacturing Co., Ltd. (XNYS:TSM)</v>
    <v>10572458</v>
    <v>9018423</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TS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3" workbookViewId="0">
      <pane xSplit="1" topLeftCell="I1" activePane="topRight" state="frozen"/>
      <selection pane="topRight" activeCell="O21" sqref="O21"/>
    </sheetView>
  </sheetViews>
  <sheetFormatPr baseColWidth="10" defaultRowHeight="15" x14ac:dyDescent="0.2"/>
  <cols>
    <col min="1" max="1" width="40.83203125" customWidth="1"/>
    <col min="2" max="20" width="18.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14389172824</v>
      </c>
      <c r="C2" s="27">
        <v>14104846527</v>
      </c>
      <c r="D2" s="27">
        <v>17212951333</v>
      </c>
      <c r="E2" s="27">
        <v>20031318301</v>
      </c>
      <c r="F2" s="27">
        <v>24138823385</v>
      </c>
      <c r="G2" s="27">
        <v>25680046200</v>
      </c>
      <c r="H2" s="27">
        <v>29411690944</v>
      </c>
      <c r="I2" s="27">
        <v>32845827697</v>
      </c>
      <c r="J2" s="27">
        <v>33554406302</v>
      </c>
      <c r="K2" s="27">
        <v>35693661515</v>
      </c>
      <c r="L2" s="27">
        <v>47663120701</v>
      </c>
      <c r="M2" s="27">
        <v>57375751335</v>
      </c>
      <c r="N2" s="27">
        <v>73657219992</v>
      </c>
      <c r="O2" s="28">
        <f>SUM(P2:S2)</f>
        <v>69774319177</v>
      </c>
      <c r="P2" s="27">
        <v>20352037655</v>
      </c>
      <c r="Q2" s="27">
        <v>16705246358</v>
      </c>
      <c r="R2" s="27">
        <v>15439035164</v>
      </c>
      <c r="S2" s="27">
        <v>17278000000</v>
      </c>
    </row>
    <row r="3" spans="1:19" ht="16" x14ac:dyDescent="0.2">
      <c r="A3" s="9" t="s">
        <v>191</v>
      </c>
      <c r="B3" s="10"/>
      <c r="C3" s="11">
        <f t="shared" ref="C3:O3" si="0">(C2/B2)-1</f>
        <v>-1.9759738831252815E-2</v>
      </c>
      <c r="D3" s="11">
        <f t="shared" si="0"/>
        <v>0.22035722260787138</v>
      </c>
      <c r="E3" s="11">
        <f t="shared" si="0"/>
        <v>0.16373525454619364</v>
      </c>
      <c r="F3" s="11">
        <f t="shared" si="0"/>
        <v>0.20505415680978656</v>
      </c>
      <c r="G3" s="11">
        <f t="shared" si="0"/>
        <v>6.3848299083116178E-2</v>
      </c>
      <c r="H3" s="11">
        <f t="shared" si="0"/>
        <v>0.14531300741974529</v>
      </c>
      <c r="I3" s="11">
        <f t="shared" si="0"/>
        <v>0.11676094242723445</v>
      </c>
      <c r="J3" s="11">
        <f t="shared" si="0"/>
        <v>2.1572864947614567E-2</v>
      </c>
      <c r="K3" s="11">
        <f t="shared" si="0"/>
        <v>6.3754822354657126E-2</v>
      </c>
      <c r="L3" s="11">
        <f t="shared" si="0"/>
        <v>0.33533850767789475</v>
      </c>
      <c r="M3" s="11">
        <f t="shared" si="0"/>
        <v>0.20377664095746506</v>
      </c>
      <c r="N3" s="11">
        <f t="shared" si="0"/>
        <v>0.2837691581925843</v>
      </c>
      <c r="O3" s="11">
        <f t="shared" si="0"/>
        <v>-5.2715820871622965E-2</v>
      </c>
      <c r="P3" s="11"/>
      <c r="Q3" s="11">
        <f t="shared" ref="Q3:S3" si="1">(Q2/P2)-1</f>
        <v>-0.17918556160415089</v>
      </c>
      <c r="R3" s="11">
        <f t="shared" si="1"/>
        <v>-7.5797217644361314E-2</v>
      </c>
      <c r="S3" s="11">
        <f t="shared" si="1"/>
        <v>0.11911138335172722</v>
      </c>
    </row>
    <row r="4" spans="1:19" ht="16" x14ac:dyDescent="0.2">
      <c r="A4" s="2" t="s">
        <v>19</v>
      </c>
      <c r="B4" s="3">
        <v>14389172824</v>
      </c>
      <c r="C4" s="3">
        <v>14104846527</v>
      </c>
      <c r="D4" s="3">
        <v>17212951333</v>
      </c>
      <c r="E4" s="3">
        <v>20031318301</v>
      </c>
      <c r="F4" s="3">
        <v>24138823385</v>
      </c>
      <c r="G4" s="3">
        <v>25680046200</v>
      </c>
      <c r="H4" s="3">
        <v>29411690944</v>
      </c>
      <c r="I4" s="3">
        <v>32845827697</v>
      </c>
      <c r="J4" s="3">
        <v>33554406302</v>
      </c>
      <c r="K4" s="3">
        <v>35693661515</v>
      </c>
      <c r="L4" s="3">
        <v>47663120701</v>
      </c>
      <c r="M4" s="3">
        <v>57375751335</v>
      </c>
      <c r="N4" s="3">
        <v>73657219992</v>
      </c>
      <c r="O4" s="4">
        <f>SUM(P4:S4)</f>
        <v>69774319177</v>
      </c>
      <c r="P4" s="3">
        <v>20352037655</v>
      </c>
      <c r="Q4" s="3">
        <v>16705246358</v>
      </c>
      <c r="R4" s="3">
        <v>15439035164</v>
      </c>
      <c r="S4" s="3">
        <v>17278000000</v>
      </c>
    </row>
    <row r="5" spans="1:19" ht="16" x14ac:dyDescent="0.2">
      <c r="A5" s="2" t="s">
        <v>20</v>
      </c>
      <c r="B5" s="3">
        <v>7287717088</v>
      </c>
      <c r="C5" s="3">
        <v>7693034434</v>
      </c>
      <c r="D5" s="3">
        <v>9144204656</v>
      </c>
      <c r="E5" s="3">
        <v>10604722801</v>
      </c>
      <c r="F5" s="3">
        <v>12185959249</v>
      </c>
      <c r="G5" s="3">
        <v>13185910206</v>
      </c>
      <c r="H5" s="3">
        <v>14678619601</v>
      </c>
      <c r="I5" s="3">
        <v>16217760456</v>
      </c>
      <c r="J5" s="3">
        <v>17356525525</v>
      </c>
      <c r="K5" s="3">
        <v>19257663309</v>
      </c>
      <c r="L5" s="3">
        <v>22354198847</v>
      </c>
      <c r="M5" s="3">
        <v>27754281658</v>
      </c>
      <c r="N5" s="3">
        <v>29787592981</v>
      </c>
      <c r="O5" s="4">
        <v>28785511175</v>
      </c>
      <c r="P5" s="3">
        <v>7689706468</v>
      </c>
      <c r="Q5" s="3">
        <v>7295593653</v>
      </c>
      <c r="R5" s="3">
        <v>7084429484</v>
      </c>
      <c r="S5" s="3">
        <v>7747409668</v>
      </c>
    </row>
    <row r="6" spans="1:19" ht="16" x14ac:dyDescent="0.2">
      <c r="A6" s="2" t="s">
        <v>21</v>
      </c>
      <c r="B6" s="3">
        <v>7287717088</v>
      </c>
      <c r="C6" s="3">
        <v>7693034434</v>
      </c>
      <c r="D6" s="3">
        <v>9144204656</v>
      </c>
      <c r="E6" s="3">
        <v>10604722801</v>
      </c>
      <c r="F6" s="3">
        <v>12185959249</v>
      </c>
      <c r="G6" s="3">
        <v>13185910206</v>
      </c>
      <c r="H6" s="3">
        <v>14678619601</v>
      </c>
      <c r="I6" s="3">
        <v>16217760456</v>
      </c>
      <c r="J6" s="3">
        <v>17356525525</v>
      </c>
      <c r="K6" s="3">
        <v>19257663309</v>
      </c>
      <c r="L6" s="3">
        <v>22354198847</v>
      </c>
      <c r="M6" s="3">
        <v>27754281658</v>
      </c>
      <c r="N6" s="3">
        <v>29787592981</v>
      </c>
      <c r="O6" s="4">
        <v>28785511175</v>
      </c>
      <c r="P6" s="3">
        <v>7689706468</v>
      </c>
      <c r="Q6" s="3">
        <v>7295593653</v>
      </c>
      <c r="R6" s="3">
        <v>7084429484</v>
      </c>
      <c r="S6" s="3">
        <v>7747409668</v>
      </c>
    </row>
    <row r="7" spans="1:19" ht="16" x14ac:dyDescent="0.2">
      <c r="A7" s="31" t="s">
        <v>22</v>
      </c>
      <c r="B7" s="27">
        <v>7101455736</v>
      </c>
      <c r="C7" s="27">
        <v>6411812093</v>
      </c>
      <c r="D7" s="27">
        <v>8068746677</v>
      </c>
      <c r="E7" s="27">
        <v>9426595500</v>
      </c>
      <c r="F7" s="27">
        <v>11952864137</v>
      </c>
      <c r="G7" s="27">
        <v>12494135994</v>
      </c>
      <c r="H7" s="27">
        <v>14733071343</v>
      </c>
      <c r="I7" s="27">
        <v>16628067241</v>
      </c>
      <c r="J7" s="27">
        <v>16197880777</v>
      </c>
      <c r="K7" s="27">
        <v>16435998205</v>
      </c>
      <c r="L7" s="27">
        <v>25308921854</v>
      </c>
      <c r="M7" s="27">
        <v>29621469678</v>
      </c>
      <c r="N7" s="27">
        <v>43869627011</v>
      </c>
      <c r="O7" s="28">
        <f>P7+Q7+R7+S7</f>
        <v>39801650609</v>
      </c>
      <c r="P7" s="27">
        <v>12662392224</v>
      </c>
      <c r="Q7" s="27">
        <v>9409652705</v>
      </c>
      <c r="R7" s="27">
        <v>8354605680</v>
      </c>
      <c r="S7" s="27">
        <v>9375000000</v>
      </c>
    </row>
    <row r="8" spans="1:19" ht="16" x14ac:dyDescent="0.2">
      <c r="A8" s="26" t="s">
        <v>58</v>
      </c>
      <c r="B8" s="29">
        <v>49.35</v>
      </c>
      <c r="C8" s="29">
        <v>45.46</v>
      </c>
      <c r="D8" s="29">
        <v>46.88</v>
      </c>
      <c r="E8" s="29">
        <v>47.06</v>
      </c>
      <c r="F8" s="29">
        <v>49.52</v>
      </c>
      <c r="G8" s="29">
        <v>48.65</v>
      </c>
      <c r="H8" s="29">
        <v>50.09</v>
      </c>
      <c r="I8" s="29">
        <v>50.62</v>
      </c>
      <c r="J8" s="29">
        <v>48.27</v>
      </c>
      <c r="K8" s="29">
        <v>46.05</v>
      </c>
      <c r="L8" s="29">
        <v>53.1</v>
      </c>
      <c r="M8" s="29">
        <v>51.63</v>
      </c>
      <c r="N8" s="29">
        <v>59.56</v>
      </c>
      <c r="O8" s="30">
        <f>O7/O2*100</f>
        <v>57.043409492872534</v>
      </c>
      <c r="P8" s="29">
        <v>62.22</v>
      </c>
      <c r="Q8" s="29">
        <v>56.33</v>
      </c>
      <c r="R8" s="29">
        <v>54.11</v>
      </c>
      <c r="S8" s="29">
        <v>99.95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v>12051721</v>
      </c>
      <c r="N9" s="3" t="s">
        <v>24</v>
      </c>
      <c r="O9" s="4"/>
      <c r="P9" s="3">
        <v>12662392224</v>
      </c>
      <c r="Q9" s="3" t="s">
        <v>24</v>
      </c>
      <c r="R9" s="3" t="s">
        <v>24</v>
      </c>
      <c r="S9" s="3"/>
    </row>
    <row r="10" spans="1:19" ht="16" x14ac:dyDescent="0.2">
      <c r="A10" s="2" t="s">
        <v>25</v>
      </c>
      <c r="B10" s="3">
        <v>1642112624</v>
      </c>
      <c r="C10" s="3">
        <v>1734265014</v>
      </c>
      <c r="D10" s="3">
        <v>1980321365</v>
      </c>
      <c r="E10" s="3">
        <v>2402011916</v>
      </c>
      <c r="F10" s="3">
        <v>2559827955</v>
      </c>
      <c r="G10" s="3">
        <v>2699337299</v>
      </c>
      <c r="H10" s="3">
        <v>3007256815</v>
      </c>
      <c r="I10" s="3">
        <v>3634902876</v>
      </c>
      <c r="J10" s="3">
        <v>3670547513</v>
      </c>
      <c r="K10" s="3">
        <v>3981460132</v>
      </c>
      <c r="L10" s="3">
        <v>5137248742</v>
      </c>
      <c r="M10" s="3">
        <v>6116417418</v>
      </c>
      <c r="N10" s="3">
        <v>7388068337</v>
      </c>
      <c r="O10" s="4">
        <v>7639960976</v>
      </c>
      <c r="P10" s="3">
        <v>2099852142</v>
      </c>
      <c r="Q10" s="3">
        <v>1815000794</v>
      </c>
      <c r="R10" s="3">
        <v>1870057433</v>
      </c>
      <c r="S10" s="3">
        <v>2124426545</v>
      </c>
    </row>
    <row r="11" spans="1:19" ht="16" x14ac:dyDescent="0.2">
      <c r="A11" s="26" t="s">
        <v>26</v>
      </c>
      <c r="B11" s="27">
        <v>623243334</v>
      </c>
      <c r="C11" s="27">
        <v>616992970</v>
      </c>
      <c r="D11" s="27">
        <v>644591905</v>
      </c>
      <c r="E11" s="27">
        <v>786654979</v>
      </c>
      <c r="F11" s="27">
        <v>760053616</v>
      </c>
      <c r="G11" s="27">
        <v>697839089</v>
      </c>
      <c r="H11" s="27">
        <v>797307802</v>
      </c>
      <c r="I11" s="27">
        <v>912989618</v>
      </c>
      <c r="J11" s="27">
        <v>854140334</v>
      </c>
      <c r="K11" s="27">
        <v>936912875</v>
      </c>
      <c r="L11" s="27">
        <v>1265942712</v>
      </c>
      <c r="M11" s="27">
        <v>1607987729</v>
      </c>
      <c r="N11" s="27">
        <v>2064236775</v>
      </c>
      <c r="O11" s="28">
        <v>2174738119</v>
      </c>
      <c r="P11" s="27">
        <v>649031534</v>
      </c>
      <c r="Q11" s="27">
        <v>530497036</v>
      </c>
      <c r="R11" s="27">
        <v>530751852</v>
      </c>
      <c r="S11" s="27">
        <v>544323243</v>
      </c>
    </row>
    <row r="12" spans="1:19" ht="16" x14ac:dyDescent="0.2">
      <c r="A12" s="12" t="s">
        <v>192</v>
      </c>
      <c r="B12" s="11">
        <f t="shared" ref="B12:S12" si="2">B11/B2</f>
        <v>4.3313353840637697E-2</v>
      </c>
      <c r="C12" s="11">
        <f t="shared" si="2"/>
        <v>4.3743330976266211E-2</v>
      </c>
      <c r="D12" s="11">
        <f t="shared" si="2"/>
        <v>3.7448075726805405E-2</v>
      </c>
      <c r="E12" s="11">
        <f t="shared" si="2"/>
        <v>3.9271253503107117E-2</v>
      </c>
      <c r="F12" s="11">
        <f t="shared" si="2"/>
        <v>3.1486771491617174E-2</v>
      </c>
      <c r="G12" s="11">
        <f t="shared" si="2"/>
        <v>2.7174370465112327E-2</v>
      </c>
      <c r="H12" s="11">
        <f t="shared" si="2"/>
        <v>2.7108533253598979E-2</v>
      </c>
      <c r="I12" s="11">
        <f t="shared" si="2"/>
        <v>2.7796212853037301E-2</v>
      </c>
      <c r="J12" s="11">
        <f t="shared" si="2"/>
        <v>2.5455385093465035E-2</v>
      </c>
      <c r="K12" s="11">
        <f t="shared" si="2"/>
        <v>2.6248718546464312E-2</v>
      </c>
      <c r="L12" s="11">
        <f t="shared" si="2"/>
        <v>2.6560214551235622E-2</v>
      </c>
      <c r="M12" s="11">
        <f t="shared" si="2"/>
        <v>2.802556291788558E-2</v>
      </c>
      <c r="N12" s="11">
        <f t="shared" si="2"/>
        <v>2.8024907473078665E-2</v>
      </c>
      <c r="O12" s="11">
        <f t="shared" si="2"/>
        <v>3.1168173973625358E-2</v>
      </c>
      <c r="P12" s="11">
        <f t="shared" si="2"/>
        <v>3.1890248288752983E-2</v>
      </c>
      <c r="Q12" s="11">
        <f t="shared" si="2"/>
        <v>3.1756313234252272E-2</v>
      </c>
      <c r="R12" s="11">
        <f t="shared" si="2"/>
        <v>3.4377268162299524E-2</v>
      </c>
      <c r="S12" s="11">
        <f t="shared" si="2"/>
        <v>3.1503833950688738E-2</v>
      </c>
    </row>
    <row r="13" spans="1:19" ht="16" x14ac:dyDescent="0.2">
      <c r="A13" s="26" t="s">
        <v>27</v>
      </c>
      <c r="B13" s="27">
        <v>1018869290</v>
      </c>
      <c r="C13" s="27">
        <v>1117272045</v>
      </c>
      <c r="D13" s="27">
        <v>1335729460</v>
      </c>
      <c r="E13" s="27">
        <v>1614514083</v>
      </c>
      <c r="F13" s="27">
        <v>1798105741</v>
      </c>
      <c r="G13" s="27">
        <v>1995450961</v>
      </c>
      <c r="H13" s="27">
        <v>2209429760</v>
      </c>
      <c r="I13" s="27">
        <v>2712920769</v>
      </c>
      <c r="J13" s="27">
        <v>2794533313</v>
      </c>
      <c r="K13" s="27">
        <v>3049629720</v>
      </c>
      <c r="L13" s="27">
        <v>3896579251</v>
      </c>
      <c r="M13" s="27">
        <v>4508430448</v>
      </c>
      <c r="N13" s="27">
        <v>5311845323</v>
      </c>
      <c r="O13" s="28">
        <v>5469146867</v>
      </c>
      <c r="P13" s="27">
        <v>1450668667</v>
      </c>
      <c r="Q13" s="27">
        <v>1286050979</v>
      </c>
      <c r="R13" s="27">
        <v>1337796486</v>
      </c>
      <c r="S13" s="27">
        <v>1584168603</v>
      </c>
    </row>
    <row r="14" spans="1:19" ht="16" x14ac:dyDescent="0.2">
      <c r="A14" s="13" t="s">
        <v>193</v>
      </c>
      <c r="B14" s="14">
        <v>0</v>
      </c>
      <c r="C14" s="14">
        <v>0</v>
      </c>
      <c r="D14" s="14">
        <v>0</v>
      </c>
      <c r="E14" s="14">
        <v>0</v>
      </c>
      <c r="F14" s="14">
        <v>0</v>
      </c>
      <c r="G14" s="14">
        <v>0</v>
      </c>
      <c r="H14" s="14">
        <v>0</v>
      </c>
      <c r="I14" s="14">
        <v>0</v>
      </c>
      <c r="J14" s="14">
        <v>0</v>
      </c>
      <c r="K14" s="14">
        <f t="shared" ref="K14:S14" si="3">K13/K2</f>
        <v>8.543897125035535E-2</v>
      </c>
      <c r="L14" s="14">
        <f t="shared" si="3"/>
        <v>8.1752499494189598E-2</v>
      </c>
      <c r="M14" s="14">
        <f t="shared" si="3"/>
        <v>7.8577279479559434E-2</v>
      </c>
      <c r="N14" s="14">
        <f t="shared" si="3"/>
        <v>7.21157453889371E-2</v>
      </c>
      <c r="O14" s="14">
        <f t="shared" si="3"/>
        <v>7.8383378462298453E-2</v>
      </c>
      <c r="P14" s="14">
        <f t="shared" si="3"/>
        <v>7.1278792403551103E-2</v>
      </c>
      <c r="Q14" s="14">
        <f t="shared" si="3"/>
        <v>7.6984855621965803E-2</v>
      </c>
      <c r="R14" s="14">
        <f t="shared" si="3"/>
        <v>8.6650264850708383E-2</v>
      </c>
      <c r="S14" s="14">
        <f t="shared" si="3"/>
        <v>9.1687035710151632E-2</v>
      </c>
    </row>
    <row r="15" spans="1:19" ht="16" x14ac:dyDescent="0.2">
      <c r="A15" s="2" t="s">
        <v>28</v>
      </c>
      <c r="B15" s="3" t="s">
        <v>24</v>
      </c>
      <c r="C15" s="3" t="s">
        <v>24</v>
      </c>
      <c r="D15" s="3" t="s">
        <v>24</v>
      </c>
      <c r="E15" s="3">
        <v>842854</v>
      </c>
      <c r="F15" s="3">
        <v>1668597</v>
      </c>
      <c r="G15" s="3">
        <v>6047249</v>
      </c>
      <c r="H15" s="3">
        <v>519253</v>
      </c>
      <c r="I15" s="3">
        <v>8992488</v>
      </c>
      <c r="J15" s="3">
        <v>21873866</v>
      </c>
      <c r="K15" s="3">
        <v>-5082463</v>
      </c>
      <c r="L15" s="3">
        <v>-25273221</v>
      </c>
      <c r="M15" s="3">
        <v>-759</v>
      </c>
      <c r="N15" s="3">
        <v>11986238</v>
      </c>
      <c r="O15" s="4">
        <v>-3924009</v>
      </c>
      <c r="P15" s="3">
        <v>151942</v>
      </c>
      <c r="Q15" s="3">
        <v>-1547221</v>
      </c>
      <c r="R15" s="3">
        <v>1509095</v>
      </c>
      <c r="S15" s="3">
        <v>-4065302</v>
      </c>
    </row>
    <row r="16" spans="1:19" ht="16" x14ac:dyDescent="0.2">
      <c r="A16" s="31" t="s">
        <v>29</v>
      </c>
      <c r="B16" s="27">
        <v>5459343112</v>
      </c>
      <c r="C16" s="27">
        <v>4677547079</v>
      </c>
      <c r="D16" s="27">
        <v>6088425313</v>
      </c>
      <c r="E16" s="27">
        <v>7024583584</v>
      </c>
      <c r="F16" s="27">
        <v>9393036182</v>
      </c>
      <c r="G16" s="27">
        <v>9794798694</v>
      </c>
      <c r="H16" s="27">
        <v>11725814528</v>
      </c>
      <c r="I16" s="27">
        <v>12993164365</v>
      </c>
      <c r="J16" s="27">
        <v>12527333264</v>
      </c>
      <c r="K16" s="27">
        <v>12454538073</v>
      </c>
      <c r="L16" s="27">
        <v>20171673112</v>
      </c>
      <c r="M16" s="27">
        <v>23493000538</v>
      </c>
      <c r="N16" s="27">
        <v>36481558674</v>
      </c>
      <c r="O16" s="28">
        <f>SUM(P16:S16)</f>
        <v>19186348015</v>
      </c>
      <c r="P16" s="27">
        <v>-2099852142</v>
      </c>
      <c r="Q16" s="27">
        <v>7594651910</v>
      </c>
      <c r="R16" s="27">
        <v>6484548247</v>
      </c>
      <c r="S16" s="27">
        <v>7207000000</v>
      </c>
    </row>
    <row r="17" spans="1:19" ht="16" x14ac:dyDescent="0.2">
      <c r="A17" s="26" t="s">
        <v>59</v>
      </c>
      <c r="B17" s="29">
        <v>37.94</v>
      </c>
      <c r="C17" s="29">
        <v>33.159999999999997</v>
      </c>
      <c r="D17" s="29">
        <v>35.369999999999997</v>
      </c>
      <c r="E17" s="29">
        <v>35.07</v>
      </c>
      <c r="F17" s="29">
        <v>38.909999999999997</v>
      </c>
      <c r="G17" s="29">
        <v>38.14</v>
      </c>
      <c r="H17" s="29">
        <v>39.869999999999997</v>
      </c>
      <c r="I17" s="29">
        <v>39.56</v>
      </c>
      <c r="J17" s="29">
        <v>37.33</v>
      </c>
      <c r="K17" s="29">
        <v>34.89</v>
      </c>
      <c r="L17" s="29">
        <v>42.32</v>
      </c>
      <c r="M17" s="29">
        <v>40.950000000000003</v>
      </c>
      <c r="N17" s="29">
        <v>49.53</v>
      </c>
      <c r="O17" s="30">
        <f>O16/O2*100</f>
        <v>27.497721570495059</v>
      </c>
      <c r="P17" s="29">
        <v>-10.32</v>
      </c>
      <c r="Q17" s="29">
        <v>45.46</v>
      </c>
      <c r="R17" s="27">
        <v>42</v>
      </c>
      <c r="S17" s="29">
        <v>41.71</v>
      </c>
    </row>
    <row r="18" spans="1:19" ht="16" x14ac:dyDescent="0.2">
      <c r="A18" s="15" t="s">
        <v>194</v>
      </c>
      <c r="B18" s="10"/>
      <c r="C18" s="11">
        <f>(C16/B16)-1</f>
        <v>-0.14320331530025288</v>
      </c>
      <c r="D18" s="11">
        <f>(D16/C16)-1</f>
        <v>0.30162779982144561</v>
      </c>
      <c r="E18" s="11">
        <f>(E16/D16)-1</f>
        <v>0.15376032765009295</v>
      </c>
      <c r="F18" s="11">
        <f t="shared" ref="F18:O18" si="4">(F16/E16)-1</f>
        <v>0.33716626326358479</v>
      </c>
      <c r="G18" s="11">
        <f t="shared" si="4"/>
        <v>4.2772379900963609E-2</v>
      </c>
      <c r="H18" s="11">
        <f t="shared" si="4"/>
        <v>0.19714706696145612</v>
      </c>
      <c r="I18" s="11">
        <f t="shared" si="4"/>
        <v>0.1080820299497065</v>
      </c>
      <c r="J18" s="11">
        <f t="shared" si="4"/>
        <v>-3.5852013252046677E-2</v>
      </c>
      <c r="K18" s="11">
        <f t="shared" si="4"/>
        <v>-5.8109087916733415E-3</v>
      </c>
      <c r="L18" s="11">
        <f t="shared" si="4"/>
        <v>0.6196243484718118</v>
      </c>
      <c r="M18" s="11">
        <f t="shared" si="4"/>
        <v>0.16465304625743538</v>
      </c>
      <c r="N18" s="11">
        <f t="shared" si="4"/>
        <v>0.55286927333913627</v>
      </c>
      <c r="O18" s="11">
        <f t="shared" si="4"/>
        <v>-0.47408091341574454</v>
      </c>
      <c r="P18" s="11"/>
      <c r="Q18" s="11">
        <f t="shared" ref="Q18:S18" si="5">(Q16/P16)-1</f>
        <v>-4.6167555601160037</v>
      </c>
      <c r="R18" s="11">
        <f t="shared" si="5"/>
        <v>-0.14616913008722743</v>
      </c>
      <c r="S18" s="11">
        <f t="shared" si="5"/>
        <v>0.11141126960297254</v>
      </c>
    </row>
    <row r="19" spans="1:19" ht="16" x14ac:dyDescent="0.2">
      <c r="A19" s="2" t="s">
        <v>30</v>
      </c>
      <c r="B19" s="3">
        <v>-380534707</v>
      </c>
      <c r="C19" s="3">
        <v>-116127680</v>
      </c>
      <c r="D19" s="3">
        <v>-235138210</v>
      </c>
      <c r="E19" s="3">
        <v>-205679524</v>
      </c>
      <c r="F19" s="3">
        <v>-166408662</v>
      </c>
      <c r="G19" s="3">
        <v>-873722149</v>
      </c>
      <c r="H19" s="3">
        <v>-249717676</v>
      </c>
      <c r="I19" s="3">
        <v>-318426594</v>
      </c>
      <c r="J19" s="3">
        <v>-405297433</v>
      </c>
      <c r="K19" s="3">
        <v>-550277404</v>
      </c>
      <c r="L19" s="3">
        <v>-640382986</v>
      </c>
      <c r="M19" s="3">
        <v>-475129792</v>
      </c>
      <c r="N19" s="3">
        <v>-745452944</v>
      </c>
      <c r="O19" s="4">
        <f>SUM(P19:S19)</f>
        <v>-14260199426</v>
      </c>
      <c r="P19" s="3">
        <v>-12984704659</v>
      </c>
      <c r="Q19" s="3">
        <v>-428172244</v>
      </c>
      <c r="R19" s="3">
        <v>-408322523</v>
      </c>
      <c r="S19" s="3">
        <v>-439000000</v>
      </c>
    </row>
    <row r="20" spans="1:19" ht="16" x14ac:dyDescent="0.2">
      <c r="A20" s="2" t="s">
        <v>31</v>
      </c>
      <c r="B20" s="3">
        <v>-42523520</v>
      </c>
      <c r="C20" s="3">
        <v>-28164372</v>
      </c>
      <c r="D20" s="3">
        <v>2682152</v>
      </c>
      <c r="E20" s="3">
        <v>27204727</v>
      </c>
      <c r="F20" s="3">
        <v>16001236</v>
      </c>
      <c r="G20" s="3">
        <v>-28586628</v>
      </c>
      <c r="H20" s="3">
        <v>-93435954</v>
      </c>
      <c r="I20" s="3">
        <v>-206139161</v>
      </c>
      <c r="J20" s="3">
        <v>-378801874</v>
      </c>
      <c r="K20" s="3">
        <v>-431615158</v>
      </c>
      <c r="L20" s="3">
        <v>-246883930</v>
      </c>
      <c r="M20" s="3">
        <v>-10646148</v>
      </c>
      <c r="N20" s="3">
        <v>-347227991</v>
      </c>
      <c r="O20" s="4">
        <v>-1464677875</v>
      </c>
      <c r="P20" s="3">
        <v>-235959969</v>
      </c>
      <c r="Q20" s="3">
        <v>-349918132</v>
      </c>
      <c r="R20" s="3">
        <v>-535477438</v>
      </c>
      <c r="S20" s="3">
        <v>-579519936</v>
      </c>
    </row>
    <row r="21" spans="1:19" ht="16" x14ac:dyDescent="0.2">
      <c r="A21" s="2" t="s">
        <v>32</v>
      </c>
      <c r="B21" s="3">
        <v>14588720</v>
      </c>
      <c r="C21" s="3">
        <v>20698339</v>
      </c>
      <c r="D21" s="3">
        <v>32546371</v>
      </c>
      <c r="E21" s="3">
        <v>88807566</v>
      </c>
      <c r="F21" s="3">
        <v>102409510</v>
      </c>
      <c r="G21" s="3">
        <v>97127011</v>
      </c>
      <c r="H21" s="3">
        <v>102583183</v>
      </c>
      <c r="I21" s="3">
        <v>111911305</v>
      </c>
      <c r="J21" s="3">
        <v>99268733</v>
      </c>
      <c r="K21" s="3">
        <v>108444712</v>
      </c>
      <c r="L21" s="3">
        <v>74078401</v>
      </c>
      <c r="M21" s="3">
        <v>195692253</v>
      </c>
      <c r="N21" s="3">
        <v>382293602</v>
      </c>
      <c r="O21" s="4">
        <v>191815588</v>
      </c>
      <c r="P21" s="3">
        <v>108505971</v>
      </c>
      <c r="Q21" s="3">
        <v>97337584</v>
      </c>
      <c r="R21" s="3">
        <v>-96490719</v>
      </c>
      <c r="S21" s="3">
        <v>-96402520</v>
      </c>
    </row>
    <row r="22" spans="1:19" ht="16" x14ac:dyDescent="0.2">
      <c r="A22" s="2" t="s">
        <v>33</v>
      </c>
      <c r="B22" s="3">
        <v>57112240</v>
      </c>
      <c r="C22" s="3">
        <v>48862710</v>
      </c>
      <c r="D22" s="3">
        <v>29864219</v>
      </c>
      <c r="E22" s="3">
        <v>61602839</v>
      </c>
      <c r="F22" s="3">
        <v>86408274</v>
      </c>
      <c r="G22" s="3">
        <v>125713640</v>
      </c>
      <c r="H22" s="3">
        <v>196019137</v>
      </c>
      <c r="I22" s="3">
        <v>318050466</v>
      </c>
      <c r="J22" s="3">
        <v>478070607</v>
      </c>
      <c r="K22" s="3">
        <v>540059870</v>
      </c>
      <c r="L22" s="3">
        <v>320962331</v>
      </c>
      <c r="M22" s="3">
        <v>206338401</v>
      </c>
      <c r="N22" s="3">
        <v>729521593</v>
      </c>
      <c r="O22" s="4">
        <v>1656493464</v>
      </c>
      <c r="P22" s="3">
        <v>344465940</v>
      </c>
      <c r="Q22" s="3">
        <v>447255716</v>
      </c>
      <c r="R22" s="3">
        <v>438986719</v>
      </c>
      <c r="S22" s="3">
        <v>483117416</v>
      </c>
    </row>
    <row r="23" spans="1:19" ht="16" x14ac:dyDescent="0.2">
      <c r="A23" s="2" t="s">
        <v>34</v>
      </c>
      <c r="B23" s="3">
        <v>-338011186</v>
      </c>
      <c r="C23" s="3">
        <v>-87963309</v>
      </c>
      <c r="D23" s="3">
        <v>-237820362</v>
      </c>
      <c r="E23" s="3">
        <v>-232884252</v>
      </c>
      <c r="F23" s="3">
        <v>-182409897</v>
      </c>
      <c r="G23" s="3">
        <v>-845135521</v>
      </c>
      <c r="H23" s="3">
        <v>-156281722</v>
      </c>
      <c r="I23" s="3">
        <v>-112287433</v>
      </c>
      <c r="J23" s="3">
        <v>-26495560</v>
      </c>
      <c r="K23" s="3">
        <v>-118662246</v>
      </c>
      <c r="L23" s="3">
        <v>-393499056</v>
      </c>
      <c r="M23" s="3">
        <v>-464483644</v>
      </c>
      <c r="N23" s="3">
        <v>-398224953</v>
      </c>
      <c r="O23" s="4">
        <v>-441522359492</v>
      </c>
      <c r="P23" s="3">
        <v>-12748744690</v>
      </c>
      <c r="Q23" s="3">
        <v>-78254112</v>
      </c>
      <c r="R23" s="3">
        <v>127154915</v>
      </c>
      <c r="S23" s="3">
        <v>-429246473814</v>
      </c>
    </row>
    <row r="24" spans="1:19" ht="16" x14ac:dyDescent="0.2">
      <c r="A24" s="2" t="s">
        <v>35</v>
      </c>
      <c r="B24" s="3">
        <v>5839877818</v>
      </c>
      <c r="C24" s="3">
        <v>4793674759</v>
      </c>
      <c r="D24" s="3">
        <v>6323563523</v>
      </c>
      <c r="E24" s="3">
        <v>7230263108</v>
      </c>
      <c r="F24" s="3">
        <v>9559444844</v>
      </c>
      <c r="G24" s="3">
        <v>10668520844</v>
      </c>
      <c r="H24" s="3">
        <v>11975532204</v>
      </c>
      <c r="I24" s="3">
        <v>13311590959</v>
      </c>
      <c r="J24" s="3">
        <v>12932630697</v>
      </c>
      <c r="K24" s="3">
        <v>13004815478</v>
      </c>
      <c r="L24" s="3">
        <v>20812056099</v>
      </c>
      <c r="M24" s="3">
        <v>23968130331</v>
      </c>
      <c r="N24" s="3">
        <v>37227011618</v>
      </c>
      <c r="O24" s="4">
        <f>SUM(P24:S24)</f>
        <v>33446547441</v>
      </c>
      <c r="P24" s="3">
        <v>10884852517</v>
      </c>
      <c r="Q24" s="3">
        <v>8022824154</v>
      </c>
      <c r="R24" s="3">
        <v>6892870770</v>
      </c>
      <c r="S24" s="3">
        <v>7646000000</v>
      </c>
    </row>
    <row r="25" spans="1:19" ht="16" x14ac:dyDescent="0.2">
      <c r="A25" s="2" t="s">
        <v>36</v>
      </c>
      <c r="B25" s="3">
        <v>273985736</v>
      </c>
      <c r="C25" s="3">
        <v>353195848</v>
      </c>
      <c r="D25" s="3">
        <v>601644246</v>
      </c>
      <c r="E25" s="3">
        <v>921643033</v>
      </c>
      <c r="F25" s="3">
        <v>1212476451</v>
      </c>
      <c r="G25" s="3">
        <v>1335669715</v>
      </c>
      <c r="H25" s="3">
        <v>1601698791</v>
      </c>
      <c r="I25" s="3">
        <v>1780539182</v>
      </c>
      <c r="J25" s="3">
        <v>1507169138</v>
      </c>
      <c r="K25" s="3">
        <v>1484522434</v>
      </c>
      <c r="L25" s="3">
        <v>2370955044</v>
      </c>
      <c r="M25" s="3">
        <v>2387435385</v>
      </c>
      <c r="N25" s="3">
        <v>4141472039</v>
      </c>
      <c r="O25" s="4">
        <v>3141752709</v>
      </c>
      <c r="P25" s="3">
        <v>2026278873</v>
      </c>
      <c r="Q25" s="3">
        <v>1225910046</v>
      </c>
      <c r="R25" s="3">
        <v>1058228647</v>
      </c>
      <c r="S25" s="3">
        <v>-964830671</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5565892082</v>
      </c>
      <c r="C27" s="3">
        <v>4440478911</v>
      </c>
      <c r="D27" s="3">
        <v>5721919277</v>
      </c>
      <c r="E27" s="3">
        <v>6308620075</v>
      </c>
      <c r="F27" s="3">
        <v>8346968393</v>
      </c>
      <c r="G27" s="3">
        <v>9332851128</v>
      </c>
      <c r="H27" s="3">
        <v>10373833413</v>
      </c>
      <c r="I27" s="3">
        <v>11531051777</v>
      </c>
      <c r="J27" s="3">
        <v>11425461560</v>
      </c>
      <c r="K27" s="3">
        <v>11520293043</v>
      </c>
      <c r="L27" s="3">
        <v>18441101054</v>
      </c>
      <c r="M27" s="3">
        <v>21580694946</v>
      </c>
      <c r="N27" s="3">
        <v>33085539579</v>
      </c>
      <c r="O27" s="4">
        <v>7516133111632</v>
      </c>
      <c r="P27" s="3">
        <v>9627434896</v>
      </c>
      <c r="Q27" s="3">
        <v>6796914108</v>
      </c>
      <c r="R27" s="3">
        <v>5834642123</v>
      </c>
      <c r="S27" s="3">
        <v>7494926193000</v>
      </c>
    </row>
    <row r="28" spans="1:19" ht="16" x14ac:dyDescent="0.2">
      <c r="A28" s="2" t="s">
        <v>39</v>
      </c>
      <c r="B28" s="3">
        <v>46433626</v>
      </c>
      <c r="C28" s="3">
        <v>16643945</v>
      </c>
      <c r="D28" s="3">
        <v>-6718551</v>
      </c>
      <c r="E28" s="3">
        <v>-8579732</v>
      </c>
      <c r="F28" s="3">
        <v>-7463136</v>
      </c>
      <c r="G28" s="3">
        <v>-1075897</v>
      </c>
      <c r="H28" s="3">
        <v>5650564</v>
      </c>
      <c r="I28" s="3">
        <v>2377270</v>
      </c>
      <c r="J28" s="3">
        <v>3482578</v>
      </c>
      <c r="K28" s="3">
        <v>5346833</v>
      </c>
      <c r="L28" s="3">
        <v>19410277</v>
      </c>
      <c r="M28" s="3">
        <v>314027373</v>
      </c>
      <c r="N28" s="3">
        <v>24093705</v>
      </c>
      <c r="O28" s="4">
        <v>958458733438</v>
      </c>
      <c r="P28" s="3">
        <v>-802362</v>
      </c>
      <c r="Q28" s="3">
        <v>-2464899</v>
      </c>
      <c r="R28" s="3">
        <v>-5265778</v>
      </c>
      <c r="S28" s="3">
        <v>958466902796</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v>46433626</v>
      </c>
      <c r="C30" s="3">
        <v>16643945</v>
      </c>
      <c r="D30" s="3">
        <v>-6718551</v>
      </c>
      <c r="E30" s="3">
        <v>-8579732</v>
      </c>
      <c r="F30" s="3">
        <v>-7463136</v>
      </c>
      <c r="G30" s="3">
        <v>-1075897</v>
      </c>
      <c r="H30" s="3">
        <v>5650564</v>
      </c>
      <c r="I30" s="3">
        <v>2377270</v>
      </c>
      <c r="J30" s="3">
        <v>3482578</v>
      </c>
      <c r="K30" s="3">
        <v>5346833</v>
      </c>
      <c r="L30" s="3">
        <v>19410277</v>
      </c>
      <c r="M30" s="3">
        <v>314027373</v>
      </c>
      <c r="N30" s="3">
        <v>24093705</v>
      </c>
      <c r="O30" s="4">
        <v>958458733438</v>
      </c>
      <c r="P30" s="3">
        <v>-802362</v>
      </c>
      <c r="Q30" s="3">
        <v>-2464899</v>
      </c>
      <c r="R30" s="3">
        <v>-5265778</v>
      </c>
      <c r="S30" s="3">
        <v>958466902796</v>
      </c>
    </row>
    <row r="31" spans="1:19" ht="16" x14ac:dyDescent="0.2">
      <c r="A31" s="2" t="s">
        <v>42</v>
      </c>
      <c r="B31" s="3">
        <v>5519458456</v>
      </c>
      <c r="C31" s="3">
        <v>4423834966</v>
      </c>
      <c r="D31" s="3">
        <v>5728637829</v>
      </c>
      <c r="E31" s="3">
        <v>6317199807</v>
      </c>
      <c r="F31" s="3">
        <v>8354431529</v>
      </c>
      <c r="G31" s="3">
        <v>9333927026</v>
      </c>
      <c r="H31" s="3">
        <v>10368182849</v>
      </c>
      <c r="I31" s="3">
        <v>11528674507</v>
      </c>
      <c r="J31" s="3">
        <v>11421978981</v>
      </c>
      <c r="K31" s="3">
        <v>11514946211</v>
      </c>
      <c r="L31" s="3">
        <v>18421690777</v>
      </c>
      <c r="M31" s="3">
        <v>21266667573</v>
      </c>
      <c r="N31" s="3">
        <v>33061445874</v>
      </c>
      <c r="O31" s="4">
        <v>6557674378194</v>
      </c>
      <c r="P31" s="3">
        <v>9628237258</v>
      </c>
      <c r="Q31" s="3">
        <v>6799379007</v>
      </c>
      <c r="R31" s="3">
        <v>5839907900</v>
      </c>
      <c r="S31" s="3">
        <v>6536459290204</v>
      </c>
    </row>
    <row r="32" spans="1:19" ht="16" x14ac:dyDescent="0.2">
      <c r="A32" s="2" t="s">
        <v>43</v>
      </c>
      <c r="B32" s="3">
        <v>-23216813</v>
      </c>
      <c r="C32" s="3">
        <v>-8321972</v>
      </c>
      <c r="D32" s="3">
        <v>6718551</v>
      </c>
      <c r="E32" s="3">
        <v>4289866</v>
      </c>
      <c r="F32" s="3">
        <v>3731568</v>
      </c>
      <c r="G32" s="3">
        <v>537949</v>
      </c>
      <c r="H32" s="3">
        <v>-2825282</v>
      </c>
      <c r="I32" s="3">
        <v>-1188635</v>
      </c>
      <c r="J32" s="3">
        <v>-1741289</v>
      </c>
      <c r="K32" s="3">
        <v>-2673416</v>
      </c>
      <c r="L32" s="3">
        <v>-9705139</v>
      </c>
      <c r="M32" s="3">
        <v>-19269200</v>
      </c>
      <c r="N32" s="3">
        <v>-12046852</v>
      </c>
      <c r="O32" s="4">
        <v>10806863</v>
      </c>
      <c r="P32" s="3">
        <v>802362</v>
      </c>
      <c r="Q32" s="3">
        <v>1232449</v>
      </c>
      <c r="R32" s="3">
        <v>2632889</v>
      </c>
      <c r="S32" s="3">
        <v>6340204</v>
      </c>
    </row>
    <row r="33" spans="1:19" ht="16" x14ac:dyDescent="0.2">
      <c r="A33" s="31" t="s">
        <v>44</v>
      </c>
      <c r="B33" s="27">
        <v>5542675269</v>
      </c>
      <c r="C33" s="27">
        <v>4432156938</v>
      </c>
      <c r="D33" s="27">
        <v>5721919277</v>
      </c>
      <c r="E33" s="27">
        <v>6312909941</v>
      </c>
      <c r="F33" s="27">
        <v>8350699961</v>
      </c>
      <c r="G33" s="27">
        <v>9333389077</v>
      </c>
      <c r="H33" s="27">
        <v>10371008131</v>
      </c>
      <c r="I33" s="27">
        <v>11529863142</v>
      </c>
      <c r="J33" s="27">
        <v>11423720271</v>
      </c>
      <c r="K33" s="27">
        <v>11517619627</v>
      </c>
      <c r="L33" s="27">
        <v>18431395915</v>
      </c>
      <c r="M33" s="27">
        <v>21285936773</v>
      </c>
      <c r="N33" s="27">
        <v>33073492726</v>
      </c>
      <c r="O33" s="28">
        <f>SUM(P33:S33)</f>
        <v>28924856465</v>
      </c>
      <c r="P33" s="27">
        <v>9627434896</v>
      </c>
      <c r="Q33" s="27">
        <v>6798146557</v>
      </c>
      <c r="R33" s="27">
        <v>5837275012</v>
      </c>
      <c r="S33" s="27">
        <v>6662000000</v>
      </c>
    </row>
    <row r="34" spans="1:19" ht="16" x14ac:dyDescent="0.2">
      <c r="A34" s="26" t="s">
        <v>60</v>
      </c>
      <c r="B34" s="29">
        <v>38.520000000000003</v>
      </c>
      <c r="C34" s="29">
        <v>31.42</v>
      </c>
      <c r="D34" s="29">
        <v>33.24</v>
      </c>
      <c r="E34" s="29">
        <v>31.52</v>
      </c>
      <c r="F34" s="29">
        <v>34.590000000000003</v>
      </c>
      <c r="G34" s="29">
        <v>36.340000000000003</v>
      </c>
      <c r="H34" s="29">
        <v>35.26</v>
      </c>
      <c r="I34" s="29">
        <v>35.1</v>
      </c>
      <c r="J34" s="29">
        <v>34.049999999999997</v>
      </c>
      <c r="K34" s="29">
        <v>32.270000000000003</v>
      </c>
      <c r="L34" s="29">
        <v>38.67</v>
      </c>
      <c r="M34" s="29">
        <v>37.1</v>
      </c>
      <c r="N34" s="29">
        <v>44.9</v>
      </c>
      <c r="O34" s="30">
        <f>O33/O2*100</f>
        <v>41.454874524285749</v>
      </c>
      <c r="P34" s="29">
        <v>47.3</v>
      </c>
      <c r="Q34" s="29">
        <v>40.69</v>
      </c>
      <c r="R34" s="29">
        <v>37.81</v>
      </c>
      <c r="S34" s="29">
        <v>38.590000000000003</v>
      </c>
    </row>
    <row r="35" spans="1:19" ht="16" x14ac:dyDescent="0.2">
      <c r="A35" s="16" t="s">
        <v>195</v>
      </c>
      <c r="B35" s="17"/>
      <c r="C35" s="14">
        <f>(C33/B33)-1</f>
        <v>-0.20035781948314602</v>
      </c>
      <c r="D35" s="14">
        <f>(D33/C33)-1</f>
        <v>0.29100105367252671</v>
      </c>
      <c r="E35" s="14">
        <f>(E33/D33)-1</f>
        <v>0.10328538998716108</v>
      </c>
      <c r="F35" s="14">
        <f t="shared" ref="F35:O35" si="6">(F33/E33)-1</f>
        <v>0.32279725816541638</v>
      </c>
      <c r="G35" s="14">
        <f t="shared" si="6"/>
        <v>0.11767745465522905</v>
      </c>
      <c r="H35" s="14">
        <f t="shared" si="6"/>
        <v>0.11117280608787383</v>
      </c>
      <c r="I35" s="14">
        <f t="shared" si="6"/>
        <v>0.11173986138686587</v>
      </c>
      <c r="J35" s="14">
        <f t="shared" si="6"/>
        <v>-9.2059090114740005E-3</v>
      </c>
      <c r="K35" s="14">
        <f t="shared" si="6"/>
        <v>8.2196827104012993E-3</v>
      </c>
      <c r="L35" s="14">
        <f t="shared" si="6"/>
        <v>0.60027822691700017</v>
      </c>
      <c r="M35" s="14">
        <f t="shared" si="6"/>
        <v>0.15487382893646662</v>
      </c>
      <c r="N35" s="14">
        <f t="shared" si="6"/>
        <v>0.55377200819048955</v>
      </c>
      <c r="O35" s="14">
        <f t="shared" si="6"/>
        <v>-0.12543689580564443</v>
      </c>
      <c r="P35" s="14"/>
      <c r="Q35" s="14">
        <f t="shared" ref="Q35:S35" si="7">(Q33/P33)-1</f>
        <v>-0.29387769115691564</v>
      </c>
      <c r="R35" s="14">
        <f t="shared" si="7"/>
        <v>-0.14134316419092174</v>
      </c>
      <c r="S35" s="14">
        <f t="shared" si="7"/>
        <v>0.14128595728393267</v>
      </c>
    </row>
    <row r="36" spans="1:19" ht="16" x14ac:dyDescent="0.2">
      <c r="A36" s="18" t="s">
        <v>196</v>
      </c>
      <c r="B36" s="19">
        <f t="shared" ref="B36:S36" si="8">(B16*(1-0.25))/(B126+B105+B96)</f>
        <v>0.19186673825765022</v>
      </c>
      <c r="C36" s="19">
        <f t="shared" si="8"/>
        <v>0.15552704802453338</v>
      </c>
      <c r="D36" s="19">
        <f t="shared" si="8"/>
        <v>0.15735215363081831</v>
      </c>
      <c r="E36" s="19">
        <f t="shared" si="8"/>
        <v>0.14606259466679869</v>
      </c>
      <c r="F36" s="19">
        <f t="shared" si="8"/>
        <v>0.17173525039933354</v>
      </c>
      <c r="G36" s="19">
        <f t="shared" si="8"/>
        <v>0.16594203525726647</v>
      </c>
      <c r="H36" s="19">
        <f t="shared" si="8"/>
        <v>0.17702145813709014</v>
      </c>
      <c r="I36" s="19">
        <f t="shared" si="8"/>
        <v>0.17278690973269281</v>
      </c>
      <c r="J36" s="19">
        <f t="shared" si="8"/>
        <v>0.15840129056937913</v>
      </c>
      <c r="K36" s="19">
        <f t="shared" si="8"/>
        <v>0.15724315694461957</v>
      </c>
      <c r="L36" s="19">
        <f t="shared" si="8"/>
        <v>0.19184268295996731</v>
      </c>
      <c r="M36" s="19">
        <f t="shared" si="8"/>
        <v>0.16695866748867844</v>
      </c>
      <c r="N36" s="19">
        <f t="shared" si="8"/>
        <v>0.21850680721562904</v>
      </c>
      <c r="O36" s="19">
        <f t="shared" si="8"/>
        <v>0.10685367856190801</v>
      </c>
      <c r="P36" s="19">
        <f t="shared" si="8"/>
        <v>-1.2577093848249531E-2</v>
      </c>
      <c r="Q36" s="19">
        <f t="shared" si="8"/>
        <v>4.3600580596992074E-2</v>
      </c>
      <c r="R36" s="19">
        <f t="shared" si="8"/>
        <v>3.6806150893352256E-2</v>
      </c>
      <c r="S36" s="19">
        <f t="shared" si="8"/>
        <v>4.0137626024171286E-2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5542675269</v>
      </c>
      <c r="C39" s="3">
        <v>4432156938</v>
      </c>
      <c r="D39" s="3">
        <v>5721919277</v>
      </c>
      <c r="E39" s="3">
        <v>6312909941</v>
      </c>
      <c r="F39" s="3">
        <v>8350699961</v>
      </c>
      <c r="G39" s="3">
        <v>9333389077</v>
      </c>
      <c r="H39" s="3">
        <v>10371008131</v>
      </c>
      <c r="I39" s="3">
        <v>11529863142</v>
      </c>
      <c r="J39" s="3">
        <v>11423720271</v>
      </c>
      <c r="K39" s="3">
        <v>11517619627</v>
      </c>
      <c r="L39" s="3">
        <v>18431395915</v>
      </c>
      <c r="M39" s="3">
        <v>21285936773</v>
      </c>
      <c r="N39" s="3">
        <v>33073492726</v>
      </c>
      <c r="O39" s="4">
        <v>6557663571331</v>
      </c>
      <c r="P39" s="3">
        <v>9627434896</v>
      </c>
      <c r="Q39" s="3">
        <v>6798146557</v>
      </c>
      <c r="R39" s="3">
        <v>5837275012</v>
      </c>
      <c r="S39" s="3">
        <v>6536452950000</v>
      </c>
    </row>
    <row r="40" spans="1:19" ht="16" x14ac:dyDescent="0.2">
      <c r="A40" s="2" t="s">
        <v>48</v>
      </c>
      <c r="B40" s="3">
        <v>5181166000</v>
      </c>
      <c r="C40" s="3">
        <v>5182815000</v>
      </c>
      <c r="D40" s="3">
        <v>5184140000</v>
      </c>
      <c r="E40" s="3">
        <v>5185560000</v>
      </c>
      <c r="F40" s="3">
        <v>5185860000</v>
      </c>
      <c r="G40" s="3">
        <v>5186060000</v>
      </c>
      <c r="H40" s="3">
        <v>5186060000</v>
      </c>
      <c r="I40" s="3">
        <v>5186060000</v>
      </c>
      <c r="J40" s="3">
        <v>5186060000</v>
      </c>
      <c r="K40" s="3">
        <v>5186060000</v>
      </c>
      <c r="L40" s="3">
        <v>5186060000</v>
      </c>
      <c r="M40" s="3">
        <v>5186060000</v>
      </c>
      <c r="N40" s="3">
        <v>5185840000</v>
      </c>
      <c r="O40" s="4">
        <v>5185832750</v>
      </c>
      <c r="P40" s="3">
        <v>5185806000</v>
      </c>
      <c r="Q40" s="3">
        <v>5185818000</v>
      </c>
      <c r="R40" s="3">
        <v>5185854000</v>
      </c>
      <c r="S40" s="3">
        <v>5185853000</v>
      </c>
    </row>
    <row r="41" spans="1:19" ht="16" x14ac:dyDescent="0.2">
      <c r="A41" s="2" t="s">
        <v>49</v>
      </c>
      <c r="B41" s="5">
        <v>1.07</v>
      </c>
      <c r="C41" s="5">
        <v>0.86</v>
      </c>
      <c r="D41" s="5">
        <v>1.1000000000000001</v>
      </c>
      <c r="E41" s="5">
        <v>1.22</v>
      </c>
      <c r="F41" s="5">
        <v>1.61</v>
      </c>
      <c r="G41" s="5">
        <v>1.8</v>
      </c>
      <c r="H41" s="3">
        <v>2</v>
      </c>
      <c r="I41" s="5">
        <v>2.2200000000000002</v>
      </c>
      <c r="J41" s="5">
        <v>2.2000000000000002</v>
      </c>
      <c r="K41" s="5">
        <v>2.2200000000000002</v>
      </c>
      <c r="L41" s="5">
        <v>3.55</v>
      </c>
      <c r="M41" s="5">
        <v>4.0999999999999996</v>
      </c>
      <c r="N41" s="5">
        <v>6.38</v>
      </c>
      <c r="O41" s="6">
        <v>1264.53</v>
      </c>
      <c r="P41" s="5">
        <v>1.86</v>
      </c>
      <c r="Q41" s="5">
        <v>1.31</v>
      </c>
      <c r="R41" s="5">
        <v>1.1299999999999999</v>
      </c>
      <c r="S41" s="5">
        <v>1260.44</v>
      </c>
    </row>
    <row r="42" spans="1:19" ht="16" x14ac:dyDescent="0.2">
      <c r="A42" s="2" t="s">
        <v>50</v>
      </c>
      <c r="B42" s="5">
        <v>1.07</v>
      </c>
      <c r="C42" s="5">
        <v>0.86</v>
      </c>
      <c r="D42" s="5">
        <v>1.1000000000000001</v>
      </c>
      <c r="E42" s="5">
        <v>1.22</v>
      </c>
      <c r="F42" s="5">
        <v>1.61</v>
      </c>
      <c r="G42" s="5">
        <v>1.8</v>
      </c>
      <c r="H42" s="3">
        <v>2</v>
      </c>
      <c r="I42" s="5">
        <v>2.2200000000000002</v>
      </c>
      <c r="J42" s="5">
        <v>2.2000000000000002</v>
      </c>
      <c r="K42" s="5">
        <v>2.2200000000000002</v>
      </c>
      <c r="L42" s="5">
        <v>3.56</v>
      </c>
      <c r="M42" s="5">
        <v>4.16</v>
      </c>
      <c r="N42" s="5">
        <v>6.38</v>
      </c>
      <c r="O42" s="6">
        <v>1449.36</v>
      </c>
      <c r="P42" s="5">
        <v>1.86</v>
      </c>
      <c r="Q42" s="5">
        <v>1.31</v>
      </c>
      <c r="R42" s="5">
        <v>1.1299999999999999</v>
      </c>
      <c r="S42" s="5">
        <v>1445.26</v>
      </c>
    </row>
    <row r="43" spans="1:19" ht="16" x14ac:dyDescent="0.2">
      <c r="A43" s="2" t="s">
        <v>51</v>
      </c>
      <c r="B43" s="3">
        <v>5183963000</v>
      </c>
      <c r="C43" s="3">
        <v>5184936000</v>
      </c>
      <c r="D43" s="3">
        <v>5185580000</v>
      </c>
      <c r="E43" s="3">
        <v>5185920000</v>
      </c>
      <c r="F43" s="3">
        <v>5186020000</v>
      </c>
      <c r="G43" s="3">
        <v>5186080000</v>
      </c>
      <c r="H43" s="3">
        <v>5186060000</v>
      </c>
      <c r="I43" s="3">
        <v>5186060000</v>
      </c>
      <c r="J43" s="3">
        <v>5186060000</v>
      </c>
      <c r="K43" s="3">
        <v>5186060000</v>
      </c>
      <c r="L43" s="3">
        <v>5186060000</v>
      </c>
      <c r="M43" s="3">
        <v>5186060000</v>
      </c>
      <c r="N43" s="3">
        <v>5185840000</v>
      </c>
      <c r="O43" s="4">
        <v>5185859000</v>
      </c>
      <c r="P43" s="3">
        <v>5185806000</v>
      </c>
      <c r="Q43" s="3">
        <v>5185875000</v>
      </c>
      <c r="R43" s="3">
        <v>5185883000</v>
      </c>
      <c r="S43" s="3">
        <v>5185872000</v>
      </c>
    </row>
    <row r="44" spans="1:19" ht="16" x14ac:dyDescent="0.2">
      <c r="A44" s="2" t="s">
        <v>52</v>
      </c>
      <c r="B44" s="5">
        <v>1.07</v>
      </c>
      <c r="C44" s="5">
        <v>0.85</v>
      </c>
      <c r="D44" s="5">
        <v>1.1000000000000001</v>
      </c>
      <c r="E44" s="5">
        <v>1.22</v>
      </c>
      <c r="F44" s="5">
        <v>1.61</v>
      </c>
      <c r="G44" s="5">
        <v>1.8</v>
      </c>
      <c r="H44" s="3">
        <v>2</v>
      </c>
      <c r="I44" s="5">
        <v>2.2200000000000002</v>
      </c>
      <c r="J44" s="5">
        <v>2.2000000000000002</v>
      </c>
      <c r="K44" s="5">
        <v>2.2200000000000002</v>
      </c>
      <c r="L44" s="5">
        <v>3.55</v>
      </c>
      <c r="M44" s="5">
        <v>4.0999999999999996</v>
      </c>
      <c r="N44" s="5">
        <v>6.38</v>
      </c>
      <c r="O44" s="6">
        <v>1264.53</v>
      </c>
      <c r="P44" s="5">
        <v>1.86</v>
      </c>
      <c r="Q44" s="5">
        <v>1.31</v>
      </c>
      <c r="R44" s="5">
        <v>1.1299999999999999</v>
      </c>
      <c r="S44" s="5">
        <v>1260.43</v>
      </c>
    </row>
    <row r="45" spans="1:19" ht="16" x14ac:dyDescent="0.2">
      <c r="A45" s="2" t="s">
        <v>53</v>
      </c>
      <c r="B45" s="5">
        <v>1.07</v>
      </c>
      <c r="C45" s="5">
        <v>0.86</v>
      </c>
      <c r="D45" s="5">
        <v>1.1000000000000001</v>
      </c>
      <c r="E45" s="5">
        <v>1.22</v>
      </c>
      <c r="F45" s="5">
        <v>1.61</v>
      </c>
      <c r="G45" s="5">
        <v>1.8</v>
      </c>
      <c r="H45" s="3">
        <v>2</v>
      </c>
      <c r="I45" s="5">
        <v>2.2200000000000002</v>
      </c>
      <c r="J45" s="5">
        <v>2.2000000000000002</v>
      </c>
      <c r="K45" s="5">
        <v>2.2200000000000002</v>
      </c>
      <c r="L45" s="5">
        <v>3.56</v>
      </c>
      <c r="M45" s="5">
        <v>4.16</v>
      </c>
      <c r="N45" s="5">
        <v>6.38</v>
      </c>
      <c r="O45" s="6">
        <v>1449.35</v>
      </c>
      <c r="P45" s="5">
        <v>1.86</v>
      </c>
      <c r="Q45" s="5">
        <v>1.31</v>
      </c>
      <c r="R45" s="5">
        <v>1.1299999999999999</v>
      </c>
      <c r="S45" s="5">
        <v>1445.26</v>
      </c>
    </row>
    <row r="46" spans="1:19" ht="16" x14ac:dyDescent="0.2">
      <c r="A46" s="2" t="s">
        <v>54</v>
      </c>
      <c r="B46" s="3">
        <v>8471025047</v>
      </c>
      <c r="C46" s="3">
        <v>8233857451</v>
      </c>
      <c r="D46" s="3">
        <v>10611628536</v>
      </c>
      <c r="E46" s="3">
        <v>12264971014</v>
      </c>
      <c r="F46" s="3">
        <v>15729709648</v>
      </c>
      <c r="G46" s="3">
        <v>16568798288</v>
      </c>
      <c r="H46" s="3">
        <v>18670753294</v>
      </c>
      <c r="I46" s="3">
        <v>21734957966</v>
      </c>
      <c r="J46" s="3">
        <v>22045058057</v>
      </c>
      <c r="K46" s="3">
        <v>22024683649</v>
      </c>
      <c r="L46" s="3">
        <v>31977661982</v>
      </c>
      <c r="M46" s="3">
        <v>38760099819</v>
      </c>
      <c r="N46" s="3">
        <v>50707919407</v>
      </c>
      <c r="O46" s="4">
        <v>7091672890498</v>
      </c>
      <c r="P46" s="3">
        <v>1400397835</v>
      </c>
      <c r="Q46" s="3">
        <v>11218024744</v>
      </c>
      <c r="R46" s="3">
        <v>10464031235</v>
      </c>
      <c r="S46" s="3">
        <v>7069662710385</v>
      </c>
    </row>
    <row r="47" spans="1:19" ht="16" x14ac:dyDescent="0.2">
      <c r="A47" s="2" t="s">
        <v>55</v>
      </c>
      <c r="B47" s="5">
        <v>58.87</v>
      </c>
      <c r="C47" s="5">
        <v>58.38</v>
      </c>
      <c r="D47" s="5">
        <v>61.65</v>
      </c>
      <c r="E47" s="5">
        <v>61.23</v>
      </c>
      <c r="F47" s="5">
        <v>65.16</v>
      </c>
      <c r="G47" s="5">
        <v>64.52</v>
      </c>
      <c r="H47" s="5">
        <v>63.48</v>
      </c>
      <c r="I47" s="5">
        <v>66.17</v>
      </c>
      <c r="J47" s="5">
        <v>65.7</v>
      </c>
      <c r="K47" s="5">
        <v>61.7</v>
      </c>
      <c r="L47" s="5">
        <v>67.09</v>
      </c>
      <c r="M47" s="5">
        <v>67.55</v>
      </c>
      <c r="N47" s="5">
        <v>68.84</v>
      </c>
      <c r="O47" s="6">
        <v>41.75</v>
      </c>
      <c r="P47" s="5">
        <v>51.63</v>
      </c>
      <c r="Q47" s="5">
        <v>51.53</v>
      </c>
      <c r="R47" s="5">
        <v>50.54</v>
      </c>
      <c r="S47" s="5">
        <v>41.75</v>
      </c>
    </row>
    <row r="48" spans="1:19" ht="16" x14ac:dyDescent="0.2">
      <c r="A48" s="2" t="s">
        <v>56</v>
      </c>
      <c r="B48" s="3">
        <v>5459343112</v>
      </c>
      <c r="C48" s="3">
        <v>4677547079</v>
      </c>
      <c r="D48" s="3">
        <v>6088425313</v>
      </c>
      <c r="E48" s="3">
        <v>7024583584</v>
      </c>
      <c r="F48" s="3">
        <v>9393036182</v>
      </c>
      <c r="G48" s="3">
        <v>9794798694</v>
      </c>
      <c r="H48" s="3">
        <v>11725814528</v>
      </c>
      <c r="I48" s="3">
        <v>12993164365</v>
      </c>
      <c r="J48" s="3">
        <v>12527333264</v>
      </c>
      <c r="K48" s="3">
        <v>12454538073</v>
      </c>
      <c r="L48" s="3">
        <v>20171673112</v>
      </c>
      <c r="M48" s="3">
        <v>23493000538</v>
      </c>
      <c r="N48" s="3">
        <v>36481558674</v>
      </c>
      <c r="O48" s="4">
        <v>7076520595577</v>
      </c>
      <c r="P48" s="3">
        <v>-2099852142</v>
      </c>
      <c r="Q48" s="3">
        <v>7594651910</v>
      </c>
      <c r="R48" s="3">
        <v>6484548247</v>
      </c>
      <c r="S48" s="3">
        <v>7065100199250</v>
      </c>
    </row>
    <row r="49" spans="1:19" ht="16" x14ac:dyDescent="0.2">
      <c r="A49" s="2" t="s">
        <v>57</v>
      </c>
      <c r="B49" s="3">
        <v>5459343112</v>
      </c>
      <c r="C49" s="3">
        <v>4677547079</v>
      </c>
      <c r="D49" s="3">
        <v>6088425313</v>
      </c>
      <c r="E49" s="3">
        <v>7024583584</v>
      </c>
      <c r="F49" s="3">
        <v>9393036182</v>
      </c>
      <c r="G49" s="3">
        <v>9794798694</v>
      </c>
      <c r="H49" s="3">
        <v>11725814528</v>
      </c>
      <c r="I49" s="3">
        <v>12993164365</v>
      </c>
      <c r="J49" s="3">
        <v>12527333264</v>
      </c>
      <c r="K49" s="3">
        <v>12454538073</v>
      </c>
      <c r="L49" s="3">
        <v>20171673112</v>
      </c>
      <c r="M49" s="3">
        <v>23493000538</v>
      </c>
      <c r="N49" s="3">
        <v>36481558674</v>
      </c>
      <c r="O49" s="4">
        <v>7076520595577</v>
      </c>
      <c r="P49" s="3">
        <v>-2099852142</v>
      </c>
      <c r="Q49" s="3">
        <v>7594651910</v>
      </c>
      <c r="R49" s="3">
        <v>6484548247</v>
      </c>
      <c r="S49" s="3">
        <v>7065100199250</v>
      </c>
    </row>
    <row r="50" spans="1:19" ht="16" x14ac:dyDescent="0.2">
      <c r="A50" s="2" t="s">
        <v>61</v>
      </c>
      <c r="B50" s="3">
        <v>432991</v>
      </c>
      <c r="C50" s="3">
        <v>397801</v>
      </c>
      <c r="D50" s="3">
        <v>438357</v>
      </c>
      <c r="E50" s="3">
        <v>494808</v>
      </c>
      <c r="F50" s="3">
        <v>553757</v>
      </c>
      <c r="G50" s="3">
        <v>567239</v>
      </c>
      <c r="H50" s="3">
        <v>626207</v>
      </c>
      <c r="I50" s="3">
        <v>675812</v>
      </c>
      <c r="J50" s="3">
        <v>688267</v>
      </c>
      <c r="K50" s="3">
        <v>695824</v>
      </c>
      <c r="L50" s="3">
        <v>838682</v>
      </c>
      <c r="M50" s="3">
        <v>880645</v>
      </c>
      <c r="N50" s="3">
        <v>1007761</v>
      </c>
      <c r="O50" s="4">
        <v>232411701</v>
      </c>
      <c r="P50" s="3">
        <v>278452</v>
      </c>
      <c r="Q50" s="3">
        <v>228557</v>
      </c>
      <c r="R50" s="3">
        <v>211233</v>
      </c>
      <c r="S50" s="3">
        <v>231727198</v>
      </c>
    </row>
    <row r="51" spans="1:19" ht="16" x14ac:dyDescent="0.2">
      <c r="A51" s="2" t="s">
        <v>62</v>
      </c>
      <c r="B51" s="5">
        <v>0.51</v>
      </c>
      <c r="C51" s="5">
        <v>0.5</v>
      </c>
      <c r="D51" s="5">
        <v>0.52</v>
      </c>
      <c r="E51" s="5">
        <v>0.5</v>
      </c>
      <c r="F51" s="5">
        <v>0.47</v>
      </c>
      <c r="G51" s="5">
        <v>0.68</v>
      </c>
      <c r="H51" s="5">
        <v>0.93</v>
      </c>
      <c r="I51" s="5">
        <v>1.18</v>
      </c>
      <c r="J51" s="5">
        <v>1.3</v>
      </c>
      <c r="K51" s="5">
        <v>1.67</v>
      </c>
      <c r="L51" s="5">
        <v>1.78</v>
      </c>
      <c r="M51" s="5">
        <v>1.85</v>
      </c>
      <c r="N51" s="5">
        <v>1.79</v>
      </c>
      <c r="O51" s="6">
        <v>1.7</v>
      </c>
      <c r="P51" s="5">
        <v>0.45</v>
      </c>
      <c r="Q51" s="5">
        <v>0.45</v>
      </c>
      <c r="R51" s="5">
        <v>0.44</v>
      </c>
      <c r="S51" s="5">
        <v>0.43</v>
      </c>
    </row>
    <row r="52" spans="1:19" ht="16" x14ac:dyDescent="0.2">
      <c r="A52" s="2" t="s">
        <v>63</v>
      </c>
      <c r="B52" s="3">
        <v>3011681935</v>
      </c>
      <c r="C52" s="3">
        <v>3556310372</v>
      </c>
      <c r="D52" s="3">
        <v>4523203223</v>
      </c>
      <c r="E52" s="3">
        <v>5240387431</v>
      </c>
      <c r="F52" s="3">
        <v>6336673465</v>
      </c>
      <c r="G52" s="3">
        <v>6773999594</v>
      </c>
      <c r="H52" s="3">
        <v>6944938766</v>
      </c>
      <c r="I52" s="3">
        <v>8741793601</v>
      </c>
      <c r="J52" s="3">
        <v>9517724793</v>
      </c>
      <c r="K52" s="3">
        <v>9570145576</v>
      </c>
      <c r="L52" s="3">
        <v>11805988870</v>
      </c>
      <c r="M52" s="3">
        <v>15267099280</v>
      </c>
      <c r="N52" s="3">
        <v>14226360732</v>
      </c>
      <c r="O52" s="4">
        <v>15152294921</v>
      </c>
      <c r="P52" s="3">
        <v>3500249977</v>
      </c>
      <c r="Q52" s="3">
        <v>3623372834</v>
      </c>
      <c r="R52" s="3">
        <v>3979482988</v>
      </c>
      <c r="S52" s="3">
        <v>4562511135</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8969503233</v>
      </c>
      <c r="C55" s="3">
        <v>7439492638</v>
      </c>
      <c r="D55" s="3">
        <v>8687924965</v>
      </c>
      <c r="E55" s="3">
        <v>12028342135</v>
      </c>
      <c r="F55" s="3">
        <v>19826809984</v>
      </c>
      <c r="G55" s="3">
        <v>22734008476</v>
      </c>
      <c r="H55" s="3">
        <v>25372466612</v>
      </c>
      <c r="I55" s="3">
        <v>28805316156</v>
      </c>
      <c r="J55" s="3">
        <v>30962024177</v>
      </c>
      <c r="K55" s="3">
        <v>27441503522</v>
      </c>
      <c r="L55" s="3">
        <v>38870569300</v>
      </c>
      <c r="M55" s="3">
        <v>58086268141</v>
      </c>
      <c r="N55" s="3">
        <v>66792371007</v>
      </c>
      <c r="O55" s="4">
        <v>64511929323</v>
      </c>
      <c r="P55" s="3">
        <v>66792371007</v>
      </c>
      <c r="Q55" s="3">
        <v>65546517178</v>
      </c>
      <c r="R55" s="3">
        <v>62931308098</v>
      </c>
      <c r="S55" s="3">
        <v>64511929323</v>
      </c>
    </row>
    <row r="56" spans="1:19" ht="16" x14ac:dyDescent="0.2">
      <c r="A56" s="2" t="s">
        <v>65</v>
      </c>
      <c r="B56" s="3">
        <v>6262607405</v>
      </c>
      <c r="C56" s="3">
        <v>4974473663</v>
      </c>
      <c r="D56" s="3">
        <v>5213388678</v>
      </c>
      <c r="E56" s="3">
        <v>8248841747</v>
      </c>
      <c r="F56" s="3">
        <v>13935860726</v>
      </c>
      <c r="G56" s="3">
        <v>17976259216</v>
      </c>
      <c r="H56" s="3">
        <v>19740121665</v>
      </c>
      <c r="I56" s="3">
        <v>22063511782</v>
      </c>
      <c r="J56" s="3">
        <v>23221394609</v>
      </c>
      <c r="K56" s="3">
        <v>19830661967</v>
      </c>
      <c r="L56" s="3">
        <v>28548386965</v>
      </c>
      <c r="M56" s="3">
        <v>43556315403</v>
      </c>
      <c r="N56" s="3">
        <v>51617844522</v>
      </c>
      <c r="O56" s="4">
        <v>48886326034</v>
      </c>
      <c r="P56" s="3">
        <v>51617844522</v>
      </c>
      <c r="Q56" s="3">
        <v>53020155749</v>
      </c>
      <c r="R56" s="3">
        <v>47840103230</v>
      </c>
      <c r="S56" s="3">
        <v>48886326034</v>
      </c>
    </row>
    <row r="57" spans="1:19" ht="16" x14ac:dyDescent="0.2">
      <c r="A57" s="2" t="s">
        <v>66</v>
      </c>
      <c r="B57" s="3">
        <v>5072177980</v>
      </c>
      <c r="C57" s="3">
        <v>4738342680</v>
      </c>
      <c r="D57" s="3">
        <v>4938551543</v>
      </c>
      <c r="E57" s="3">
        <v>8143187030</v>
      </c>
      <c r="F57" s="3">
        <v>11342606941</v>
      </c>
      <c r="G57" s="3">
        <v>17130603069</v>
      </c>
      <c r="H57" s="3">
        <v>16794002280</v>
      </c>
      <c r="I57" s="3">
        <v>18596086010</v>
      </c>
      <c r="J57" s="3">
        <v>18798666454</v>
      </c>
      <c r="K57" s="3">
        <v>15191625464</v>
      </c>
      <c r="L57" s="3">
        <v>23495288479</v>
      </c>
      <c r="M57" s="3">
        <v>38493154598</v>
      </c>
      <c r="N57" s="3">
        <v>43689355876</v>
      </c>
      <c r="O57" s="4">
        <v>40637733154</v>
      </c>
      <c r="P57" s="3">
        <v>43689355876</v>
      </c>
      <c r="Q57" s="3">
        <v>45495782977</v>
      </c>
      <c r="R57" s="3">
        <v>40993564882</v>
      </c>
      <c r="S57" s="3">
        <v>40637733154</v>
      </c>
    </row>
    <row r="58" spans="1:19" ht="16" x14ac:dyDescent="0.2">
      <c r="A58" s="2" t="s">
        <v>67</v>
      </c>
      <c r="B58" s="3">
        <v>1190429425</v>
      </c>
      <c r="C58" s="3">
        <v>236130984</v>
      </c>
      <c r="D58" s="3">
        <v>274837135</v>
      </c>
      <c r="E58" s="3">
        <v>105654717</v>
      </c>
      <c r="F58" s="3">
        <v>2593253785</v>
      </c>
      <c r="G58" s="3">
        <v>845656147</v>
      </c>
      <c r="H58" s="3">
        <v>2946119385</v>
      </c>
      <c r="I58" s="3">
        <v>3467425773</v>
      </c>
      <c r="J58" s="3">
        <v>4422728155</v>
      </c>
      <c r="K58" s="3">
        <v>4639036504</v>
      </c>
      <c r="L58" s="3">
        <v>5053098486</v>
      </c>
      <c r="M58" s="3">
        <v>5063160805</v>
      </c>
      <c r="N58" s="3">
        <v>7928488646</v>
      </c>
      <c r="O58" s="4">
        <v>8248592880</v>
      </c>
      <c r="P58" s="3">
        <v>7928488646</v>
      </c>
      <c r="Q58" s="3">
        <v>7524372772</v>
      </c>
      <c r="R58" s="3">
        <v>6846538349</v>
      </c>
      <c r="S58" s="3">
        <v>8248592880</v>
      </c>
    </row>
    <row r="59" spans="1:19" ht="16" x14ac:dyDescent="0.2">
      <c r="A59" s="2" t="s">
        <v>68</v>
      </c>
      <c r="B59" s="3">
        <v>1478466231</v>
      </c>
      <c r="C59" s="3">
        <v>1356388298</v>
      </c>
      <c r="D59" s="3">
        <v>1800301241</v>
      </c>
      <c r="E59" s="3">
        <v>2421300123</v>
      </c>
      <c r="F59" s="3">
        <v>3646172218</v>
      </c>
      <c r="G59" s="3">
        <v>2608774419</v>
      </c>
      <c r="H59" s="3">
        <v>4016619625</v>
      </c>
      <c r="I59" s="3">
        <v>4116081604</v>
      </c>
      <c r="J59" s="3">
        <v>4205447285</v>
      </c>
      <c r="K59" s="3">
        <v>4664319922</v>
      </c>
      <c r="L59" s="3">
        <v>5199268313</v>
      </c>
      <c r="M59" s="3">
        <v>7169658742</v>
      </c>
      <c r="N59" s="3">
        <v>7529041003</v>
      </c>
      <c r="O59" s="4">
        <v>6905290833</v>
      </c>
      <c r="P59" s="3">
        <v>7529041003</v>
      </c>
      <c r="Q59" s="3">
        <v>4864908170</v>
      </c>
      <c r="R59" s="3">
        <v>6133571327</v>
      </c>
      <c r="S59" s="3">
        <v>6905290833</v>
      </c>
    </row>
    <row r="60" spans="1:19" ht="16" x14ac:dyDescent="0.2">
      <c r="A60" s="2" t="s">
        <v>69</v>
      </c>
      <c r="B60" s="3">
        <v>93358</v>
      </c>
      <c r="C60" s="3">
        <v>1529814073</v>
      </c>
      <c r="D60" s="3">
        <v>2006191748</v>
      </c>
      <c r="E60" s="3">
        <v>2404077849</v>
      </c>
      <c r="F60" s="3">
        <v>3630616872</v>
      </c>
      <c r="G60" s="3">
        <v>2589572056</v>
      </c>
      <c r="H60" s="3">
        <v>3981981655</v>
      </c>
      <c r="I60" s="3">
        <v>4070542284</v>
      </c>
      <c r="J60" s="3">
        <v>4067592059</v>
      </c>
      <c r="K60" s="3">
        <v>4536079499</v>
      </c>
      <c r="L60" s="3">
        <v>5081201161</v>
      </c>
      <c r="M60" s="3">
        <v>7002320626</v>
      </c>
      <c r="N60" s="3">
        <v>7475261720</v>
      </c>
      <c r="O60" s="4">
        <v>6902928014</v>
      </c>
      <c r="P60" s="3">
        <v>7475261720</v>
      </c>
      <c r="Q60" s="3" t="s">
        <v>24</v>
      </c>
      <c r="R60" s="3">
        <v>6133571327</v>
      </c>
      <c r="S60" s="3">
        <v>6902928014</v>
      </c>
    </row>
    <row r="61" spans="1:19" ht="16" x14ac:dyDescent="0.2">
      <c r="A61" s="2" t="s">
        <v>70</v>
      </c>
      <c r="B61" s="3">
        <v>727111</v>
      </c>
      <c r="C61" s="3">
        <v>416130</v>
      </c>
      <c r="D61" s="3">
        <v>1989654951</v>
      </c>
      <c r="E61" s="3" t="s">
        <v>24</v>
      </c>
      <c r="F61" s="3" t="s">
        <v>24</v>
      </c>
      <c r="G61" s="3" t="s">
        <v>24</v>
      </c>
      <c r="H61" s="3" t="s">
        <v>24</v>
      </c>
      <c r="I61" s="3" t="s">
        <v>24</v>
      </c>
      <c r="J61" s="3">
        <v>116962262</v>
      </c>
      <c r="K61" s="3">
        <v>108612108</v>
      </c>
      <c r="L61" s="3">
        <v>105178335</v>
      </c>
      <c r="M61" s="3">
        <v>151802099</v>
      </c>
      <c r="N61" s="3">
        <v>7475262143</v>
      </c>
      <c r="O61" s="4">
        <v>6774634666</v>
      </c>
      <c r="P61" s="3">
        <v>7475262143</v>
      </c>
      <c r="Q61" s="3">
        <v>4851469891</v>
      </c>
      <c r="R61" s="3">
        <v>6105869548</v>
      </c>
      <c r="S61" s="3">
        <v>6774634666</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1477645762</v>
      </c>
      <c r="C63" s="3">
        <v>-173841905</v>
      </c>
      <c r="D63" s="3">
        <v>-2195545458</v>
      </c>
      <c r="E63" s="3">
        <v>17222275</v>
      </c>
      <c r="F63" s="3">
        <v>15555346</v>
      </c>
      <c r="G63" s="3">
        <v>19202362</v>
      </c>
      <c r="H63" s="3">
        <v>34637970</v>
      </c>
      <c r="I63" s="3">
        <v>45539319</v>
      </c>
      <c r="J63" s="3">
        <v>20892963</v>
      </c>
      <c r="K63" s="3">
        <v>19628316</v>
      </c>
      <c r="L63" s="3">
        <v>12888817</v>
      </c>
      <c r="M63" s="3">
        <v>15536016</v>
      </c>
      <c r="N63" s="3">
        <v>-7421482860</v>
      </c>
      <c r="O63" s="4">
        <v>-6772271847</v>
      </c>
      <c r="P63" s="3">
        <v>-7421482860</v>
      </c>
      <c r="Q63" s="3">
        <v>13438279</v>
      </c>
      <c r="R63" s="3">
        <v>-6105869548</v>
      </c>
      <c r="S63" s="3">
        <v>-6772271847</v>
      </c>
    </row>
    <row r="64" spans="1:19" ht="16" x14ac:dyDescent="0.2">
      <c r="A64" s="2" t="s">
        <v>73</v>
      </c>
      <c r="B64" s="3">
        <v>974259065</v>
      </c>
      <c r="C64" s="3">
        <v>820389781</v>
      </c>
      <c r="D64" s="3">
        <v>1302748053</v>
      </c>
      <c r="E64" s="3">
        <v>1258070269</v>
      </c>
      <c r="F64" s="3">
        <v>2099170229</v>
      </c>
      <c r="G64" s="3">
        <v>2041351377</v>
      </c>
      <c r="H64" s="3">
        <v>1510510378</v>
      </c>
      <c r="I64" s="3">
        <v>2482676801</v>
      </c>
      <c r="J64" s="3">
        <v>3358524832</v>
      </c>
      <c r="K64" s="3">
        <v>2768162249</v>
      </c>
      <c r="L64" s="3">
        <v>4888369296</v>
      </c>
      <c r="M64" s="3">
        <v>6979517325</v>
      </c>
      <c r="N64" s="3">
        <v>7195235700</v>
      </c>
      <c r="O64" s="4">
        <v>8119141961</v>
      </c>
      <c r="P64" s="3">
        <v>7195235700</v>
      </c>
      <c r="Q64" s="3">
        <v>7096411449</v>
      </c>
      <c r="R64" s="3">
        <v>7524057697</v>
      </c>
      <c r="S64" s="3">
        <v>8119141961</v>
      </c>
    </row>
    <row r="65" spans="1:19" ht="16" x14ac:dyDescent="0.2">
      <c r="A65" s="2" t="s">
        <v>74</v>
      </c>
      <c r="B65" s="3">
        <v>134157120</v>
      </c>
      <c r="C65" s="3">
        <v>117301530</v>
      </c>
      <c r="D65" s="3">
        <v>202226572</v>
      </c>
      <c r="E65" s="3">
        <v>141461891</v>
      </c>
      <c r="F65" s="3">
        <v>168915117</v>
      </c>
      <c r="G65" s="3">
        <v>165778059</v>
      </c>
      <c r="H65" s="3">
        <v>211905143</v>
      </c>
      <c r="I65" s="3">
        <v>356041052</v>
      </c>
      <c r="J65" s="3">
        <v>645128455</v>
      </c>
      <c r="K65" s="3">
        <v>736816593</v>
      </c>
      <c r="L65" s="3">
        <v>853260405</v>
      </c>
      <c r="M65" s="3">
        <v>825502122</v>
      </c>
      <c r="N65" s="3">
        <v>1323187762</v>
      </c>
      <c r="O65" s="4">
        <v>1725110576</v>
      </c>
      <c r="P65" s="3">
        <v>1323187762</v>
      </c>
      <c r="Q65" s="3">
        <v>1488238620</v>
      </c>
      <c r="R65" s="3">
        <v>1538889404</v>
      </c>
      <c r="S65" s="3">
        <v>1725110576</v>
      </c>
    </row>
    <row r="66" spans="1:19" ht="16" x14ac:dyDescent="0.2">
      <c r="A66" s="2" t="s">
        <v>75</v>
      </c>
      <c r="B66" s="3">
        <v>664564413</v>
      </c>
      <c r="C66" s="3">
        <v>592521554</v>
      </c>
      <c r="D66" s="3">
        <v>885471912</v>
      </c>
      <c r="E66" s="3">
        <v>873509083</v>
      </c>
      <c r="F66" s="3">
        <v>1614704672</v>
      </c>
      <c r="G66" s="3">
        <v>1632783967</v>
      </c>
      <c r="H66" s="3">
        <v>1034188901</v>
      </c>
      <c r="I66" s="3">
        <v>1793173487</v>
      </c>
      <c r="J66" s="3">
        <v>2344791692</v>
      </c>
      <c r="K66" s="3">
        <v>1733632696</v>
      </c>
      <c r="L66" s="3">
        <v>3262611775</v>
      </c>
      <c r="M66" s="3">
        <v>4977062608</v>
      </c>
      <c r="N66" s="3">
        <v>4088494500</v>
      </c>
      <c r="O66" s="4">
        <v>5308286030</v>
      </c>
      <c r="P66" s="3">
        <v>4088494500</v>
      </c>
      <c r="Q66" s="3">
        <v>3952334466</v>
      </c>
      <c r="R66" s="3">
        <v>4991733337</v>
      </c>
      <c r="S66" s="3">
        <v>5308286030</v>
      </c>
    </row>
    <row r="67" spans="1:19" ht="16" x14ac:dyDescent="0.2">
      <c r="A67" s="2" t="s">
        <v>76</v>
      </c>
      <c r="B67" s="3">
        <v>175537533</v>
      </c>
      <c r="C67" s="3">
        <v>110566697</v>
      </c>
      <c r="D67" s="3">
        <v>215049569</v>
      </c>
      <c r="E67" s="3">
        <v>243099295</v>
      </c>
      <c r="F67" s="3">
        <v>315550439</v>
      </c>
      <c r="G67" s="3">
        <v>242789352</v>
      </c>
      <c r="H67" s="3">
        <v>264416335</v>
      </c>
      <c r="I67" s="3">
        <v>333462262</v>
      </c>
      <c r="J67" s="3">
        <v>368604685</v>
      </c>
      <c r="K67" s="3">
        <v>297712960</v>
      </c>
      <c r="L67" s="3">
        <v>772497116</v>
      </c>
      <c r="M67" s="3">
        <v>1176952595</v>
      </c>
      <c r="N67" s="3">
        <v>1783553437</v>
      </c>
      <c r="O67" s="4">
        <v>1085747585</v>
      </c>
      <c r="P67" s="3">
        <v>1783553437</v>
      </c>
      <c r="Q67" s="3">
        <v>1655838362</v>
      </c>
      <c r="R67" s="3">
        <v>993433318</v>
      </c>
      <c r="S67" s="3">
        <v>1085747585</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v>-2230</v>
      </c>
      <c r="P69" s="3" t="s">
        <v>24</v>
      </c>
      <c r="Q69" s="3" t="s">
        <v>24</v>
      </c>
      <c r="R69" s="3">
        <v>1638</v>
      </c>
      <c r="S69" s="3">
        <v>-2230</v>
      </c>
    </row>
    <row r="70" spans="1:19" ht="16" x14ac:dyDescent="0.2">
      <c r="A70" s="2" t="s">
        <v>79</v>
      </c>
      <c r="B70" s="3">
        <v>254170532</v>
      </c>
      <c r="C70" s="3">
        <v>288240895</v>
      </c>
      <c r="D70" s="3">
        <v>371486992</v>
      </c>
      <c r="E70" s="3">
        <v>100129996</v>
      </c>
      <c r="F70" s="3">
        <v>145606811</v>
      </c>
      <c r="G70" s="3">
        <v>107623464</v>
      </c>
      <c r="H70" s="3">
        <v>105214944</v>
      </c>
      <c r="I70" s="3">
        <v>143045969</v>
      </c>
      <c r="J70" s="3">
        <v>176657452</v>
      </c>
      <c r="K70" s="3">
        <v>178359384</v>
      </c>
      <c r="L70" s="3">
        <v>234544725</v>
      </c>
      <c r="M70" s="3">
        <v>380776672</v>
      </c>
      <c r="N70" s="3">
        <v>450249782</v>
      </c>
      <c r="O70" s="4">
        <v>601170496</v>
      </c>
      <c r="P70" s="3">
        <v>450249782</v>
      </c>
      <c r="Q70" s="3">
        <v>565041810</v>
      </c>
      <c r="R70" s="3">
        <v>1433575843</v>
      </c>
      <c r="S70" s="3">
        <v>601170496</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15688083070</v>
      </c>
      <c r="C76" s="3">
        <v>18131528447</v>
      </c>
      <c r="D76" s="3">
        <v>24200076459</v>
      </c>
      <c r="E76" s="3">
        <v>30351080444</v>
      </c>
      <c r="F76" s="3">
        <v>27484562500</v>
      </c>
      <c r="G76" s="3">
        <v>27727776942</v>
      </c>
      <c r="H76" s="3">
        <v>33160393040</v>
      </c>
      <c r="I76" s="3">
        <v>38128883798</v>
      </c>
      <c r="J76" s="3">
        <v>37038368621</v>
      </c>
      <c r="K76" s="3">
        <v>48109923708</v>
      </c>
      <c r="L76" s="3">
        <v>59382376605</v>
      </c>
      <c r="M76" s="3">
        <v>76568850307</v>
      </c>
      <c r="N76" s="3">
        <v>94740036191</v>
      </c>
      <c r="O76" s="4">
        <v>105391126298</v>
      </c>
      <c r="P76" s="3">
        <v>94740036191</v>
      </c>
      <c r="Q76" s="3">
        <v>100176267998</v>
      </c>
      <c r="R76" s="3">
        <v>102409773908</v>
      </c>
      <c r="S76" s="3">
        <v>105391126298</v>
      </c>
    </row>
    <row r="77" spans="1:19" ht="16" x14ac:dyDescent="0.2">
      <c r="A77" s="2" t="s">
        <v>86</v>
      </c>
      <c r="B77" s="3">
        <v>13322724914</v>
      </c>
      <c r="C77" s="3">
        <v>16195215147</v>
      </c>
      <c r="D77" s="3">
        <v>21265521891</v>
      </c>
      <c r="E77" s="3">
        <v>26596406572</v>
      </c>
      <c r="F77" s="3">
        <v>25890731033</v>
      </c>
      <c r="G77" s="3">
        <v>25983206239</v>
      </c>
      <c r="H77" s="3">
        <v>30959006161</v>
      </c>
      <c r="I77" s="3">
        <v>35705502182</v>
      </c>
      <c r="J77" s="3">
        <v>34878169541</v>
      </c>
      <c r="K77" s="3">
        <v>45688690287</v>
      </c>
      <c r="L77" s="3">
        <v>56349826567</v>
      </c>
      <c r="M77" s="3">
        <v>72572128642</v>
      </c>
      <c r="N77" s="3">
        <v>89009495187</v>
      </c>
      <c r="O77" s="4">
        <v>98323093462</v>
      </c>
      <c r="P77" s="3">
        <v>89009495187</v>
      </c>
      <c r="Q77" s="3">
        <v>94438480517</v>
      </c>
      <c r="R77" s="3">
        <v>-25373291798</v>
      </c>
      <c r="S77" s="3">
        <v>98323093462</v>
      </c>
    </row>
    <row r="78" spans="1:19" ht="16" x14ac:dyDescent="0.2">
      <c r="A78" s="2" t="s">
        <v>87</v>
      </c>
      <c r="B78" s="3">
        <v>39844363961</v>
      </c>
      <c r="C78" s="3">
        <v>45134487453</v>
      </c>
      <c r="D78" s="3">
        <v>55711769198</v>
      </c>
      <c r="E78" s="3">
        <v>65164491257</v>
      </c>
      <c r="F78" s="3">
        <v>68524390915</v>
      </c>
      <c r="G78" s="3">
        <v>73588989003</v>
      </c>
      <c r="H78" s="3">
        <v>86048315668</v>
      </c>
      <c r="I78" s="3">
        <v>103520497829</v>
      </c>
      <c r="J78" s="3">
        <v>109730262882</v>
      </c>
      <c r="K78" s="3">
        <v>131080210431</v>
      </c>
      <c r="L78" s="3">
        <v>158565682598</v>
      </c>
      <c r="M78" s="3">
        <v>190482210564</v>
      </c>
      <c r="N78" s="3">
        <v>208373311259</v>
      </c>
      <c r="O78" s="4">
        <v>223000151882</v>
      </c>
      <c r="P78" s="3">
        <v>208373311259</v>
      </c>
      <c r="Q78" s="3">
        <v>218355303997</v>
      </c>
      <c r="R78" s="3">
        <v>99371998184</v>
      </c>
      <c r="S78" s="3">
        <v>223000151882</v>
      </c>
    </row>
    <row r="79" spans="1:19" ht="16" x14ac:dyDescent="0.2">
      <c r="A79" s="2" t="s">
        <v>88</v>
      </c>
      <c r="B79" s="3">
        <v>26521639047</v>
      </c>
      <c r="C79" s="3">
        <v>28939272306</v>
      </c>
      <c r="D79" s="3">
        <v>34446247308</v>
      </c>
      <c r="E79" s="3">
        <v>38568084685</v>
      </c>
      <c r="F79" s="3">
        <v>42633659881</v>
      </c>
      <c r="G79" s="3">
        <v>47605782764</v>
      </c>
      <c r="H79" s="3">
        <v>55089309507</v>
      </c>
      <c r="I79" s="3">
        <v>67814995648</v>
      </c>
      <c r="J79" s="3">
        <v>74852093341</v>
      </c>
      <c r="K79" s="3">
        <v>85391520144</v>
      </c>
      <c r="L79" s="3">
        <v>102215856031</v>
      </c>
      <c r="M79" s="3">
        <v>117910081922</v>
      </c>
      <c r="N79" s="3">
        <v>119363816072</v>
      </c>
      <c r="O79" s="4">
        <v>124677058420</v>
      </c>
      <c r="P79" s="3">
        <v>119363816072</v>
      </c>
      <c r="Q79" s="3">
        <v>123916823479</v>
      </c>
      <c r="R79" s="3">
        <v>124745289983</v>
      </c>
      <c r="S79" s="3">
        <v>124677058420</v>
      </c>
    </row>
    <row r="80" spans="1:19" ht="16" x14ac:dyDescent="0.2">
      <c r="A80" s="2" t="s">
        <v>89</v>
      </c>
      <c r="B80" s="3">
        <v>1364207933</v>
      </c>
      <c r="C80" s="3">
        <v>1138033100</v>
      </c>
      <c r="D80" s="3">
        <v>2265448077</v>
      </c>
      <c r="E80" s="3">
        <v>2992394187</v>
      </c>
      <c r="F80" s="3">
        <v>950938136</v>
      </c>
      <c r="G80" s="3">
        <v>1065350940</v>
      </c>
      <c r="H80" s="3">
        <v>1432061859</v>
      </c>
      <c r="I80" s="3">
        <v>1396880512</v>
      </c>
      <c r="J80" s="3">
        <v>953404577</v>
      </c>
      <c r="K80" s="3">
        <v>1006506334</v>
      </c>
      <c r="L80" s="3">
        <v>986839159</v>
      </c>
      <c r="M80" s="3">
        <v>1062084747</v>
      </c>
      <c r="N80" s="3">
        <v>2242616059</v>
      </c>
      <c r="O80" s="4">
        <v>3604342658</v>
      </c>
      <c r="P80" s="3">
        <v>2242616059</v>
      </c>
      <c r="Q80" s="3">
        <v>2296202451</v>
      </c>
      <c r="R80" s="3">
        <v>3037775724</v>
      </c>
      <c r="S80" s="3">
        <v>3604342658</v>
      </c>
    </row>
    <row r="81" spans="1:19" ht="16" x14ac:dyDescent="0.2">
      <c r="A81" s="2" t="s">
        <v>90</v>
      </c>
      <c r="B81" s="3">
        <v>1364207933</v>
      </c>
      <c r="C81" s="3">
        <v>1138033100</v>
      </c>
      <c r="D81" s="3">
        <v>2265448077</v>
      </c>
      <c r="E81" s="3">
        <v>2992394187</v>
      </c>
      <c r="F81" s="3">
        <v>950938136</v>
      </c>
      <c r="G81" s="3">
        <v>1065350940</v>
      </c>
      <c r="H81" s="3">
        <v>1432061859</v>
      </c>
      <c r="I81" s="3">
        <v>1396880512</v>
      </c>
      <c r="J81" s="3">
        <v>953404577</v>
      </c>
      <c r="K81" s="3">
        <v>1006506334</v>
      </c>
      <c r="L81" s="3">
        <v>986839159</v>
      </c>
      <c r="M81" s="3">
        <v>1062084747</v>
      </c>
      <c r="N81" s="3">
        <v>2242616059</v>
      </c>
      <c r="O81" s="4">
        <v>3604342658</v>
      </c>
      <c r="P81" s="3">
        <v>2242616059</v>
      </c>
      <c r="Q81" s="3">
        <v>2296202451</v>
      </c>
      <c r="R81" s="3">
        <v>3037775724</v>
      </c>
      <c r="S81" s="3">
        <v>3604342658</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1001150222</v>
      </c>
      <c r="C83" s="3">
        <v>798280200</v>
      </c>
      <c r="D83" s="3">
        <v>669106491</v>
      </c>
      <c r="E83" s="3">
        <v>762279685</v>
      </c>
      <c r="F83" s="3">
        <v>642893330</v>
      </c>
      <c r="G83" s="3">
        <v>679219763</v>
      </c>
      <c r="H83" s="3">
        <v>769325019</v>
      </c>
      <c r="I83" s="3">
        <v>1026501104</v>
      </c>
      <c r="J83" s="3">
        <v>1206794503</v>
      </c>
      <c r="K83" s="3">
        <v>1414727088</v>
      </c>
      <c r="L83" s="3">
        <v>2045710879</v>
      </c>
      <c r="M83" s="3">
        <v>2934636918</v>
      </c>
      <c r="N83" s="3">
        <v>3487924945</v>
      </c>
      <c r="O83" s="4">
        <v>3463690179</v>
      </c>
      <c r="P83" s="3">
        <v>3487924945</v>
      </c>
      <c r="Q83" s="3">
        <v>3441585030</v>
      </c>
      <c r="R83" s="3">
        <v>124745289983</v>
      </c>
      <c r="S83" s="3">
        <v>3463690179</v>
      </c>
    </row>
    <row r="84" spans="1:19" ht="16" x14ac:dyDescent="0.2">
      <c r="A84" s="2" t="s">
        <v>93</v>
      </c>
      <c r="B84" s="3">
        <v>402379647</v>
      </c>
      <c r="C84" s="3">
        <v>358716043</v>
      </c>
      <c r="D84" s="3">
        <v>377408650</v>
      </c>
      <c r="E84" s="3">
        <v>385538085</v>
      </c>
      <c r="F84" s="3">
        <v>428185284</v>
      </c>
      <c r="G84" s="3">
        <v>428224183</v>
      </c>
      <c r="H84" s="3">
        <v>453468857</v>
      </c>
      <c r="I84" s="3">
        <v>476339137</v>
      </c>
      <c r="J84" s="3">
        <v>553148885</v>
      </c>
      <c r="K84" s="3">
        <v>688962502</v>
      </c>
      <c r="L84" s="3">
        <v>917082276</v>
      </c>
      <c r="M84" s="3">
        <v>969447171</v>
      </c>
      <c r="N84" s="3">
        <v>845899927</v>
      </c>
      <c r="O84" s="4">
        <v>725223141</v>
      </c>
      <c r="P84" s="3">
        <v>845899927</v>
      </c>
      <c r="Q84" s="3">
        <v>797991288</v>
      </c>
      <c r="R84" s="3">
        <v>765783189</v>
      </c>
      <c r="S84" s="3">
        <v>725223141</v>
      </c>
    </row>
    <row r="85" spans="1:19" ht="16" x14ac:dyDescent="0.2">
      <c r="A85" s="2" t="s">
        <v>94</v>
      </c>
      <c r="B85" s="3">
        <v>195664675</v>
      </c>
      <c r="C85" s="3">
        <v>188051093</v>
      </c>
      <c r="D85" s="3">
        <v>190216860</v>
      </c>
      <c r="E85" s="3">
        <v>188820697</v>
      </c>
      <c r="F85" s="3">
        <v>186343066</v>
      </c>
      <c r="G85" s="3">
        <v>185855143</v>
      </c>
      <c r="H85" s="3">
        <v>186415208</v>
      </c>
      <c r="I85" s="3">
        <v>189818078</v>
      </c>
      <c r="J85" s="3">
        <v>188550870</v>
      </c>
      <c r="K85" s="3">
        <v>189924818</v>
      </c>
      <c r="L85" s="3">
        <v>193487143</v>
      </c>
      <c r="M85" s="3">
        <v>194425257</v>
      </c>
      <c r="N85" s="3">
        <v>188440777</v>
      </c>
      <c r="O85" s="4">
        <v>186017538</v>
      </c>
      <c r="P85" s="3">
        <v>188440777</v>
      </c>
      <c r="Q85" s="3">
        <v>188925435</v>
      </c>
      <c r="R85" s="3">
        <v>187784051</v>
      </c>
      <c r="S85" s="3">
        <v>186017538</v>
      </c>
    </row>
    <row r="86" spans="1:19" ht="16" x14ac:dyDescent="0.2">
      <c r="A86" s="2" t="s">
        <v>95</v>
      </c>
      <c r="B86" s="3">
        <v>206714972</v>
      </c>
      <c r="C86" s="3">
        <v>170664951</v>
      </c>
      <c r="D86" s="3">
        <v>187191790</v>
      </c>
      <c r="E86" s="3">
        <v>196717388</v>
      </c>
      <c r="F86" s="3">
        <v>241842218</v>
      </c>
      <c r="G86" s="3">
        <v>242369040</v>
      </c>
      <c r="H86" s="3">
        <v>267053649</v>
      </c>
      <c r="I86" s="3">
        <v>286521058</v>
      </c>
      <c r="J86" s="3">
        <v>364598015</v>
      </c>
      <c r="K86" s="3">
        <v>499037685</v>
      </c>
      <c r="L86" s="3">
        <v>723595133</v>
      </c>
      <c r="M86" s="3">
        <v>775021915</v>
      </c>
      <c r="N86" s="3">
        <v>657459151</v>
      </c>
      <c r="O86" s="4">
        <v>539205603</v>
      </c>
      <c r="P86" s="3">
        <v>657459151</v>
      </c>
      <c r="Q86" s="3">
        <v>609065853</v>
      </c>
      <c r="R86" s="3">
        <v>577999138</v>
      </c>
      <c r="S86" s="3">
        <v>539205603</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598770575</v>
      </c>
      <c r="C89" s="3">
        <v>439564156</v>
      </c>
      <c r="D89" s="3">
        <v>291697841</v>
      </c>
      <c r="E89" s="3">
        <v>376741600</v>
      </c>
      <c r="F89" s="3">
        <v>214708046</v>
      </c>
      <c r="G89" s="3">
        <v>250995581</v>
      </c>
      <c r="H89" s="3">
        <v>315856162</v>
      </c>
      <c r="I89" s="3">
        <v>550161968</v>
      </c>
      <c r="J89" s="3">
        <v>653645617</v>
      </c>
      <c r="K89" s="3">
        <v>725764586</v>
      </c>
      <c r="L89" s="3">
        <v>1128628603</v>
      </c>
      <c r="M89" s="3">
        <v>1965189747</v>
      </c>
      <c r="N89" s="3">
        <v>2642025018</v>
      </c>
      <c r="O89" s="4">
        <v>2738467037</v>
      </c>
      <c r="P89" s="3">
        <v>2642025018</v>
      </c>
      <c r="Q89" s="3">
        <v>2643593742</v>
      </c>
      <c r="R89" s="3">
        <v>123979506794</v>
      </c>
      <c r="S89" s="3">
        <v>2738467037</v>
      </c>
    </row>
    <row r="90" spans="1:19" ht="16" x14ac:dyDescent="0.2">
      <c r="A90" s="2" t="s">
        <v>99</v>
      </c>
      <c r="B90" s="3">
        <v>24657586303</v>
      </c>
      <c r="C90" s="3">
        <v>25571021085</v>
      </c>
      <c r="D90" s="3">
        <v>32888001423</v>
      </c>
      <c r="E90" s="3">
        <v>42379422579</v>
      </c>
      <c r="F90" s="3">
        <v>47311372484</v>
      </c>
      <c r="G90" s="3">
        <v>50461785418</v>
      </c>
      <c r="H90" s="3">
        <v>58532859652</v>
      </c>
      <c r="I90" s="3">
        <v>66934199954</v>
      </c>
      <c r="J90" s="3">
        <v>68000392799</v>
      </c>
      <c r="K90" s="3">
        <v>75551427230</v>
      </c>
      <c r="L90" s="3">
        <v>98252945905</v>
      </c>
      <c r="M90" s="3">
        <v>134655118448</v>
      </c>
      <c r="N90" s="3">
        <v>161532407198</v>
      </c>
      <c r="O90" s="4">
        <v>169903167732</v>
      </c>
      <c r="P90" s="3">
        <v>161532407198</v>
      </c>
      <c r="Q90" s="3">
        <v>165722785176</v>
      </c>
      <c r="R90" s="3">
        <v>165341082006</v>
      </c>
      <c r="S90" s="3">
        <v>169903167732</v>
      </c>
    </row>
    <row r="91" spans="1:19" ht="16" x14ac:dyDescent="0.2">
      <c r="A91" s="2" t="s">
        <v>100</v>
      </c>
      <c r="B91" s="3">
        <v>3145643250</v>
      </c>
      <c r="C91" s="3">
        <v>2856887137</v>
      </c>
      <c r="D91" s="3">
        <v>3319352626</v>
      </c>
      <c r="E91" s="3">
        <v>5159012180</v>
      </c>
      <c r="F91" s="3">
        <v>3774677262</v>
      </c>
      <c r="G91" s="3">
        <v>3593690160</v>
      </c>
      <c r="H91" s="3">
        <v>5617564468</v>
      </c>
      <c r="I91" s="3">
        <v>6691045908</v>
      </c>
      <c r="J91" s="3">
        <v>6269646949</v>
      </c>
      <c r="K91" s="3">
        <v>13869979642</v>
      </c>
      <c r="L91" s="3">
        <v>17446638755</v>
      </c>
      <c r="M91" s="3">
        <v>21064770853</v>
      </c>
      <c r="N91" s="3">
        <v>28079822993</v>
      </c>
      <c r="O91" s="4">
        <v>27815369434</v>
      </c>
      <c r="P91" s="3">
        <v>28079822993</v>
      </c>
      <c r="Q91" s="3">
        <v>25953899600</v>
      </c>
      <c r="R91" s="3">
        <v>25773509005</v>
      </c>
      <c r="S91" s="3">
        <v>27815369434</v>
      </c>
    </row>
    <row r="92" spans="1:19" ht="16" x14ac:dyDescent="0.2">
      <c r="A92" s="2" t="s">
        <v>101</v>
      </c>
      <c r="B92" s="3">
        <v>415144931</v>
      </c>
      <c r="C92" s="3">
        <v>347781864</v>
      </c>
      <c r="D92" s="3">
        <v>2042846904</v>
      </c>
      <c r="E92" s="3">
        <v>3505643025</v>
      </c>
      <c r="F92" s="3">
        <v>1546084009</v>
      </c>
      <c r="G92" s="3">
        <v>1357429206</v>
      </c>
      <c r="H92" s="3">
        <v>2768217319</v>
      </c>
      <c r="I92" s="3">
        <v>2827312206</v>
      </c>
      <c r="J92" s="3">
        <v>2476318225</v>
      </c>
      <c r="K92" s="3">
        <v>5990652070</v>
      </c>
      <c r="L92" s="3">
        <v>7003780898</v>
      </c>
      <c r="M92" s="3">
        <v>6976822056</v>
      </c>
      <c r="N92" s="3">
        <v>8731901023</v>
      </c>
      <c r="O92" s="4">
        <v>8766893574</v>
      </c>
      <c r="P92" s="3">
        <v>8731901023</v>
      </c>
      <c r="Q92" s="3">
        <v>6689448993</v>
      </c>
      <c r="R92" s="3">
        <v>6091798298</v>
      </c>
      <c r="S92" s="3">
        <v>8766893574</v>
      </c>
    </row>
    <row r="93" spans="1:19" ht="16" x14ac:dyDescent="0.2">
      <c r="A93" s="2" t="s">
        <v>102</v>
      </c>
      <c r="B93" s="3">
        <v>246418367</v>
      </c>
      <c r="C93" s="3">
        <v>351931176</v>
      </c>
      <c r="D93" s="3">
        <v>538434351</v>
      </c>
      <c r="E93" s="3">
        <v>757068417</v>
      </c>
      <c r="F93" s="3">
        <v>905530563</v>
      </c>
      <c r="G93" s="3">
        <v>1001647193</v>
      </c>
      <c r="H93" s="3">
        <v>1250614631</v>
      </c>
      <c r="I93" s="3">
        <v>1125033410</v>
      </c>
      <c r="J93" s="3">
        <v>1268407901</v>
      </c>
      <c r="K93" s="3">
        <v>1083035576</v>
      </c>
      <c r="L93" s="3">
        <v>1918617355</v>
      </c>
      <c r="M93" s="3">
        <v>2155895012</v>
      </c>
      <c r="N93" s="3">
        <v>3930367956</v>
      </c>
      <c r="O93" s="4">
        <v>3189336475</v>
      </c>
      <c r="P93" s="3">
        <v>3930367956</v>
      </c>
      <c r="Q93" s="3">
        <v>5163481330</v>
      </c>
      <c r="R93" s="3">
        <v>2249522820</v>
      </c>
      <c r="S93" s="3">
        <v>3189336475</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2484079952</v>
      </c>
      <c r="C95" s="3">
        <v>2157174096</v>
      </c>
      <c r="D95" s="3">
        <v>738071371</v>
      </c>
      <c r="E95" s="3">
        <v>896300738</v>
      </c>
      <c r="F95" s="3">
        <v>1323062691</v>
      </c>
      <c r="G95" s="3">
        <v>1234613761</v>
      </c>
      <c r="H95" s="3">
        <v>1598732518</v>
      </c>
      <c r="I95" s="3">
        <v>2738700291</v>
      </c>
      <c r="J95" s="3">
        <v>2524920822</v>
      </c>
      <c r="K95" s="3">
        <v>6796291997</v>
      </c>
      <c r="L95" s="3">
        <v>8524240502</v>
      </c>
      <c r="M95" s="3">
        <v>11932053784</v>
      </c>
      <c r="N95" s="3">
        <v>15417554015</v>
      </c>
      <c r="O95" s="4">
        <v>15859139384</v>
      </c>
      <c r="P95" s="3">
        <v>15417554015</v>
      </c>
      <c r="Q95" s="3">
        <v>14100969277</v>
      </c>
      <c r="R95" s="3">
        <v>17432187887</v>
      </c>
      <c r="S95" s="3">
        <v>15859139384</v>
      </c>
    </row>
    <row r="96" spans="1:19" ht="16" x14ac:dyDescent="0.2">
      <c r="A96" s="2" t="s">
        <v>105</v>
      </c>
      <c r="B96" s="3">
        <v>1078845248</v>
      </c>
      <c r="C96" s="3">
        <v>1006936432</v>
      </c>
      <c r="D96" s="3">
        <v>1199871087</v>
      </c>
      <c r="E96" s="3">
        <v>524938406</v>
      </c>
      <c r="F96" s="3">
        <v>1144184659</v>
      </c>
      <c r="G96" s="3">
        <v>1201753561</v>
      </c>
      <c r="H96" s="3">
        <v>1798324711</v>
      </c>
      <c r="I96" s="3">
        <v>2142811025</v>
      </c>
      <c r="J96" s="3">
        <v>2887550558</v>
      </c>
      <c r="K96" s="3">
        <v>3953774405</v>
      </c>
      <c r="L96" s="3">
        <v>3151790939</v>
      </c>
      <c r="M96" s="3">
        <v>4153732749</v>
      </c>
      <c r="N96" s="3">
        <v>628390319</v>
      </c>
      <c r="O96" s="4">
        <v>229864188</v>
      </c>
      <c r="P96" s="3">
        <v>628390319</v>
      </c>
      <c r="Q96" s="3">
        <v>0</v>
      </c>
      <c r="R96" s="3">
        <v>260912858</v>
      </c>
      <c r="S96" s="3">
        <v>229864188</v>
      </c>
    </row>
    <row r="97" spans="1:19" ht="16" x14ac:dyDescent="0.2">
      <c r="A97" s="2" t="s">
        <v>106</v>
      </c>
      <c r="B97" s="3">
        <v>1078845248</v>
      </c>
      <c r="C97" s="3">
        <v>1006936432</v>
      </c>
      <c r="D97" s="3">
        <v>1199871087</v>
      </c>
      <c r="E97" s="3">
        <v>524938406</v>
      </c>
      <c r="F97" s="3">
        <v>1144184659</v>
      </c>
      <c r="G97" s="3">
        <v>1201753561</v>
      </c>
      <c r="H97" s="3">
        <v>1798324711</v>
      </c>
      <c r="I97" s="3">
        <v>2142811025</v>
      </c>
      <c r="J97" s="3">
        <v>2887550558</v>
      </c>
      <c r="K97" s="3">
        <v>3953774405</v>
      </c>
      <c r="L97" s="3">
        <v>3151790939</v>
      </c>
      <c r="M97" s="3">
        <v>4153732749</v>
      </c>
      <c r="N97" s="3">
        <v>628390319</v>
      </c>
      <c r="O97" s="4">
        <v>229864188</v>
      </c>
      <c r="P97" s="3">
        <v>628390319</v>
      </c>
      <c r="Q97" s="3" t="s">
        <v>24</v>
      </c>
      <c r="R97" s="3">
        <v>260912858</v>
      </c>
      <c r="S97" s="3">
        <v>229864188</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679643</v>
      </c>
      <c r="C99" s="3">
        <v>461508</v>
      </c>
      <c r="D99" s="3">
        <v>385764551</v>
      </c>
      <c r="E99" s="3">
        <v>683689309</v>
      </c>
      <c r="F99" s="3">
        <v>1441963247</v>
      </c>
      <c r="G99" s="3">
        <v>1665681795</v>
      </c>
      <c r="H99" s="3">
        <v>2458426254</v>
      </c>
      <c r="I99" s="3">
        <v>3220064949</v>
      </c>
      <c r="J99" s="3">
        <v>1922042229</v>
      </c>
      <c r="K99" s="3">
        <v>1882545036</v>
      </c>
      <c r="L99" s="3">
        <v>1365803302</v>
      </c>
      <c r="M99" s="3">
        <v>1510209300</v>
      </c>
      <c r="N99" s="3">
        <v>2012838811</v>
      </c>
      <c r="O99" s="4">
        <v>2005102016</v>
      </c>
      <c r="P99" s="3">
        <v>2012838811</v>
      </c>
      <c r="Q99" s="3">
        <v>2721359373</v>
      </c>
      <c r="R99" s="3" t="s">
        <v>24</v>
      </c>
      <c r="S99" s="3">
        <v>2005102016</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679643</v>
      </c>
      <c r="C103" s="3">
        <v>461508</v>
      </c>
      <c r="D103" s="3">
        <v>385764551</v>
      </c>
      <c r="E103" s="3">
        <v>683689309</v>
      </c>
      <c r="F103" s="3">
        <v>1441963247</v>
      </c>
      <c r="G103" s="3">
        <v>1665681795</v>
      </c>
      <c r="H103" s="3">
        <v>2458426254</v>
      </c>
      <c r="I103" s="3">
        <v>3220064949</v>
      </c>
      <c r="J103" s="3">
        <v>1922042229</v>
      </c>
      <c r="K103" s="3">
        <v>1882545036</v>
      </c>
      <c r="L103" s="3">
        <v>1365803302</v>
      </c>
      <c r="M103" s="3">
        <v>1510209300</v>
      </c>
      <c r="N103" s="3">
        <v>2012838811</v>
      </c>
      <c r="O103" s="4">
        <v>2005102016</v>
      </c>
      <c r="P103" s="3">
        <v>2012838811</v>
      </c>
      <c r="Q103" s="3">
        <v>2721359373</v>
      </c>
      <c r="R103" s="3" t="s">
        <v>24</v>
      </c>
      <c r="S103" s="3">
        <v>2005102016</v>
      </c>
    </row>
    <row r="104" spans="1:19" ht="16" x14ac:dyDescent="0.2">
      <c r="A104" s="2" t="s">
        <v>113</v>
      </c>
      <c r="B104" s="3">
        <v>4225168141</v>
      </c>
      <c r="C104" s="3">
        <v>3864285076</v>
      </c>
      <c r="D104" s="3">
        <v>4904988264</v>
      </c>
      <c r="E104" s="3">
        <v>6367639895</v>
      </c>
      <c r="F104" s="3">
        <v>6360825167</v>
      </c>
      <c r="G104" s="3">
        <v>6461125517</v>
      </c>
      <c r="H104" s="3">
        <v>9874315433</v>
      </c>
      <c r="I104" s="3">
        <v>12053921882</v>
      </c>
      <c r="J104" s="3">
        <v>11079239736</v>
      </c>
      <c r="K104" s="3">
        <v>19706299083</v>
      </c>
      <c r="L104" s="3">
        <v>21964232996</v>
      </c>
      <c r="M104" s="3">
        <v>26728712902</v>
      </c>
      <c r="N104" s="3">
        <v>30721052123</v>
      </c>
      <c r="O104" s="4">
        <v>30050335638</v>
      </c>
      <c r="P104" s="3">
        <v>30721052123</v>
      </c>
      <c r="Q104" s="3">
        <v>28675258973</v>
      </c>
      <c r="R104" s="3">
        <v>26034421864</v>
      </c>
      <c r="S104" s="3">
        <v>30050335638</v>
      </c>
    </row>
    <row r="105" spans="1:19" ht="16" x14ac:dyDescent="0.2">
      <c r="A105" s="2" t="s">
        <v>114</v>
      </c>
      <c r="B105" s="3">
        <v>413312818</v>
      </c>
      <c r="C105" s="3">
        <v>675666077</v>
      </c>
      <c r="D105" s="3">
        <v>2827490474</v>
      </c>
      <c r="E105" s="3">
        <v>7099296361</v>
      </c>
      <c r="F105" s="3">
        <v>6788049720</v>
      </c>
      <c r="G105" s="3">
        <v>5845208946</v>
      </c>
      <c r="H105" s="3">
        <v>4750856552</v>
      </c>
      <c r="I105" s="3">
        <v>3084832512</v>
      </c>
      <c r="J105" s="3">
        <v>1851189152</v>
      </c>
      <c r="K105" s="3">
        <v>1339087794</v>
      </c>
      <c r="L105" s="3">
        <v>9845303256</v>
      </c>
      <c r="M105" s="3">
        <v>22920589408</v>
      </c>
      <c r="N105" s="3">
        <v>28268961204</v>
      </c>
      <c r="O105" s="4">
        <v>29953304875</v>
      </c>
      <c r="P105" s="3">
        <v>28268961204</v>
      </c>
      <c r="Q105" s="3">
        <v>29058873502</v>
      </c>
      <c r="R105" s="3">
        <v>28952465364</v>
      </c>
      <c r="S105" s="3">
        <v>29953304875</v>
      </c>
    </row>
    <row r="106" spans="1:19" ht="16" x14ac:dyDescent="0.2">
      <c r="A106" s="2" t="s">
        <v>115</v>
      </c>
      <c r="B106" s="3">
        <v>389476418</v>
      </c>
      <c r="C106" s="3">
        <v>646900497</v>
      </c>
      <c r="D106" s="3">
        <v>2801728049</v>
      </c>
      <c r="E106" s="3">
        <v>7073251430</v>
      </c>
      <c r="F106" s="3">
        <v>6762668160</v>
      </c>
      <c r="G106" s="3">
        <v>5845208946</v>
      </c>
      <c r="H106" s="3">
        <v>4750856552</v>
      </c>
      <c r="I106" s="3">
        <v>3084832512</v>
      </c>
      <c r="J106" s="3">
        <v>1851189152</v>
      </c>
      <c r="K106" s="3">
        <v>837308641</v>
      </c>
      <c r="L106" s="3">
        <v>9113555515</v>
      </c>
      <c r="M106" s="3">
        <v>22170084750</v>
      </c>
      <c r="N106" s="3">
        <v>27300566367</v>
      </c>
      <c r="O106" s="4">
        <v>29042063700</v>
      </c>
      <c r="P106" s="3">
        <v>27300566367</v>
      </c>
      <c r="Q106" s="3">
        <v>28074067658</v>
      </c>
      <c r="R106" s="3">
        <v>28952465364</v>
      </c>
      <c r="S106" s="3">
        <v>29042063700</v>
      </c>
    </row>
    <row r="107" spans="1:19" ht="16" x14ac:dyDescent="0.2">
      <c r="A107" s="2" t="s">
        <v>116</v>
      </c>
      <c r="B107" s="3">
        <v>23836400</v>
      </c>
      <c r="C107" s="3">
        <v>28765580</v>
      </c>
      <c r="D107" s="3">
        <v>25762425</v>
      </c>
      <c r="E107" s="3">
        <v>26044931</v>
      </c>
      <c r="F107" s="3">
        <v>25381561</v>
      </c>
      <c r="G107" s="3" t="s">
        <v>24</v>
      </c>
      <c r="H107" s="3" t="s">
        <v>24</v>
      </c>
      <c r="I107" s="3" t="s">
        <v>24</v>
      </c>
      <c r="J107" s="3" t="s">
        <v>24</v>
      </c>
      <c r="K107" s="3">
        <v>501779153</v>
      </c>
      <c r="L107" s="3">
        <v>731747741</v>
      </c>
      <c r="M107" s="3">
        <v>750504658</v>
      </c>
      <c r="N107" s="3">
        <v>968394838</v>
      </c>
      <c r="O107" s="4">
        <v>911241175</v>
      </c>
      <c r="P107" s="3">
        <v>968394838</v>
      </c>
      <c r="Q107" s="3">
        <v>984805843</v>
      </c>
      <c r="R107" s="3">
        <v>954731490</v>
      </c>
      <c r="S107" s="3">
        <v>911241175</v>
      </c>
    </row>
    <row r="108" spans="1:19" ht="16" x14ac:dyDescent="0.2">
      <c r="A108" s="2" t="s">
        <v>117</v>
      </c>
      <c r="B108" s="3">
        <v>170892634</v>
      </c>
      <c r="C108" s="3">
        <v>157079528</v>
      </c>
      <c r="D108" s="3">
        <v>163141718</v>
      </c>
      <c r="E108" s="3">
        <v>466995641</v>
      </c>
      <c r="F108" s="3">
        <v>1073583899</v>
      </c>
      <c r="G108" s="3">
        <v>933346802</v>
      </c>
      <c r="H108" s="3">
        <v>777236932</v>
      </c>
      <c r="I108" s="3">
        <v>624874158</v>
      </c>
      <c r="J108" s="3">
        <v>494161963</v>
      </c>
      <c r="K108" s="3">
        <v>394705025</v>
      </c>
      <c r="L108" s="3">
        <v>580290883</v>
      </c>
      <c r="M108" s="3">
        <v>6546531274</v>
      </c>
      <c r="N108" s="3">
        <v>6220905055</v>
      </c>
      <c r="O108" s="4">
        <v>5414791490</v>
      </c>
      <c r="P108" s="3">
        <v>6220905055</v>
      </c>
      <c r="Q108" s="3">
        <v>6407317873</v>
      </c>
      <c r="R108" s="3">
        <v>7431746047</v>
      </c>
      <c r="S108" s="3">
        <v>5414791490</v>
      </c>
    </row>
    <row r="109" spans="1:19" ht="16" x14ac:dyDescent="0.2">
      <c r="A109" s="2" t="s">
        <v>118</v>
      </c>
      <c r="B109" s="3">
        <v>4339993</v>
      </c>
      <c r="C109" s="3">
        <v>876284</v>
      </c>
      <c r="D109" s="3">
        <v>7021248</v>
      </c>
      <c r="E109" s="3">
        <v>5088665</v>
      </c>
      <c r="F109" s="3">
        <v>6320803</v>
      </c>
      <c r="G109" s="3">
        <v>952020</v>
      </c>
      <c r="H109" s="3">
        <v>4380620</v>
      </c>
      <c r="I109" s="3">
        <v>10155248</v>
      </c>
      <c r="J109" s="3">
        <v>7589680</v>
      </c>
      <c r="K109" s="3">
        <v>11488575</v>
      </c>
      <c r="L109" s="3">
        <v>61568116</v>
      </c>
      <c r="M109" s="3">
        <v>67729673</v>
      </c>
      <c r="N109" s="3">
        <v>33556737</v>
      </c>
      <c r="O109" s="4">
        <v>6584439</v>
      </c>
      <c r="P109" s="3">
        <v>33556737</v>
      </c>
      <c r="Q109" s="3">
        <v>23844487</v>
      </c>
      <c r="R109" s="3">
        <v>11994510</v>
      </c>
      <c r="S109" s="3">
        <v>6584439</v>
      </c>
    </row>
    <row r="110" spans="1:19" ht="16" x14ac:dyDescent="0.2">
      <c r="A110" s="2" t="s">
        <v>119</v>
      </c>
      <c r="B110" s="3">
        <v>130753007</v>
      </c>
      <c r="C110" s="3">
        <v>129082864</v>
      </c>
      <c r="D110" s="3">
        <v>137041265</v>
      </c>
      <c r="E110" s="3">
        <v>254665622</v>
      </c>
      <c r="F110" s="3">
        <v>231123939</v>
      </c>
      <c r="G110" s="3">
        <v>226749044</v>
      </c>
      <c r="H110" s="3">
        <v>265332745</v>
      </c>
      <c r="I110" s="3">
        <v>297417641</v>
      </c>
      <c r="J110" s="3">
        <v>313999582</v>
      </c>
      <c r="K110" s="3">
        <v>306318058</v>
      </c>
      <c r="L110" s="3">
        <v>424018558</v>
      </c>
      <c r="M110" s="3">
        <v>398918500</v>
      </c>
      <c r="N110" s="3">
        <v>303267941</v>
      </c>
      <c r="O110" s="4">
        <v>266900350</v>
      </c>
      <c r="P110" s="3">
        <v>303267941</v>
      </c>
      <c r="Q110" s="3">
        <v>282529018</v>
      </c>
      <c r="R110" s="3">
        <v>276281287</v>
      </c>
      <c r="S110" s="3">
        <v>266900350</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35799634</v>
      </c>
      <c r="C114" s="3">
        <v>27120381</v>
      </c>
      <c r="D114" s="3">
        <v>19079205</v>
      </c>
      <c r="E114" s="3">
        <v>207241354</v>
      </c>
      <c r="F114" s="3">
        <v>836139156</v>
      </c>
      <c r="G114" s="3">
        <v>705645738</v>
      </c>
      <c r="H114" s="3">
        <v>507523566</v>
      </c>
      <c r="I114" s="3">
        <v>317301268</v>
      </c>
      <c r="J114" s="3">
        <v>172572700</v>
      </c>
      <c r="K114" s="3">
        <v>76898392</v>
      </c>
      <c r="L114" s="3">
        <v>94704209</v>
      </c>
      <c r="M114" s="3">
        <v>6079883102</v>
      </c>
      <c r="N114" s="3">
        <v>5884080377</v>
      </c>
      <c r="O114" s="4">
        <v>5141306701</v>
      </c>
      <c r="P114" s="3">
        <v>5884080377</v>
      </c>
      <c r="Q114" s="3">
        <v>6100944368</v>
      </c>
      <c r="R114" s="3">
        <v>7143470250</v>
      </c>
      <c r="S114" s="3">
        <v>5141306701</v>
      </c>
    </row>
    <row r="115" spans="1:19" ht="16" x14ac:dyDescent="0.2">
      <c r="A115" s="2" t="s">
        <v>121</v>
      </c>
      <c r="B115" s="3">
        <v>584205452</v>
      </c>
      <c r="C115" s="3">
        <v>832745605</v>
      </c>
      <c r="D115" s="3">
        <v>2990632192</v>
      </c>
      <c r="E115" s="3">
        <v>7566292002</v>
      </c>
      <c r="F115" s="3">
        <v>7861633619</v>
      </c>
      <c r="G115" s="3">
        <v>6778555748</v>
      </c>
      <c r="H115" s="3">
        <v>5528093484</v>
      </c>
      <c r="I115" s="3">
        <v>3709706670</v>
      </c>
      <c r="J115" s="3">
        <v>2345351115</v>
      </c>
      <c r="K115" s="3">
        <v>1733792819</v>
      </c>
      <c r="L115" s="3">
        <v>10425594138</v>
      </c>
      <c r="M115" s="3">
        <v>29467120682</v>
      </c>
      <c r="N115" s="3">
        <v>34489866259</v>
      </c>
      <c r="O115" s="4">
        <v>35368096365</v>
      </c>
      <c r="P115" s="3">
        <v>34489866259</v>
      </c>
      <c r="Q115" s="3">
        <v>35466191375</v>
      </c>
      <c r="R115" s="3">
        <v>36384211411</v>
      </c>
      <c r="S115" s="3">
        <v>35368096365</v>
      </c>
    </row>
    <row r="116" spans="1:19" ht="16" x14ac:dyDescent="0.2">
      <c r="A116" s="2" t="s">
        <v>122</v>
      </c>
      <c r="B116" s="3">
        <v>4809373593</v>
      </c>
      <c r="C116" s="3">
        <v>4697030681</v>
      </c>
      <c r="D116" s="3">
        <v>7895620455</v>
      </c>
      <c r="E116" s="3">
        <v>13933931897</v>
      </c>
      <c r="F116" s="3">
        <v>14222458786</v>
      </c>
      <c r="G116" s="3">
        <v>13239681265</v>
      </c>
      <c r="H116" s="3">
        <v>15402408917</v>
      </c>
      <c r="I116" s="3">
        <v>15763628552</v>
      </c>
      <c r="J116" s="3">
        <v>13424590851</v>
      </c>
      <c r="K116" s="3">
        <v>21440091903</v>
      </c>
      <c r="L116" s="3">
        <v>32389827135</v>
      </c>
      <c r="M116" s="3">
        <v>56195833584</v>
      </c>
      <c r="N116" s="3">
        <v>65210918382</v>
      </c>
      <c r="O116" s="4">
        <v>65418432003</v>
      </c>
      <c r="P116" s="3">
        <v>65210918382</v>
      </c>
      <c r="Q116" s="3">
        <v>64141450348</v>
      </c>
      <c r="R116" s="3">
        <v>62418633275</v>
      </c>
      <c r="S116" s="3">
        <v>65418432003</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10796879798</v>
      </c>
      <c r="C118" s="3">
        <v>10403533314</v>
      </c>
      <c r="D118" s="3">
        <v>10860642190</v>
      </c>
      <c r="E118" s="3">
        <v>10574088040</v>
      </c>
      <c r="F118" s="3">
        <v>9976791888</v>
      </c>
      <c r="G118" s="3">
        <v>9608305594</v>
      </c>
      <c r="H118" s="3">
        <v>9791682887</v>
      </c>
      <c r="I118" s="3">
        <v>10605820213</v>
      </c>
      <c r="J118" s="3">
        <v>10268397773</v>
      </c>
      <c r="K118" s="3">
        <v>10529523576</v>
      </c>
      <c r="L118" s="3">
        <v>11233932416</v>
      </c>
      <c r="M118" s="3">
        <v>11713065440</v>
      </c>
      <c r="N118" s="3">
        <v>10692331702</v>
      </c>
      <c r="O118" s="4">
        <v>10198103510</v>
      </c>
      <c r="P118" s="3">
        <v>10692331702</v>
      </c>
      <c r="Q118" s="3">
        <v>10812551475</v>
      </c>
      <c r="R118" s="3">
        <v>10570599014</v>
      </c>
      <c r="S118" s="3">
        <v>10198103510</v>
      </c>
    </row>
    <row r="119" spans="1:19" ht="16" x14ac:dyDescent="0.2">
      <c r="A119" s="2" t="s">
        <v>125</v>
      </c>
      <c r="B119" s="3">
        <v>8886553289</v>
      </c>
      <c r="C119" s="3">
        <v>8559140917</v>
      </c>
      <c r="D119" s="3">
        <v>8927455338</v>
      </c>
      <c r="E119" s="3">
        <v>8699857417</v>
      </c>
      <c r="F119" s="3">
        <v>8205070872</v>
      </c>
      <c r="G119" s="3">
        <v>7894291714</v>
      </c>
      <c r="H119" s="3">
        <v>8045668089</v>
      </c>
      <c r="I119" s="3">
        <v>8713603575</v>
      </c>
      <c r="J119" s="3">
        <v>8436210736</v>
      </c>
      <c r="K119" s="3">
        <v>8650092294</v>
      </c>
      <c r="L119" s="3">
        <v>9228549815</v>
      </c>
      <c r="M119" s="3">
        <v>9372313030</v>
      </c>
      <c r="N119" s="3">
        <v>8436623029</v>
      </c>
      <c r="O119" s="4">
        <v>8033353649</v>
      </c>
      <c r="P119" s="3">
        <v>8436623029</v>
      </c>
      <c r="Q119" s="3">
        <v>8516978993</v>
      </c>
      <c r="R119" s="3">
        <v>8326382396</v>
      </c>
      <c r="S119" s="3">
        <v>8033353649</v>
      </c>
    </row>
    <row r="120" spans="1:19" ht="16" x14ac:dyDescent="0.2">
      <c r="A120" s="2" t="s">
        <v>126</v>
      </c>
      <c r="B120" s="3">
        <v>1910326509</v>
      </c>
      <c r="C120" s="3">
        <v>1844392397</v>
      </c>
      <c r="D120" s="3">
        <v>1933186853</v>
      </c>
      <c r="E120" s="3">
        <v>1874230623</v>
      </c>
      <c r="F120" s="3">
        <v>1771721016</v>
      </c>
      <c r="G120" s="3">
        <v>1714013879</v>
      </c>
      <c r="H120" s="3">
        <v>1746014798</v>
      </c>
      <c r="I120" s="3">
        <v>1892216638</v>
      </c>
      <c r="J120" s="3">
        <v>1832187037</v>
      </c>
      <c r="K120" s="3">
        <v>1879431282</v>
      </c>
      <c r="L120" s="3">
        <v>2005382601</v>
      </c>
      <c r="M120" s="3">
        <v>2340752409</v>
      </c>
      <c r="N120" s="3">
        <v>2255708673</v>
      </c>
      <c r="O120" s="4">
        <v>2164749861</v>
      </c>
      <c r="P120" s="3">
        <v>2255708673</v>
      </c>
      <c r="Q120" s="3">
        <v>2295572481</v>
      </c>
      <c r="R120" s="3">
        <v>2244216618</v>
      </c>
      <c r="S120" s="3">
        <v>2164749861</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9115620019</v>
      </c>
      <c r="C122" s="3">
        <v>10640746301</v>
      </c>
      <c r="D122" s="3">
        <v>14139650759</v>
      </c>
      <c r="E122" s="3">
        <v>17386991830</v>
      </c>
      <c r="F122" s="3">
        <v>22293295799</v>
      </c>
      <c r="G122" s="3">
        <v>27226034905</v>
      </c>
      <c r="H122" s="3">
        <v>33262226587</v>
      </c>
      <c r="I122" s="3">
        <v>41445699646</v>
      </c>
      <c r="J122" s="3">
        <v>44787970991</v>
      </c>
      <c r="K122" s="3">
        <v>44478601564</v>
      </c>
      <c r="L122" s="3">
        <v>56540892791</v>
      </c>
      <c r="M122" s="3">
        <v>68920718223</v>
      </c>
      <c r="N122" s="3">
        <v>85813632866</v>
      </c>
      <c r="O122" s="4">
        <v>83089083152</v>
      </c>
      <c r="P122" s="3">
        <v>85813632866</v>
      </c>
      <c r="Q122" s="3">
        <v>91084264864</v>
      </c>
      <c r="R122" s="3">
        <v>81637854588</v>
      </c>
      <c r="S122" s="3">
        <v>83089083152</v>
      </c>
    </row>
    <row r="123" spans="1:19" ht="16" x14ac:dyDescent="0.2">
      <c r="A123" s="2" t="s">
        <v>129</v>
      </c>
      <c r="B123" s="3">
        <v>-220666887</v>
      </c>
      <c r="C123" s="3">
        <v>-251204599</v>
      </c>
      <c r="D123" s="3">
        <v>-95931031</v>
      </c>
      <c r="E123" s="3" t="s">
        <v>24</v>
      </c>
      <c r="F123" s="3" t="s">
        <v>24</v>
      </c>
      <c r="G123" s="3" t="s">
        <v>24</v>
      </c>
      <c r="H123" s="3" t="s">
        <v>24</v>
      </c>
      <c r="I123" s="3" t="s">
        <v>24</v>
      </c>
      <c r="J123" s="3" t="s">
        <v>24</v>
      </c>
      <c r="K123" s="3">
        <v>10735631134</v>
      </c>
      <c r="L123" s="3" t="s">
        <v>24</v>
      </c>
      <c r="M123" s="3">
        <v>13389632807</v>
      </c>
      <c r="N123" s="3" t="s">
        <v>24</v>
      </c>
      <c r="O123" s="4">
        <v>10172556635</v>
      </c>
      <c r="P123" s="3" t="s">
        <v>24</v>
      </c>
      <c r="Q123" s="3" t="s">
        <v>24</v>
      </c>
      <c r="R123" s="3">
        <v>10747997924</v>
      </c>
      <c r="S123" s="3">
        <v>10172556635</v>
      </c>
    </row>
    <row r="124" spans="1:19" ht="16" x14ac:dyDescent="0.2">
      <c r="A124" s="2" t="s">
        <v>130</v>
      </c>
      <c r="B124" s="3">
        <v>19691832930</v>
      </c>
      <c r="C124" s="3">
        <v>20793075016</v>
      </c>
      <c r="D124" s="3">
        <v>24904361918</v>
      </c>
      <c r="E124" s="3">
        <v>28436537706</v>
      </c>
      <c r="F124" s="3">
        <v>33084887180</v>
      </c>
      <c r="G124" s="3">
        <v>37192793714</v>
      </c>
      <c r="H124" s="3">
        <v>43105539472</v>
      </c>
      <c r="I124" s="3">
        <v>51146977810</v>
      </c>
      <c r="J124" s="3">
        <v>54553720059</v>
      </c>
      <c r="K124" s="3">
        <v>54088474400</v>
      </c>
      <c r="L124" s="3">
        <v>65828783837</v>
      </c>
      <c r="M124" s="3">
        <v>78370852732</v>
      </c>
      <c r="N124" s="3">
        <v>95838800287</v>
      </c>
      <c r="O124" s="4">
        <v>103726741074</v>
      </c>
      <c r="P124" s="3">
        <v>95838800287</v>
      </c>
      <c r="Q124" s="3">
        <v>101099730741</v>
      </c>
      <c r="R124" s="3">
        <v>102385660500</v>
      </c>
      <c r="S124" s="3">
        <v>103726741074</v>
      </c>
    </row>
    <row r="125" spans="1:19" ht="16" x14ac:dyDescent="0.2">
      <c r="A125" s="2" t="s">
        <v>131</v>
      </c>
      <c r="B125" s="3">
        <v>156379780</v>
      </c>
      <c r="C125" s="3">
        <v>80915387</v>
      </c>
      <c r="D125" s="3">
        <v>88019050</v>
      </c>
      <c r="E125" s="3">
        <v>8952976</v>
      </c>
      <c r="F125" s="3">
        <v>4026518</v>
      </c>
      <c r="G125" s="3">
        <v>29310439</v>
      </c>
      <c r="H125" s="3">
        <v>24911263</v>
      </c>
      <c r="I125" s="3">
        <v>23593592</v>
      </c>
      <c r="J125" s="3">
        <v>22081889</v>
      </c>
      <c r="K125" s="3">
        <v>22860928</v>
      </c>
      <c r="L125" s="3">
        <v>34334933</v>
      </c>
      <c r="M125" s="3">
        <v>88432132</v>
      </c>
      <c r="N125" s="3">
        <v>482688528</v>
      </c>
      <c r="O125" s="4">
        <v>757994655</v>
      </c>
      <c r="P125" s="3">
        <v>482688528</v>
      </c>
      <c r="Q125" s="3">
        <v>481604087</v>
      </c>
      <c r="R125" s="3">
        <v>536788231</v>
      </c>
      <c r="S125" s="3">
        <v>757994655</v>
      </c>
    </row>
    <row r="126" spans="1:19" ht="16" x14ac:dyDescent="0.2">
      <c r="A126" s="2" t="s">
        <v>132</v>
      </c>
      <c r="B126" s="3">
        <v>19848212710</v>
      </c>
      <c r="C126" s="3">
        <v>20873990404</v>
      </c>
      <c r="D126" s="3">
        <v>24992380968</v>
      </c>
      <c r="E126" s="3">
        <v>28445490682</v>
      </c>
      <c r="F126" s="3">
        <v>33088913697</v>
      </c>
      <c r="G126" s="3">
        <v>37222104153</v>
      </c>
      <c r="H126" s="3">
        <v>43130450735</v>
      </c>
      <c r="I126" s="3">
        <v>51170571402</v>
      </c>
      <c r="J126" s="3">
        <v>54575801947</v>
      </c>
      <c r="K126" s="3">
        <v>54111335327</v>
      </c>
      <c r="L126" s="3">
        <v>65863118770</v>
      </c>
      <c r="M126" s="3">
        <v>78459284864</v>
      </c>
      <c r="N126" s="3">
        <v>96321488815</v>
      </c>
      <c r="O126" s="4">
        <v>104484735729</v>
      </c>
      <c r="P126" s="3">
        <v>96321488815</v>
      </c>
      <c r="Q126" s="3">
        <v>101581334828</v>
      </c>
      <c r="R126" s="3">
        <v>102922448731</v>
      </c>
      <c r="S126" s="3">
        <v>104484735729</v>
      </c>
    </row>
    <row r="127" spans="1:19" ht="16" x14ac:dyDescent="0.2">
      <c r="A127" s="2" t="s">
        <v>133</v>
      </c>
      <c r="B127" s="3">
        <v>24657586303</v>
      </c>
      <c r="C127" s="3">
        <v>25571021085</v>
      </c>
      <c r="D127" s="3">
        <v>32888001423</v>
      </c>
      <c r="E127" s="3">
        <v>42379422579</v>
      </c>
      <c r="F127" s="3">
        <v>47311372484</v>
      </c>
      <c r="G127" s="3">
        <v>50461785418</v>
      </c>
      <c r="H127" s="3">
        <v>58532859652</v>
      </c>
      <c r="I127" s="3">
        <v>66934199954</v>
      </c>
      <c r="J127" s="3">
        <v>68000392799</v>
      </c>
      <c r="K127" s="3">
        <v>75551427230</v>
      </c>
      <c r="L127" s="3">
        <v>98252945905</v>
      </c>
      <c r="M127" s="3">
        <v>134655118448</v>
      </c>
      <c r="N127" s="3">
        <v>161532407198</v>
      </c>
      <c r="O127" s="4">
        <v>169903167732</v>
      </c>
      <c r="P127" s="3">
        <v>161532407198</v>
      </c>
      <c r="Q127" s="3">
        <v>165722785176</v>
      </c>
      <c r="R127" s="3">
        <v>165341082006</v>
      </c>
      <c r="S127" s="3">
        <v>169903167732</v>
      </c>
    </row>
    <row r="128" spans="1:19" ht="16" x14ac:dyDescent="0.2">
      <c r="A128" s="31" t="s">
        <v>134</v>
      </c>
      <c r="B128" s="27">
        <v>5182016000</v>
      </c>
      <c r="C128" s="27">
        <v>5183245000</v>
      </c>
      <c r="D128" s="27">
        <v>5184887000</v>
      </c>
      <c r="E128" s="27">
        <v>5185724000</v>
      </c>
      <c r="F128" s="27">
        <v>5185933000</v>
      </c>
      <c r="G128" s="27">
        <v>5186076000</v>
      </c>
      <c r="H128" s="27">
        <v>5186076000</v>
      </c>
      <c r="I128" s="27">
        <v>5186076000</v>
      </c>
      <c r="J128" s="27">
        <v>5186076000</v>
      </c>
      <c r="K128" s="27">
        <v>5186076000</v>
      </c>
      <c r="L128" s="27">
        <v>5186076000</v>
      </c>
      <c r="M128" s="27">
        <v>5186076000</v>
      </c>
      <c r="N128" s="27">
        <v>5186076000</v>
      </c>
      <c r="O128" s="28">
        <v>5186414000</v>
      </c>
      <c r="P128" s="27">
        <v>5186076000</v>
      </c>
      <c r="Q128" s="27">
        <v>5186414000</v>
      </c>
      <c r="R128" s="27">
        <v>5186414000</v>
      </c>
      <c r="S128" s="27">
        <v>5186414000</v>
      </c>
    </row>
    <row r="129" spans="1:19" ht="16" x14ac:dyDescent="0.2">
      <c r="A129" s="15" t="s">
        <v>197</v>
      </c>
      <c r="B129" s="10"/>
      <c r="C129" s="20">
        <f>(C128/B128)-1</f>
        <v>2.3716638466564355E-4</v>
      </c>
      <c r="D129" s="20">
        <f>(D128/C128)-1</f>
        <v>3.1678996458772701E-4</v>
      </c>
      <c r="E129" s="20">
        <f>(E128/D128)-1</f>
        <v>1.6143071199037351E-4</v>
      </c>
      <c r="F129" s="20">
        <f t="shared" ref="F129:S129" si="9">(F128/E128)-1</f>
        <v>4.0302954804394275E-5</v>
      </c>
      <c r="G129" s="20">
        <f t="shared" si="9"/>
        <v>2.757459458124778E-5</v>
      </c>
      <c r="H129" s="20">
        <f t="shared" si="9"/>
        <v>0</v>
      </c>
      <c r="I129" s="20">
        <f t="shared" si="9"/>
        <v>0</v>
      </c>
      <c r="J129" s="20">
        <f t="shared" si="9"/>
        <v>0</v>
      </c>
      <c r="K129" s="20">
        <f t="shared" si="9"/>
        <v>0</v>
      </c>
      <c r="L129" s="20">
        <f t="shared" si="9"/>
        <v>0</v>
      </c>
      <c r="M129" s="20">
        <f t="shared" si="9"/>
        <v>0</v>
      </c>
      <c r="N129" s="20">
        <f t="shared" si="9"/>
        <v>0</v>
      </c>
      <c r="O129" s="20">
        <f t="shared" si="9"/>
        <v>6.5174517303701052E-5</v>
      </c>
      <c r="P129" s="20">
        <f t="shared" si="9"/>
        <v>-6.5170269862746544E-5</v>
      </c>
      <c r="Q129" s="20">
        <f t="shared" si="9"/>
        <v>6.5174517303701052E-5</v>
      </c>
      <c r="R129" s="20">
        <f t="shared" si="9"/>
        <v>0</v>
      </c>
      <c r="S129" s="20">
        <f t="shared" si="9"/>
        <v>0</v>
      </c>
    </row>
    <row r="130" spans="1:19" ht="16" x14ac:dyDescent="0.2">
      <c r="A130" s="2" t="s">
        <v>135</v>
      </c>
      <c r="B130" s="3">
        <v>23836400</v>
      </c>
      <c r="C130" s="3">
        <v>28765580</v>
      </c>
      <c r="D130" s="3">
        <v>25762425</v>
      </c>
      <c r="E130" s="3">
        <v>26044931</v>
      </c>
      <c r="F130" s="3">
        <v>25381561</v>
      </c>
      <c r="G130" s="3" t="s">
        <v>24</v>
      </c>
      <c r="H130" s="3" t="s">
        <v>24</v>
      </c>
      <c r="I130" s="3" t="s">
        <v>24</v>
      </c>
      <c r="J130" s="3" t="s">
        <v>24</v>
      </c>
      <c r="K130" s="3">
        <v>501779153</v>
      </c>
      <c r="L130" s="3">
        <v>731747741</v>
      </c>
      <c r="M130" s="3">
        <v>750504658</v>
      </c>
      <c r="N130" s="3">
        <v>968394838</v>
      </c>
      <c r="O130" s="4">
        <v>911241175</v>
      </c>
      <c r="P130" s="3">
        <v>968394838</v>
      </c>
      <c r="Q130" s="3">
        <v>984805843</v>
      </c>
      <c r="R130" s="3">
        <v>954731490</v>
      </c>
      <c r="S130" s="3">
        <v>911241175</v>
      </c>
    </row>
    <row r="131" spans="1:19" ht="16" x14ac:dyDescent="0.2">
      <c r="A131" s="2" t="s">
        <v>136</v>
      </c>
      <c r="B131" s="3">
        <v>-3603856314</v>
      </c>
      <c r="C131" s="3">
        <v>-3084505752</v>
      </c>
      <c r="D131" s="3">
        <v>-936952407</v>
      </c>
      <c r="E131" s="3">
        <v>-544997193</v>
      </c>
      <c r="F131" s="3">
        <v>-3435754122</v>
      </c>
      <c r="G131" s="3">
        <v>-10083640562</v>
      </c>
      <c r="H131" s="3">
        <v>-10244821017</v>
      </c>
      <c r="I131" s="3">
        <v>-13368442473</v>
      </c>
      <c r="J131" s="3">
        <v>-14059926744</v>
      </c>
      <c r="K131" s="3">
        <v>-10400542418</v>
      </c>
      <c r="L131" s="3">
        <v>-11229942025</v>
      </c>
      <c r="M131" s="3">
        <v>-12169337099</v>
      </c>
      <c r="N131" s="3">
        <v>-15760399190</v>
      </c>
      <c r="O131" s="4">
        <v>-11365805266</v>
      </c>
      <c r="P131" s="3">
        <v>-15760399190</v>
      </c>
      <c r="Q131" s="3">
        <v>-17421715318</v>
      </c>
      <c r="R131" s="3">
        <v>-11780186659</v>
      </c>
      <c r="S131" s="3">
        <v>-11365805266</v>
      </c>
    </row>
    <row r="132" spans="1:19" ht="16" x14ac:dyDescent="0.2">
      <c r="A132" s="2" t="s">
        <v>137</v>
      </c>
      <c r="B132" s="5">
        <v>-18.16</v>
      </c>
      <c r="C132" s="5">
        <v>-14.78</v>
      </c>
      <c r="D132" s="5">
        <v>-3.75</v>
      </c>
      <c r="E132" s="5">
        <v>-1.92</v>
      </c>
      <c r="F132" s="5">
        <v>-10.38</v>
      </c>
      <c r="G132" s="5">
        <v>-27.09</v>
      </c>
      <c r="H132" s="5">
        <v>-23.75</v>
      </c>
      <c r="I132" s="5">
        <v>-26.13</v>
      </c>
      <c r="J132" s="5">
        <v>-25.76</v>
      </c>
      <c r="K132" s="5">
        <v>-19.22</v>
      </c>
      <c r="L132" s="5">
        <v>-17.05</v>
      </c>
      <c r="M132" s="5">
        <v>-15.51</v>
      </c>
      <c r="N132" s="5">
        <v>-16.36</v>
      </c>
      <c r="O132" s="6">
        <v>-10.88</v>
      </c>
      <c r="P132" s="5">
        <v>-16.36</v>
      </c>
      <c r="Q132" s="5">
        <v>-17.149999999999999</v>
      </c>
      <c r="R132" s="5">
        <v>-11.45</v>
      </c>
      <c r="S132" s="5">
        <v>-10.88</v>
      </c>
    </row>
    <row r="133" spans="1:19" ht="16" x14ac:dyDescent="0.2">
      <c r="A133" s="2" t="s">
        <v>138</v>
      </c>
      <c r="B133" s="5">
        <v>80.17</v>
      </c>
      <c r="C133" s="5">
        <v>81.37</v>
      </c>
      <c r="D133" s="5">
        <v>75.709999999999994</v>
      </c>
      <c r="E133" s="5">
        <v>66.819999999999993</v>
      </c>
      <c r="F133" s="5">
        <v>69.66</v>
      </c>
      <c r="G133" s="5">
        <v>73.540000000000006</v>
      </c>
      <c r="H133" s="5">
        <v>73.48</v>
      </c>
      <c r="I133" s="5">
        <v>76.28</v>
      </c>
      <c r="J133" s="5">
        <v>80.099999999999994</v>
      </c>
      <c r="K133" s="5">
        <v>71.36</v>
      </c>
      <c r="L133" s="5">
        <v>66.72</v>
      </c>
      <c r="M133" s="5">
        <v>57.96</v>
      </c>
      <c r="N133" s="5">
        <v>59.42</v>
      </c>
      <c r="O133" s="6">
        <v>61.33</v>
      </c>
      <c r="P133" s="5">
        <v>59.42</v>
      </c>
      <c r="Q133" s="5">
        <v>61.11</v>
      </c>
      <c r="R133" s="5">
        <v>62.07</v>
      </c>
      <c r="S133" s="5">
        <v>61.33</v>
      </c>
    </row>
    <row r="134" spans="1:19" ht="16" x14ac:dyDescent="0.2">
      <c r="A134" s="2" t="s">
        <v>139</v>
      </c>
      <c r="B134" s="5">
        <v>2.12</v>
      </c>
      <c r="C134" s="5">
        <v>1.93</v>
      </c>
      <c r="D134" s="5">
        <v>1.77</v>
      </c>
      <c r="E134" s="5">
        <v>1.89</v>
      </c>
      <c r="F134" s="5">
        <v>3.12</v>
      </c>
      <c r="G134" s="5">
        <v>3.52</v>
      </c>
      <c r="H134" s="5">
        <v>2.57</v>
      </c>
      <c r="I134" s="5">
        <v>2.39</v>
      </c>
      <c r="J134" s="5">
        <v>2.79</v>
      </c>
      <c r="K134" s="5">
        <v>1.39</v>
      </c>
      <c r="L134" s="5">
        <v>1.77</v>
      </c>
      <c r="M134" s="5">
        <v>2.17</v>
      </c>
      <c r="N134" s="5">
        <v>2.17</v>
      </c>
      <c r="O134" s="6">
        <v>2.15</v>
      </c>
      <c r="P134" s="5">
        <v>2.17</v>
      </c>
      <c r="Q134" s="5">
        <v>2.29</v>
      </c>
      <c r="R134" s="5">
        <v>2.42</v>
      </c>
      <c r="S134" s="5">
        <v>2.15</v>
      </c>
    </row>
    <row r="135" spans="1:19" ht="16" x14ac:dyDescent="0.2">
      <c r="A135" s="2" t="s">
        <v>140</v>
      </c>
      <c r="B135" s="5">
        <v>23.28</v>
      </c>
      <c r="C135" s="5">
        <v>43.5</v>
      </c>
      <c r="D135" s="5">
        <v>35.49</v>
      </c>
      <c r="E135" s="5">
        <v>-11.48</v>
      </c>
      <c r="F135" s="5">
        <v>26.19</v>
      </c>
      <c r="G135" s="5">
        <v>60.12</v>
      </c>
      <c r="H135" s="5">
        <v>32.03</v>
      </c>
      <c r="I135" s="5">
        <v>30.63</v>
      </c>
      <c r="J135" s="5">
        <v>52.18</v>
      </c>
      <c r="K135" s="5">
        <v>19.61</v>
      </c>
      <c r="L135" s="5">
        <v>1.36</v>
      </c>
      <c r="M135" s="5">
        <v>30.85</v>
      </c>
      <c r="N135" s="5">
        <v>27.47</v>
      </c>
      <c r="O135" s="6">
        <v>0.1</v>
      </c>
      <c r="P135" s="5">
        <v>27.78</v>
      </c>
      <c r="Q135" s="5">
        <v>26.42</v>
      </c>
      <c r="R135" s="5">
        <v>25.72</v>
      </c>
      <c r="S135" s="5">
        <v>0.1</v>
      </c>
    </row>
    <row r="136" spans="1:19" ht="16" x14ac:dyDescent="0.2">
      <c r="A136" s="2" t="s">
        <v>141</v>
      </c>
      <c r="B136" s="3">
        <v>33232</v>
      </c>
      <c r="C136" s="3">
        <v>35457</v>
      </c>
      <c r="D136" s="3">
        <v>39267</v>
      </c>
      <c r="E136" s="3">
        <v>40483</v>
      </c>
      <c r="F136" s="3">
        <v>43591</v>
      </c>
      <c r="G136" s="3">
        <v>45272</v>
      </c>
      <c r="H136" s="3">
        <v>46968</v>
      </c>
      <c r="I136" s="3">
        <v>48602</v>
      </c>
      <c r="J136" s="3">
        <v>48752</v>
      </c>
      <c r="K136" s="3">
        <v>51297</v>
      </c>
      <c r="L136" s="3">
        <v>56831</v>
      </c>
      <c r="M136" s="3">
        <v>65152</v>
      </c>
      <c r="N136" s="3">
        <v>73090</v>
      </c>
      <c r="O136" s="4">
        <v>73090</v>
      </c>
      <c r="P136" s="3">
        <v>73090</v>
      </c>
      <c r="Q136" s="3">
        <v>73090</v>
      </c>
      <c r="R136" s="3">
        <v>73090</v>
      </c>
      <c r="S136" s="3">
        <v>73090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5542675269</v>
      </c>
      <c r="C139" s="3">
        <v>4432157632</v>
      </c>
      <c r="D139" s="3">
        <v>5715200278</v>
      </c>
      <c r="E139" s="3">
        <v>7230263108</v>
      </c>
      <c r="F139" s="3">
        <v>9559444844</v>
      </c>
      <c r="G139" s="3">
        <v>10668520844</v>
      </c>
      <c r="H139" s="3">
        <v>11975532204</v>
      </c>
      <c r="I139" s="3">
        <v>13311590959</v>
      </c>
      <c r="J139" s="3">
        <v>12932630697</v>
      </c>
      <c r="K139" s="3">
        <v>13004815478</v>
      </c>
      <c r="L139" s="3">
        <v>20812056099</v>
      </c>
      <c r="M139" s="3">
        <v>23968130331</v>
      </c>
      <c r="N139" s="3">
        <v>37227011618</v>
      </c>
      <c r="O139" s="4">
        <v>32076381472</v>
      </c>
      <c r="P139" s="3">
        <v>10884852517</v>
      </c>
      <c r="Q139" s="3">
        <v>8022824154</v>
      </c>
      <c r="R139" s="3">
        <v>6892870770</v>
      </c>
      <c r="S139" s="3">
        <v>7494941527</v>
      </c>
    </row>
    <row r="140" spans="1:19" ht="16" x14ac:dyDescent="0.2">
      <c r="A140" s="2" t="s">
        <v>143</v>
      </c>
      <c r="B140" s="3">
        <v>3011681935</v>
      </c>
      <c r="C140" s="3">
        <v>3556310372</v>
      </c>
      <c r="D140" s="3">
        <v>4523203223</v>
      </c>
      <c r="E140" s="3">
        <v>5240387431</v>
      </c>
      <c r="F140" s="3">
        <v>6336673465</v>
      </c>
      <c r="G140" s="3">
        <v>6773999594</v>
      </c>
      <c r="H140" s="3">
        <v>6944938766</v>
      </c>
      <c r="I140" s="3">
        <v>8741793601</v>
      </c>
      <c r="J140" s="3">
        <v>9517724793</v>
      </c>
      <c r="K140" s="3">
        <v>9570145576</v>
      </c>
      <c r="L140" s="3">
        <v>11805988870</v>
      </c>
      <c r="M140" s="3">
        <v>15267099280</v>
      </c>
      <c r="N140" s="3">
        <v>14226360732</v>
      </c>
      <c r="O140" s="4">
        <v>15152294921</v>
      </c>
      <c r="P140" s="3">
        <v>3500249977</v>
      </c>
      <c r="Q140" s="3">
        <v>3623372834</v>
      </c>
      <c r="R140" s="3">
        <v>3979482988</v>
      </c>
      <c r="S140" s="3">
        <v>4562511135</v>
      </c>
    </row>
    <row r="141" spans="1:19" ht="16" x14ac:dyDescent="0.2">
      <c r="A141" s="2" t="s">
        <v>144</v>
      </c>
      <c r="B141" s="3">
        <v>-172537447</v>
      </c>
      <c r="C141" s="3">
        <v>58732224</v>
      </c>
      <c r="D141" s="3">
        <v>165405914</v>
      </c>
      <c r="E141" s="3">
        <v>-622957777</v>
      </c>
      <c r="F141" s="3">
        <v>-985908933</v>
      </c>
      <c r="G141" s="3">
        <v>-2017843691</v>
      </c>
      <c r="H141" s="3">
        <v>-1703230995</v>
      </c>
      <c r="I141" s="3">
        <v>-2719765267</v>
      </c>
      <c r="J141" s="3">
        <v>-1771073167</v>
      </c>
      <c r="K141" s="3">
        <v>-2415616014</v>
      </c>
      <c r="L141" s="3">
        <v>-2331091248</v>
      </c>
      <c r="M141" s="3">
        <v>-3825021566</v>
      </c>
      <c r="N141" s="3">
        <v>-3037348017</v>
      </c>
      <c r="O141" s="4">
        <v>-4861411077</v>
      </c>
      <c r="P141" s="3">
        <v>-349617833</v>
      </c>
      <c r="Q141" s="3">
        <v>-438515327</v>
      </c>
      <c r="R141" s="3">
        <v>-3894138860</v>
      </c>
      <c r="S141" s="3">
        <v>-357814418</v>
      </c>
    </row>
    <row r="142" spans="1:19" ht="16" x14ac:dyDescent="0.2">
      <c r="A142" s="31" t="s">
        <v>145</v>
      </c>
      <c r="B142" s="27" t="s">
        <v>24</v>
      </c>
      <c r="C142" s="27" t="s">
        <v>24</v>
      </c>
      <c r="D142" s="27">
        <v>214160</v>
      </c>
      <c r="E142" s="27">
        <v>178234</v>
      </c>
      <c r="F142" s="27" t="s">
        <v>24</v>
      </c>
      <c r="G142" s="27" t="s">
        <v>24</v>
      </c>
      <c r="H142" s="27" t="s">
        <v>24</v>
      </c>
      <c r="I142" s="27" t="s">
        <v>24</v>
      </c>
      <c r="J142" s="27" t="s">
        <v>24</v>
      </c>
      <c r="K142" s="27">
        <v>94005</v>
      </c>
      <c r="L142" s="27">
        <v>235319</v>
      </c>
      <c r="M142" s="27">
        <v>281491</v>
      </c>
      <c r="N142" s="27">
        <v>9837095</v>
      </c>
      <c r="O142" s="28">
        <v>13506945</v>
      </c>
      <c r="P142" s="27">
        <v>2612907</v>
      </c>
      <c r="Q142" s="27">
        <v>3309697</v>
      </c>
      <c r="R142" s="27">
        <v>4096390</v>
      </c>
      <c r="S142" s="27">
        <v>3945106</v>
      </c>
    </row>
    <row r="143" spans="1:19" ht="16" x14ac:dyDescent="0.2">
      <c r="A143" s="12" t="s">
        <v>198</v>
      </c>
      <c r="B143" s="20" t="e">
        <f t="shared" ref="B143:S143" si="10">B142/B2</f>
        <v>#VALUE!</v>
      </c>
      <c r="C143" s="20" t="e">
        <f t="shared" si="10"/>
        <v>#VALUE!</v>
      </c>
      <c r="D143" s="20">
        <f t="shared" si="10"/>
        <v>1.2441794312717354E-5</v>
      </c>
      <c r="E143" s="20">
        <f t="shared" si="10"/>
        <v>8.8977668529735384E-6</v>
      </c>
      <c r="F143" s="20" t="e">
        <f t="shared" si="10"/>
        <v>#VALUE!</v>
      </c>
      <c r="G143" s="20" t="e">
        <f t="shared" si="10"/>
        <v>#VALUE!</v>
      </c>
      <c r="H143" s="20" t="e">
        <f t="shared" si="10"/>
        <v>#VALUE!</v>
      </c>
      <c r="I143" s="20" t="e">
        <f t="shared" si="10"/>
        <v>#VALUE!</v>
      </c>
      <c r="J143" s="20" t="e">
        <f t="shared" si="10"/>
        <v>#VALUE!</v>
      </c>
      <c r="K143" s="20">
        <f t="shared" si="10"/>
        <v>2.6336608801115875E-6</v>
      </c>
      <c r="L143" s="20">
        <f t="shared" si="10"/>
        <v>4.9371295152115975E-6</v>
      </c>
      <c r="M143" s="20">
        <f t="shared" si="10"/>
        <v>4.9060969739020497E-6</v>
      </c>
      <c r="N143" s="20">
        <f t="shared" si="10"/>
        <v>1.3355235238403539E-4</v>
      </c>
      <c r="O143" s="20">
        <f t="shared" si="10"/>
        <v>1.9358046283097737E-4</v>
      </c>
      <c r="P143" s="20">
        <f t="shared" si="10"/>
        <v>1.2838552307601849E-4</v>
      </c>
      <c r="Q143" s="20">
        <f t="shared" si="10"/>
        <v>1.9812320806720783E-4</v>
      </c>
      <c r="R143" s="20">
        <f t="shared" si="10"/>
        <v>2.6532681326821284E-4</v>
      </c>
      <c r="S143" s="20">
        <f t="shared" si="10"/>
        <v>2.2833117258942007E-4</v>
      </c>
    </row>
    <row r="144" spans="1:19" ht="16" x14ac:dyDescent="0.2">
      <c r="A144" s="2" t="s">
        <v>146</v>
      </c>
      <c r="B144" s="3">
        <v>-12938727</v>
      </c>
      <c r="C144" s="3">
        <v>-16219888</v>
      </c>
      <c r="D144" s="3">
        <v>19740144</v>
      </c>
      <c r="E144" s="3" t="s">
        <v>24</v>
      </c>
      <c r="F144" s="3" t="s">
        <v>24</v>
      </c>
      <c r="G144" s="3" t="s">
        <v>24</v>
      </c>
      <c r="H144" s="3" t="s">
        <v>24</v>
      </c>
      <c r="I144" s="3" t="s">
        <v>24</v>
      </c>
      <c r="J144" s="3" t="s">
        <v>24</v>
      </c>
      <c r="K144" s="3" t="s">
        <v>24</v>
      </c>
      <c r="L144" s="3" t="s">
        <v>24</v>
      </c>
      <c r="M144" s="3" t="s">
        <v>24</v>
      </c>
      <c r="N144" s="3" t="s">
        <v>24</v>
      </c>
      <c r="O144" s="4" t="s">
        <v>24</v>
      </c>
      <c r="P144" s="3" t="s">
        <v>24</v>
      </c>
      <c r="Q144" s="3" t="s">
        <v>24</v>
      </c>
      <c r="R144" s="3" t="s">
        <v>24</v>
      </c>
      <c r="S144" s="3" t="s">
        <v>24</v>
      </c>
    </row>
    <row r="145" spans="1:19" ht="16" x14ac:dyDescent="0.2">
      <c r="A145" s="2" t="s">
        <v>147</v>
      </c>
      <c r="B145" s="3">
        <v>5480699</v>
      </c>
      <c r="C145" s="3">
        <v>12005813</v>
      </c>
      <c r="D145" s="3">
        <v>161028525</v>
      </c>
      <c r="E145" s="3">
        <v>11817875</v>
      </c>
      <c r="F145" s="3">
        <v>37523198</v>
      </c>
      <c r="G145" s="3">
        <v>83989982</v>
      </c>
      <c r="H145" s="3">
        <v>3792858</v>
      </c>
      <c r="I145" s="3">
        <v>1449098</v>
      </c>
      <c r="J145" s="3">
        <v>13699613</v>
      </c>
      <c r="K145" s="3">
        <v>-9996665</v>
      </c>
      <c r="L145" s="3">
        <v>492241</v>
      </c>
      <c r="M145" s="3">
        <v>9818664</v>
      </c>
      <c r="N145" s="3">
        <v>27430531</v>
      </c>
      <c r="O145" s="4">
        <v>1866111</v>
      </c>
      <c r="P145" s="3">
        <v>620716</v>
      </c>
      <c r="Q145" s="3">
        <v>202447</v>
      </c>
      <c r="R145" s="3">
        <v>454334</v>
      </c>
      <c r="S145" s="3">
        <v>645808</v>
      </c>
    </row>
    <row r="146" spans="1:19" ht="16" x14ac:dyDescent="0.2">
      <c r="A146" s="2" t="s">
        <v>148</v>
      </c>
      <c r="B146" s="3">
        <v>-165079419</v>
      </c>
      <c r="C146" s="3">
        <v>62946300</v>
      </c>
      <c r="D146" s="3">
        <v>-15576915</v>
      </c>
      <c r="E146" s="3">
        <v>-634953886</v>
      </c>
      <c r="F146" s="3">
        <v>-1023432131</v>
      </c>
      <c r="G146" s="3">
        <v>-2101833673</v>
      </c>
      <c r="H146" s="3">
        <v>-1707023853</v>
      </c>
      <c r="I146" s="3">
        <v>-2721214365</v>
      </c>
      <c r="J146" s="3">
        <v>-1784772780</v>
      </c>
      <c r="K146" s="3">
        <v>-2405713355</v>
      </c>
      <c r="L146" s="3">
        <v>-2331818809</v>
      </c>
      <c r="M146" s="3">
        <v>-3835121721</v>
      </c>
      <c r="N146" s="3">
        <v>-3074615642</v>
      </c>
      <c r="O146" s="4">
        <v>-4876784133</v>
      </c>
      <c r="P146" s="3">
        <v>-352851456</v>
      </c>
      <c r="Q146" s="3">
        <v>-442027471</v>
      </c>
      <c r="R146" s="3">
        <v>-3898689584</v>
      </c>
      <c r="S146" s="3">
        <v>-362405332</v>
      </c>
    </row>
    <row r="147" spans="1:19" ht="16" x14ac:dyDescent="0.2">
      <c r="A147" s="2" t="s">
        <v>149</v>
      </c>
      <c r="B147" s="3">
        <v>-511335662</v>
      </c>
      <c r="C147" s="3">
        <v>129656760</v>
      </c>
      <c r="D147" s="3">
        <v>-449478286</v>
      </c>
      <c r="E147" s="3">
        <v>-191894732</v>
      </c>
      <c r="F147" s="3">
        <v>-1571693688</v>
      </c>
      <c r="G147" s="3">
        <v>707068242</v>
      </c>
      <c r="H147" s="3">
        <v>-467273848</v>
      </c>
      <c r="I147" s="3">
        <v>335318740</v>
      </c>
      <c r="J147" s="3">
        <v>-2006206951</v>
      </c>
      <c r="K147" s="3">
        <v>361012960</v>
      </c>
      <c r="L147" s="3">
        <v>-1008493582</v>
      </c>
      <c r="M147" s="3">
        <v>4787884794</v>
      </c>
      <c r="N147" s="3">
        <v>3985899349</v>
      </c>
      <c r="O147" s="4">
        <v>-1041454752</v>
      </c>
      <c r="P147" s="3">
        <v>1805482349</v>
      </c>
      <c r="Q147" s="3">
        <v>1445073301</v>
      </c>
      <c r="R147" s="3">
        <v>-1608149214</v>
      </c>
      <c r="S147" s="3">
        <v>-2571984293</v>
      </c>
    </row>
    <row r="148" spans="1:19" ht="16" x14ac:dyDescent="0.2">
      <c r="A148" s="2" t="s">
        <v>150</v>
      </c>
      <c r="B148" s="3">
        <v>-260773691</v>
      </c>
      <c r="C148" s="3">
        <v>41673239</v>
      </c>
      <c r="D148" s="3">
        <v>-385779256</v>
      </c>
      <c r="E148" s="3">
        <v>-479297956</v>
      </c>
      <c r="F148" s="3">
        <v>-1364731450</v>
      </c>
      <c r="G148" s="3">
        <v>806495646</v>
      </c>
      <c r="H148" s="3">
        <v>-1546070654</v>
      </c>
      <c r="I148" s="3">
        <v>28004331</v>
      </c>
      <c r="J148" s="3">
        <v>-408807828</v>
      </c>
      <c r="K148" s="3">
        <v>-613264697</v>
      </c>
      <c r="L148" s="3">
        <v>-276574156</v>
      </c>
      <c r="M148" s="3">
        <v>-1889395232</v>
      </c>
      <c r="N148" s="3">
        <v>-1075171506</v>
      </c>
      <c r="O148" s="4">
        <v>1199113750</v>
      </c>
      <c r="P148" s="3">
        <v>982755725</v>
      </c>
      <c r="Q148" s="3">
        <v>2735349094</v>
      </c>
      <c r="R148" s="3">
        <v>-1380693726</v>
      </c>
      <c r="S148" s="3">
        <v>-984526584</v>
      </c>
    </row>
    <row r="149" spans="1:19" ht="16" x14ac:dyDescent="0.2">
      <c r="A149" s="2" t="s">
        <v>151</v>
      </c>
      <c r="B149" s="3">
        <v>-256966135</v>
      </c>
      <c r="C149" s="3">
        <v>86241191</v>
      </c>
      <c r="D149" s="3">
        <v>-447326593</v>
      </c>
      <c r="E149" s="3">
        <v>4109316</v>
      </c>
      <c r="F149" s="3">
        <v>-913600401</v>
      </c>
      <c r="G149" s="3">
        <v>-19948519</v>
      </c>
      <c r="H149" s="3">
        <v>569984773</v>
      </c>
      <c r="I149" s="3">
        <v>-847794673</v>
      </c>
      <c r="J149" s="3">
        <v>-955525116</v>
      </c>
      <c r="K149" s="3">
        <v>675510589</v>
      </c>
      <c r="L149" s="3">
        <v>-1935091765</v>
      </c>
      <c r="M149" s="3">
        <v>-2014996552</v>
      </c>
      <c r="N149" s="3">
        <v>-912522308</v>
      </c>
      <c r="O149" s="4">
        <v>-1355436399</v>
      </c>
      <c r="P149" s="3">
        <v>-91530876</v>
      </c>
      <c r="Q149" s="3">
        <v>166882902</v>
      </c>
      <c r="R149" s="3">
        <v>-586458899</v>
      </c>
      <c r="S149" s="3">
        <v>-859872647</v>
      </c>
    </row>
    <row r="150" spans="1:19" ht="16" x14ac:dyDescent="0.2">
      <c r="A150" s="2" t="s">
        <v>152</v>
      </c>
      <c r="B150" s="3">
        <v>-25805841</v>
      </c>
      <c r="C150" s="3">
        <v>-13334721</v>
      </c>
      <c r="D150" s="3">
        <v>-21571164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36038757</v>
      </c>
      <c r="C151" s="3">
        <v>6154893</v>
      </c>
      <c r="D151" s="3">
        <v>326961661</v>
      </c>
      <c r="E151" s="3">
        <v>188281163</v>
      </c>
      <c r="F151" s="3">
        <v>542780890</v>
      </c>
      <c r="G151" s="3">
        <v>-179492309</v>
      </c>
      <c r="H151" s="3">
        <v>406736902</v>
      </c>
      <c r="I151" s="3">
        <v>1141983893</v>
      </c>
      <c r="J151" s="3">
        <v>-512384334</v>
      </c>
      <c r="K151" s="3">
        <v>178384036</v>
      </c>
      <c r="L151" s="3">
        <v>907312648</v>
      </c>
      <c r="M151" s="3">
        <v>3458320724</v>
      </c>
      <c r="N151" s="3">
        <v>2180272152</v>
      </c>
      <c r="O151" s="4">
        <v>-1157192999</v>
      </c>
      <c r="P151" s="3">
        <v>245844208</v>
      </c>
      <c r="Q151" s="3">
        <v>-2072868870</v>
      </c>
      <c r="R151" s="3">
        <v>36203024</v>
      </c>
      <c r="S151" s="3">
        <v>528964159</v>
      </c>
    </row>
    <row r="152" spans="1:19" ht="16" x14ac:dyDescent="0.2">
      <c r="A152" s="2" t="s">
        <v>154</v>
      </c>
      <c r="B152" s="3">
        <v>-3828752</v>
      </c>
      <c r="C152" s="3">
        <v>8922157</v>
      </c>
      <c r="D152" s="3">
        <v>78237066</v>
      </c>
      <c r="E152" s="3">
        <v>95012744</v>
      </c>
      <c r="F152" s="3">
        <v>163857272</v>
      </c>
      <c r="G152" s="3">
        <v>100013424</v>
      </c>
      <c r="H152" s="3">
        <v>102075131</v>
      </c>
      <c r="I152" s="3">
        <v>13125189</v>
      </c>
      <c r="J152" s="3">
        <v>-129489673</v>
      </c>
      <c r="K152" s="3">
        <v>120383032</v>
      </c>
      <c r="L152" s="3">
        <v>295859691</v>
      </c>
      <c r="M152" s="3">
        <v>5233955854</v>
      </c>
      <c r="N152" s="3">
        <v>3793321011</v>
      </c>
      <c r="O152" s="4">
        <v>272060895</v>
      </c>
      <c r="P152" s="3">
        <v>668413293</v>
      </c>
      <c r="Q152" s="3">
        <v>615710176</v>
      </c>
      <c r="R152" s="3">
        <v>322800387</v>
      </c>
      <c r="S152" s="3">
        <v>-1256549221</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7870484095</v>
      </c>
      <c r="C154" s="3">
        <v>8176856988</v>
      </c>
      <c r="D154" s="3">
        <v>9954331130</v>
      </c>
      <c r="E154" s="3">
        <v>11655798029</v>
      </c>
      <c r="F154" s="3">
        <v>13338515689</v>
      </c>
      <c r="G154" s="3">
        <v>16131744989</v>
      </c>
      <c r="H154" s="3">
        <v>16749966127</v>
      </c>
      <c r="I154" s="3">
        <v>19668938033</v>
      </c>
      <c r="J154" s="3">
        <v>18673075373</v>
      </c>
      <c r="K154" s="3">
        <v>20520357999</v>
      </c>
      <c r="L154" s="3">
        <v>29278460139</v>
      </c>
      <c r="M154" s="3">
        <v>40198092838</v>
      </c>
      <c r="N154" s="3">
        <v>52401923683</v>
      </c>
      <c r="O154" s="4">
        <v>41325810563</v>
      </c>
      <c r="P154" s="3">
        <v>15840967010</v>
      </c>
      <c r="Q154" s="3">
        <v>12652754963</v>
      </c>
      <c r="R154" s="3">
        <v>5370065683</v>
      </c>
      <c r="S154" s="3">
        <v>9127653950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3962204</v>
      </c>
      <c r="C156" s="3">
        <v>23054097</v>
      </c>
      <c r="D156" s="3">
        <v>5423190</v>
      </c>
      <c r="E156" s="3">
        <v>5823276</v>
      </c>
      <c r="F156" s="3">
        <v>6337036</v>
      </c>
      <c r="G156" s="3">
        <v>24868389</v>
      </c>
      <c r="H156" s="3">
        <v>3042881</v>
      </c>
      <c r="I156" s="3">
        <v>10962648</v>
      </c>
      <c r="J156" s="3">
        <v>5903309</v>
      </c>
      <c r="K156" s="3">
        <v>9584615</v>
      </c>
      <c r="L156" s="3">
        <v>21593422</v>
      </c>
      <c r="M156" s="3">
        <v>14109371</v>
      </c>
      <c r="N156" s="3">
        <v>31994211</v>
      </c>
      <c r="O156" s="4">
        <v>17787733</v>
      </c>
      <c r="P156" s="3">
        <v>5930309</v>
      </c>
      <c r="Q156" s="3">
        <v>2417506</v>
      </c>
      <c r="R156" s="3">
        <v>5458428</v>
      </c>
      <c r="S156" s="3">
        <v>4594693</v>
      </c>
    </row>
    <row r="157" spans="1:19" ht="16" x14ac:dyDescent="0.2">
      <c r="A157" s="2" t="s">
        <v>159</v>
      </c>
      <c r="B157" s="3">
        <v>3962204</v>
      </c>
      <c r="C157" s="3">
        <v>23054097</v>
      </c>
      <c r="D157" s="3">
        <v>5423190</v>
      </c>
      <c r="E157" s="3">
        <v>5823276</v>
      </c>
      <c r="F157" s="3">
        <v>6337036</v>
      </c>
      <c r="G157" s="3">
        <v>24868389</v>
      </c>
      <c r="H157" s="3">
        <v>3042881</v>
      </c>
      <c r="I157" s="3">
        <v>10962648</v>
      </c>
      <c r="J157" s="3">
        <v>5903309</v>
      </c>
      <c r="K157" s="3">
        <v>9584615</v>
      </c>
      <c r="L157" s="3">
        <v>21593422</v>
      </c>
      <c r="M157" s="3">
        <v>14109371</v>
      </c>
      <c r="N157" s="3">
        <v>31994211</v>
      </c>
      <c r="O157" s="4">
        <v>17787733</v>
      </c>
      <c r="P157" s="3">
        <v>5930309</v>
      </c>
      <c r="Q157" s="3">
        <v>2417506</v>
      </c>
      <c r="R157" s="3">
        <v>5458428</v>
      </c>
      <c r="S157" s="3">
        <v>4594693</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-6473545655</v>
      </c>
      <c r="C159" s="3">
        <v>-7066366871</v>
      </c>
      <c r="D159" s="3">
        <v>-8476096925</v>
      </c>
      <c r="E159" s="3">
        <v>-9741982219</v>
      </c>
      <c r="F159" s="3">
        <v>-9252564489</v>
      </c>
      <c r="G159" s="3">
        <v>-7970307787</v>
      </c>
      <c r="H159" s="3">
        <v>-10335217224</v>
      </c>
      <c r="I159" s="3">
        <v>-11287142404</v>
      </c>
      <c r="J159" s="3">
        <v>-10498168086</v>
      </c>
      <c r="K159" s="3">
        <v>-15670415324</v>
      </c>
      <c r="L159" s="3">
        <v>-18559132332</v>
      </c>
      <c r="M159" s="3">
        <v>-30702150295</v>
      </c>
      <c r="N159" s="3">
        <v>-35451726796</v>
      </c>
      <c r="O159" s="4">
        <v>-34703364719</v>
      </c>
      <c r="P159" s="3">
        <v>-11007713746</v>
      </c>
      <c r="Q159" s="3">
        <v>-9945151038</v>
      </c>
      <c r="R159" s="3">
        <v>-8044245886</v>
      </c>
      <c r="S159" s="3">
        <v>-7020969662</v>
      </c>
    </row>
    <row r="160" spans="1:19" ht="16" x14ac:dyDescent="0.2">
      <c r="A160" s="2" t="s">
        <v>162</v>
      </c>
      <c r="B160" s="3">
        <v>-6411750583</v>
      </c>
      <c r="C160" s="3">
        <v>-7066366871</v>
      </c>
      <c r="D160" s="3">
        <v>-8476096925</v>
      </c>
      <c r="E160" s="3">
        <v>-9649699054</v>
      </c>
      <c r="F160" s="3">
        <v>-9130436574</v>
      </c>
      <c r="G160" s="3">
        <v>-7839888878</v>
      </c>
      <c r="H160" s="3">
        <v>-10203562890</v>
      </c>
      <c r="I160" s="3">
        <v>-11136577441</v>
      </c>
      <c r="J160" s="3">
        <v>-10267166163</v>
      </c>
      <c r="K160" s="3">
        <v>-15359181064</v>
      </c>
      <c r="L160" s="3">
        <v>-18219521450</v>
      </c>
      <c r="M160" s="3">
        <v>-30375380125</v>
      </c>
      <c r="N160" s="3">
        <v>-35225463140</v>
      </c>
      <c r="O160" s="4">
        <v>-34588615987</v>
      </c>
      <c r="P160" s="3">
        <v>-10959456385</v>
      </c>
      <c r="Q160" s="3">
        <v>-9935764914</v>
      </c>
      <c r="R160" s="3">
        <v>-8044245886</v>
      </c>
      <c r="S160" s="3">
        <v>-7020969662</v>
      </c>
    </row>
    <row r="161" spans="1:19" ht="16" x14ac:dyDescent="0.2">
      <c r="A161" s="2" t="s">
        <v>163</v>
      </c>
      <c r="B161" s="3">
        <v>-61795072</v>
      </c>
      <c r="C161" s="3" t="s">
        <v>24</v>
      </c>
      <c r="D161" s="3" t="s">
        <v>24</v>
      </c>
      <c r="E161" s="3">
        <v>-92283165</v>
      </c>
      <c r="F161" s="3">
        <v>-122127915</v>
      </c>
      <c r="G161" s="3">
        <v>-130418909</v>
      </c>
      <c r="H161" s="3">
        <v>-131654334</v>
      </c>
      <c r="I161" s="3">
        <v>-150564962</v>
      </c>
      <c r="J161" s="3">
        <v>-231001923</v>
      </c>
      <c r="K161" s="3">
        <v>-311234260</v>
      </c>
      <c r="L161" s="3">
        <v>-339610881</v>
      </c>
      <c r="M161" s="3">
        <v>-326770170</v>
      </c>
      <c r="N161" s="3">
        <v>-226263656</v>
      </c>
      <c r="O161" s="4">
        <v>-114748733</v>
      </c>
      <c r="P161" s="3">
        <v>-48257361</v>
      </c>
      <c r="Q161" s="3">
        <v>-9386124</v>
      </c>
      <c r="R161" s="3" t="s">
        <v>24</v>
      </c>
      <c r="S161" s="3" t="s">
        <v>24</v>
      </c>
    </row>
    <row r="162" spans="1:19" ht="16" x14ac:dyDescent="0.2">
      <c r="A162" s="2" t="s">
        <v>164</v>
      </c>
      <c r="B162" s="3">
        <v>-222780173</v>
      </c>
      <c r="C162" s="3">
        <v>807254373</v>
      </c>
      <c r="D162" s="3">
        <v>-948824924</v>
      </c>
      <c r="E162" s="3">
        <v>189374256</v>
      </c>
      <c r="F162" s="3">
        <v>29446620</v>
      </c>
      <c r="G162" s="3">
        <v>1071047198</v>
      </c>
      <c r="H162" s="3">
        <v>-2379293444</v>
      </c>
      <c r="I162" s="3">
        <v>-546187305</v>
      </c>
      <c r="J162" s="3">
        <v>-308421972</v>
      </c>
      <c r="K162" s="3">
        <v>-374307519</v>
      </c>
      <c r="L162" s="3">
        <v>1750480</v>
      </c>
      <c r="M162" s="3">
        <v>169020264</v>
      </c>
      <c r="N162" s="3">
        <v>-4191823363</v>
      </c>
      <c r="O162" s="4">
        <v>-2237230791</v>
      </c>
      <c r="P162" s="3">
        <v>-634189867</v>
      </c>
      <c r="Q162" s="3">
        <v>531353001</v>
      </c>
      <c r="R162" s="3">
        <v>-941643047</v>
      </c>
      <c r="S162" s="3">
        <v>-1226070298</v>
      </c>
    </row>
    <row r="163" spans="1:19" ht="16" x14ac:dyDescent="0.2">
      <c r="A163" s="2" t="s">
        <v>165</v>
      </c>
      <c r="B163" s="3">
        <v>1852129845</v>
      </c>
      <c r="C163" s="3">
        <v>1966090340</v>
      </c>
      <c r="D163" s="3">
        <v>138760401</v>
      </c>
      <c r="E163" s="3">
        <v>256091227</v>
      </c>
      <c r="F163" s="3">
        <v>235706751</v>
      </c>
      <c r="G163" s="3">
        <v>2430555254</v>
      </c>
      <c r="H163" s="3">
        <v>1264189674</v>
      </c>
      <c r="I163" s="3">
        <v>2941491300</v>
      </c>
      <c r="J163" s="3">
        <v>2913016804</v>
      </c>
      <c r="K163" s="3">
        <v>8232189383</v>
      </c>
      <c r="L163" s="3">
        <v>9513069055</v>
      </c>
      <c r="M163" s="3">
        <v>9555234728</v>
      </c>
      <c r="N163" s="3">
        <v>3545750624</v>
      </c>
      <c r="O163" s="4">
        <v>5068626425</v>
      </c>
      <c r="P163" s="3">
        <v>1481918006</v>
      </c>
      <c r="Q163" s="3">
        <v>1677344069</v>
      </c>
      <c r="R163" s="3">
        <v>1427956873</v>
      </c>
      <c r="S163" s="3">
        <v>697832956</v>
      </c>
    </row>
    <row r="164" spans="1:19" ht="16" x14ac:dyDescent="0.2">
      <c r="A164" s="2" t="s">
        <v>166</v>
      </c>
      <c r="B164" s="3">
        <v>-2074910018</v>
      </c>
      <c r="C164" s="3">
        <v>-1158835967</v>
      </c>
      <c r="D164" s="3">
        <v>-1087585325</v>
      </c>
      <c r="E164" s="3">
        <v>-66716970</v>
      </c>
      <c r="F164" s="3">
        <v>-206260131</v>
      </c>
      <c r="G164" s="3">
        <v>-1359508056</v>
      </c>
      <c r="H164" s="3">
        <v>-3643483118</v>
      </c>
      <c r="I164" s="3">
        <v>-3487678605</v>
      </c>
      <c r="J164" s="3">
        <v>-3221438777</v>
      </c>
      <c r="K164" s="3">
        <v>-8606496902</v>
      </c>
      <c r="L164" s="3">
        <v>-9511318575</v>
      </c>
      <c r="M164" s="3">
        <v>-9386214464</v>
      </c>
      <c r="N164" s="3">
        <v>-7737573987</v>
      </c>
      <c r="O164" s="4">
        <v>-7305857216</v>
      </c>
      <c r="P164" s="3">
        <v>-2116107874</v>
      </c>
      <c r="Q164" s="3">
        <v>-1145991069</v>
      </c>
      <c r="R164" s="3">
        <v>-2369599920</v>
      </c>
      <c r="S164" s="3">
        <v>-1923903255</v>
      </c>
    </row>
    <row r="165" spans="1:19" ht="16" x14ac:dyDescent="0.2">
      <c r="A165" s="2" t="s">
        <v>167</v>
      </c>
      <c r="B165" s="3">
        <v>-214099775</v>
      </c>
      <c r="C165" s="3" t="s">
        <v>24</v>
      </c>
      <c r="D165" s="3" t="s">
        <v>24</v>
      </c>
      <c r="E165" s="3">
        <v>-32879028</v>
      </c>
      <c r="F165" s="3" t="s">
        <v>24</v>
      </c>
      <c r="G165" s="3">
        <v>16727433</v>
      </c>
      <c r="H165" s="3" t="s">
        <v>24</v>
      </c>
      <c r="I165" s="3">
        <v>-137104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v>18298383</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-214099775</v>
      </c>
      <c r="C167" s="3" t="s">
        <v>24</v>
      </c>
      <c r="D167" s="3" t="s">
        <v>24</v>
      </c>
      <c r="E167" s="3">
        <v>-32879028</v>
      </c>
      <c r="F167" s="3" t="s">
        <v>24</v>
      </c>
      <c r="G167" s="3">
        <v>-1570950</v>
      </c>
      <c r="H167" s="3" t="s">
        <v>24</v>
      </c>
      <c r="I167" s="3">
        <v>-137104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-24621783</v>
      </c>
      <c r="C169" s="3">
        <v>208005087</v>
      </c>
      <c r="D169" s="3">
        <v>11589243</v>
      </c>
      <c r="E169" s="3">
        <v>149420723</v>
      </c>
      <c r="F169" s="3">
        <v>279986168</v>
      </c>
      <c r="G169" s="3">
        <v>243793401</v>
      </c>
      <c r="H169" s="3">
        <v>441781214</v>
      </c>
      <c r="I169" s="3">
        <v>526072551</v>
      </c>
      <c r="J169" s="3">
        <v>576236955</v>
      </c>
      <c r="K169" s="3">
        <v>730015378</v>
      </c>
      <c r="L169" s="3">
        <v>535158847</v>
      </c>
      <c r="M169" s="3">
        <v>289295817</v>
      </c>
      <c r="N169" s="3">
        <v>863907900</v>
      </c>
      <c r="O169" s="4">
        <v>2518109671</v>
      </c>
      <c r="P169" s="3">
        <v>677959649</v>
      </c>
      <c r="Q169" s="3">
        <v>470357351</v>
      </c>
      <c r="R169" s="3">
        <v>653887566</v>
      </c>
      <c r="S169" s="3">
        <v>738125697</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-6931085182</v>
      </c>
      <c r="C171" s="3">
        <v>-6028053314</v>
      </c>
      <c r="D171" s="3">
        <v>-9407909417</v>
      </c>
      <c r="E171" s="3">
        <v>-9430242992</v>
      </c>
      <c r="F171" s="3">
        <v>-8936794665</v>
      </c>
      <c r="G171" s="3">
        <v>-6613871366</v>
      </c>
      <c r="H171" s="3">
        <v>-12269686573</v>
      </c>
      <c r="I171" s="3">
        <v>-11296431614</v>
      </c>
      <c r="J171" s="3">
        <v>-10224449794</v>
      </c>
      <c r="K171" s="3">
        <v>-15305122850</v>
      </c>
      <c r="L171" s="3">
        <v>-18000629582</v>
      </c>
      <c r="M171" s="3">
        <v>-30229724843</v>
      </c>
      <c r="N171" s="3">
        <v>-38747648048</v>
      </c>
      <c r="O171" s="4">
        <v>-34404698106</v>
      </c>
      <c r="P171" s="3">
        <v>-10958013656</v>
      </c>
      <c r="Q171" s="3">
        <v>-8941023181</v>
      </c>
      <c r="R171" s="3">
        <v>-8326542938</v>
      </c>
      <c r="S171" s="3">
        <v>-7504319572</v>
      </c>
    </row>
    <row r="172" spans="1:19" ht="16" x14ac:dyDescent="0.2">
      <c r="A172" s="2" t="s">
        <v>173</v>
      </c>
      <c r="B172" s="3">
        <v>-2665207456</v>
      </c>
      <c r="C172" s="3">
        <v>-2567133543</v>
      </c>
      <c r="D172" s="3">
        <v>-2677388118</v>
      </c>
      <c r="E172" s="3">
        <v>-2609536325</v>
      </c>
      <c r="F172" s="3">
        <v>-2461422021</v>
      </c>
      <c r="G172" s="3">
        <v>-3552332899</v>
      </c>
      <c r="H172" s="3">
        <v>-4827400854</v>
      </c>
      <c r="I172" s="3">
        <v>-6099522485</v>
      </c>
      <c r="J172" s="3">
        <v>-6748968589</v>
      </c>
      <c r="K172" s="3">
        <v>-8650092294</v>
      </c>
      <c r="L172" s="3">
        <v>-9228549815</v>
      </c>
      <c r="M172" s="3">
        <v>-9606620816</v>
      </c>
      <c r="N172" s="3">
        <v>-9280285316</v>
      </c>
      <c r="O172" s="4">
        <v>-8835862230</v>
      </c>
      <c r="P172" s="3">
        <v>-2319793271</v>
      </c>
      <c r="Q172" s="3">
        <v>-2342016526</v>
      </c>
      <c r="R172" s="3">
        <v>-2289617896</v>
      </c>
      <c r="S172" s="3">
        <v>-2209028227</v>
      </c>
    </row>
    <row r="173" spans="1:19" ht="16" x14ac:dyDescent="0.2">
      <c r="A173" s="2" t="s">
        <v>174</v>
      </c>
      <c r="B173" s="3">
        <v>1037398538</v>
      </c>
      <c r="C173" s="3">
        <v>631032469</v>
      </c>
      <c r="D173" s="3">
        <v>2273392428</v>
      </c>
      <c r="E173" s="3">
        <v>3751515686</v>
      </c>
      <c r="F173" s="3">
        <v>586516703</v>
      </c>
      <c r="G173" s="3">
        <v>94668674</v>
      </c>
      <c r="H173" s="3">
        <v>-139973457</v>
      </c>
      <c r="I173" s="3">
        <v>-932075423</v>
      </c>
      <c r="J173" s="3">
        <v>-1109474756</v>
      </c>
      <c r="K173" s="3">
        <v>-201030366</v>
      </c>
      <c r="L173" s="3">
        <v>6147188227</v>
      </c>
      <c r="M173" s="3">
        <v>14355941005</v>
      </c>
      <c r="N173" s="3">
        <v>2668205560</v>
      </c>
      <c r="O173" s="4">
        <v>2009739056</v>
      </c>
      <c r="P173" s="3">
        <v>18634903</v>
      </c>
      <c r="Q173" s="3">
        <v>286112103</v>
      </c>
      <c r="R173" s="3">
        <v>1538538203</v>
      </c>
      <c r="S173" s="3" t="s">
        <v>24</v>
      </c>
    </row>
    <row r="174" spans="1:19" ht="16" x14ac:dyDescent="0.2">
      <c r="A174" s="2" t="s">
        <v>175</v>
      </c>
      <c r="B174" s="3">
        <v>1070565551</v>
      </c>
      <c r="C174" s="3">
        <v>668780348</v>
      </c>
      <c r="D174" s="3">
        <v>2439423054</v>
      </c>
      <c r="E174" s="3">
        <v>4413402318</v>
      </c>
      <c r="F174" s="3">
        <v>587416203</v>
      </c>
      <c r="G174" s="3">
        <v>95554539</v>
      </c>
      <c r="H174" s="3">
        <v>588567387</v>
      </c>
      <c r="I174" s="3">
        <v>349288058</v>
      </c>
      <c r="J174" s="3">
        <v>778311982</v>
      </c>
      <c r="K174" s="3">
        <v>1060956848</v>
      </c>
      <c r="L174" s="3">
        <v>8762579768</v>
      </c>
      <c r="M174" s="3">
        <v>14521674103</v>
      </c>
      <c r="N174" s="3">
        <v>6538484103</v>
      </c>
      <c r="O174" s="4">
        <v>2589743898</v>
      </c>
      <c r="P174" s="3">
        <v>188706886</v>
      </c>
      <c r="Q174" s="3">
        <v>714344385</v>
      </c>
      <c r="R174" s="3">
        <v>1553211742</v>
      </c>
      <c r="S174" s="3" t="s">
        <v>24</v>
      </c>
    </row>
    <row r="175" spans="1:19" ht="16" x14ac:dyDescent="0.2">
      <c r="A175" s="2" t="s">
        <v>176</v>
      </c>
      <c r="B175" s="3">
        <v>-33167013</v>
      </c>
      <c r="C175" s="3">
        <v>-37747878</v>
      </c>
      <c r="D175" s="3">
        <v>-166030626</v>
      </c>
      <c r="E175" s="3">
        <v>-661886632</v>
      </c>
      <c r="F175" s="3">
        <v>-899500</v>
      </c>
      <c r="G175" s="3">
        <v>-885865</v>
      </c>
      <c r="H175" s="3">
        <v>-728540845</v>
      </c>
      <c r="I175" s="3">
        <v>-1281363481</v>
      </c>
      <c r="J175" s="3">
        <v>-1887786739</v>
      </c>
      <c r="K175" s="3">
        <v>-1261987214</v>
      </c>
      <c r="L175" s="3">
        <v>-2615391541</v>
      </c>
      <c r="M175" s="3">
        <v>-165733099</v>
      </c>
      <c r="N175" s="3">
        <v>-3870278543</v>
      </c>
      <c r="O175" s="4">
        <v>-580004842</v>
      </c>
      <c r="P175" s="3">
        <v>-170071983</v>
      </c>
      <c r="Q175" s="3">
        <v>-428232282</v>
      </c>
      <c r="R175" s="3">
        <v>-14673539</v>
      </c>
      <c r="S175" s="3" t="s">
        <v>24</v>
      </c>
    </row>
    <row r="176" spans="1:19" ht="16" x14ac:dyDescent="0.2">
      <c r="A176" s="2" t="s">
        <v>177</v>
      </c>
      <c r="B176" s="3" t="s">
        <v>24</v>
      </c>
      <c r="C176" s="3">
        <v>-2364609</v>
      </c>
      <c r="D176" s="3" t="s">
        <v>24</v>
      </c>
      <c r="E176" s="3" t="s">
        <v>24</v>
      </c>
      <c r="F176" s="3" t="s">
        <v>24</v>
      </c>
      <c r="G176" s="3" t="s">
        <v>24</v>
      </c>
      <c r="H176" s="3" t="s">
        <v>24</v>
      </c>
      <c r="I176" s="3" t="s">
        <v>24</v>
      </c>
      <c r="J176" s="3" t="s">
        <v>24</v>
      </c>
      <c r="K176" s="3" t="s">
        <v>24</v>
      </c>
      <c r="L176" s="3" t="s">
        <v>24</v>
      </c>
      <c r="M176" s="3" t="s">
        <v>24</v>
      </c>
      <c r="N176" s="3">
        <v>-28356984</v>
      </c>
      <c r="O176" s="4">
        <v>-1053</v>
      </c>
      <c r="P176" s="3">
        <v>-1106</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t="s">
        <v>24</v>
      </c>
      <c r="C178" s="3">
        <v>-2364609</v>
      </c>
      <c r="D178" s="3" t="s">
        <v>24</v>
      </c>
      <c r="E178" s="3" t="s">
        <v>24</v>
      </c>
      <c r="F178" s="3" t="s">
        <v>24</v>
      </c>
      <c r="G178" s="3" t="s">
        <v>24</v>
      </c>
      <c r="H178" s="3" t="s">
        <v>24</v>
      </c>
      <c r="I178" s="3" t="s">
        <v>24</v>
      </c>
      <c r="J178" s="3" t="s">
        <v>24</v>
      </c>
      <c r="K178" s="3" t="s">
        <v>24</v>
      </c>
      <c r="L178" s="3" t="s">
        <v>24</v>
      </c>
      <c r="M178" s="3" t="s">
        <v>24</v>
      </c>
      <c r="N178" s="3">
        <v>-28356984</v>
      </c>
      <c r="O178" s="4">
        <v>-1053</v>
      </c>
      <c r="P178" s="3">
        <v>-1106</v>
      </c>
      <c r="Q178" s="3" t="s">
        <v>24</v>
      </c>
      <c r="R178" s="3" t="s">
        <v>24</v>
      </c>
      <c r="S178" s="3" t="s">
        <v>24</v>
      </c>
    </row>
    <row r="179" spans="1:19" ht="16" x14ac:dyDescent="0.2">
      <c r="A179" s="2" t="s">
        <v>180</v>
      </c>
      <c r="B179" s="3">
        <v>-40351072</v>
      </c>
      <c r="C179" s="3">
        <v>-302626872</v>
      </c>
      <c r="D179" s="3">
        <v>-71602712</v>
      </c>
      <c r="E179" s="3">
        <v>-64725728</v>
      </c>
      <c r="F179" s="3">
        <v>851923001</v>
      </c>
      <c r="G179" s="3">
        <v>-96207567</v>
      </c>
      <c r="H179" s="3">
        <v>71156110</v>
      </c>
      <c r="I179" s="3">
        <v>-216670705</v>
      </c>
      <c r="J179" s="3">
        <v>-116466215</v>
      </c>
      <c r="K179" s="3">
        <v>-143712653</v>
      </c>
      <c r="L179" s="3">
        <v>-72424546</v>
      </c>
      <c r="M179" s="3">
        <v>188274319</v>
      </c>
      <c r="N179" s="3">
        <v>125362995</v>
      </c>
      <c r="O179" s="4">
        <v>784482810</v>
      </c>
      <c r="P179" s="3">
        <v>170073090</v>
      </c>
      <c r="Q179" s="3">
        <v>-62070188</v>
      </c>
      <c r="R179" s="3">
        <v>-102650555</v>
      </c>
      <c r="S179" s="3">
        <v>1017869526</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-1668159990</v>
      </c>
      <c r="C181" s="3">
        <v>-2241092555</v>
      </c>
      <c r="D181" s="3">
        <v>-475598402</v>
      </c>
      <c r="E181" s="3">
        <v>1077253633</v>
      </c>
      <c r="F181" s="3">
        <v>-1022982318</v>
      </c>
      <c r="G181" s="3">
        <v>-3553871791</v>
      </c>
      <c r="H181" s="3">
        <v>-4896218201</v>
      </c>
      <c r="I181" s="3">
        <v>-7248268613</v>
      </c>
      <c r="J181" s="3">
        <v>-7974909560</v>
      </c>
      <c r="K181" s="3">
        <v>-8994835312</v>
      </c>
      <c r="L181" s="3">
        <v>-3153786134</v>
      </c>
      <c r="M181" s="3">
        <v>4937594508</v>
      </c>
      <c r="N181" s="3">
        <v>-6515073745</v>
      </c>
      <c r="O181" s="4">
        <v>-6041641417</v>
      </c>
      <c r="P181" s="3">
        <v>-2131086385</v>
      </c>
      <c r="Q181" s="3">
        <v>-2117974611</v>
      </c>
      <c r="R181" s="3">
        <v>-853730248</v>
      </c>
      <c r="S181" s="3">
        <v>-1191158701</v>
      </c>
    </row>
    <row r="182" spans="1:19" ht="16" x14ac:dyDescent="0.2">
      <c r="A182" s="2" t="s">
        <v>182</v>
      </c>
      <c r="B182" s="3">
        <v>-73440366</v>
      </c>
      <c r="C182" s="3">
        <v>-53511114</v>
      </c>
      <c r="D182" s="3">
        <v>-72947662</v>
      </c>
      <c r="E182" s="3">
        <v>28507125</v>
      </c>
      <c r="F182" s="3">
        <v>286696124</v>
      </c>
      <c r="G182" s="3">
        <v>251433946</v>
      </c>
      <c r="H182" s="3">
        <v>-249148686</v>
      </c>
      <c r="I182" s="3">
        <v>-716358999</v>
      </c>
      <c r="J182" s="3">
        <v>320860727</v>
      </c>
      <c r="K182" s="3">
        <v>-304039644</v>
      </c>
      <c r="L182" s="3">
        <v>-836290800</v>
      </c>
      <c r="M182" s="3">
        <v>-274108194</v>
      </c>
      <c r="N182" s="3">
        <v>1899984545</v>
      </c>
      <c r="O182" s="4">
        <v>-78515129</v>
      </c>
      <c r="P182" s="3">
        <v>-901791718</v>
      </c>
      <c r="Q182" s="3">
        <v>-200581105</v>
      </c>
      <c r="R182" s="3">
        <v>326157127</v>
      </c>
      <c r="S182" s="3">
        <v>654627374</v>
      </c>
    </row>
    <row r="183" spans="1:19" ht="16" x14ac:dyDescent="0.2">
      <c r="A183" s="2" t="s">
        <v>183</v>
      </c>
      <c r="B183" s="3">
        <v>-728761076</v>
      </c>
      <c r="C183" s="3">
        <v>-92288881</v>
      </c>
      <c r="D183" s="3">
        <v>70823312</v>
      </c>
      <c r="E183" s="3">
        <v>3302808670</v>
      </c>
      <c r="F183" s="3">
        <v>3378738706</v>
      </c>
      <c r="G183" s="3">
        <v>5964001832</v>
      </c>
      <c r="H183" s="3">
        <v>-415938647</v>
      </c>
      <c r="I183" s="3">
        <v>1124237806</v>
      </c>
      <c r="J183" s="3">
        <v>473716018</v>
      </c>
      <c r="K183" s="3">
        <v>-3779600164</v>
      </c>
      <c r="L183" s="3">
        <v>8124044422</v>
      </c>
      <c r="M183" s="3">
        <v>14905962503</v>
      </c>
      <c r="N183" s="3">
        <v>7139201891</v>
      </c>
      <c r="O183" s="4">
        <v>879471039</v>
      </c>
      <c r="P183" s="3">
        <v>2751866969</v>
      </c>
      <c r="Q183" s="3">
        <v>1593757171</v>
      </c>
      <c r="R183" s="3">
        <v>-3810207503</v>
      </c>
      <c r="S183" s="3">
        <v>432175678</v>
      </c>
    </row>
    <row r="184" spans="1:19" ht="16" x14ac:dyDescent="0.2">
      <c r="A184" s="2" t="s">
        <v>54</v>
      </c>
      <c r="B184" s="3">
        <v>8471025047</v>
      </c>
      <c r="C184" s="3">
        <v>8233857451</v>
      </c>
      <c r="D184" s="3">
        <v>10611628536</v>
      </c>
      <c r="E184" s="3">
        <v>12264971014</v>
      </c>
      <c r="F184" s="3">
        <v>15729709648</v>
      </c>
      <c r="G184" s="3">
        <v>16568798288</v>
      </c>
      <c r="H184" s="3">
        <v>18670753294</v>
      </c>
      <c r="I184" s="3">
        <v>21734957966</v>
      </c>
      <c r="J184" s="3">
        <v>22045058057</v>
      </c>
      <c r="K184" s="3">
        <v>22024683649</v>
      </c>
      <c r="L184" s="3">
        <v>31977661982</v>
      </c>
      <c r="M184" s="3">
        <v>38760099819</v>
      </c>
      <c r="N184" s="3">
        <v>50707919407</v>
      </c>
      <c r="O184" s="4">
        <v>7091672890498</v>
      </c>
      <c r="P184" s="3">
        <v>1400397835</v>
      </c>
      <c r="Q184" s="3">
        <v>11218024744</v>
      </c>
      <c r="R184" s="3">
        <v>10464031235</v>
      </c>
      <c r="S184" s="3">
        <v>7069662710385</v>
      </c>
    </row>
    <row r="185" spans="1:19" ht="16" x14ac:dyDescent="0.2">
      <c r="A185" s="2" t="s">
        <v>55</v>
      </c>
      <c r="B185" s="5">
        <v>58.87</v>
      </c>
      <c r="C185" s="5">
        <v>58.38</v>
      </c>
      <c r="D185" s="5">
        <v>61.65</v>
      </c>
      <c r="E185" s="5">
        <v>61.23</v>
      </c>
      <c r="F185" s="5">
        <v>65.16</v>
      </c>
      <c r="G185" s="5">
        <v>64.52</v>
      </c>
      <c r="H185" s="5">
        <v>63.48</v>
      </c>
      <c r="I185" s="5">
        <v>66.17</v>
      </c>
      <c r="J185" s="5">
        <v>65.7</v>
      </c>
      <c r="K185" s="5">
        <v>61.7</v>
      </c>
      <c r="L185" s="5">
        <v>67.09</v>
      </c>
      <c r="M185" s="5">
        <v>67.55</v>
      </c>
      <c r="N185" s="5">
        <v>68.84</v>
      </c>
      <c r="O185" s="6">
        <v>41.75</v>
      </c>
      <c r="P185" s="5">
        <v>51.63</v>
      </c>
      <c r="Q185" s="5">
        <v>51.53</v>
      </c>
      <c r="R185" s="5">
        <v>50.54</v>
      </c>
      <c r="S185" s="5">
        <v>41.75</v>
      </c>
    </row>
    <row r="186" spans="1:19" ht="16" x14ac:dyDescent="0.2">
      <c r="A186" s="2" t="s">
        <v>184</v>
      </c>
      <c r="B186" s="3">
        <v>214099775</v>
      </c>
      <c r="C186" s="3" t="s">
        <v>24</v>
      </c>
      <c r="D186" s="3" t="s">
        <v>24</v>
      </c>
      <c r="E186" s="3">
        <v>32879028</v>
      </c>
      <c r="F186" s="3" t="s">
        <v>24</v>
      </c>
      <c r="G186" s="3">
        <v>-16727433</v>
      </c>
      <c r="H186" s="3" t="s">
        <v>24</v>
      </c>
      <c r="I186" s="3">
        <v>137104</v>
      </c>
      <c r="J186" s="3" t="s">
        <v>24</v>
      </c>
      <c r="K186" s="3" t="s">
        <v>24</v>
      </c>
      <c r="L186" s="3" t="s">
        <v>24</v>
      </c>
      <c r="M186" s="3" t="s">
        <v>24</v>
      </c>
      <c r="N186" s="3" t="s">
        <v>24</v>
      </c>
      <c r="O186" s="4" t="s">
        <v>24</v>
      </c>
      <c r="P186" s="3" t="s">
        <v>24</v>
      </c>
      <c r="Q186" s="3" t="s">
        <v>24</v>
      </c>
      <c r="R186" s="3" t="s">
        <v>24</v>
      </c>
      <c r="S186" s="3" t="s">
        <v>24</v>
      </c>
    </row>
    <row r="187" spans="1:19" ht="16" x14ac:dyDescent="0.2">
      <c r="A187" s="2" t="s">
        <v>185</v>
      </c>
      <c r="B187" s="3">
        <v>1396938440</v>
      </c>
      <c r="C187" s="3">
        <v>1110490116</v>
      </c>
      <c r="D187" s="3">
        <v>1478234205</v>
      </c>
      <c r="E187" s="3">
        <v>1913815810</v>
      </c>
      <c r="F187" s="3">
        <v>4085951199</v>
      </c>
      <c r="G187" s="3">
        <v>8161437202</v>
      </c>
      <c r="H187" s="3">
        <v>6414748903</v>
      </c>
      <c r="I187" s="3">
        <v>8381795629</v>
      </c>
      <c r="J187" s="3">
        <v>8174907286</v>
      </c>
      <c r="K187" s="3">
        <v>4849942674</v>
      </c>
      <c r="L187" s="3">
        <v>10719327807</v>
      </c>
      <c r="M187" s="3">
        <v>9495942543</v>
      </c>
      <c r="N187" s="3">
        <v>16950196887</v>
      </c>
      <c r="O187" s="4">
        <v>6622445843</v>
      </c>
      <c r="P187" s="3">
        <v>4833253263</v>
      </c>
      <c r="Q187" s="3">
        <v>2707603925</v>
      </c>
      <c r="R187" s="3">
        <v>-2674180202</v>
      </c>
      <c r="S187" s="3">
        <v>2106684288</v>
      </c>
    </row>
    <row r="188" spans="1:19" ht="16" x14ac:dyDescent="0.2">
      <c r="A188" s="31" t="s">
        <v>186</v>
      </c>
      <c r="B188" s="27">
        <v>1410842710</v>
      </c>
      <c r="C188" s="27">
        <v>1129663411</v>
      </c>
      <c r="D188" s="27">
        <v>1507684009</v>
      </c>
      <c r="E188" s="27">
        <v>1991303059</v>
      </c>
      <c r="F188" s="27">
        <v>4175371553</v>
      </c>
      <c r="G188" s="27">
        <v>8246404176</v>
      </c>
      <c r="H188" s="27">
        <v>6503611831</v>
      </c>
      <c r="I188" s="27">
        <v>8478737840</v>
      </c>
      <c r="J188" s="27">
        <v>8262607239</v>
      </c>
      <c r="K188" s="27">
        <v>4946008233</v>
      </c>
      <c r="L188" s="27">
        <v>10784967034</v>
      </c>
      <c r="M188" s="27">
        <v>9672142137</v>
      </c>
      <c r="N188" s="27">
        <v>17289960665</v>
      </c>
      <c r="O188" s="28">
        <v>6814181289</v>
      </c>
      <c r="P188" s="27">
        <v>4921560214</v>
      </c>
      <c r="Q188" s="27">
        <v>2790068053</v>
      </c>
      <c r="R188" s="27">
        <v>-2755857174</v>
      </c>
      <c r="S188" s="27">
        <v>2106684288</v>
      </c>
    </row>
    <row r="189" spans="1:19" ht="16" x14ac:dyDescent="0.2">
      <c r="A189" s="21" t="s">
        <v>199</v>
      </c>
      <c r="B189" s="22"/>
      <c r="C189" s="23">
        <f>(C188/B188)-1</f>
        <v>-0.19929882828681877</v>
      </c>
      <c r="D189" s="23">
        <f>(D188/C188)-1</f>
        <v>0.33463117802971842</v>
      </c>
      <c r="E189" s="23">
        <f>(E188/D188)-1</f>
        <v>0.32076950283552419</v>
      </c>
      <c r="F189" s="23">
        <f t="shared" ref="F189:S189" si="11">(F188/E188)-1</f>
        <v>1.0968036653832107</v>
      </c>
      <c r="G189" s="23">
        <f t="shared" si="11"/>
        <v>0.97501086342243415</v>
      </c>
      <c r="H189" s="23">
        <f t="shared" si="11"/>
        <v>-0.21133967094071771</v>
      </c>
      <c r="I189" s="23">
        <f t="shared" si="11"/>
        <v>0.30369678577454451</v>
      </c>
      <c r="J189" s="23">
        <f t="shared" si="11"/>
        <v>-2.5490893229457412E-2</v>
      </c>
      <c r="K189" s="23">
        <f t="shared" si="11"/>
        <v>-0.40139860337853828</v>
      </c>
      <c r="L189" s="23">
        <f t="shared" si="11"/>
        <v>1.1805396444838467</v>
      </c>
      <c r="M189" s="23">
        <f t="shared" si="11"/>
        <v>-0.10318296694758355</v>
      </c>
      <c r="N189" s="23">
        <f t="shared" si="11"/>
        <v>0.78760407157982604</v>
      </c>
      <c r="O189" s="23">
        <f t="shared" si="11"/>
        <v>-0.60588798198980753</v>
      </c>
      <c r="P189" s="23"/>
      <c r="Q189" s="23">
        <f t="shared" si="11"/>
        <v>-0.43309277308783123</v>
      </c>
      <c r="R189" s="23">
        <f t="shared" si="11"/>
        <v>-1.9877383352842539</v>
      </c>
      <c r="S189" s="23">
        <f t="shared" si="11"/>
        <v>-1.7644388496890948</v>
      </c>
    </row>
    <row r="190" spans="1:19" ht="16" x14ac:dyDescent="0.2">
      <c r="A190" s="24" t="s">
        <v>200</v>
      </c>
      <c r="B190" s="25">
        <f t="shared" ref="B190:S190" si="12">B188/B2</f>
        <v>9.8048909916963828E-2</v>
      </c>
      <c r="C190" s="25">
        <f t="shared" si="12"/>
        <v>8.0090443298164074E-2</v>
      </c>
      <c r="D190" s="25">
        <f t="shared" si="12"/>
        <v>8.7590093054497109E-2</v>
      </c>
      <c r="E190" s="25">
        <f t="shared" si="12"/>
        <v>9.9409486139541328E-2</v>
      </c>
      <c r="F190" s="25">
        <f t="shared" si="12"/>
        <v>0.17297328400830833</v>
      </c>
      <c r="G190" s="25">
        <f t="shared" si="12"/>
        <v>0.32112108022609398</v>
      </c>
      <c r="H190" s="25">
        <f t="shared" si="12"/>
        <v>0.22112335681015105</v>
      </c>
      <c r="I190" s="25">
        <f t="shared" si="12"/>
        <v>0.25813743889225882</v>
      </c>
      <c r="J190" s="25">
        <f t="shared" si="12"/>
        <v>0.24624507328885475</v>
      </c>
      <c r="K190" s="25">
        <f t="shared" si="12"/>
        <v>0.13856825058201094</v>
      </c>
      <c r="L190" s="25">
        <f t="shared" si="12"/>
        <v>0.22627488245379881</v>
      </c>
      <c r="M190" s="25">
        <f t="shared" si="12"/>
        <v>0.16857543320918325</v>
      </c>
      <c r="N190" s="25">
        <f t="shared" si="12"/>
        <v>0.23473544978860028</v>
      </c>
      <c r="O190" s="25">
        <f t="shared" si="12"/>
        <v>9.7660304957102137E-2</v>
      </c>
      <c r="P190" s="25">
        <f t="shared" si="12"/>
        <v>0.24182149706228026</v>
      </c>
      <c r="Q190" s="25">
        <f t="shared" si="12"/>
        <v>0.16701747422383029</v>
      </c>
      <c r="R190" s="25">
        <f t="shared" si="12"/>
        <v>-0.17849931324892473</v>
      </c>
      <c r="S190" s="25">
        <f t="shared" si="12"/>
        <v>0.12192871211945827</v>
      </c>
    </row>
    <row r="191" spans="1:19" ht="16" x14ac:dyDescent="0.2">
      <c r="A191" s="2" t="s">
        <v>187</v>
      </c>
      <c r="B191" s="3">
        <v>2500094254</v>
      </c>
      <c r="C191" s="3">
        <v>1764576683</v>
      </c>
      <c r="D191" s="3">
        <v>3757049823</v>
      </c>
      <c r="E191" s="3">
        <v>5763437937</v>
      </c>
      <c r="F191" s="3">
        <v>4800932854</v>
      </c>
      <c r="G191" s="3">
        <v>8411393174</v>
      </c>
      <c r="H191" s="3">
        <v>6409472660</v>
      </c>
      <c r="I191" s="3">
        <v>7611247817</v>
      </c>
      <c r="J191" s="3">
        <v>7302337763</v>
      </c>
      <c r="K191" s="3">
        <v>4969731184</v>
      </c>
      <c r="L191" s="3">
        <v>17227720337</v>
      </c>
      <c r="M191" s="3">
        <v>24192763089</v>
      </c>
      <c r="N191" s="3">
        <v>19876660315</v>
      </c>
      <c r="O191" s="4">
        <v>8764721365</v>
      </c>
      <c r="P191" s="3">
        <v>4906075836</v>
      </c>
      <c r="Q191" s="3">
        <v>3005519658</v>
      </c>
      <c r="R191" s="3">
        <v>-1130183572</v>
      </c>
      <c r="S191" s="3">
        <v>2111278981</v>
      </c>
    </row>
    <row r="192" spans="1:19" ht="16" x14ac:dyDescent="0.2">
      <c r="A192" s="2" t="s">
        <v>188</v>
      </c>
      <c r="B192" s="5">
        <v>0.27</v>
      </c>
      <c r="C192" s="5">
        <v>0.21</v>
      </c>
      <c r="D192" s="5">
        <v>0.28999999999999998</v>
      </c>
      <c r="E192" s="5">
        <v>0.37</v>
      </c>
      <c r="F192" s="5">
        <v>0.79</v>
      </c>
      <c r="G192" s="5">
        <v>1.57</v>
      </c>
      <c r="H192" s="5">
        <v>1.24</v>
      </c>
      <c r="I192" s="5">
        <v>1.62</v>
      </c>
      <c r="J192" s="5">
        <v>1.58</v>
      </c>
      <c r="K192" s="5">
        <v>0.94</v>
      </c>
      <c r="L192" s="5">
        <v>2.0699999999999998</v>
      </c>
      <c r="M192" s="5">
        <v>1.83</v>
      </c>
      <c r="N192" s="5">
        <v>3.27</v>
      </c>
      <c r="O192" s="6">
        <v>1.28</v>
      </c>
      <c r="P192" s="5">
        <v>0.93</v>
      </c>
      <c r="Q192" s="5">
        <v>0.52</v>
      </c>
      <c r="R192" s="5">
        <v>-0.52</v>
      </c>
      <c r="S192" s="5">
        <v>0.41</v>
      </c>
    </row>
    <row r="193" spans="1:19" ht="16" x14ac:dyDescent="0.2">
      <c r="A193" s="2" t="s">
        <v>189</v>
      </c>
      <c r="B193" s="5">
        <v>4.53</v>
      </c>
      <c r="C193" s="5">
        <v>4.3899999999999997</v>
      </c>
      <c r="D193" s="5">
        <v>4.83</v>
      </c>
      <c r="E193" s="5">
        <v>4.2300000000000004</v>
      </c>
      <c r="F193" s="5">
        <v>5.14</v>
      </c>
      <c r="G193" s="5">
        <v>4.8899999999999997</v>
      </c>
      <c r="H193" s="5">
        <v>5.55</v>
      </c>
      <c r="I193" s="5">
        <v>6.62</v>
      </c>
      <c r="J193" s="5">
        <v>6.53</v>
      </c>
      <c r="K193" s="5">
        <v>8.31</v>
      </c>
      <c r="L193" s="5">
        <v>11.82</v>
      </c>
      <c r="M193" s="5">
        <v>8.82</v>
      </c>
      <c r="N193" s="5">
        <v>4.4000000000000004</v>
      </c>
      <c r="O193" s="6">
        <v>5.92</v>
      </c>
      <c r="P193" s="3" t="s">
        <v>24</v>
      </c>
      <c r="Q193" s="5">
        <v>5.8</v>
      </c>
      <c r="R193" s="5">
        <v>6.95</v>
      </c>
      <c r="S193" s="5">
        <v>6.86</v>
      </c>
    </row>
    <row r="194" spans="1:19" ht="16" x14ac:dyDescent="0.2">
      <c r="A194" s="2" t="s">
        <v>190</v>
      </c>
      <c r="B194" s="5">
        <v>1.42</v>
      </c>
      <c r="C194" s="5">
        <v>1.84</v>
      </c>
      <c r="D194" s="5">
        <v>1.74</v>
      </c>
      <c r="E194" s="5">
        <v>1.85</v>
      </c>
      <c r="F194" s="5">
        <v>1.6</v>
      </c>
      <c r="G194" s="5">
        <v>1.73</v>
      </c>
      <c r="H194" s="5">
        <v>1.62</v>
      </c>
      <c r="I194" s="5">
        <v>1.71</v>
      </c>
      <c r="J194" s="5">
        <v>1.63</v>
      </c>
      <c r="K194" s="5">
        <v>1.78</v>
      </c>
      <c r="L194" s="5">
        <v>1.59</v>
      </c>
      <c r="M194" s="5">
        <v>1.89</v>
      </c>
      <c r="N194" s="5">
        <v>1.58</v>
      </c>
      <c r="O194" s="6">
        <v>0.01</v>
      </c>
      <c r="P194" s="5">
        <v>1.65</v>
      </c>
      <c r="Q194" s="5">
        <v>1.86</v>
      </c>
      <c r="R194" s="5">
        <v>0.92</v>
      </c>
      <c r="S194" s="3">
        <v>0</v>
      </c>
    </row>
    <row r="196" spans="1:19" ht="16" x14ac:dyDescent="0.2">
      <c r="A196" s="7"/>
    </row>
  </sheetData>
  <pageMargins left="0.7" right="0.7" top="0.75" bottom="0.75" header="0.3" footer="0.3"/>
  <ignoredErrors>
    <ignoredError sqref="B1:S1 A5:S6 A15:S15 A20:S23 A37:S95 A2:N2 A4:N4 A7:N7 P7:R7 P2:R2 P4:R4 A9:N9 P9:R9 A16:N16 P16:R16 A19:N19 A25:S32 A24:N24 P24:R24 P19:R19 A33:N33 P33:R33 A10:S11 A13:S13 A191:S195 A96:P96 R96:S96 A97:S128 A130:S142 A144:S187 A188:R188" numberStoredAsText="1"/>
    <ignoredError sqref="O17"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6820-8AB5-6D4F-8041-EAA195FAE209}">
  <dimension ref="A1:R110"/>
  <sheetViews>
    <sheetView tabSelected="1" workbookViewId="0">
      <selection activeCell="G4" sqref="G4"/>
    </sheetView>
  </sheetViews>
  <sheetFormatPr baseColWidth="10" defaultRowHeight="15" x14ac:dyDescent="0.2"/>
  <cols>
    <col min="1" max="18" width="18.83203125" customWidth="1"/>
  </cols>
  <sheetData>
    <row r="1" spans="1:18" s="115" customFormat="1" ht="22" customHeight="1" x14ac:dyDescent="0.2">
      <c r="A1" s="115" t="e" vm="1">
        <v>#VALUE!</v>
      </c>
    </row>
    <row r="2" spans="1:18" s="115" customFormat="1" ht="22" customHeight="1" thickBot="1" x14ac:dyDescent="0.25"/>
    <row r="3" spans="1:18" ht="22" customHeight="1" x14ac:dyDescent="0.2">
      <c r="A3" s="32" cm="1">
        <f t="array" ref="A3">_FV(A1,"Market cap",TRUE)</f>
        <v>465880100000</v>
      </c>
      <c r="B3" s="33" t="s">
        <v>201</v>
      </c>
      <c r="C3" s="34">
        <f>Financials!O8*0.01</f>
        <v>0.57043409492872532</v>
      </c>
      <c r="D3" s="33" t="s">
        <v>202</v>
      </c>
      <c r="E3" s="34">
        <f>SUM(C11:E11)/3</f>
        <v>0.27429476894264804</v>
      </c>
      <c r="F3" s="35" t="s">
        <v>203</v>
      </c>
      <c r="G3" s="36">
        <f>AVERAGE(Financials!K129:O129)</f>
        <v>1.303490346074021E-5</v>
      </c>
      <c r="H3" s="35" t="s">
        <v>204</v>
      </c>
      <c r="I3" s="37">
        <f>J15*(1+I7)/(I6-I7)</f>
        <v>530978924593.50897</v>
      </c>
      <c r="J3" s="38" t="s">
        <v>205</v>
      </c>
      <c r="K3" s="39">
        <f>(Financials!O172*-1)/Model!A3</f>
        <v>1.8965957614416242E-2</v>
      </c>
      <c r="L3" s="40" t="s">
        <v>206</v>
      </c>
      <c r="M3" s="41"/>
      <c r="N3" s="116" t="s">
        <v>207</v>
      </c>
      <c r="O3" s="117"/>
      <c r="P3" s="41"/>
      <c r="Q3" s="41"/>
      <c r="R3" s="41"/>
    </row>
    <row r="4" spans="1:18" ht="22" customHeight="1" x14ac:dyDescent="0.2">
      <c r="A4" s="42">
        <f>Financials!O56-Financials!O96-Financials!O105</f>
        <v>18703156971</v>
      </c>
      <c r="B4" s="43" t="s">
        <v>208</v>
      </c>
      <c r="C4" s="44">
        <f>Financials!O17*0.01</f>
        <v>0.27497721570495059</v>
      </c>
      <c r="D4" s="43" t="s">
        <v>209</v>
      </c>
      <c r="E4" s="44">
        <f>SUM(C13:E13)/3</f>
        <v>0.43630802134798546</v>
      </c>
      <c r="F4" s="45" t="s">
        <v>210</v>
      </c>
      <c r="G4" s="46">
        <f>A5*(1+(5*G3))</f>
        <v>5186752022.0289869</v>
      </c>
      <c r="H4" s="45" t="s">
        <v>211</v>
      </c>
      <c r="I4" s="47">
        <f>NPV(I6,F15,G15,H15,I15,(J15+I3))</f>
        <v>444131735022.61987</v>
      </c>
      <c r="J4" s="45" t="s">
        <v>212</v>
      </c>
      <c r="K4" s="48" cm="1">
        <f t="array" ref="K4">_FV(A1,"Change (%)",TRUE)</f>
        <v>1.0676000000000001E-2</v>
      </c>
      <c r="L4" s="49" t="s">
        <v>213</v>
      </c>
      <c r="M4" s="41"/>
      <c r="N4" s="118" t="s">
        <v>214</v>
      </c>
      <c r="O4" s="119"/>
      <c r="P4" s="41"/>
      <c r="Q4" s="41"/>
      <c r="R4" s="41"/>
    </row>
    <row r="5" spans="1:18" ht="22" customHeight="1" x14ac:dyDescent="0.2">
      <c r="A5" s="42">
        <f>Financials!O128</f>
        <v>5186414000</v>
      </c>
      <c r="B5" s="43" t="s">
        <v>215</v>
      </c>
      <c r="C5" s="44">
        <f>F14</f>
        <v>0.38284427020859541</v>
      </c>
      <c r="D5" s="50" t="s">
        <v>216</v>
      </c>
      <c r="E5" s="44">
        <f>SUM(C16:E16)/3</f>
        <v>0.62165358303869633</v>
      </c>
      <c r="F5" s="45" t="s">
        <v>217</v>
      </c>
      <c r="G5" s="46">
        <f>Financials!O56</f>
        <v>48886326034</v>
      </c>
      <c r="H5" s="45" t="s">
        <v>218</v>
      </c>
      <c r="I5" s="47">
        <f>I4+G5-G6</f>
        <v>462834891993.61987</v>
      </c>
      <c r="J5" s="45" t="s">
        <v>219</v>
      </c>
      <c r="K5" s="51" cm="1">
        <f t="array" ref="K5">_FV(A1,"Price")</f>
        <v>100.35</v>
      </c>
      <c r="L5" s="52" t="s">
        <v>220</v>
      </c>
      <c r="M5" s="41"/>
      <c r="N5" s="53" t="s">
        <v>221</v>
      </c>
      <c r="O5" s="54">
        <f>Financials!O20</f>
        <v>-1464677875</v>
      </c>
      <c r="P5" s="41"/>
      <c r="Q5" s="41"/>
      <c r="R5" s="41"/>
    </row>
    <row r="6" spans="1:18" ht="22" customHeight="1" x14ac:dyDescent="0.2">
      <c r="A6" s="55">
        <f>O20/F10</f>
        <v>6.8148986278926893</v>
      </c>
      <c r="B6" s="43" t="s">
        <v>222</v>
      </c>
      <c r="C6" s="44">
        <f>F17</f>
        <v>0.16165413533834586</v>
      </c>
      <c r="D6" s="50" t="s">
        <v>200</v>
      </c>
      <c r="E6" s="44">
        <f>Financials!O33/Financials!O126</f>
        <v>0.27683332175928388</v>
      </c>
      <c r="F6" s="43" t="s">
        <v>223</v>
      </c>
      <c r="G6" s="46">
        <f>Financials!O96+Financials!O105</f>
        <v>30183169063</v>
      </c>
      <c r="H6" s="45" t="s">
        <v>224</v>
      </c>
      <c r="I6" s="48">
        <f>N25</f>
        <v>8.9475252056771579E-2</v>
      </c>
      <c r="J6" s="45" t="s">
        <v>225</v>
      </c>
      <c r="K6" s="56">
        <f>I5/G4</f>
        <v>89.234050524853345</v>
      </c>
      <c r="L6" s="57" t="s">
        <v>226</v>
      </c>
      <c r="M6" s="41"/>
      <c r="N6" s="53" t="s">
        <v>227</v>
      </c>
      <c r="O6" s="54">
        <f>Financials!O96</f>
        <v>229864188</v>
      </c>
      <c r="P6" s="41"/>
      <c r="Q6" s="41"/>
      <c r="R6" s="41"/>
    </row>
    <row r="7" spans="1:18" ht="22" customHeight="1" thickBot="1" x14ac:dyDescent="0.25">
      <c r="A7" s="58">
        <f>O20/F12</f>
        <v>17.800706862295584</v>
      </c>
      <c r="B7" s="59" t="s">
        <v>228</v>
      </c>
      <c r="C7" s="60">
        <f>F15/A3</f>
        <v>2.3720695518009892E-2</v>
      </c>
      <c r="D7" s="59" t="s">
        <v>229</v>
      </c>
      <c r="E7" s="61">
        <f>(Financials!O16*(1-0.25))/(Financials!O126+Financials!O105+Financials!O96)</f>
        <v>0.10685367856190801</v>
      </c>
      <c r="F7" s="59" t="s">
        <v>196</v>
      </c>
      <c r="G7" s="62">
        <f>(Financials!O96+Financials!O105)/Financials!O126</f>
        <v>0.28887634975969589</v>
      </c>
      <c r="H7" s="63" t="s">
        <v>230</v>
      </c>
      <c r="I7" s="64">
        <v>2.5000000000000001E-2</v>
      </c>
      <c r="J7" s="65" t="s">
        <v>231</v>
      </c>
      <c r="K7" s="66">
        <f>K6/K5-1</f>
        <v>-0.11077179347430643</v>
      </c>
      <c r="L7" s="67" t="s">
        <v>232</v>
      </c>
      <c r="M7" s="41"/>
      <c r="N7" s="53" t="s">
        <v>233</v>
      </c>
      <c r="O7" s="54">
        <f>Financials!O105</f>
        <v>29953304875</v>
      </c>
      <c r="P7" s="41"/>
      <c r="Q7" s="41"/>
      <c r="R7" s="41"/>
    </row>
    <row r="8" spans="1:18" ht="22" customHeight="1" x14ac:dyDescent="0.2">
      <c r="A8" s="68"/>
      <c r="B8" s="41"/>
      <c r="C8" s="41"/>
      <c r="D8" s="41"/>
      <c r="E8" s="41"/>
      <c r="F8" s="69"/>
      <c r="G8" s="69"/>
      <c r="H8" s="69"/>
      <c r="I8" s="69"/>
      <c r="J8" s="70"/>
      <c r="K8" s="71">
        <v>3.2000000000000001E-2</v>
      </c>
      <c r="L8" s="72" t="s">
        <v>254</v>
      </c>
      <c r="M8" s="41"/>
      <c r="N8" s="73" t="s">
        <v>214</v>
      </c>
      <c r="O8" s="74">
        <f>O5/(O6+O7)</f>
        <v>-4.8526311864166498E-2</v>
      </c>
      <c r="P8" s="41"/>
      <c r="Q8" s="41"/>
      <c r="R8" s="41"/>
    </row>
    <row r="9" spans="1:18" ht="22" customHeight="1" x14ac:dyDescent="0.2">
      <c r="A9" s="75" t="s">
        <v>234</v>
      </c>
      <c r="B9" s="76">
        <v>2019</v>
      </c>
      <c r="C9" s="76">
        <v>2020</v>
      </c>
      <c r="D9" s="76">
        <v>2021</v>
      </c>
      <c r="E9" s="77">
        <v>2022</v>
      </c>
      <c r="F9" s="78">
        <v>2023</v>
      </c>
      <c r="G9" s="79">
        <v>2024</v>
      </c>
      <c r="H9" s="79">
        <v>2025</v>
      </c>
      <c r="I9" s="79">
        <v>2026</v>
      </c>
      <c r="J9" s="80">
        <v>2027</v>
      </c>
      <c r="K9" s="81"/>
      <c r="L9" s="81"/>
      <c r="M9" s="81"/>
      <c r="N9" s="53" t="s">
        <v>235</v>
      </c>
      <c r="O9" s="54">
        <f>Financials!O25</f>
        <v>3141752709</v>
      </c>
      <c r="P9" s="41"/>
      <c r="Q9" s="41"/>
      <c r="R9" s="41"/>
    </row>
    <row r="10" spans="1:18" ht="22" customHeight="1" x14ac:dyDescent="0.2">
      <c r="A10" s="82" t="s">
        <v>236</v>
      </c>
      <c r="B10" s="83">
        <v>35693661515</v>
      </c>
      <c r="C10" s="83">
        <v>47663120701</v>
      </c>
      <c r="D10" s="83">
        <v>57375751335</v>
      </c>
      <c r="E10" s="84">
        <v>73657219992</v>
      </c>
      <c r="F10" s="83">
        <v>68362000000</v>
      </c>
      <c r="G10" s="83">
        <v>83285000000</v>
      </c>
      <c r="H10" s="83">
        <v>97206000000</v>
      </c>
      <c r="I10" s="83">
        <v>103100000000</v>
      </c>
      <c r="J10" s="84">
        <v>113500000000</v>
      </c>
      <c r="K10" s="85" t="s">
        <v>237</v>
      </c>
      <c r="L10" s="81"/>
      <c r="N10" s="53" t="s">
        <v>238</v>
      </c>
      <c r="O10" s="54">
        <f>Financials!O24</f>
        <v>33446547441</v>
      </c>
      <c r="P10" s="41"/>
      <c r="Q10" s="41"/>
      <c r="R10" s="41"/>
    </row>
    <row r="11" spans="1:18" ht="22" customHeight="1" x14ac:dyDescent="0.2">
      <c r="A11" s="86"/>
      <c r="B11" s="87"/>
      <c r="C11" s="87">
        <f t="shared" ref="C11:J11" si="0">(C10/B10)-1</f>
        <v>0.33533850767789475</v>
      </c>
      <c r="D11" s="87">
        <f t="shared" si="0"/>
        <v>0.20377664095746506</v>
      </c>
      <c r="E11" s="87">
        <f t="shared" si="0"/>
        <v>0.2837691581925843</v>
      </c>
      <c r="F11" s="88">
        <f t="shared" si="0"/>
        <v>-7.1890033218401705E-2</v>
      </c>
      <c r="G11" s="87">
        <f t="shared" si="0"/>
        <v>0.21829378894707596</v>
      </c>
      <c r="H11" s="87">
        <f t="shared" si="0"/>
        <v>0.16714894638890554</v>
      </c>
      <c r="I11" s="87">
        <f t="shared" si="0"/>
        <v>6.0634117235561558E-2</v>
      </c>
      <c r="J11" s="89">
        <f t="shared" si="0"/>
        <v>0.10087293889427751</v>
      </c>
      <c r="K11" s="89">
        <f>AVERAGE(F11:J11)</f>
        <v>9.501195164948377E-2</v>
      </c>
      <c r="L11" s="81"/>
      <c r="M11" s="81"/>
      <c r="N11" s="53" t="s">
        <v>239</v>
      </c>
      <c r="O11" s="90">
        <f>O9/O10</f>
        <v>9.3933543201793215E-2</v>
      </c>
      <c r="P11" s="41"/>
      <c r="Q11" s="41"/>
      <c r="R11" s="41"/>
    </row>
    <row r="12" spans="1:18" ht="22" customHeight="1" x14ac:dyDescent="0.2">
      <c r="A12" s="82" t="s">
        <v>142</v>
      </c>
      <c r="B12" s="83">
        <v>11517619627</v>
      </c>
      <c r="C12" s="83">
        <v>18431395915</v>
      </c>
      <c r="D12" s="83">
        <v>21285936773</v>
      </c>
      <c r="E12" s="83">
        <v>33073492726</v>
      </c>
      <c r="F12" s="91">
        <v>26172000000</v>
      </c>
      <c r="G12" s="83">
        <v>30847000000</v>
      </c>
      <c r="H12" s="83">
        <v>38460000000</v>
      </c>
      <c r="I12" s="83">
        <v>36874000000</v>
      </c>
      <c r="J12" s="84">
        <v>40653000000</v>
      </c>
      <c r="K12" s="92" t="s">
        <v>240</v>
      </c>
      <c r="L12" s="81"/>
      <c r="M12" s="81"/>
      <c r="N12" s="53" t="s">
        <v>241</v>
      </c>
      <c r="O12" s="90">
        <f>O8*(1-O11)</f>
        <v>-4.3968063452250121E-2</v>
      </c>
      <c r="P12" s="41"/>
      <c r="Q12" s="41"/>
      <c r="R12" s="41"/>
    </row>
    <row r="13" spans="1:18" ht="22" customHeight="1" x14ac:dyDescent="0.2">
      <c r="A13" s="86"/>
      <c r="B13" s="87"/>
      <c r="C13" s="87">
        <f t="shared" ref="C13:J13" si="1">(C12/B12)-1</f>
        <v>0.60027822691700017</v>
      </c>
      <c r="D13" s="87">
        <f t="shared" si="1"/>
        <v>0.15487382893646662</v>
      </c>
      <c r="E13" s="87">
        <f t="shared" si="1"/>
        <v>0.55377200819048955</v>
      </c>
      <c r="F13" s="88">
        <f t="shared" si="1"/>
        <v>-0.20867142104331016</v>
      </c>
      <c r="G13" s="87">
        <f t="shared" si="1"/>
        <v>0.17862601253247745</v>
      </c>
      <c r="H13" s="87">
        <f t="shared" si="1"/>
        <v>0.24679871624469163</v>
      </c>
      <c r="I13" s="87">
        <f t="shared" si="1"/>
        <v>-4.123764950598019E-2</v>
      </c>
      <c r="J13" s="89">
        <f t="shared" si="1"/>
        <v>0.10248413516298749</v>
      </c>
      <c r="K13" s="89">
        <f>AVERAGE(F13:J13)</f>
        <v>5.5599958678173245E-2</v>
      </c>
      <c r="L13" s="81"/>
      <c r="M13" s="81"/>
      <c r="N13" s="118" t="s">
        <v>242</v>
      </c>
      <c r="O13" s="119"/>
      <c r="P13" s="41"/>
      <c r="Q13" s="41"/>
      <c r="R13" s="41"/>
    </row>
    <row r="14" spans="1:18" ht="22" customHeight="1" x14ac:dyDescent="0.2">
      <c r="A14" s="93" t="s">
        <v>243</v>
      </c>
      <c r="B14" s="94">
        <f>B12/B10</f>
        <v>0.32267968984240536</v>
      </c>
      <c r="C14" s="94">
        <f t="shared" ref="C14:J14" si="2">C12/C10</f>
        <v>0.38670140863464902</v>
      </c>
      <c r="D14" s="94">
        <f t="shared" si="2"/>
        <v>0.37099186115607841</v>
      </c>
      <c r="E14" s="94">
        <f t="shared" si="2"/>
        <v>0.44901901985429471</v>
      </c>
      <c r="F14" s="95">
        <f t="shared" si="2"/>
        <v>0.38284427020859541</v>
      </c>
      <c r="G14" s="94">
        <f t="shared" si="2"/>
        <v>0.37037881971543496</v>
      </c>
      <c r="H14" s="94">
        <f t="shared" si="2"/>
        <v>0.39565458922288749</v>
      </c>
      <c r="I14" s="94">
        <f t="shared" si="2"/>
        <v>0.35765276430649856</v>
      </c>
      <c r="J14" s="96">
        <f t="shared" si="2"/>
        <v>0.35817621145374451</v>
      </c>
      <c r="K14" s="96"/>
      <c r="L14" s="81"/>
      <c r="M14" s="81"/>
      <c r="N14" s="53" t="s">
        <v>244</v>
      </c>
      <c r="O14" s="90">
        <f>'[1]US Treasury Bonds'!$C$8</f>
        <v>4.1210000000000004E-2</v>
      </c>
      <c r="P14" s="41"/>
      <c r="Q14" s="41"/>
      <c r="R14" s="41"/>
    </row>
    <row r="15" spans="1:18" ht="22" customHeight="1" x14ac:dyDescent="0.2">
      <c r="A15" s="82" t="s">
        <v>185</v>
      </c>
      <c r="B15" s="83">
        <v>4946008233</v>
      </c>
      <c r="C15" s="83">
        <v>10784967034</v>
      </c>
      <c r="D15" s="83">
        <v>9672142137</v>
      </c>
      <c r="E15" s="83">
        <v>17289960665</v>
      </c>
      <c r="F15" s="91">
        <v>11051000000</v>
      </c>
      <c r="G15" s="83">
        <v>26305000000</v>
      </c>
      <c r="H15" s="83">
        <v>31584000000</v>
      </c>
      <c r="I15" s="83">
        <v>27770000000</v>
      </c>
      <c r="J15" s="84">
        <v>33400000000</v>
      </c>
      <c r="K15" s="92" t="s">
        <v>245</v>
      </c>
      <c r="L15" s="81"/>
      <c r="M15" s="81"/>
      <c r="N15" s="53" t="s">
        <v>246</v>
      </c>
      <c r="O15" s="97">
        <f>1.33</f>
        <v>1.33</v>
      </c>
      <c r="P15" s="41"/>
      <c r="Q15" s="41"/>
      <c r="R15" s="41"/>
    </row>
    <row r="16" spans="1:18" ht="22" customHeight="1" x14ac:dyDescent="0.2">
      <c r="A16" s="98"/>
      <c r="B16" s="87"/>
      <c r="C16" s="87">
        <f t="shared" ref="C16:J16" si="3">(C15/B15)-1</f>
        <v>1.1805396444838467</v>
      </c>
      <c r="D16" s="87">
        <f t="shared" si="3"/>
        <v>-0.10318296694758355</v>
      </c>
      <c r="E16" s="87">
        <f t="shared" si="3"/>
        <v>0.78760407157982604</v>
      </c>
      <c r="F16" s="88">
        <f t="shared" si="3"/>
        <v>-0.36084296464765842</v>
      </c>
      <c r="G16" s="87">
        <f t="shared" si="3"/>
        <v>1.3803275721654149</v>
      </c>
      <c r="H16" s="87">
        <f t="shared" si="3"/>
        <v>0.20068428055502752</v>
      </c>
      <c r="I16" s="87">
        <f t="shared" si="3"/>
        <v>-0.12075734549138806</v>
      </c>
      <c r="J16" s="89">
        <f t="shared" si="3"/>
        <v>0.2027367662945625</v>
      </c>
      <c r="K16" s="89">
        <f>AVERAGE(F16:J16)</f>
        <v>0.26042966177519167</v>
      </c>
      <c r="L16" s="81"/>
      <c r="M16" s="81"/>
      <c r="N16" s="53" t="s">
        <v>247</v>
      </c>
      <c r="O16" s="90">
        <v>8.4000000000000005E-2</v>
      </c>
      <c r="P16" s="41"/>
      <c r="Q16" s="41"/>
      <c r="R16" s="41"/>
    </row>
    <row r="17" spans="1:18" ht="22" customHeight="1" x14ac:dyDescent="0.2">
      <c r="A17" s="93" t="s">
        <v>200</v>
      </c>
      <c r="B17" s="94">
        <f>B15/B10</f>
        <v>0.13856825058201094</v>
      </c>
      <c r="C17" s="94">
        <f t="shared" ref="C17:J17" si="4">C15/C10</f>
        <v>0.22627488245379881</v>
      </c>
      <c r="D17" s="94">
        <f t="shared" si="4"/>
        <v>0.16857543320918325</v>
      </c>
      <c r="E17" s="96">
        <f t="shared" si="4"/>
        <v>0.23473544978860028</v>
      </c>
      <c r="F17" s="94">
        <f t="shared" si="4"/>
        <v>0.16165413533834586</v>
      </c>
      <c r="G17" s="94">
        <f t="shared" si="4"/>
        <v>0.31584318904964881</v>
      </c>
      <c r="H17" s="94">
        <f t="shared" si="4"/>
        <v>0.32491821492500461</v>
      </c>
      <c r="I17" s="94">
        <f t="shared" si="4"/>
        <v>0.26935014548981573</v>
      </c>
      <c r="J17" s="96">
        <f t="shared" si="4"/>
        <v>0.29427312775330394</v>
      </c>
      <c r="K17" s="96"/>
      <c r="L17" s="81"/>
      <c r="M17" s="81"/>
      <c r="N17" s="99" t="s">
        <v>242</v>
      </c>
      <c r="O17" s="100">
        <f>(O14)+((O15)*(O16-O14))</f>
        <v>9.8120700000000005E-2</v>
      </c>
      <c r="P17" s="41"/>
      <c r="Q17" s="41"/>
      <c r="R17" s="41"/>
    </row>
    <row r="18" spans="1:18" ht="22" customHeight="1" x14ac:dyDescent="0.2">
      <c r="A18" s="101" t="s">
        <v>196</v>
      </c>
      <c r="B18" s="102">
        <v>0.15724315694461957</v>
      </c>
      <c r="C18" s="102">
        <v>0.19184268295996731</v>
      </c>
      <c r="D18" s="102">
        <v>0.16695866748867844</v>
      </c>
      <c r="E18" s="102">
        <v>0.21850680721562904</v>
      </c>
      <c r="F18" s="103"/>
      <c r="G18" s="102"/>
      <c r="H18" s="102"/>
      <c r="I18" s="102"/>
      <c r="J18" s="104"/>
      <c r="K18" s="105"/>
      <c r="L18" s="81"/>
      <c r="M18" s="81"/>
      <c r="N18" s="118" t="s">
        <v>248</v>
      </c>
      <c r="O18" s="119"/>
      <c r="P18" s="41"/>
      <c r="Q18" s="41"/>
      <c r="R18" s="41"/>
    </row>
    <row r="19" spans="1:18" ht="22" customHeight="1" x14ac:dyDescent="0.2">
      <c r="A19" s="81"/>
      <c r="B19" s="81"/>
      <c r="C19" s="81"/>
      <c r="D19" s="81"/>
      <c r="E19" s="81"/>
      <c r="F19" s="81" t="s">
        <v>249</v>
      </c>
      <c r="G19" s="81"/>
      <c r="H19" s="81"/>
      <c r="I19" s="81"/>
      <c r="J19" s="81"/>
      <c r="K19" s="81"/>
      <c r="L19" s="81"/>
      <c r="M19" s="81"/>
      <c r="N19" s="53" t="s">
        <v>224</v>
      </c>
      <c r="O19" s="106">
        <f>O6+O7</f>
        <v>30183169063</v>
      </c>
      <c r="P19" s="41"/>
      <c r="Q19" s="41"/>
      <c r="R19" s="41"/>
    </row>
    <row r="20" spans="1:18" ht="22" customHeight="1" x14ac:dyDescent="0.2">
      <c r="B20" s="107"/>
      <c r="C20" s="107"/>
      <c r="D20" s="107"/>
      <c r="E20" s="107"/>
      <c r="F20" s="81"/>
      <c r="G20" s="81"/>
      <c r="H20" s="81"/>
      <c r="I20" s="81"/>
      <c r="J20" s="81"/>
      <c r="K20" s="81"/>
      <c r="L20" s="81"/>
      <c r="M20" s="81"/>
      <c r="N20" s="53" t="s">
        <v>201</v>
      </c>
      <c r="O20" s="106">
        <f>A3</f>
        <v>465880100000</v>
      </c>
      <c r="P20" s="41"/>
      <c r="Q20" s="41"/>
      <c r="R20" s="41"/>
    </row>
    <row r="21" spans="1:18" ht="22" customHeight="1" x14ac:dyDescent="0.2">
      <c r="A21" s="120" t="str" cm="1">
        <f t="array" ref="A21">_FV(A1,"Industry")</f>
        <v>Semiconductors &amp; Semiconductor Equipment</v>
      </c>
      <c r="B21" s="120"/>
      <c r="C21" s="120"/>
      <c r="D21" s="121" cm="1">
        <f t="array" ref="D21">_FV(A1,"Year incorporated",TRUE)</f>
        <v>1987</v>
      </c>
      <c r="E21" s="121"/>
      <c r="F21" s="81"/>
      <c r="G21" s="81"/>
      <c r="H21" s="81"/>
      <c r="I21" s="81"/>
      <c r="J21" s="81"/>
      <c r="K21" s="81"/>
      <c r="M21" s="81"/>
      <c r="N21" s="53" t="s">
        <v>250</v>
      </c>
      <c r="O21" s="106">
        <f>O19+O20</f>
        <v>496063269063</v>
      </c>
      <c r="P21" s="41"/>
      <c r="Q21" s="41"/>
      <c r="R21" s="41"/>
    </row>
    <row r="22" spans="1:18" ht="22" customHeight="1" x14ac:dyDescent="0.2">
      <c r="A22" s="122" t="str" cm="1">
        <f t="array" ref="A22">_FV(A1,"Description")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B22" s="122"/>
      <c r="C22" s="122"/>
      <c r="D22" s="122"/>
      <c r="E22" s="122"/>
      <c r="F22" s="81"/>
      <c r="G22" s="81"/>
      <c r="H22" s="81"/>
      <c r="I22" s="81"/>
      <c r="J22" s="81"/>
      <c r="K22" s="81"/>
      <c r="L22" s="81"/>
      <c r="M22" s="81"/>
      <c r="N22" s="73" t="s">
        <v>251</v>
      </c>
      <c r="O22" s="108">
        <f>(O19/O21)</f>
        <v>6.0845402079480991E-2</v>
      </c>
      <c r="P22" s="41"/>
      <c r="Q22" s="41"/>
      <c r="R22" s="41"/>
    </row>
    <row r="23" spans="1:18" ht="22" customHeight="1" x14ac:dyDescent="0.2">
      <c r="A23" s="122"/>
      <c r="B23" s="122"/>
      <c r="C23" s="122"/>
      <c r="D23" s="122"/>
      <c r="E23" s="122"/>
      <c r="F23" s="81"/>
      <c r="G23" s="81"/>
      <c r="H23" s="81"/>
      <c r="I23" s="81"/>
      <c r="J23" s="81"/>
      <c r="K23" s="81"/>
      <c r="L23" s="81"/>
      <c r="M23" s="81"/>
      <c r="N23" s="99" t="s">
        <v>252</v>
      </c>
      <c r="O23" s="109">
        <f>O20/O21</f>
        <v>0.93915459792051903</v>
      </c>
      <c r="P23" s="41"/>
      <c r="Q23" s="41"/>
      <c r="R23" s="41"/>
    </row>
    <row r="24" spans="1:18" ht="22" customHeight="1" x14ac:dyDescent="0.2">
      <c r="A24" s="122"/>
      <c r="B24" s="122"/>
      <c r="C24" s="122"/>
      <c r="D24" s="122"/>
      <c r="E24" s="122"/>
      <c r="F24" s="81"/>
      <c r="G24" s="81"/>
      <c r="H24" s="81"/>
      <c r="I24" s="81"/>
      <c r="J24" s="81"/>
      <c r="K24" s="81"/>
      <c r="L24" s="81"/>
      <c r="M24" s="81"/>
      <c r="N24" s="111" t="s">
        <v>253</v>
      </c>
      <c r="O24" s="112"/>
      <c r="P24" s="41"/>
      <c r="Q24" s="41"/>
      <c r="R24" s="41"/>
    </row>
    <row r="25" spans="1:18" ht="22" customHeight="1" x14ac:dyDescent="0.2">
      <c r="A25" s="122"/>
      <c r="B25" s="122"/>
      <c r="C25" s="122"/>
      <c r="D25" s="122"/>
      <c r="E25" s="122"/>
      <c r="F25" s="81"/>
      <c r="G25" s="81"/>
      <c r="H25" s="81"/>
      <c r="I25" s="81"/>
      <c r="J25" s="81"/>
      <c r="K25" s="81"/>
      <c r="L25" s="81"/>
      <c r="M25" s="81"/>
      <c r="N25" s="113">
        <f>(O22*O12)+(O23*O17)</f>
        <v>8.9475252056771579E-2</v>
      </c>
      <c r="O25" s="114"/>
      <c r="P25" s="41"/>
      <c r="Q25" s="41"/>
      <c r="R25" s="41"/>
    </row>
    <row r="26" spans="1:18" ht="22" customHeight="1" x14ac:dyDescent="0.2">
      <c r="A26" s="122"/>
      <c r="B26" s="122"/>
      <c r="C26" s="122"/>
      <c r="D26" s="122"/>
      <c r="E26" s="122"/>
      <c r="F26" s="81"/>
      <c r="G26" s="81"/>
      <c r="H26" s="81"/>
      <c r="I26" s="81"/>
      <c r="J26" s="81"/>
      <c r="K26" s="81"/>
      <c r="L26" s="81"/>
      <c r="M26" s="81"/>
      <c r="N26" s="81"/>
      <c r="O26" s="41"/>
      <c r="P26" s="41"/>
      <c r="Q26" s="41"/>
      <c r="R26" s="41"/>
    </row>
    <row r="27" spans="1:18" ht="22" customHeight="1" x14ac:dyDescent="0.2">
      <c r="A27" s="122"/>
      <c r="B27" s="122"/>
      <c r="C27" s="122"/>
      <c r="D27" s="122"/>
      <c r="E27" s="122"/>
      <c r="F27" s="81"/>
      <c r="G27" s="81"/>
      <c r="H27" s="81"/>
      <c r="I27" s="81"/>
      <c r="J27" s="81"/>
      <c r="K27" s="81"/>
      <c r="L27" s="81"/>
      <c r="M27" s="81"/>
      <c r="N27" s="81"/>
      <c r="O27" s="41"/>
      <c r="P27" s="41"/>
      <c r="Q27" s="41"/>
      <c r="R27" s="41"/>
    </row>
    <row r="28" spans="1:18" ht="22" customHeight="1" x14ac:dyDescent="0.2">
      <c r="A28" s="122"/>
      <c r="B28" s="122"/>
      <c r="C28" s="122"/>
      <c r="D28" s="122"/>
      <c r="E28" s="122"/>
      <c r="F28" s="81"/>
      <c r="G28" s="81"/>
      <c r="H28" s="81"/>
      <c r="I28" s="81"/>
      <c r="J28" s="81"/>
      <c r="K28" s="81"/>
      <c r="L28" s="81"/>
      <c r="M28" s="81"/>
      <c r="N28" s="81"/>
      <c r="O28" s="41"/>
      <c r="P28" s="41"/>
      <c r="Q28" s="41"/>
      <c r="R28" s="41"/>
    </row>
    <row r="29" spans="1:18" ht="22" customHeight="1" x14ac:dyDescent="0.2">
      <c r="A29" s="110"/>
      <c r="B29" s="110"/>
      <c r="C29" s="110"/>
      <c r="D29" s="110"/>
      <c r="E29" s="110"/>
      <c r="F29" s="81"/>
      <c r="G29" s="81"/>
      <c r="H29" s="81"/>
      <c r="I29" s="81"/>
      <c r="J29" s="81"/>
      <c r="K29" s="81"/>
      <c r="L29" s="81"/>
      <c r="M29" s="81"/>
      <c r="N29" s="81"/>
      <c r="O29" s="41"/>
      <c r="P29" s="41"/>
      <c r="Q29" s="41"/>
      <c r="R29" s="41"/>
    </row>
    <row r="30" spans="1:18" ht="22" customHeight="1" x14ac:dyDescent="0.2">
      <c r="A30" s="110"/>
      <c r="B30" s="110"/>
      <c r="C30" s="110"/>
      <c r="D30" s="110"/>
      <c r="E30" s="110"/>
      <c r="F30" s="81"/>
      <c r="G30" s="81"/>
      <c r="H30" s="81"/>
      <c r="I30" s="81"/>
      <c r="J30" s="81"/>
      <c r="K30" s="81"/>
      <c r="L30" s="81"/>
      <c r="M30" s="81"/>
      <c r="N30" s="81"/>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81"/>
      <c r="B33" s="81"/>
      <c r="C33" s="81"/>
      <c r="D33" s="81"/>
      <c r="E33" s="81"/>
      <c r="F33" s="81"/>
      <c r="G33" s="81"/>
      <c r="H33" s="81"/>
      <c r="I33" s="81"/>
      <c r="J33" s="81"/>
      <c r="K33" s="81"/>
      <c r="L33" s="81"/>
      <c r="M33" s="81"/>
      <c r="N33" s="81"/>
      <c r="O33" s="81"/>
      <c r="P33" s="81"/>
      <c r="Q33" s="41"/>
      <c r="R33" s="41"/>
    </row>
    <row r="34" spans="1:18" x14ac:dyDescent="0.2">
      <c r="A34" s="81"/>
      <c r="B34" s="81"/>
      <c r="C34" s="81"/>
      <c r="D34" s="81"/>
      <c r="E34" s="81"/>
      <c r="F34" s="81"/>
      <c r="G34" s="81"/>
      <c r="H34" s="81"/>
      <c r="I34" s="81"/>
      <c r="J34" s="81"/>
      <c r="K34" s="81"/>
      <c r="L34" s="81"/>
      <c r="M34" s="81"/>
      <c r="N34" s="81"/>
      <c r="O34" s="81"/>
      <c r="P34" s="81"/>
      <c r="Q34" s="41"/>
      <c r="R34" s="41"/>
    </row>
    <row r="35" spans="1:18" x14ac:dyDescent="0.2">
      <c r="A35" s="81"/>
      <c r="B35" s="81"/>
      <c r="C35" s="81"/>
      <c r="D35" s="81"/>
      <c r="E35" s="81"/>
      <c r="F35" s="81"/>
      <c r="G35" s="81"/>
      <c r="H35" s="81"/>
      <c r="I35" s="81"/>
      <c r="J35" s="81"/>
      <c r="K35" s="81"/>
      <c r="L35" s="81"/>
      <c r="M35" s="81"/>
      <c r="N35" s="81"/>
      <c r="O35" s="81"/>
      <c r="P35" s="81"/>
      <c r="Q35" s="41"/>
      <c r="R35" s="41"/>
    </row>
    <row r="36" spans="1:18" x14ac:dyDescent="0.2">
      <c r="A36" s="81"/>
      <c r="B36" s="81"/>
      <c r="C36" s="81"/>
      <c r="D36" s="81"/>
      <c r="E36" s="81"/>
      <c r="F36" s="81"/>
      <c r="G36" s="81"/>
      <c r="H36" s="81"/>
      <c r="I36" s="81"/>
      <c r="J36" s="81"/>
      <c r="K36" s="81"/>
      <c r="L36" s="81"/>
      <c r="M36" s="81"/>
      <c r="N36" s="81"/>
      <c r="O36" s="81"/>
      <c r="P36" s="81"/>
      <c r="Q36" s="41"/>
      <c r="R36" s="41"/>
    </row>
    <row r="37" spans="1:18" x14ac:dyDescent="0.2">
      <c r="A37" s="81"/>
      <c r="B37" s="81"/>
      <c r="C37" s="81"/>
      <c r="D37" s="81"/>
      <c r="E37" s="81"/>
      <c r="F37" s="81"/>
      <c r="G37" s="81"/>
      <c r="H37" s="81"/>
      <c r="I37" s="81"/>
      <c r="J37" s="81"/>
      <c r="K37" s="81"/>
      <c r="L37" s="81"/>
      <c r="M37" s="81"/>
      <c r="N37" s="81"/>
      <c r="O37" s="81"/>
      <c r="P37" s="81"/>
      <c r="Q37" s="41"/>
      <c r="R37" s="41"/>
    </row>
    <row r="38" spans="1:18" x14ac:dyDescent="0.2">
      <c r="A38" s="81"/>
      <c r="B38" s="81"/>
      <c r="C38" s="81"/>
      <c r="D38" s="81"/>
      <c r="E38" s="81"/>
      <c r="F38" s="81"/>
      <c r="G38" s="81"/>
      <c r="H38" s="81"/>
      <c r="I38" s="81"/>
      <c r="J38" s="81"/>
      <c r="K38" s="81"/>
      <c r="L38" s="81"/>
      <c r="M38" s="81"/>
      <c r="N38" s="81"/>
      <c r="O38" s="81"/>
      <c r="P38" s="81"/>
      <c r="Q38" s="41"/>
      <c r="R38" s="41"/>
    </row>
    <row r="39" spans="1:18" x14ac:dyDescent="0.2">
      <c r="A39" s="81"/>
      <c r="B39" s="81"/>
      <c r="C39" s="81"/>
      <c r="D39" s="81"/>
      <c r="E39" s="81"/>
      <c r="F39" s="81"/>
      <c r="G39" s="81"/>
      <c r="H39" s="81"/>
      <c r="I39" s="81"/>
      <c r="J39" s="81"/>
      <c r="K39" s="81"/>
      <c r="L39" s="81"/>
      <c r="M39" s="81"/>
      <c r="N39" s="81"/>
      <c r="O39" s="81"/>
      <c r="P39" s="81"/>
      <c r="Q39" s="41"/>
      <c r="R39" s="41"/>
    </row>
    <row r="40" spans="1:18" x14ac:dyDescent="0.2">
      <c r="A40" s="81"/>
      <c r="B40" s="81"/>
      <c r="C40" s="81"/>
      <c r="D40" s="81"/>
      <c r="E40" s="81"/>
      <c r="F40" s="81"/>
      <c r="G40" s="81"/>
      <c r="H40" s="81"/>
      <c r="I40" s="81"/>
      <c r="J40" s="81"/>
      <c r="K40" s="81"/>
      <c r="L40" s="81"/>
      <c r="M40" s="81"/>
      <c r="N40" s="81"/>
      <c r="O40" s="81"/>
      <c r="P40" s="81"/>
      <c r="Q40" s="41"/>
      <c r="R40" s="41"/>
    </row>
    <row r="41" spans="1:18" x14ac:dyDescent="0.2">
      <c r="A41" s="81"/>
      <c r="B41" s="81"/>
      <c r="C41" s="81"/>
      <c r="D41" s="81"/>
      <c r="E41" s="81"/>
      <c r="F41" s="81"/>
      <c r="G41" s="81"/>
      <c r="H41" s="81"/>
      <c r="I41" s="81"/>
      <c r="J41" s="81"/>
      <c r="K41" s="81"/>
      <c r="L41" s="81"/>
      <c r="M41" s="81"/>
      <c r="N41" s="81"/>
      <c r="O41" s="81"/>
      <c r="P41" s="81"/>
      <c r="Q41" s="41"/>
      <c r="R41" s="41"/>
    </row>
    <row r="42" spans="1:18" x14ac:dyDescent="0.2">
      <c r="A42" s="81"/>
      <c r="B42" s="81"/>
      <c r="C42" s="81"/>
      <c r="D42" s="81"/>
      <c r="E42" s="81"/>
      <c r="F42" s="81"/>
      <c r="G42" s="81"/>
      <c r="H42" s="81"/>
      <c r="I42" s="81"/>
      <c r="J42" s="81"/>
      <c r="K42" s="81"/>
      <c r="L42" s="81"/>
      <c r="M42" s="81"/>
      <c r="N42" s="81"/>
      <c r="O42" s="81"/>
      <c r="P42" s="81"/>
      <c r="Q42" s="41"/>
      <c r="R42" s="41"/>
    </row>
    <row r="43" spans="1:18" x14ac:dyDescent="0.2">
      <c r="A43" s="81"/>
      <c r="B43" s="81"/>
      <c r="C43" s="81"/>
      <c r="D43" s="81"/>
      <c r="E43" s="81"/>
      <c r="F43" s="81"/>
      <c r="G43" s="81"/>
      <c r="H43" s="81"/>
      <c r="I43" s="81"/>
      <c r="J43" s="81"/>
      <c r="K43" s="81"/>
      <c r="L43" s="81"/>
      <c r="M43" s="81"/>
      <c r="N43" s="81"/>
      <c r="O43" s="81"/>
      <c r="P43" s="81"/>
      <c r="Q43" s="41"/>
      <c r="R43" s="41"/>
    </row>
    <row r="44" spans="1:18" x14ac:dyDescent="0.2">
      <c r="A44" s="81"/>
      <c r="B44" s="81"/>
      <c r="C44" s="81"/>
      <c r="D44" s="81"/>
      <c r="E44" s="81"/>
      <c r="F44" s="81"/>
      <c r="G44" s="81"/>
      <c r="H44" s="81"/>
      <c r="I44" s="81"/>
      <c r="J44" s="81"/>
      <c r="K44" s="81"/>
      <c r="L44" s="81"/>
      <c r="M44" s="81"/>
      <c r="N44" s="81"/>
      <c r="O44" s="81"/>
      <c r="P44" s="81"/>
      <c r="Q44" s="41"/>
      <c r="R44" s="41"/>
    </row>
    <row r="45" spans="1:18" x14ac:dyDescent="0.2">
      <c r="A45" s="81"/>
      <c r="B45" s="81"/>
      <c r="C45" s="81"/>
      <c r="D45" s="81"/>
      <c r="E45" s="81"/>
      <c r="F45" s="81"/>
      <c r="G45" s="81"/>
      <c r="H45" s="81"/>
      <c r="I45" s="81"/>
      <c r="J45" s="81"/>
      <c r="K45" s="81"/>
      <c r="L45" s="81"/>
      <c r="M45" s="81"/>
      <c r="N45" s="81"/>
      <c r="O45" s="81"/>
      <c r="P45" s="81"/>
      <c r="Q45" s="41"/>
      <c r="R45" s="41"/>
    </row>
    <row r="46" spans="1:18" x14ac:dyDescent="0.2">
      <c r="A46" s="81"/>
      <c r="B46" s="81"/>
      <c r="C46" s="81"/>
      <c r="D46" s="81"/>
      <c r="E46" s="81"/>
      <c r="F46" s="81"/>
      <c r="G46" s="81"/>
      <c r="H46" s="81"/>
      <c r="I46" s="81"/>
      <c r="J46" s="81"/>
      <c r="K46" s="81"/>
      <c r="L46" s="81"/>
      <c r="M46" s="81"/>
      <c r="N46" s="81"/>
      <c r="O46" s="81"/>
      <c r="P46" s="81"/>
      <c r="Q46" s="41"/>
      <c r="R46" s="41"/>
    </row>
    <row r="47" spans="1:18" x14ac:dyDescent="0.2">
      <c r="A47" s="81"/>
      <c r="B47" s="81"/>
      <c r="C47" s="81"/>
      <c r="D47" s="81"/>
      <c r="E47" s="81"/>
      <c r="F47" s="81"/>
      <c r="G47" s="81"/>
      <c r="H47" s="81"/>
      <c r="I47" s="81"/>
      <c r="J47" s="81"/>
      <c r="K47" s="81"/>
      <c r="L47" s="81"/>
      <c r="M47" s="81"/>
      <c r="N47" s="81"/>
      <c r="O47" s="81"/>
      <c r="P47" s="81"/>
      <c r="Q47" s="41"/>
      <c r="R47" s="41"/>
    </row>
    <row r="48" spans="1:18" x14ac:dyDescent="0.2">
      <c r="A48" s="81"/>
      <c r="B48" s="81"/>
      <c r="C48" s="81"/>
      <c r="D48" s="81"/>
      <c r="E48" s="81"/>
      <c r="F48" s="81"/>
      <c r="G48" s="81"/>
      <c r="H48" s="81"/>
      <c r="I48" s="81"/>
      <c r="J48" s="81"/>
      <c r="K48" s="81"/>
      <c r="L48" s="81"/>
      <c r="M48" s="81"/>
      <c r="N48" s="81"/>
      <c r="O48" s="81"/>
      <c r="P48" s="81"/>
      <c r="Q48" s="41"/>
      <c r="R48" s="41"/>
    </row>
    <row r="49" spans="1:18" x14ac:dyDescent="0.2">
      <c r="A49" s="81"/>
      <c r="B49" s="81"/>
      <c r="C49" s="81"/>
      <c r="D49" s="81"/>
      <c r="E49" s="81"/>
      <c r="F49" s="81"/>
      <c r="G49" s="81"/>
      <c r="H49" s="81"/>
      <c r="I49" s="81"/>
      <c r="J49" s="81"/>
      <c r="K49" s="81"/>
      <c r="L49" s="81"/>
      <c r="M49" s="81"/>
      <c r="N49" s="81"/>
      <c r="O49" s="81"/>
      <c r="P49" s="81"/>
      <c r="Q49" s="41"/>
      <c r="R49" s="41"/>
    </row>
    <row r="50" spans="1:18" x14ac:dyDescent="0.2">
      <c r="A50" s="81"/>
      <c r="B50" s="81"/>
      <c r="C50" s="81"/>
      <c r="D50" s="81"/>
      <c r="E50" s="81"/>
      <c r="F50" s="81"/>
      <c r="G50" s="81"/>
      <c r="H50" s="81"/>
      <c r="I50" s="81"/>
      <c r="J50" s="81"/>
      <c r="K50" s="81"/>
      <c r="L50" s="81"/>
      <c r="M50" s="81"/>
      <c r="N50" s="81"/>
      <c r="O50" s="81"/>
      <c r="P50" s="81"/>
      <c r="Q50" s="41"/>
      <c r="R50" s="41"/>
    </row>
    <row r="51" spans="1:18" x14ac:dyDescent="0.2">
      <c r="A51" s="81"/>
      <c r="B51" s="81"/>
      <c r="C51" s="81"/>
      <c r="D51" s="81"/>
      <c r="E51" s="81"/>
      <c r="F51" s="81"/>
      <c r="G51" s="81"/>
      <c r="H51" s="81"/>
      <c r="I51" s="81"/>
      <c r="J51" s="81"/>
      <c r="K51" s="81"/>
      <c r="L51" s="81"/>
      <c r="M51" s="81"/>
      <c r="N51" s="81"/>
      <c r="O51" s="81"/>
      <c r="P51" s="81"/>
      <c r="Q51" s="41"/>
      <c r="R51" s="41"/>
    </row>
    <row r="52" spans="1:18" x14ac:dyDescent="0.2">
      <c r="A52" s="81"/>
      <c r="B52" s="81"/>
      <c r="C52" s="81"/>
      <c r="D52" s="81"/>
      <c r="E52" s="81"/>
      <c r="F52" s="81"/>
      <c r="G52" s="81"/>
      <c r="H52" s="81"/>
      <c r="I52" s="81"/>
      <c r="J52" s="81"/>
      <c r="K52" s="81"/>
      <c r="L52" s="81"/>
      <c r="M52" s="81"/>
      <c r="N52" s="81"/>
      <c r="O52" s="81"/>
      <c r="P52" s="81"/>
      <c r="Q52" s="41"/>
      <c r="R52" s="41"/>
    </row>
    <row r="53" spans="1:18" x14ac:dyDescent="0.2">
      <c r="A53" s="81"/>
      <c r="B53" s="81"/>
      <c r="C53" s="81"/>
      <c r="D53" s="81"/>
      <c r="E53" s="81"/>
      <c r="F53" s="81"/>
      <c r="G53" s="81"/>
      <c r="H53" s="81"/>
      <c r="I53" s="81"/>
      <c r="J53" s="81"/>
      <c r="K53" s="81"/>
      <c r="L53" s="81"/>
      <c r="M53" s="81"/>
      <c r="N53" s="81"/>
      <c r="O53" s="81"/>
      <c r="P53" s="81"/>
      <c r="Q53" s="41"/>
      <c r="R53" s="41"/>
    </row>
    <row r="54" spans="1:18" x14ac:dyDescent="0.2">
      <c r="A54" s="81"/>
      <c r="B54" s="81"/>
      <c r="C54" s="81"/>
      <c r="D54" s="81"/>
      <c r="E54" s="81"/>
      <c r="F54" s="81"/>
      <c r="G54" s="81"/>
      <c r="H54" s="81"/>
      <c r="I54" s="81"/>
      <c r="J54" s="81"/>
      <c r="K54" s="81"/>
      <c r="L54" s="81"/>
      <c r="M54" s="81"/>
      <c r="N54" s="81"/>
      <c r="O54" s="81"/>
      <c r="P54" s="81"/>
      <c r="Q54" s="41"/>
      <c r="R54" s="41"/>
    </row>
    <row r="55" spans="1:18" x14ac:dyDescent="0.2">
      <c r="A55" s="81"/>
      <c r="B55" s="81"/>
      <c r="C55" s="81"/>
      <c r="D55" s="81"/>
      <c r="E55" s="81"/>
      <c r="F55" s="81"/>
      <c r="G55" s="81"/>
      <c r="H55" s="81"/>
      <c r="I55" s="81"/>
      <c r="J55" s="81"/>
      <c r="K55" s="81"/>
      <c r="L55" s="81"/>
      <c r="M55" s="81"/>
      <c r="N55" s="81"/>
      <c r="O55" s="81"/>
      <c r="P55" s="81"/>
      <c r="Q55" s="41"/>
      <c r="R55" s="41"/>
    </row>
    <row r="56" spans="1:18" x14ac:dyDescent="0.2">
      <c r="A56" s="81"/>
      <c r="B56" s="81"/>
      <c r="C56" s="81"/>
      <c r="D56" s="81"/>
      <c r="E56" s="81"/>
      <c r="F56" s="81"/>
      <c r="G56" s="81"/>
      <c r="H56" s="81"/>
      <c r="I56" s="81"/>
      <c r="J56" s="81"/>
      <c r="K56" s="81"/>
      <c r="L56" s="81"/>
      <c r="M56" s="81"/>
      <c r="N56" s="81"/>
      <c r="O56" s="81"/>
      <c r="P56" s="81"/>
      <c r="Q56" s="41"/>
      <c r="R56" s="41"/>
    </row>
    <row r="57" spans="1:18" x14ac:dyDescent="0.2">
      <c r="A57" s="81"/>
      <c r="B57" s="81"/>
      <c r="C57" s="81"/>
      <c r="D57" s="81"/>
      <c r="E57" s="81"/>
      <c r="F57" s="81"/>
      <c r="G57" s="81"/>
      <c r="H57" s="81"/>
      <c r="I57" s="81"/>
      <c r="J57" s="81"/>
      <c r="K57" s="81"/>
      <c r="L57" s="81"/>
      <c r="M57" s="81"/>
      <c r="N57" s="81"/>
      <c r="O57" s="81"/>
      <c r="P57" s="81"/>
      <c r="Q57" s="41"/>
      <c r="R57" s="41"/>
    </row>
    <row r="58" spans="1:18" x14ac:dyDescent="0.2">
      <c r="A58" s="81"/>
      <c r="B58" s="81"/>
      <c r="C58" s="81"/>
      <c r="D58" s="81"/>
      <c r="E58" s="81"/>
      <c r="F58" s="81"/>
      <c r="G58" s="81"/>
      <c r="H58" s="81"/>
      <c r="I58" s="81"/>
      <c r="J58" s="81"/>
      <c r="K58" s="81"/>
      <c r="L58" s="81"/>
      <c r="M58" s="81"/>
      <c r="N58" s="81"/>
      <c r="O58" s="81"/>
      <c r="P58" s="81"/>
      <c r="Q58" s="41"/>
      <c r="R58" s="41"/>
    </row>
    <row r="59" spans="1:18" x14ac:dyDescent="0.2">
      <c r="A59" s="81"/>
      <c r="B59" s="81"/>
      <c r="C59" s="81"/>
      <c r="D59" s="81"/>
      <c r="E59" s="81"/>
      <c r="F59" s="81"/>
      <c r="G59" s="81"/>
      <c r="H59" s="81"/>
      <c r="I59" s="81"/>
      <c r="J59" s="81"/>
      <c r="K59" s="81"/>
      <c r="L59" s="81"/>
      <c r="M59" s="81"/>
      <c r="N59" s="81"/>
      <c r="O59" s="81"/>
      <c r="P59" s="81"/>
      <c r="Q59" s="41"/>
      <c r="R59" s="41"/>
    </row>
    <row r="60" spans="1:18" x14ac:dyDescent="0.2">
      <c r="A60" s="81"/>
      <c r="B60" s="81"/>
      <c r="C60" s="81"/>
      <c r="D60" s="81"/>
      <c r="E60" s="81"/>
      <c r="F60" s="81"/>
      <c r="G60" s="81"/>
      <c r="H60" s="81"/>
      <c r="I60" s="81"/>
      <c r="J60" s="81"/>
      <c r="K60" s="81"/>
      <c r="L60" s="81"/>
      <c r="M60" s="81"/>
      <c r="N60" s="81"/>
      <c r="O60" s="81"/>
      <c r="P60" s="81"/>
      <c r="Q60" s="41"/>
      <c r="R60" s="41"/>
    </row>
    <row r="61" spans="1:18" x14ac:dyDescent="0.2">
      <c r="A61" s="81"/>
      <c r="B61" s="81"/>
      <c r="C61" s="81"/>
      <c r="D61" s="81"/>
      <c r="E61" s="81"/>
      <c r="F61" s="81"/>
      <c r="G61" s="81"/>
      <c r="H61" s="81"/>
      <c r="I61" s="81"/>
      <c r="J61" s="81"/>
      <c r="K61" s="81"/>
      <c r="L61" s="81"/>
      <c r="M61" s="81"/>
      <c r="N61" s="81"/>
      <c r="O61" s="81"/>
      <c r="P61" s="81"/>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N24:O24"/>
    <mergeCell ref="N25:O25"/>
    <mergeCell ref="A1:XFD2"/>
    <mergeCell ref="N3:O3"/>
    <mergeCell ref="N4:O4"/>
    <mergeCell ref="N13:O13"/>
    <mergeCell ref="N18:O18"/>
    <mergeCell ref="A21:C21"/>
    <mergeCell ref="D21:E21"/>
    <mergeCell ref="A22:E28"/>
  </mergeCells>
  <hyperlinks>
    <hyperlink ref="F9" r:id="rId1" display="https://finbox.com/NYSE:TSM/explorer/revenue_proj/" xr:uid="{BAC27117-144E-AF46-939D-F066658F2C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2023-12-09T08:13:00Z</dcterms:modified>
</cp:coreProperties>
</file>