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3B476744-093C-E64F-B0DB-DC883D8C687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T129" i="1"/>
  <c r="U129" i="1"/>
  <c r="T143" i="1"/>
  <c r="U143" i="1"/>
  <c r="T190" i="1"/>
  <c r="U190" i="1"/>
  <c r="P189" i="1"/>
  <c r="Q189" i="1"/>
  <c r="S189" i="1"/>
  <c r="T189" i="1"/>
  <c r="U189" i="1"/>
  <c r="S190" i="1"/>
  <c r="R190" i="1"/>
  <c r="Q190" i="1"/>
  <c r="P190" i="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P3" i="1"/>
  <c r="Q3" i="1"/>
  <c r="S3" i="1"/>
  <c r="T3" i="1"/>
  <c r="U3" i="1"/>
  <c r="T12" i="1"/>
  <c r="U12" i="1"/>
  <c r="T14" i="1"/>
  <c r="U14" i="1"/>
  <c r="P18" i="1"/>
  <c r="Q18" i="1"/>
  <c r="S18" i="1"/>
  <c r="T18" i="1"/>
  <c r="U18" i="1"/>
  <c r="S36" i="1"/>
  <c r="T36" i="1"/>
  <c r="U36" i="1"/>
  <c r="P35" i="1"/>
  <c r="Q35" i="1"/>
  <c r="S35" i="1"/>
  <c r="T35" i="1"/>
  <c r="U35" i="1"/>
  <c r="R36" i="1"/>
  <c r="Q36" i="1"/>
  <c r="P36"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O3" i="1"/>
  <c r="N3" i="1"/>
  <c r="M3" i="1"/>
  <c r="L3" i="1"/>
  <c r="K3" i="1"/>
  <c r="J3" i="1"/>
  <c r="I3" i="1"/>
  <c r="H3" i="1"/>
  <c r="G3" i="1"/>
  <c r="F3" i="1"/>
  <c r="E3" i="1"/>
  <c r="D3" i="1"/>
  <c r="C3" i="1"/>
  <c r="K3" i="2" l="1"/>
  <c r="K13" i="2"/>
  <c r="K16" i="2"/>
  <c r="K11" i="2"/>
  <c r="O12"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<sst xmlns="http://schemas.openxmlformats.org/spreadsheetml/2006/main" count="1342" uniqueCount="255">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</sst>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26" fillId="11" borderId="1" xfId="0" applyFont="1" applyFill="1" applyBorder="1" applyAlignment="1">
      <alignment horizontal="left" vertical="center" wrapText="1" indent="3"/>
    </xf>
    <xf numFmtId="0" fontId="26" fillId="11" borderId="1" xfId="0" applyFont="1" applyFill="1" applyBorder="1" applyAlignment="1">
      <alignment horizontal="left" vertical="center" indent="3"/>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139.47999999999999</v>
    <v>1.0137</v>
    <v>-0.65</v>
    <v>-4.1219999999999998E-3</v>
    <v>0.46</v>
    <v>2.9289999999999997E-3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158.32</v>
    <v>Semiconductors &amp; Semiconductor Equipment</v>
    <v>Stock</v>
    <v>45269.040091839845</v>
    <v>0</v>
    <v>156.285</v>
    <v>142615289823</v>
    <v>TEXAS INSTRUMENTS INCORPORATED</v>
    <v>TEXAS INSTRUMENTS INCORPORATED</v>
    <v>157.29</v>
    <v>20.4499</v>
    <v>157.68</v>
    <v>157.03</v>
    <v>157.49</v>
    <v>908204100</v>
    <v>TXN</v>
    <v>TEXAS INSTRUMENTS INCORPORATED (XNAS:TXN)</v>
    <v>4732348</v>
    <v>5415986</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X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X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A204" sqref="A204"/>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12501000000</v>
      </c>
      <c r="C2" s="32">
        <v>10427000000</v>
      </c>
      <c r="D2" s="32">
        <v>13966000000</v>
      </c>
      <c r="E2" s="32">
        <v>13735000000</v>
      </c>
      <c r="F2" s="32">
        <v>12825000000</v>
      </c>
      <c r="G2" s="32">
        <v>12205000000</v>
      </c>
      <c r="H2" s="32">
        <v>13045000000</v>
      </c>
      <c r="I2" s="32">
        <v>13000000000</v>
      </c>
      <c r="J2" s="32">
        <v>13370000000</v>
      </c>
      <c r="K2" s="32">
        <v>14961000000</v>
      </c>
      <c r="L2" s="32">
        <v>15784000000</v>
      </c>
      <c r="M2" s="32">
        <v>14383000000</v>
      </c>
      <c r="N2" s="32">
        <v>14461000000</v>
      </c>
      <c r="O2" s="32">
        <v>18344000000</v>
      </c>
      <c r="P2" s="32">
        <v>20028000000</v>
      </c>
      <c r="Q2" s="33">
        <v>18112000000</v>
      </c>
      <c r="R2" s="32">
        <v>4670000000</v>
      </c>
      <c r="S2" s="32">
        <v>4379000000</v>
      </c>
      <c r="T2" s="32">
        <v>4531000000</v>
      </c>
      <c r="U2" s="32">
        <v>4532000000</v>
      </c>
    </row>
    <row r="3" spans="1:21" ht="16" x14ac:dyDescent="0.2">
      <c r="A3" s="9" t="s">
        <v>193</v>
      </c>
      <c r="B3" s="10"/>
      <c r="C3" s="11">
        <f t="shared" ref="C3:O3" si="0">(C2/B2)-1</f>
        <v>-0.16590672746180302</v>
      </c>
      <c r="D3" s="11">
        <f t="shared" si="0"/>
        <v>0.3394073079505131</v>
      </c>
      <c r="E3" s="11">
        <f t="shared" si="0"/>
        <v>-1.6540168981812986E-2</v>
      </c>
      <c r="F3" s="11">
        <f t="shared" si="0"/>
        <v>-6.6254095376774624E-2</v>
      </c>
      <c r="G3" s="11">
        <f t="shared" si="0"/>
        <v>-4.8343079922027243E-2</v>
      </c>
      <c r="H3" s="11">
        <f t="shared" si="0"/>
        <v>6.8824252355591975E-2</v>
      </c>
      <c r="I3" s="11">
        <f t="shared" si="0"/>
        <v>-3.4495975469528428E-3</v>
      </c>
      <c r="J3" s="11">
        <f t="shared" si="0"/>
        <v>2.8461538461538538E-2</v>
      </c>
      <c r="K3" s="11">
        <f t="shared" si="0"/>
        <v>0.1189977561705311</v>
      </c>
      <c r="L3" s="11">
        <f t="shared" si="0"/>
        <v>5.5009691865516963E-2</v>
      </c>
      <c r="M3" s="11">
        <f t="shared" si="0"/>
        <v>-8.876077040040542E-2</v>
      </c>
      <c r="N3" s="11">
        <f t="shared" si="0"/>
        <v>5.4230689007856991E-3</v>
      </c>
      <c r="O3" s="11">
        <f t="shared" si="0"/>
        <v>0.26851531705967768</v>
      </c>
      <c r="P3" s="11">
        <f t="shared" ref="P3" si="1">(P2/O2)-1</f>
        <v>9.1801133885739183E-2</v>
      </c>
      <c r="Q3" s="11">
        <f t="shared" ref="Q3" si="2">(Q2/P2)-1</f>
        <v>-9.5666067505492336E-2</v>
      </c>
      <c r="R3" s="11"/>
      <c r="S3" s="11">
        <f t="shared" ref="S3" si="3">(S2/R2)-1</f>
        <v>-6.2312633832976472E-2</v>
      </c>
      <c r="T3" s="11">
        <f t="shared" ref="T3" si="4">(T2/S2)-1</f>
        <v>3.471112126056175E-2</v>
      </c>
      <c r="U3" s="11">
        <f t="shared" ref="U3" si="5">(U2/T2)-1</f>
        <v>2.2070183182520964E-4</v>
      </c>
    </row>
    <row r="4" spans="1:21" ht="16" x14ac:dyDescent="0.2">
      <c r="A4" s="2" t="s">
        <v>21</v>
      </c>
      <c r="B4" s="3">
        <v>12501000000</v>
      </c>
      <c r="C4" s="3">
        <v>10427000000</v>
      </c>
      <c r="D4" s="3">
        <v>13966000000</v>
      </c>
      <c r="E4" s="3">
        <v>13735000000</v>
      </c>
      <c r="F4" s="3">
        <v>12825000000</v>
      </c>
      <c r="G4" s="3">
        <v>12205000000</v>
      </c>
      <c r="H4" s="3">
        <v>13045000000</v>
      </c>
      <c r="I4" s="3">
        <v>13000000000</v>
      </c>
      <c r="J4" s="3">
        <v>13370000000</v>
      </c>
      <c r="K4" s="3">
        <v>14961000000</v>
      </c>
      <c r="L4" s="3">
        <v>15784000000</v>
      </c>
      <c r="M4" s="3">
        <v>14383000000</v>
      </c>
      <c r="N4" s="3">
        <v>14461000000</v>
      </c>
      <c r="O4" s="3">
        <v>18344000000</v>
      </c>
      <c r="P4" s="3">
        <v>20028000000</v>
      </c>
      <c r="Q4" s="4">
        <v>18112000000</v>
      </c>
      <c r="R4" s="3">
        <v>4670000000</v>
      </c>
      <c r="S4" s="3">
        <v>4379000000</v>
      </c>
      <c r="T4" s="3">
        <v>4531000000</v>
      </c>
      <c r="U4" s="3">
        <v>4532000000</v>
      </c>
    </row>
    <row r="5" spans="1:21" ht="16" x14ac:dyDescent="0.2">
      <c r="A5" s="2" t="s">
        <v>22</v>
      </c>
      <c r="B5" s="3">
        <v>6256000000</v>
      </c>
      <c r="C5" s="3">
        <v>5428000000</v>
      </c>
      <c r="D5" s="3">
        <v>6474000000</v>
      </c>
      <c r="E5" s="3">
        <v>6963000000</v>
      </c>
      <c r="F5" s="3">
        <v>6457000000</v>
      </c>
      <c r="G5" s="3">
        <v>5841000000</v>
      </c>
      <c r="H5" s="3">
        <v>5618000000</v>
      </c>
      <c r="I5" s="3">
        <v>5440000000</v>
      </c>
      <c r="J5" s="3">
        <v>5130000000</v>
      </c>
      <c r="K5" s="3">
        <v>5347000000</v>
      </c>
      <c r="L5" s="3">
        <v>5507000000</v>
      </c>
      <c r="M5" s="3">
        <v>5219000000</v>
      </c>
      <c r="N5" s="3">
        <v>5192000000</v>
      </c>
      <c r="O5" s="3">
        <v>5968000000</v>
      </c>
      <c r="P5" s="3">
        <v>6257000000</v>
      </c>
      <c r="Q5" s="4">
        <v>6437000000</v>
      </c>
      <c r="R5" s="3">
        <v>1583000000</v>
      </c>
      <c r="S5" s="3">
        <v>1516000000</v>
      </c>
      <c r="T5" s="3">
        <v>1621000000</v>
      </c>
      <c r="U5" s="3">
        <v>1717000000</v>
      </c>
    </row>
    <row r="6" spans="1:21" ht="16" x14ac:dyDescent="0.2">
      <c r="A6" s="2" t="s">
        <v>23</v>
      </c>
      <c r="B6" s="3">
        <v>6256000000</v>
      </c>
      <c r="C6" s="3">
        <v>5428000000</v>
      </c>
      <c r="D6" s="3">
        <v>6474000000</v>
      </c>
      <c r="E6" s="3">
        <v>6963000000</v>
      </c>
      <c r="F6" s="3">
        <v>6457000000</v>
      </c>
      <c r="G6" s="3">
        <v>5841000000</v>
      </c>
      <c r="H6" s="3">
        <v>5618000000</v>
      </c>
      <c r="I6" s="3">
        <v>5440000000</v>
      </c>
      <c r="J6" s="3">
        <v>5130000000</v>
      </c>
      <c r="K6" s="3">
        <v>5347000000</v>
      </c>
      <c r="L6" s="3">
        <v>5507000000</v>
      </c>
      <c r="M6" s="3">
        <v>5219000000</v>
      </c>
      <c r="N6" s="3">
        <v>5192000000</v>
      </c>
      <c r="O6" s="3">
        <v>5968000000</v>
      </c>
      <c r="P6" s="3">
        <v>6257000000</v>
      </c>
      <c r="Q6" s="4">
        <v>6437000000</v>
      </c>
      <c r="R6" s="3">
        <v>1583000000</v>
      </c>
      <c r="S6" s="3">
        <v>1516000000</v>
      </c>
      <c r="T6" s="3">
        <v>1621000000</v>
      </c>
      <c r="U6" s="3">
        <v>1717000000</v>
      </c>
    </row>
    <row r="7" spans="1:21" ht="16" x14ac:dyDescent="0.2">
      <c r="A7" s="34" t="s">
        <v>24</v>
      </c>
      <c r="B7" s="32">
        <v>6245000000</v>
      </c>
      <c r="C7" s="32">
        <v>4999000000</v>
      </c>
      <c r="D7" s="32">
        <v>7492000000</v>
      </c>
      <c r="E7" s="32">
        <v>6772000000</v>
      </c>
      <c r="F7" s="32">
        <v>6368000000</v>
      </c>
      <c r="G7" s="32">
        <v>6364000000</v>
      </c>
      <c r="H7" s="32">
        <v>7427000000</v>
      </c>
      <c r="I7" s="32">
        <v>7560000000</v>
      </c>
      <c r="J7" s="32">
        <v>8240000000</v>
      </c>
      <c r="K7" s="32">
        <v>9614000000</v>
      </c>
      <c r="L7" s="32">
        <v>10277000000</v>
      </c>
      <c r="M7" s="32">
        <v>9164000000</v>
      </c>
      <c r="N7" s="32">
        <v>9269000000</v>
      </c>
      <c r="O7" s="32">
        <v>12376000000</v>
      </c>
      <c r="P7" s="32">
        <v>13771000000</v>
      </c>
      <c r="Q7" s="33">
        <v>11675000000</v>
      </c>
      <c r="R7" s="32">
        <v>3087000000</v>
      </c>
      <c r="S7" s="32">
        <v>2863000000</v>
      </c>
      <c r="T7" s="32">
        <v>2910000000</v>
      </c>
      <c r="U7" s="32">
        <v>2815000000</v>
      </c>
    </row>
    <row r="8" spans="1:21" ht="16" x14ac:dyDescent="0.2">
      <c r="A8" s="29" t="s">
        <v>60</v>
      </c>
      <c r="B8" s="30">
        <v>49.96</v>
      </c>
      <c r="C8" s="30">
        <v>47.94</v>
      </c>
      <c r="D8" s="30">
        <v>53.64</v>
      </c>
      <c r="E8" s="30">
        <v>49.3</v>
      </c>
      <c r="F8" s="30">
        <v>49.65</v>
      </c>
      <c r="G8" s="30">
        <v>52.14</v>
      </c>
      <c r="H8" s="30">
        <v>56.93</v>
      </c>
      <c r="I8" s="30">
        <v>58.15</v>
      </c>
      <c r="J8" s="30">
        <v>61.63</v>
      </c>
      <c r="K8" s="30">
        <v>64.260000000000005</v>
      </c>
      <c r="L8" s="30">
        <v>65.11</v>
      </c>
      <c r="M8" s="30">
        <v>63.71</v>
      </c>
      <c r="N8" s="30">
        <v>64.099999999999994</v>
      </c>
      <c r="O8" s="30">
        <v>67.47</v>
      </c>
      <c r="P8" s="30">
        <v>68.760000000000005</v>
      </c>
      <c r="Q8" s="31">
        <v>64.459999999999994</v>
      </c>
      <c r="R8" s="30">
        <v>66.099999999999994</v>
      </c>
      <c r="S8" s="30">
        <v>65.38</v>
      </c>
      <c r="T8" s="30">
        <v>64.22</v>
      </c>
      <c r="U8" s="30">
        <v>62.11</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3554000000</v>
      </c>
      <c r="C10" s="3">
        <v>2796000000</v>
      </c>
      <c r="D10" s="3">
        <v>2945000000</v>
      </c>
      <c r="E10" s="3">
        <v>3353000000</v>
      </c>
      <c r="F10" s="3">
        <v>3681000000</v>
      </c>
      <c r="G10" s="3">
        <v>3380000000</v>
      </c>
      <c r="H10" s="3">
        <v>3201000000</v>
      </c>
      <c r="I10" s="3">
        <v>3028000000</v>
      </c>
      <c r="J10" s="3">
        <v>3137000000</v>
      </c>
      <c r="K10" s="3">
        <v>3202000000</v>
      </c>
      <c r="L10" s="3">
        <v>3243000000</v>
      </c>
      <c r="M10" s="3">
        <v>3189000000</v>
      </c>
      <c r="N10" s="3">
        <v>3153000000</v>
      </c>
      <c r="O10" s="3">
        <v>3220000000</v>
      </c>
      <c r="P10" s="3">
        <v>3374000000</v>
      </c>
      <c r="Q10" s="4">
        <v>3653000000</v>
      </c>
      <c r="R10" s="3">
        <v>863000000</v>
      </c>
      <c r="S10" s="3">
        <v>929000000</v>
      </c>
      <c r="T10" s="3">
        <v>938000000</v>
      </c>
      <c r="U10" s="3">
        <v>923000000</v>
      </c>
    </row>
    <row r="11" spans="1:21" ht="16" x14ac:dyDescent="0.2">
      <c r="A11" s="29" t="s">
        <v>28</v>
      </c>
      <c r="B11" s="32">
        <v>1614000000</v>
      </c>
      <c r="C11" s="32">
        <v>1320000000</v>
      </c>
      <c r="D11" s="32">
        <v>1519000000</v>
      </c>
      <c r="E11" s="32">
        <v>1638000000</v>
      </c>
      <c r="F11" s="32">
        <v>1804000000</v>
      </c>
      <c r="G11" s="32">
        <v>1858000000</v>
      </c>
      <c r="H11" s="32">
        <v>1843000000</v>
      </c>
      <c r="I11" s="32">
        <v>1748000000</v>
      </c>
      <c r="J11" s="32">
        <v>1767000000</v>
      </c>
      <c r="K11" s="32">
        <v>1694000000</v>
      </c>
      <c r="L11" s="32">
        <v>1684000000</v>
      </c>
      <c r="M11" s="32">
        <v>1645000000</v>
      </c>
      <c r="N11" s="32">
        <v>1623000000</v>
      </c>
      <c r="O11" s="32">
        <v>1666000000</v>
      </c>
      <c r="P11" s="32">
        <v>1704000000</v>
      </c>
      <c r="Q11" s="33">
        <v>1816000000</v>
      </c>
      <c r="R11" s="32">
        <v>429000000</v>
      </c>
      <c r="S11" s="32">
        <v>474000000</v>
      </c>
      <c r="T11" s="32">
        <v>461000000</v>
      </c>
      <c r="U11" s="32">
        <v>452000000</v>
      </c>
    </row>
    <row r="12" spans="1:21" ht="16" x14ac:dyDescent="0.2">
      <c r="A12" s="12" t="s">
        <v>194</v>
      </c>
      <c r="B12" s="11">
        <f t="shared" ref="B12:U12" si="6">B11/B2</f>
        <v>0.1291096712263019</v>
      </c>
      <c r="C12" s="11">
        <f t="shared" si="6"/>
        <v>0.12659441833700968</v>
      </c>
      <c r="D12" s="11">
        <f t="shared" si="6"/>
        <v>0.10876414148646714</v>
      </c>
      <c r="E12" s="11">
        <f t="shared" si="6"/>
        <v>0.11925737167819439</v>
      </c>
      <c r="F12" s="11">
        <f t="shared" si="6"/>
        <v>0.14066276803118907</v>
      </c>
      <c r="G12" s="11">
        <f t="shared" si="6"/>
        <v>0.1522326915198689</v>
      </c>
      <c r="H12" s="11">
        <f t="shared" si="6"/>
        <v>0.14128018397853584</v>
      </c>
      <c r="I12" s="11">
        <f t="shared" si="6"/>
        <v>0.13446153846153847</v>
      </c>
      <c r="J12" s="11">
        <f t="shared" si="6"/>
        <v>0.13216155572176513</v>
      </c>
      <c r="K12" s="11">
        <f t="shared" si="6"/>
        <v>0.11322772541942383</v>
      </c>
      <c r="L12" s="11">
        <f t="shared" si="6"/>
        <v>0.10669031931069438</v>
      </c>
      <c r="M12" s="11">
        <f t="shared" si="6"/>
        <v>0.11437113258708197</v>
      </c>
      <c r="N12" s="11">
        <f t="shared" si="6"/>
        <v>0.11223290228891501</v>
      </c>
      <c r="O12" s="11">
        <f t="shared" si="6"/>
        <v>9.0819886611426079E-2</v>
      </c>
      <c r="P12" s="11">
        <f t="shared" si="6"/>
        <v>8.5080886758538046E-2</v>
      </c>
      <c r="Q12" s="11">
        <f t="shared" si="6"/>
        <v>0.10026501766784453</v>
      </c>
      <c r="R12" s="11">
        <f t="shared" si="6"/>
        <v>9.1862955032119914E-2</v>
      </c>
      <c r="S12" s="11">
        <f t="shared" si="6"/>
        <v>0.10824389129938342</v>
      </c>
      <c r="T12" s="11">
        <f t="shared" si="6"/>
        <v>0.10174354447141912</v>
      </c>
      <c r="U12" s="11">
        <f t="shared" si="6"/>
        <v>9.9735216240070604E-2</v>
      </c>
    </row>
    <row r="13" spans="1:21" ht="16" x14ac:dyDescent="0.2">
      <c r="A13" s="29" t="s">
        <v>29</v>
      </c>
      <c r="B13" s="32">
        <v>1940000000</v>
      </c>
      <c r="C13" s="32">
        <v>1476000000</v>
      </c>
      <c r="D13" s="32">
        <v>1570000000</v>
      </c>
      <c r="E13" s="32">
        <v>1715000000</v>
      </c>
      <c r="F13" s="32">
        <v>1877000000</v>
      </c>
      <c r="G13" s="32">
        <v>1522000000</v>
      </c>
      <c r="H13" s="32">
        <v>1358000000</v>
      </c>
      <c r="I13" s="32">
        <v>1280000000</v>
      </c>
      <c r="J13" s="32">
        <v>1370000000</v>
      </c>
      <c r="K13" s="32">
        <v>1508000000</v>
      </c>
      <c r="L13" s="32">
        <v>1559000000</v>
      </c>
      <c r="M13" s="32">
        <v>1544000000</v>
      </c>
      <c r="N13" s="32">
        <v>1530000000</v>
      </c>
      <c r="O13" s="32">
        <v>1554000000</v>
      </c>
      <c r="P13" s="32">
        <v>1670000000</v>
      </c>
      <c r="Q13" s="33">
        <v>1837000000</v>
      </c>
      <c r="R13" s="32">
        <v>434000000</v>
      </c>
      <c r="S13" s="32">
        <v>455000000</v>
      </c>
      <c r="T13" s="32">
        <v>477000000</v>
      </c>
      <c r="U13" s="32">
        <v>471000000</v>
      </c>
    </row>
    <row r="14" spans="1:21" ht="16" x14ac:dyDescent="0.2">
      <c r="A14" s="13" t="s">
        <v>195</v>
      </c>
      <c r="B14" s="14">
        <v>0</v>
      </c>
      <c r="C14" s="14">
        <v>0</v>
      </c>
      <c r="D14" s="14">
        <v>0</v>
      </c>
      <c r="E14" s="14">
        <v>0</v>
      </c>
      <c r="F14" s="14">
        <v>0</v>
      </c>
      <c r="G14" s="14">
        <v>0</v>
      </c>
      <c r="H14" s="14">
        <v>0</v>
      </c>
      <c r="I14" s="14">
        <v>0</v>
      </c>
      <c r="J14" s="14">
        <v>0</v>
      </c>
      <c r="K14" s="14">
        <f t="shared" ref="K14:U14" si="7">K13/K2</f>
        <v>0.10079540137691331</v>
      </c>
      <c r="L14" s="14">
        <f t="shared" si="7"/>
        <v>9.8770907247845915E-2</v>
      </c>
      <c r="M14" s="14">
        <f t="shared" si="7"/>
        <v>0.10734895362580825</v>
      </c>
      <c r="N14" s="14">
        <f t="shared" si="7"/>
        <v>0.10580181176958717</v>
      </c>
      <c r="O14" s="14">
        <f t="shared" si="7"/>
        <v>8.471434801569995E-2</v>
      </c>
      <c r="P14" s="14">
        <f t="shared" si="7"/>
        <v>8.3383263431196328E-2</v>
      </c>
      <c r="Q14" s="14">
        <f t="shared" si="7"/>
        <v>0.10142446996466431</v>
      </c>
      <c r="R14" s="14">
        <f t="shared" si="7"/>
        <v>9.2933618843683077E-2</v>
      </c>
      <c r="S14" s="14">
        <f t="shared" si="7"/>
        <v>0.1039050011418132</v>
      </c>
      <c r="T14" s="14">
        <f t="shared" si="7"/>
        <v>0.10527477378062237</v>
      </c>
      <c r="U14" s="14">
        <f t="shared" si="7"/>
        <v>0.10392762577228597</v>
      </c>
    </row>
    <row r="15" spans="1:21" ht="16" x14ac:dyDescent="0.2">
      <c r="A15" s="2" t="s">
        <v>30</v>
      </c>
      <c r="B15" s="3" t="s">
        <v>26</v>
      </c>
      <c r="C15" s="3" t="s">
        <v>26</v>
      </c>
      <c r="D15" s="3">
        <v>-144000000</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4" t="s">
        <v>31</v>
      </c>
      <c r="B16" s="32">
        <v>2691000000</v>
      </c>
      <c r="C16" s="32">
        <v>2203000000</v>
      </c>
      <c r="D16" s="32">
        <v>4547000000</v>
      </c>
      <c r="E16" s="32">
        <v>3419000000</v>
      </c>
      <c r="F16" s="32">
        <v>2687000000</v>
      </c>
      <c r="G16" s="32">
        <v>2984000000</v>
      </c>
      <c r="H16" s="32">
        <v>4226000000</v>
      </c>
      <c r="I16" s="32">
        <v>4532000000</v>
      </c>
      <c r="J16" s="32">
        <v>5103000000</v>
      </c>
      <c r="K16" s="32">
        <v>6412000000</v>
      </c>
      <c r="L16" s="32">
        <v>7034000000</v>
      </c>
      <c r="M16" s="32">
        <v>5975000000</v>
      </c>
      <c r="N16" s="32">
        <v>6116000000</v>
      </c>
      <c r="O16" s="32">
        <v>9156000000</v>
      </c>
      <c r="P16" s="32">
        <v>10397000000</v>
      </c>
      <c r="Q16" s="33">
        <v>8022000000</v>
      </c>
      <c r="R16" s="32">
        <v>2224000000</v>
      </c>
      <c r="S16" s="32">
        <v>1934000000</v>
      </c>
      <c r="T16" s="32">
        <v>1972000000</v>
      </c>
      <c r="U16" s="32">
        <v>1892000000</v>
      </c>
    </row>
    <row r="17" spans="1:21" ht="16" x14ac:dyDescent="0.2">
      <c r="A17" s="29" t="s">
        <v>61</v>
      </c>
      <c r="B17" s="30">
        <v>21.53</v>
      </c>
      <c r="C17" s="30">
        <v>21.13</v>
      </c>
      <c r="D17" s="30">
        <v>32.56</v>
      </c>
      <c r="E17" s="30">
        <v>24.89</v>
      </c>
      <c r="F17" s="30">
        <v>20.95</v>
      </c>
      <c r="G17" s="30">
        <v>24.45</v>
      </c>
      <c r="H17" s="30">
        <v>32.4</v>
      </c>
      <c r="I17" s="30">
        <v>34.86</v>
      </c>
      <c r="J17" s="30">
        <v>38.17</v>
      </c>
      <c r="K17" s="30">
        <v>42.86</v>
      </c>
      <c r="L17" s="30">
        <v>44.56</v>
      </c>
      <c r="M17" s="30">
        <v>41.54</v>
      </c>
      <c r="N17" s="30">
        <v>42.29</v>
      </c>
      <c r="O17" s="30">
        <v>49.91</v>
      </c>
      <c r="P17" s="30">
        <v>51.91</v>
      </c>
      <c r="Q17" s="31">
        <v>44.29</v>
      </c>
      <c r="R17" s="30">
        <v>47.62</v>
      </c>
      <c r="S17" s="30">
        <v>44.17</v>
      </c>
      <c r="T17" s="30">
        <v>43.52</v>
      </c>
      <c r="U17" s="30">
        <v>41.75</v>
      </c>
    </row>
    <row r="18" spans="1:21" ht="16" x14ac:dyDescent="0.2">
      <c r="A18" s="15" t="s">
        <v>196</v>
      </c>
      <c r="B18" s="10"/>
      <c r="C18" s="11">
        <f>(C16/B16)-1</f>
        <v>-0.1813452248234857</v>
      </c>
      <c r="D18" s="11">
        <f>(D16/C16)-1</f>
        <v>1.0640036314117114</v>
      </c>
      <c r="E18" s="11">
        <f>(E16/D16)-1</f>
        <v>-0.24807565427754563</v>
      </c>
      <c r="F18" s="11">
        <f t="shared" ref="F18:O18" si="8">(F16/E16)-1</f>
        <v>-0.21409768938286045</v>
      </c>
      <c r="G18" s="11">
        <f t="shared" si="8"/>
        <v>0.11053219203572762</v>
      </c>
      <c r="H18" s="11">
        <f t="shared" si="8"/>
        <v>0.41621983914209126</v>
      </c>
      <c r="I18" s="11">
        <f t="shared" si="8"/>
        <v>7.2408897302413733E-2</v>
      </c>
      <c r="J18" s="11">
        <f t="shared" si="8"/>
        <v>0.12599293909973519</v>
      </c>
      <c r="K18" s="11">
        <f t="shared" si="8"/>
        <v>0.25651577503429346</v>
      </c>
      <c r="L18" s="11">
        <f t="shared" si="8"/>
        <v>9.7005614472863488E-2</v>
      </c>
      <c r="M18" s="11">
        <f t="shared" si="8"/>
        <v>-0.1505544498151834</v>
      </c>
      <c r="N18" s="11">
        <f t="shared" si="8"/>
        <v>2.3598326359832722E-2</v>
      </c>
      <c r="O18" s="11">
        <f t="shared" si="8"/>
        <v>0.49705689993459767</v>
      </c>
      <c r="P18" s="11">
        <f t="shared" ref="P18" si="9">(P16/O16)-1</f>
        <v>0.13553953691568377</v>
      </c>
      <c r="Q18" s="11">
        <f t="shared" ref="Q18" si="10">(Q16/P16)-1</f>
        <v>-0.22843127825334231</v>
      </c>
      <c r="R18" s="11"/>
      <c r="S18" s="11">
        <f t="shared" ref="S18" si="11">(S16/R16)-1</f>
        <v>-0.13039568345323738</v>
      </c>
      <c r="T18" s="11">
        <f t="shared" ref="T18" si="12">(T16/S16)-1</f>
        <v>1.9648397104446769E-2</v>
      </c>
      <c r="U18" s="11">
        <f t="shared" ref="U18" si="13">(U16/T16)-1</f>
        <v>-4.0567951318458473E-2</v>
      </c>
    </row>
    <row r="19" spans="1:21" ht="16" x14ac:dyDescent="0.2">
      <c r="A19" s="2" t="s">
        <v>32</v>
      </c>
      <c r="B19" s="3">
        <v>210000000</v>
      </c>
      <c r="C19" s="3">
        <v>186000000</v>
      </c>
      <c r="D19" s="3">
        <v>-4000000</v>
      </c>
      <c r="E19" s="3">
        <v>464000000</v>
      </c>
      <c r="F19" s="3">
        <v>752000000</v>
      </c>
      <c r="G19" s="3">
        <v>230000000</v>
      </c>
      <c r="H19" s="3">
        <v>352000000</v>
      </c>
      <c r="I19" s="3">
        <v>316000000</v>
      </c>
      <c r="J19" s="3">
        <v>173000000</v>
      </c>
      <c r="K19" s="3">
        <v>332000000</v>
      </c>
      <c r="L19" s="3">
        <v>348000000</v>
      </c>
      <c r="M19" s="3">
        <v>247000000</v>
      </c>
      <c r="N19" s="3">
        <v>99000000</v>
      </c>
      <c r="O19" s="3">
        <v>237000000</v>
      </c>
      <c r="P19" s="3">
        <v>365000000</v>
      </c>
      <c r="Q19" s="4">
        <v>-15000000</v>
      </c>
      <c r="R19" s="3">
        <v>57000000</v>
      </c>
      <c r="S19" s="3">
        <v>-12000000</v>
      </c>
      <c r="T19" s="3">
        <v>-30000000</v>
      </c>
      <c r="U19" s="3">
        <v>-30000000</v>
      </c>
    </row>
    <row r="20" spans="1:21" ht="16" x14ac:dyDescent="0.2">
      <c r="A20" s="2" t="s">
        <v>33</v>
      </c>
      <c r="B20" s="3">
        <v>-76000000</v>
      </c>
      <c r="C20" s="3">
        <v>-24000000</v>
      </c>
      <c r="D20" s="3">
        <v>-13000000</v>
      </c>
      <c r="E20" s="3">
        <v>31000000</v>
      </c>
      <c r="F20" s="3">
        <v>45000000</v>
      </c>
      <c r="G20" s="3">
        <v>95000000</v>
      </c>
      <c r="H20" s="3">
        <v>81000000</v>
      </c>
      <c r="I20" s="3">
        <v>76000000</v>
      </c>
      <c r="J20" s="3">
        <v>72000000</v>
      </c>
      <c r="K20" s="3">
        <v>78000000</v>
      </c>
      <c r="L20" s="3">
        <v>125000000</v>
      </c>
      <c r="M20" s="3">
        <v>170000000</v>
      </c>
      <c r="N20" s="3">
        <v>190000000</v>
      </c>
      <c r="O20" s="3">
        <v>184000000</v>
      </c>
      <c r="P20" s="3">
        <v>214000000</v>
      </c>
      <c r="Q20" s="4">
        <v>315000000</v>
      </c>
      <c r="R20" s="3">
        <v>60000000</v>
      </c>
      <c r="S20" s="3">
        <v>68000000</v>
      </c>
      <c r="T20" s="3">
        <v>89000000</v>
      </c>
      <c r="U20" s="3">
        <v>98000000</v>
      </c>
    </row>
    <row r="21" spans="1:21" ht="16" x14ac:dyDescent="0.2">
      <c r="A21" s="2" t="s">
        <v>34</v>
      </c>
      <c r="B21" s="3" t="s">
        <v>26</v>
      </c>
      <c r="C21" s="3" t="s">
        <v>26</v>
      </c>
      <c r="D21" s="3" t="s">
        <v>26</v>
      </c>
      <c r="E21" s="3">
        <v>42000000</v>
      </c>
      <c r="F21" s="3">
        <v>85000000</v>
      </c>
      <c r="G21" s="3">
        <v>95000000</v>
      </c>
      <c r="H21" s="3">
        <v>94000000</v>
      </c>
      <c r="I21" s="3">
        <v>90000000</v>
      </c>
      <c r="J21" s="3">
        <v>80000000</v>
      </c>
      <c r="K21" s="3">
        <v>78000000</v>
      </c>
      <c r="L21" s="3">
        <v>125000000</v>
      </c>
      <c r="M21" s="3">
        <v>170000000</v>
      </c>
      <c r="N21" s="3">
        <v>190000000</v>
      </c>
      <c r="O21" s="3">
        <v>184000000</v>
      </c>
      <c r="P21" s="3">
        <v>214000000</v>
      </c>
      <c r="Q21" s="4">
        <v>315000000</v>
      </c>
      <c r="R21" s="3">
        <v>60000000</v>
      </c>
      <c r="S21" s="3">
        <v>68000000</v>
      </c>
      <c r="T21" s="3">
        <v>89000000</v>
      </c>
      <c r="U21" s="3">
        <v>98000000</v>
      </c>
    </row>
    <row r="22" spans="1:21" ht="16" x14ac:dyDescent="0.2">
      <c r="A22" s="2" t="s">
        <v>35</v>
      </c>
      <c r="B22" s="3">
        <v>76000000</v>
      </c>
      <c r="C22" s="3">
        <v>24000000</v>
      </c>
      <c r="D22" s="3">
        <v>13000000</v>
      </c>
      <c r="E22" s="3">
        <v>11000000</v>
      </c>
      <c r="F22" s="3">
        <v>40000000</v>
      </c>
      <c r="G22" s="3" t="s">
        <v>26</v>
      </c>
      <c r="H22" s="3">
        <v>13000000</v>
      </c>
      <c r="I22" s="3">
        <v>14000000</v>
      </c>
      <c r="J22" s="3">
        <v>8000000</v>
      </c>
      <c r="K22" s="3" t="s">
        <v>26</v>
      </c>
      <c r="L22" s="3" t="s">
        <v>26</v>
      </c>
      <c r="M22" s="3" t="s">
        <v>26</v>
      </c>
      <c r="N22" s="3" t="s">
        <v>26</v>
      </c>
      <c r="O22" s="3" t="s">
        <v>26</v>
      </c>
      <c r="P22" s="3" t="s">
        <v>26</v>
      </c>
      <c r="Q22" s="4" t="s">
        <v>26</v>
      </c>
      <c r="R22" s="3" t="s">
        <v>26</v>
      </c>
      <c r="S22" s="3" t="s">
        <v>26</v>
      </c>
      <c r="T22" s="3" t="s">
        <v>26</v>
      </c>
      <c r="U22" s="3" t="s">
        <v>26</v>
      </c>
    </row>
    <row r="23" spans="1:21" ht="16" x14ac:dyDescent="0.2">
      <c r="A23" s="2" t="s">
        <v>36</v>
      </c>
      <c r="B23" s="3">
        <v>286000000</v>
      </c>
      <c r="C23" s="3">
        <v>210000000</v>
      </c>
      <c r="D23" s="3">
        <v>9000000</v>
      </c>
      <c r="E23" s="3">
        <v>433000000</v>
      </c>
      <c r="F23" s="3">
        <v>707000000</v>
      </c>
      <c r="G23" s="3">
        <v>135000000</v>
      </c>
      <c r="H23" s="3">
        <v>271000000</v>
      </c>
      <c r="I23" s="3">
        <v>240000000</v>
      </c>
      <c r="J23" s="3">
        <v>101000000</v>
      </c>
      <c r="K23" s="3">
        <v>254000000</v>
      </c>
      <c r="L23" s="3">
        <v>223000000</v>
      </c>
      <c r="M23" s="3">
        <v>77000000</v>
      </c>
      <c r="N23" s="3">
        <v>-91000000</v>
      </c>
      <c r="O23" s="3">
        <v>53000000</v>
      </c>
      <c r="P23" s="3">
        <v>151000000</v>
      </c>
      <c r="Q23" s="4">
        <v>-330000000</v>
      </c>
      <c r="R23" s="3">
        <v>-3000000</v>
      </c>
      <c r="S23" s="3">
        <v>-80000000</v>
      </c>
      <c r="T23" s="3">
        <v>-119000000</v>
      </c>
      <c r="U23" s="3">
        <v>-128000000</v>
      </c>
    </row>
    <row r="24" spans="1:21" ht="16" x14ac:dyDescent="0.2">
      <c r="A24" s="2" t="s">
        <v>37</v>
      </c>
      <c r="B24" s="3">
        <v>2481000000</v>
      </c>
      <c r="C24" s="3">
        <v>2017000000</v>
      </c>
      <c r="D24" s="3">
        <v>4551000000</v>
      </c>
      <c r="E24" s="3">
        <v>2955000000</v>
      </c>
      <c r="F24" s="3">
        <v>1935000000</v>
      </c>
      <c r="G24" s="3">
        <v>2754000000</v>
      </c>
      <c r="H24" s="3">
        <v>3874000000</v>
      </c>
      <c r="I24" s="3">
        <v>4216000000</v>
      </c>
      <c r="J24" s="3">
        <v>4930000000</v>
      </c>
      <c r="K24" s="3">
        <v>6080000000</v>
      </c>
      <c r="L24" s="3">
        <v>6686000000</v>
      </c>
      <c r="M24" s="3">
        <v>5728000000</v>
      </c>
      <c r="N24" s="3">
        <v>6017000000</v>
      </c>
      <c r="O24" s="3">
        <v>8919000000</v>
      </c>
      <c r="P24" s="3">
        <v>10032000000</v>
      </c>
      <c r="Q24" s="4">
        <v>8037000000</v>
      </c>
      <c r="R24" s="3">
        <v>2167000000</v>
      </c>
      <c r="S24" s="3">
        <v>1946000000</v>
      </c>
      <c r="T24" s="3">
        <v>2002000000</v>
      </c>
      <c r="U24" s="3">
        <v>1922000000</v>
      </c>
    </row>
    <row r="25" spans="1:21" ht="16" x14ac:dyDescent="0.2">
      <c r="A25" s="2" t="s">
        <v>38</v>
      </c>
      <c r="B25" s="3">
        <v>561000000</v>
      </c>
      <c r="C25" s="3">
        <v>547000000</v>
      </c>
      <c r="D25" s="3">
        <v>1323000000</v>
      </c>
      <c r="E25" s="3">
        <v>719000000</v>
      </c>
      <c r="F25" s="3">
        <v>176000000</v>
      </c>
      <c r="G25" s="3">
        <v>592000000</v>
      </c>
      <c r="H25" s="3">
        <v>1053000000</v>
      </c>
      <c r="I25" s="3">
        <v>1230000000</v>
      </c>
      <c r="J25" s="3">
        <v>1335000000</v>
      </c>
      <c r="K25" s="3">
        <v>2398000000</v>
      </c>
      <c r="L25" s="3">
        <v>1106000000</v>
      </c>
      <c r="M25" s="3">
        <v>711000000</v>
      </c>
      <c r="N25" s="3">
        <v>422000000</v>
      </c>
      <c r="O25" s="3">
        <v>1150000000</v>
      </c>
      <c r="P25" s="3">
        <v>1283000000</v>
      </c>
      <c r="Q25" s="4">
        <v>936000000</v>
      </c>
      <c r="R25" s="3">
        <v>205000000</v>
      </c>
      <c r="S25" s="3">
        <v>238000000</v>
      </c>
      <c r="T25" s="3">
        <v>280000000</v>
      </c>
      <c r="U25" s="3">
        <v>213000000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1920000000</v>
      </c>
      <c r="C27" s="3">
        <v>1470000000</v>
      </c>
      <c r="D27" s="3">
        <v>3228000000</v>
      </c>
      <c r="E27" s="3">
        <v>2236000000</v>
      </c>
      <c r="F27" s="3">
        <v>1759000000</v>
      </c>
      <c r="G27" s="3">
        <v>2162000000</v>
      </c>
      <c r="H27" s="3">
        <v>2821000000</v>
      </c>
      <c r="I27" s="3">
        <v>2986000000</v>
      </c>
      <c r="J27" s="3">
        <v>3595000000</v>
      </c>
      <c r="K27" s="3">
        <v>3682000000</v>
      </c>
      <c r="L27" s="3">
        <v>5580000000</v>
      </c>
      <c r="M27" s="3">
        <v>5017000000</v>
      </c>
      <c r="N27" s="3">
        <v>5595000000</v>
      </c>
      <c r="O27" s="3">
        <v>7769000000</v>
      </c>
      <c r="P27" s="3">
        <v>8749000000</v>
      </c>
      <c r="Q27" s="4">
        <v>7101000000</v>
      </c>
      <c r="R27" s="3">
        <v>1962000000</v>
      </c>
      <c r="S27" s="3">
        <v>1708000000</v>
      </c>
      <c r="T27" s="3">
        <v>1722000000</v>
      </c>
      <c r="U27" s="3">
        <v>1709000000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1920000000</v>
      </c>
      <c r="C31" s="3">
        <v>1470000000</v>
      </c>
      <c r="D31" s="3">
        <v>3228000000</v>
      </c>
      <c r="E31" s="3">
        <v>2236000000</v>
      </c>
      <c r="F31" s="3">
        <v>1759000000</v>
      </c>
      <c r="G31" s="3">
        <v>2162000000</v>
      </c>
      <c r="H31" s="3">
        <v>2821000000</v>
      </c>
      <c r="I31" s="3">
        <v>2986000000</v>
      </c>
      <c r="J31" s="3">
        <v>3595000000</v>
      </c>
      <c r="K31" s="3">
        <v>3682000000</v>
      </c>
      <c r="L31" s="3">
        <v>5580000000</v>
      </c>
      <c r="M31" s="3">
        <v>5017000000</v>
      </c>
      <c r="N31" s="3">
        <v>5595000000</v>
      </c>
      <c r="O31" s="3">
        <v>7769000000</v>
      </c>
      <c r="P31" s="3">
        <v>8749000000</v>
      </c>
      <c r="Q31" s="4">
        <v>7101000000</v>
      </c>
      <c r="R31" s="3">
        <v>1962000000</v>
      </c>
      <c r="S31" s="3">
        <v>1708000000</v>
      </c>
      <c r="T31" s="3">
        <v>1722000000</v>
      </c>
      <c r="U31" s="3">
        <v>1709000000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1920000000</v>
      </c>
      <c r="C33" s="32">
        <v>1470000000</v>
      </c>
      <c r="D33" s="32">
        <v>3228000000</v>
      </c>
      <c r="E33" s="32">
        <v>2236000000</v>
      </c>
      <c r="F33" s="32">
        <v>1759000000</v>
      </c>
      <c r="G33" s="32">
        <v>2162000000</v>
      </c>
      <c r="H33" s="32">
        <v>2821000000</v>
      </c>
      <c r="I33" s="32">
        <v>2986000000</v>
      </c>
      <c r="J33" s="32">
        <v>3595000000</v>
      </c>
      <c r="K33" s="32">
        <v>3682000000</v>
      </c>
      <c r="L33" s="32">
        <v>5580000000</v>
      </c>
      <c r="M33" s="32">
        <v>5017000000</v>
      </c>
      <c r="N33" s="32">
        <v>5595000000</v>
      </c>
      <c r="O33" s="32">
        <v>7769000000</v>
      </c>
      <c r="P33" s="32">
        <v>8749000000</v>
      </c>
      <c r="Q33" s="33">
        <v>7101000000</v>
      </c>
      <c r="R33" s="32">
        <v>1962000000</v>
      </c>
      <c r="S33" s="32">
        <v>1708000000</v>
      </c>
      <c r="T33" s="32">
        <v>1722000000</v>
      </c>
      <c r="U33" s="32">
        <v>1709000000</v>
      </c>
    </row>
    <row r="34" spans="1:21" ht="16" x14ac:dyDescent="0.2">
      <c r="A34" s="29" t="s">
        <v>62</v>
      </c>
      <c r="B34" s="30">
        <v>15.36</v>
      </c>
      <c r="C34" s="30">
        <v>14.1</v>
      </c>
      <c r="D34" s="30">
        <v>23.11</v>
      </c>
      <c r="E34" s="30">
        <v>16.28</v>
      </c>
      <c r="F34" s="30">
        <v>13.72</v>
      </c>
      <c r="G34" s="30">
        <v>17.71</v>
      </c>
      <c r="H34" s="30">
        <v>21.63</v>
      </c>
      <c r="I34" s="30">
        <v>22.97</v>
      </c>
      <c r="J34" s="30">
        <v>26.89</v>
      </c>
      <c r="K34" s="30">
        <v>24.61</v>
      </c>
      <c r="L34" s="30">
        <v>35.35</v>
      </c>
      <c r="M34" s="30">
        <v>34.880000000000003</v>
      </c>
      <c r="N34" s="30">
        <v>38.69</v>
      </c>
      <c r="O34" s="30">
        <v>42.35</v>
      </c>
      <c r="P34" s="30">
        <v>43.68</v>
      </c>
      <c r="Q34" s="31">
        <v>39.21</v>
      </c>
      <c r="R34" s="30">
        <v>42.01</v>
      </c>
      <c r="S34" s="32">
        <v>39</v>
      </c>
      <c r="T34" s="32">
        <v>38</v>
      </c>
      <c r="U34" s="30">
        <v>37.71</v>
      </c>
    </row>
    <row r="35" spans="1:21" ht="16" x14ac:dyDescent="0.2">
      <c r="A35" s="16" t="s">
        <v>197</v>
      </c>
      <c r="B35" s="17"/>
      <c r="C35" s="14">
        <f>(C33/B33)-1</f>
        <v>-0.234375</v>
      </c>
      <c r="D35" s="14">
        <f>(D33/C33)-1</f>
        <v>1.1959183673469389</v>
      </c>
      <c r="E35" s="14">
        <f>(E33/D33)-1</f>
        <v>-0.30731102850061953</v>
      </c>
      <c r="F35" s="14">
        <f t="shared" ref="F35:O35" si="14">(F33/E33)-1</f>
        <v>-0.21332737030411453</v>
      </c>
      <c r="G35" s="14">
        <f t="shared" si="14"/>
        <v>0.22910744741330302</v>
      </c>
      <c r="H35" s="14">
        <f t="shared" si="14"/>
        <v>0.30481036077705825</v>
      </c>
      <c r="I35" s="14">
        <f t="shared" si="14"/>
        <v>5.8489897199574648E-2</v>
      </c>
      <c r="J35" s="14">
        <f t="shared" si="14"/>
        <v>0.20395177494976546</v>
      </c>
      <c r="K35" s="14">
        <f t="shared" si="14"/>
        <v>2.4200278164116851E-2</v>
      </c>
      <c r="L35" s="14">
        <f t="shared" si="14"/>
        <v>0.51548071700162956</v>
      </c>
      <c r="M35" s="14">
        <f t="shared" si="14"/>
        <v>-0.10089605734767026</v>
      </c>
      <c r="N35" s="14">
        <f t="shared" si="14"/>
        <v>0.11520829180785319</v>
      </c>
      <c r="O35" s="14">
        <f t="shared" si="14"/>
        <v>0.38856121537086685</v>
      </c>
      <c r="P35" s="14">
        <f t="shared" ref="P35" si="15">(P33/O33)-1</f>
        <v>0.12614236066417805</v>
      </c>
      <c r="Q35" s="14">
        <f t="shared" ref="Q35" si="16">(Q33/P33)-1</f>
        <v>-0.18836438450108584</v>
      </c>
      <c r="R35" s="14"/>
      <c r="S35" s="14">
        <f t="shared" ref="S35" si="17">(S33/R33)-1</f>
        <v>-0.12945973496432217</v>
      </c>
      <c r="T35" s="14">
        <f t="shared" ref="T35" si="18">(T33/S33)-1</f>
        <v>8.1967213114753079E-3</v>
      </c>
      <c r="U35" s="14">
        <f t="shared" ref="U35" si="19">(U33/T33)-1</f>
        <v>-7.5493612078978423E-3</v>
      </c>
    </row>
    <row r="36" spans="1:21" ht="16" x14ac:dyDescent="0.2">
      <c r="A36" s="18" t="s">
        <v>198</v>
      </c>
      <c r="B36" s="19" t="e">
        <f t="shared" ref="B36:U36" si="20">(B16*(1-0.25))/(B126+B105+B96)</f>
        <v>#VALUE!</v>
      </c>
      <c r="C36" s="19" t="e">
        <f t="shared" si="20"/>
        <v>#VALUE!</v>
      </c>
      <c r="D36" s="19" t="e">
        <f t="shared" si="20"/>
        <v>#VALUE!</v>
      </c>
      <c r="E36" s="19">
        <f t="shared" si="20"/>
        <v>0.15499576885880079</v>
      </c>
      <c r="F36" s="19">
        <f t="shared" si="20"/>
        <v>0.12105784826094791</v>
      </c>
      <c r="G36" s="19">
        <f t="shared" si="20"/>
        <v>0.14018164735358596</v>
      </c>
      <c r="H36" s="19">
        <f t="shared" si="20"/>
        <v>0.21085018626929217</v>
      </c>
      <c r="I36" s="19">
        <f t="shared" si="20"/>
        <v>0.24164652353192095</v>
      </c>
      <c r="J36" s="19">
        <f t="shared" si="20"/>
        <v>0.27178312739667659</v>
      </c>
      <c r="K36" s="19">
        <f t="shared" si="20"/>
        <v>0.33363396697655057</v>
      </c>
      <c r="L36" s="19">
        <f t="shared" si="20"/>
        <v>0.37516000568909119</v>
      </c>
      <c r="M36" s="19">
        <f t="shared" si="20"/>
        <v>0.30463970088375253</v>
      </c>
      <c r="N36" s="19">
        <f t="shared" si="20"/>
        <v>0.28695652173913044</v>
      </c>
      <c r="O36" s="19">
        <f t="shared" si="20"/>
        <v>0.32585176046312991</v>
      </c>
      <c r="P36" s="19">
        <f t="shared" si="20"/>
        <v>0.33449510981468772</v>
      </c>
      <c r="Q36" s="19">
        <f t="shared" si="20"/>
        <v>0.21600904749937169</v>
      </c>
      <c r="R36" s="19">
        <f t="shared" si="20"/>
        <v>7.1551132463967049E-2</v>
      </c>
      <c r="S36" s="19">
        <f t="shared" si="20"/>
        <v>5.7176081043793604E-2</v>
      </c>
      <c r="T36" s="19">
        <f t="shared" si="20"/>
        <v>5.4457086048823593E-2</v>
      </c>
      <c r="U36" s="19">
        <f t="shared" si="20"/>
        <v>5.0946038128747352E-2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1920000000</v>
      </c>
      <c r="C39" s="3">
        <v>1470000000</v>
      </c>
      <c r="D39" s="3">
        <v>3228000000</v>
      </c>
      <c r="E39" s="3">
        <v>2236000000</v>
      </c>
      <c r="F39" s="3">
        <v>1759000000</v>
      </c>
      <c r="G39" s="3">
        <v>2162000000</v>
      </c>
      <c r="H39" s="3">
        <v>2821000000</v>
      </c>
      <c r="I39" s="3">
        <v>2986000000</v>
      </c>
      <c r="J39" s="3">
        <v>3595000000</v>
      </c>
      <c r="K39" s="3">
        <v>3682000000</v>
      </c>
      <c r="L39" s="3">
        <v>5580000000</v>
      </c>
      <c r="M39" s="3">
        <v>5017000000</v>
      </c>
      <c r="N39" s="3">
        <v>5595000000</v>
      </c>
      <c r="O39" s="3">
        <v>7769000000</v>
      </c>
      <c r="P39" s="3">
        <v>8749000000</v>
      </c>
      <c r="Q39" s="4">
        <v>7101000000</v>
      </c>
      <c r="R39" s="3">
        <v>1962000000</v>
      </c>
      <c r="S39" s="3">
        <v>1708000000</v>
      </c>
      <c r="T39" s="3">
        <v>1722000000</v>
      </c>
      <c r="U39" s="3">
        <v>1709000000</v>
      </c>
    </row>
    <row r="40" spans="1:21" ht="16" x14ac:dyDescent="0.2">
      <c r="A40" s="2" t="s">
        <v>50</v>
      </c>
      <c r="B40" s="3">
        <v>1308000000</v>
      </c>
      <c r="C40" s="3">
        <v>1260000000</v>
      </c>
      <c r="D40" s="3">
        <v>1199000000</v>
      </c>
      <c r="E40" s="3">
        <v>1151000000</v>
      </c>
      <c r="F40" s="3">
        <v>1132000000</v>
      </c>
      <c r="G40" s="3">
        <v>1098000000</v>
      </c>
      <c r="H40" s="3">
        <v>1065000000</v>
      </c>
      <c r="I40" s="3">
        <v>1030000000</v>
      </c>
      <c r="J40" s="3">
        <v>1003000000</v>
      </c>
      <c r="K40" s="3">
        <v>991000000</v>
      </c>
      <c r="L40" s="3">
        <v>970000000</v>
      </c>
      <c r="M40" s="3">
        <v>936000000</v>
      </c>
      <c r="N40" s="3">
        <v>921000000</v>
      </c>
      <c r="O40" s="3">
        <v>923000000</v>
      </c>
      <c r="P40" s="3">
        <v>916000000</v>
      </c>
      <c r="Q40" s="4">
        <v>907500000</v>
      </c>
      <c r="R40" s="3">
        <v>907000000</v>
      </c>
      <c r="S40" s="3">
        <v>907000000</v>
      </c>
      <c r="T40" s="3">
        <v>908000000</v>
      </c>
      <c r="U40" s="3">
        <v>908000000</v>
      </c>
    </row>
    <row r="41" spans="1:21" ht="16" x14ac:dyDescent="0.2">
      <c r="A41" s="2" t="s">
        <v>51</v>
      </c>
      <c r="B41" s="5">
        <v>1.47</v>
      </c>
      <c r="C41" s="5">
        <v>1.17</v>
      </c>
      <c r="D41" s="5">
        <v>2.69</v>
      </c>
      <c r="E41" s="5">
        <v>1.94</v>
      </c>
      <c r="F41" s="5">
        <v>1.55</v>
      </c>
      <c r="G41" s="5">
        <v>1.97</v>
      </c>
      <c r="H41" s="5">
        <v>2.65</v>
      </c>
      <c r="I41" s="5">
        <v>2.9</v>
      </c>
      <c r="J41" s="5">
        <v>3.58</v>
      </c>
      <c r="K41" s="5">
        <v>3.72</v>
      </c>
      <c r="L41" s="5">
        <v>5.75</v>
      </c>
      <c r="M41" s="5">
        <v>5.36</v>
      </c>
      <c r="N41" s="5">
        <v>6.07</v>
      </c>
      <c r="O41" s="5">
        <v>8.42</v>
      </c>
      <c r="P41" s="5">
        <v>9.5500000000000007</v>
      </c>
      <c r="Q41" s="6">
        <v>7.82</v>
      </c>
      <c r="R41" s="5">
        <v>2.16</v>
      </c>
      <c r="S41" s="5">
        <v>1.88</v>
      </c>
      <c r="T41" s="5">
        <v>1.9</v>
      </c>
      <c r="U41" s="5">
        <v>1.88</v>
      </c>
    </row>
    <row r="42" spans="1:21" ht="16" x14ac:dyDescent="0.2">
      <c r="A42" s="2" t="s">
        <v>52</v>
      </c>
      <c r="B42" s="5">
        <v>1.47</v>
      </c>
      <c r="C42" s="5">
        <v>1.17</v>
      </c>
      <c r="D42" s="5">
        <v>2.69</v>
      </c>
      <c r="E42" s="5">
        <v>1.94</v>
      </c>
      <c r="F42" s="5">
        <v>1.55</v>
      </c>
      <c r="G42" s="5">
        <v>1.97</v>
      </c>
      <c r="H42" s="5">
        <v>2.65</v>
      </c>
      <c r="I42" s="5">
        <v>2.9</v>
      </c>
      <c r="J42" s="5">
        <v>3.58</v>
      </c>
      <c r="K42" s="5">
        <v>3.72</v>
      </c>
      <c r="L42" s="5">
        <v>5.75</v>
      </c>
      <c r="M42" s="5">
        <v>5.36</v>
      </c>
      <c r="N42" s="5">
        <v>6.07</v>
      </c>
      <c r="O42" s="5">
        <v>8.42</v>
      </c>
      <c r="P42" s="5">
        <v>9.5500000000000007</v>
      </c>
      <c r="Q42" s="6">
        <v>7.82</v>
      </c>
      <c r="R42" s="5">
        <v>2.16</v>
      </c>
      <c r="S42" s="5">
        <v>1.88</v>
      </c>
      <c r="T42" s="5">
        <v>1.9</v>
      </c>
      <c r="U42" s="5">
        <v>1.88</v>
      </c>
    </row>
    <row r="43" spans="1:21" ht="16" x14ac:dyDescent="0.2">
      <c r="A43" s="2" t="s">
        <v>53</v>
      </c>
      <c r="B43" s="3">
        <v>1321000000</v>
      </c>
      <c r="C43" s="3">
        <v>1269000000</v>
      </c>
      <c r="D43" s="3">
        <v>1213000000</v>
      </c>
      <c r="E43" s="3">
        <v>1171000000</v>
      </c>
      <c r="F43" s="3">
        <v>1146000000</v>
      </c>
      <c r="G43" s="3">
        <v>1113000000</v>
      </c>
      <c r="H43" s="3">
        <v>1080000000</v>
      </c>
      <c r="I43" s="3">
        <v>1043000000</v>
      </c>
      <c r="J43" s="3">
        <v>1021000000</v>
      </c>
      <c r="K43" s="3">
        <v>1012000000</v>
      </c>
      <c r="L43" s="3">
        <v>990000000</v>
      </c>
      <c r="M43" s="3">
        <v>952000000</v>
      </c>
      <c r="N43" s="3">
        <v>933000000</v>
      </c>
      <c r="O43" s="3">
        <v>936000000</v>
      </c>
      <c r="P43" s="3">
        <v>926000000</v>
      </c>
      <c r="Q43" s="4">
        <v>916250000</v>
      </c>
      <c r="R43" s="3">
        <v>917000000</v>
      </c>
      <c r="S43" s="3">
        <v>916000000</v>
      </c>
      <c r="T43" s="3">
        <v>916000000</v>
      </c>
      <c r="U43" s="3">
        <v>916000000</v>
      </c>
    </row>
    <row r="44" spans="1:21" ht="16" x14ac:dyDescent="0.2">
      <c r="A44" s="2" t="s">
        <v>54</v>
      </c>
      <c r="B44" s="5">
        <v>1.45</v>
      </c>
      <c r="C44" s="5">
        <v>1.1599999999999999</v>
      </c>
      <c r="D44" s="5">
        <v>2.66</v>
      </c>
      <c r="E44" s="5">
        <v>1.91</v>
      </c>
      <c r="F44" s="5">
        <v>1.53</v>
      </c>
      <c r="G44" s="5">
        <v>1.94</v>
      </c>
      <c r="H44" s="5">
        <v>2.61</v>
      </c>
      <c r="I44" s="5">
        <v>2.86</v>
      </c>
      <c r="J44" s="5">
        <v>3.52</v>
      </c>
      <c r="K44" s="5">
        <v>3.64</v>
      </c>
      <c r="L44" s="5">
        <v>5.64</v>
      </c>
      <c r="M44" s="5">
        <v>5.27</v>
      </c>
      <c r="N44" s="3">
        <v>6</v>
      </c>
      <c r="O44" s="5">
        <v>8.3000000000000007</v>
      </c>
      <c r="P44" s="5">
        <v>9.4499999999999993</v>
      </c>
      <c r="Q44" s="6">
        <v>7.75</v>
      </c>
      <c r="R44" s="5">
        <v>2.14</v>
      </c>
      <c r="S44" s="5">
        <v>1.86</v>
      </c>
      <c r="T44" s="5">
        <v>1.88</v>
      </c>
      <c r="U44" s="5">
        <v>1.87</v>
      </c>
    </row>
    <row r="45" spans="1:21" ht="16" x14ac:dyDescent="0.2">
      <c r="A45" s="2" t="s">
        <v>55</v>
      </c>
      <c r="B45" s="5">
        <v>1.45</v>
      </c>
      <c r="C45" s="5">
        <v>1.1599999999999999</v>
      </c>
      <c r="D45" s="5">
        <v>2.66</v>
      </c>
      <c r="E45" s="5">
        <v>1.91</v>
      </c>
      <c r="F45" s="5">
        <v>1.53</v>
      </c>
      <c r="G45" s="5">
        <v>1.94</v>
      </c>
      <c r="H45" s="5">
        <v>2.61</v>
      </c>
      <c r="I45" s="5">
        <v>2.86</v>
      </c>
      <c r="J45" s="5">
        <v>3.52</v>
      </c>
      <c r="K45" s="5">
        <v>3.64</v>
      </c>
      <c r="L45" s="5">
        <v>5.64</v>
      </c>
      <c r="M45" s="5">
        <v>5.27</v>
      </c>
      <c r="N45" s="3">
        <v>6</v>
      </c>
      <c r="O45" s="5">
        <v>8.3000000000000007</v>
      </c>
      <c r="P45" s="5">
        <v>9.4499999999999993</v>
      </c>
      <c r="Q45" s="6">
        <v>7.75</v>
      </c>
      <c r="R45" s="5">
        <v>2.14</v>
      </c>
      <c r="S45" s="5">
        <v>1.86</v>
      </c>
      <c r="T45" s="5">
        <v>1.88</v>
      </c>
      <c r="U45" s="5">
        <v>1.87</v>
      </c>
    </row>
    <row r="46" spans="1:21" ht="16" x14ac:dyDescent="0.2">
      <c r="A46" s="2" t="s">
        <v>56</v>
      </c>
      <c r="B46" s="3">
        <v>3750000000</v>
      </c>
      <c r="C46" s="3">
        <v>3128000000</v>
      </c>
      <c r="D46" s="3">
        <v>5460000000</v>
      </c>
      <c r="E46" s="3">
        <v>4434000000</v>
      </c>
      <c r="F46" s="3">
        <v>3986000000</v>
      </c>
      <c r="G46" s="3">
        <v>4199000000</v>
      </c>
      <c r="H46" s="3">
        <v>5456000000</v>
      </c>
      <c r="I46" s="3">
        <v>5665000000</v>
      </c>
      <c r="J46" s="3">
        <v>6058000000</v>
      </c>
      <c r="K46" s="3">
        <v>7316000000</v>
      </c>
      <c r="L46" s="3">
        <v>7988000000</v>
      </c>
      <c r="M46" s="3">
        <v>7025000000</v>
      </c>
      <c r="N46" s="3">
        <v>7108000000</v>
      </c>
      <c r="O46" s="3">
        <v>10110000000</v>
      </c>
      <c r="P46" s="3">
        <v>11376000000</v>
      </c>
      <c r="Q46" s="4">
        <v>9186000000</v>
      </c>
      <c r="R46" s="3">
        <v>2487000000</v>
      </c>
      <c r="S46" s="3">
        <v>2215000000</v>
      </c>
      <c r="T46" s="3">
        <v>2272000000</v>
      </c>
      <c r="U46" s="3">
        <v>2212000000</v>
      </c>
    </row>
    <row r="47" spans="1:21" ht="16" x14ac:dyDescent="0.2">
      <c r="A47" s="2" t="s">
        <v>57</v>
      </c>
      <c r="B47" s="3">
        <v>30</v>
      </c>
      <c r="C47" s="3">
        <v>30</v>
      </c>
      <c r="D47" s="5">
        <v>39.090000000000003</v>
      </c>
      <c r="E47" s="5">
        <v>32.28</v>
      </c>
      <c r="F47" s="5">
        <v>31.08</v>
      </c>
      <c r="G47" s="5">
        <v>34.4</v>
      </c>
      <c r="H47" s="5">
        <v>41.82</v>
      </c>
      <c r="I47" s="5">
        <v>43.58</v>
      </c>
      <c r="J47" s="5">
        <v>45.31</v>
      </c>
      <c r="K47" s="5">
        <v>48.9</v>
      </c>
      <c r="L47" s="5">
        <v>50.61</v>
      </c>
      <c r="M47" s="5">
        <v>48.84</v>
      </c>
      <c r="N47" s="5">
        <v>49.15</v>
      </c>
      <c r="O47" s="5">
        <v>55.11</v>
      </c>
      <c r="P47" s="5">
        <v>56.8</v>
      </c>
      <c r="Q47" s="6">
        <v>50.72</v>
      </c>
      <c r="R47" s="5">
        <v>56.8</v>
      </c>
      <c r="S47" s="5">
        <v>55.11</v>
      </c>
      <c r="T47" s="5">
        <v>53.08</v>
      </c>
      <c r="U47" s="5">
        <v>50.72</v>
      </c>
    </row>
    <row r="48" spans="1:21" ht="16" x14ac:dyDescent="0.2">
      <c r="A48" s="2" t="s">
        <v>58</v>
      </c>
      <c r="B48" s="3">
        <v>2691000000</v>
      </c>
      <c r="C48" s="3">
        <v>2203000000</v>
      </c>
      <c r="D48" s="3">
        <v>4547000000</v>
      </c>
      <c r="E48" s="3">
        <v>3419000000</v>
      </c>
      <c r="F48" s="3">
        <v>2687000000</v>
      </c>
      <c r="G48" s="3">
        <v>2984000000</v>
      </c>
      <c r="H48" s="3">
        <v>4226000000</v>
      </c>
      <c r="I48" s="3">
        <v>4532000000</v>
      </c>
      <c r="J48" s="3">
        <v>5103000000</v>
      </c>
      <c r="K48" s="3">
        <v>6412000000</v>
      </c>
      <c r="L48" s="3">
        <v>7034000000</v>
      </c>
      <c r="M48" s="3">
        <v>5975000000</v>
      </c>
      <c r="N48" s="3">
        <v>6116000000</v>
      </c>
      <c r="O48" s="3">
        <v>9156000000</v>
      </c>
      <c r="P48" s="3">
        <v>10397000000</v>
      </c>
      <c r="Q48" s="4">
        <v>8022000000</v>
      </c>
      <c r="R48" s="3">
        <v>2224000000</v>
      </c>
      <c r="S48" s="3">
        <v>1934000000</v>
      </c>
      <c r="T48" s="3">
        <v>1972000000</v>
      </c>
      <c r="U48" s="3">
        <v>1892000000</v>
      </c>
    </row>
    <row r="49" spans="1:21" ht="16" x14ac:dyDescent="0.2">
      <c r="A49" s="2" t="s">
        <v>59</v>
      </c>
      <c r="B49" s="3">
        <v>2691000000</v>
      </c>
      <c r="C49" s="3">
        <v>2203000000</v>
      </c>
      <c r="D49" s="3">
        <v>4547000000</v>
      </c>
      <c r="E49" s="3">
        <v>3419000000</v>
      </c>
      <c r="F49" s="3">
        <v>2687000000</v>
      </c>
      <c r="G49" s="3">
        <v>2984000000</v>
      </c>
      <c r="H49" s="3">
        <v>4226000000</v>
      </c>
      <c r="I49" s="3">
        <v>4532000000</v>
      </c>
      <c r="J49" s="3">
        <v>5103000000</v>
      </c>
      <c r="K49" s="3">
        <v>6412000000</v>
      </c>
      <c r="L49" s="3">
        <v>7034000000</v>
      </c>
      <c r="M49" s="3">
        <v>5975000000</v>
      </c>
      <c r="N49" s="3">
        <v>6116000000</v>
      </c>
      <c r="O49" s="3">
        <v>9156000000</v>
      </c>
      <c r="P49" s="3">
        <v>10397000000</v>
      </c>
      <c r="Q49" s="4">
        <v>8022000000</v>
      </c>
      <c r="R49" s="3">
        <v>2224000000</v>
      </c>
      <c r="S49" s="3">
        <v>1934000000</v>
      </c>
      <c r="T49" s="3">
        <v>1972000000</v>
      </c>
      <c r="U49" s="3">
        <v>1892000000</v>
      </c>
    </row>
    <row r="50" spans="1:21" ht="16" x14ac:dyDescent="0.2">
      <c r="A50" s="2" t="s">
        <v>63</v>
      </c>
      <c r="B50" s="3">
        <v>423232</v>
      </c>
      <c r="C50" s="3">
        <v>392228</v>
      </c>
      <c r="D50" s="3">
        <v>491553</v>
      </c>
      <c r="E50" s="3">
        <v>395149</v>
      </c>
      <c r="F50" s="3">
        <v>375538</v>
      </c>
      <c r="G50" s="3">
        <v>378931</v>
      </c>
      <c r="H50" s="3">
        <v>420766</v>
      </c>
      <c r="I50" s="3">
        <v>433666</v>
      </c>
      <c r="J50" s="3">
        <v>447681</v>
      </c>
      <c r="K50" s="3">
        <v>503500</v>
      </c>
      <c r="L50" s="3">
        <v>528105</v>
      </c>
      <c r="M50" s="3">
        <v>483170</v>
      </c>
      <c r="N50" s="3">
        <v>482033</v>
      </c>
      <c r="O50" s="3">
        <v>591742</v>
      </c>
      <c r="P50" s="3">
        <v>606909</v>
      </c>
      <c r="Q50" s="4">
        <v>548848</v>
      </c>
      <c r="R50" s="3">
        <v>141515</v>
      </c>
      <c r="S50" s="3">
        <v>132697</v>
      </c>
      <c r="T50" s="3">
        <v>137303</v>
      </c>
      <c r="U50" s="3">
        <v>137333</v>
      </c>
    </row>
    <row r="51" spans="1:21" ht="16" x14ac:dyDescent="0.2">
      <c r="A51" s="2" t="s">
        <v>64</v>
      </c>
      <c r="B51" s="5">
        <v>0.41</v>
      </c>
      <c r="C51" s="5">
        <v>0.45</v>
      </c>
      <c r="D51" s="5">
        <v>0.49</v>
      </c>
      <c r="E51" s="5">
        <v>0.56000000000000005</v>
      </c>
      <c r="F51" s="5">
        <v>0.72</v>
      </c>
      <c r="G51" s="5">
        <v>1.07</v>
      </c>
      <c r="H51" s="5">
        <v>1.24</v>
      </c>
      <c r="I51" s="5">
        <v>1.4</v>
      </c>
      <c r="J51" s="5">
        <v>1.64</v>
      </c>
      <c r="K51" s="5">
        <v>2.12</v>
      </c>
      <c r="L51" s="5">
        <v>2.63</v>
      </c>
      <c r="M51" s="5">
        <v>3.21</v>
      </c>
      <c r="N51" s="5">
        <v>3.72</v>
      </c>
      <c r="O51" s="5">
        <v>4.21</v>
      </c>
      <c r="P51" s="5">
        <v>4.6900000000000004</v>
      </c>
      <c r="Q51" s="6">
        <v>4.96</v>
      </c>
      <c r="R51" s="5">
        <v>1.24</v>
      </c>
      <c r="S51" s="5">
        <v>1.24</v>
      </c>
      <c r="T51" s="5">
        <v>1.24</v>
      </c>
      <c r="U51" s="5">
        <v>1.24</v>
      </c>
    </row>
    <row r="52" spans="1:21" ht="16" x14ac:dyDescent="0.2">
      <c r="A52" s="2" t="s">
        <v>65</v>
      </c>
      <c r="B52" s="3">
        <v>1059000000</v>
      </c>
      <c r="C52" s="3">
        <v>925000000</v>
      </c>
      <c r="D52" s="3">
        <v>913000000</v>
      </c>
      <c r="E52" s="3">
        <v>1015000000</v>
      </c>
      <c r="F52" s="3">
        <v>1299000000</v>
      </c>
      <c r="G52" s="3">
        <v>1215000000</v>
      </c>
      <c r="H52" s="3">
        <v>1230000000</v>
      </c>
      <c r="I52" s="3">
        <v>1133000000</v>
      </c>
      <c r="J52" s="3">
        <v>955000000</v>
      </c>
      <c r="K52" s="3">
        <v>904000000</v>
      </c>
      <c r="L52" s="3">
        <v>954000000</v>
      </c>
      <c r="M52" s="3">
        <v>1050000000</v>
      </c>
      <c r="N52" s="3">
        <v>992000000</v>
      </c>
      <c r="O52" s="3">
        <v>954000000</v>
      </c>
      <c r="P52" s="3">
        <v>979000000</v>
      </c>
      <c r="Q52" s="4">
        <v>1164000000</v>
      </c>
      <c r="R52" s="3">
        <v>263000000</v>
      </c>
      <c r="S52" s="3">
        <v>281000000</v>
      </c>
      <c r="T52" s="3">
        <v>300000000</v>
      </c>
      <c r="U52" s="3">
        <v>320000000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5790000000</v>
      </c>
      <c r="C55" s="3">
        <v>6114000000</v>
      </c>
      <c r="D55" s="3">
        <v>7060000000</v>
      </c>
      <c r="E55" s="3">
        <v>7828000000</v>
      </c>
      <c r="F55" s="3">
        <v>8273000000</v>
      </c>
      <c r="G55" s="3">
        <v>8019000000</v>
      </c>
      <c r="H55" s="3">
        <v>7768000000</v>
      </c>
      <c r="I55" s="3">
        <v>7074000000</v>
      </c>
      <c r="J55" s="3">
        <v>7457000000</v>
      </c>
      <c r="K55" s="3">
        <v>8734000000</v>
      </c>
      <c r="L55" s="3">
        <v>8097000000</v>
      </c>
      <c r="M55" s="3">
        <v>8761000000</v>
      </c>
      <c r="N55" s="3">
        <v>10239000000</v>
      </c>
      <c r="O55" s="3">
        <v>13685000000</v>
      </c>
      <c r="P55" s="3">
        <v>14021000000</v>
      </c>
      <c r="Q55" s="4">
        <v>15097000000</v>
      </c>
      <c r="R55" s="3">
        <v>14021000000</v>
      </c>
      <c r="S55" s="3">
        <v>15023000000</v>
      </c>
      <c r="T55" s="3">
        <v>15514000000</v>
      </c>
      <c r="U55" s="3">
        <v>15097000000</v>
      </c>
    </row>
    <row r="56" spans="1:21" ht="16" x14ac:dyDescent="0.2">
      <c r="A56" s="2" t="s">
        <v>67</v>
      </c>
      <c r="B56" s="3">
        <v>2540000000</v>
      </c>
      <c r="C56" s="3">
        <v>2925000000</v>
      </c>
      <c r="D56" s="3">
        <v>3072000000</v>
      </c>
      <c r="E56" s="3">
        <v>2935000000</v>
      </c>
      <c r="F56" s="3">
        <v>3965000000</v>
      </c>
      <c r="G56" s="3">
        <v>3829000000</v>
      </c>
      <c r="H56" s="3">
        <v>3541000000</v>
      </c>
      <c r="I56" s="3">
        <v>3218000000</v>
      </c>
      <c r="J56" s="3">
        <v>3490000000</v>
      </c>
      <c r="K56" s="3">
        <v>4469000000</v>
      </c>
      <c r="L56" s="3">
        <v>4233000000</v>
      </c>
      <c r="M56" s="3">
        <v>5387000000</v>
      </c>
      <c r="N56" s="3">
        <v>6568000000</v>
      </c>
      <c r="O56" s="3">
        <v>9739000000</v>
      </c>
      <c r="P56" s="3">
        <v>9067000000</v>
      </c>
      <c r="Q56" s="4">
        <v>8948000000</v>
      </c>
      <c r="R56" s="3">
        <v>9067000000</v>
      </c>
      <c r="S56" s="3">
        <v>9545000000</v>
      </c>
      <c r="T56" s="3">
        <v>9552000000</v>
      </c>
      <c r="U56" s="3">
        <v>8948000000</v>
      </c>
    </row>
    <row r="57" spans="1:21" ht="16" x14ac:dyDescent="0.2">
      <c r="A57" s="2" t="s">
        <v>68</v>
      </c>
      <c r="B57" s="3">
        <v>1046000000</v>
      </c>
      <c r="C57" s="3">
        <v>1182000000</v>
      </c>
      <c r="D57" s="3">
        <v>1319000000</v>
      </c>
      <c r="E57" s="3">
        <v>992000000</v>
      </c>
      <c r="F57" s="3">
        <v>1416000000</v>
      </c>
      <c r="G57" s="3">
        <v>1627000000</v>
      </c>
      <c r="H57" s="3">
        <v>1199000000</v>
      </c>
      <c r="I57" s="3">
        <v>1000000000</v>
      </c>
      <c r="J57" s="3">
        <v>1154000000</v>
      </c>
      <c r="K57" s="3">
        <v>1656000000</v>
      </c>
      <c r="L57" s="3">
        <v>2438000000</v>
      </c>
      <c r="M57" s="3">
        <v>2437000000</v>
      </c>
      <c r="N57" s="3">
        <v>3107000000</v>
      </c>
      <c r="O57" s="3">
        <v>4631000000</v>
      </c>
      <c r="P57" s="3">
        <v>3050000000</v>
      </c>
      <c r="Q57" s="4">
        <v>2566000000</v>
      </c>
      <c r="R57" s="3">
        <v>3050000000</v>
      </c>
      <c r="S57" s="3">
        <v>4477000000</v>
      </c>
      <c r="T57" s="3">
        <v>3439000000</v>
      </c>
      <c r="U57" s="3">
        <v>2566000000</v>
      </c>
    </row>
    <row r="58" spans="1:21" ht="16" x14ac:dyDescent="0.2">
      <c r="A58" s="2" t="s">
        <v>69</v>
      </c>
      <c r="B58" s="3">
        <v>1494000000</v>
      </c>
      <c r="C58" s="3">
        <v>1743000000</v>
      </c>
      <c r="D58" s="3">
        <v>1753000000</v>
      </c>
      <c r="E58" s="3">
        <v>1943000000</v>
      </c>
      <c r="F58" s="3">
        <v>2549000000</v>
      </c>
      <c r="G58" s="3">
        <v>2202000000</v>
      </c>
      <c r="H58" s="3">
        <v>2342000000</v>
      </c>
      <c r="I58" s="3">
        <v>2218000000</v>
      </c>
      <c r="J58" s="3">
        <v>2336000000</v>
      </c>
      <c r="K58" s="3">
        <v>2813000000</v>
      </c>
      <c r="L58" s="3">
        <v>1795000000</v>
      </c>
      <c r="M58" s="3">
        <v>2950000000</v>
      </c>
      <c r="N58" s="3">
        <v>3461000000</v>
      </c>
      <c r="O58" s="3">
        <v>5108000000</v>
      </c>
      <c r="P58" s="3">
        <v>6017000000</v>
      </c>
      <c r="Q58" s="4">
        <v>6382000000</v>
      </c>
      <c r="R58" s="3">
        <v>6017000000</v>
      </c>
      <c r="S58" s="3">
        <v>5068000000</v>
      </c>
      <c r="T58" s="3">
        <v>6113000000</v>
      </c>
      <c r="U58" s="3">
        <v>6382000000</v>
      </c>
    </row>
    <row r="59" spans="1:21" ht="16" x14ac:dyDescent="0.2">
      <c r="A59" s="2" t="s">
        <v>70</v>
      </c>
      <c r="B59" s="3">
        <v>913000000</v>
      </c>
      <c r="C59" s="3">
        <v>1277000000</v>
      </c>
      <c r="D59" s="3">
        <v>1518000000</v>
      </c>
      <c r="E59" s="3">
        <v>1545000000</v>
      </c>
      <c r="F59" s="3">
        <v>1230000000</v>
      </c>
      <c r="G59" s="3">
        <v>1203000000</v>
      </c>
      <c r="H59" s="3">
        <v>1246000000</v>
      </c>
      <c r="I59" s="3">
        <v>1165000000</v>
      </c>
      <c r="J59" s="3">
        <v>1267000000</v>
      </c>
      <c r="K59" s="3">
        <v>1278000000</v>
      </c>
      <c r="L59" s="3">
        <v>1207000000</v>
      </c>
      <c r="M59" s="3">
        <v>1074000000</v>
      </c>
      <c r="N59" s="3">
        <v>1414000000</v>
      </c>
      <c r="O59" s="3">
        <v>1701000000</v>
      </c>
      <c r="P59" s="3">
        <v>1895000000</v>
      </c>
      <c r="Q59" s="4">
        <v>1976000000</v>
      </c>
      <c r="R59" s="3">
        <v>1895000000</v>
      </c>
      <c r="S59" s="3">
        <v>1877000000</v>
      </c>
      <c r="T59" s="3">
        <v>1956000000</v>
      </c>
      <c r="U59" s="3">
        <v>1976000000</v>
      </c>
    </row>
    <row r="60" spans="1:21" ht="16" x14ac:dyDescent="0.2">
      <c r="A60" s="2" t="s">
        <v>71</v>
      </c>
      <c r="B60" s="3">
        <v>913000000</v>
      </c>
      <c r="C60" s="3">
        <v>1277000000</v>
      </c>
      <c r="D60" s="3">
        <v>1518000000</v>
      </c>
      <c r="E60" s="3">
        <v>1545000000</v>
      </c>
      <c r="F60" s="3">
        <v>1230000000</v>
      </c>
      <c r="G60" s="3">
        <v>1203000000</v>
      </c>
      <c r="H60" s="3">
        <v>1246000000</v>
      </c>
      <c r="I60" s="3">
        <v>1165000000</v>
      </c>
      <c r="J60" s="3">
        <v>1267000000</v>
      </c>
      <c r="K60" s="3">
        <v>1278000000</v>
      </c>
      <c r="L60" s="3">
        <v>1207000000</v>
      </c>
      <c r="M60" s="3">
        <v>1074000000</v>
      </c>
      <c r="N60" s="3">
        <v>1414000000</v>
      </c>
      <c r="O60" s="3">
        <v>1701000000</v>
      </c>
      <c r="P60" s="3">
        <v>1895000000</v>
      </c>
      <c r="Q60" s="4">
        <v>1976000000</v>
      </c>
      <c r="R60" s="3">
        <v>1895000000</v>
      </c>
      <c r="S60" s="3">
        <v>1877000000</v>
      </c>
      <c r="T60" s="3">
        <v>1956000000</v>
      </c>
      <c r="U60" s="3">
        <v>1976000000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1375000000</v>
      </c>
      <c r="C64" s="3">
        <v>1202000000</v>
      </c>
      <c r="D64" s="3">
        <v>1520000000</v>
      </c>
      <c r="E64" s="3">
        <v>1788000000</v>
      </c>
      <c r="F64" s="3">
        <v>1757000000</v>
      </c>
      <c r="G64" s="3">
        <v>1731000000</v>
      </c>
      <c r="H64" s="3">
        <v>1784000000</v>
      </c>
      <c r="I64" s="3">
        <v>1691000000</v>
      </c>
      <c r="J64" s="3">
        <v>1790000000</v>
      </c>
      <c r="K64" s="3">
        <v>1957000000</v>
      </c>
      <c r="L64" s="3">
        <v>2217000000</v>
      </c>
      <c r="M64" s="3">
        <v>2001000000</v>
      </c>
      <c r="N64" s="3">
        <v>1955000000</v>
      </c>
      <c r="O64" s="3">
        <v>1910000000</v>
      </c>
      <c r="P64" s="3">
        <v>2757000000</v>
      </c>
      <c r="Q64" s="4">
        <v>3908000000</v>
      </c>
      <c r="R64" s="3">
        <v>2757000000</v>
      </c>
      <c r="S64" s="3">
        <v>3288000000</v>
      </c>
      <c r="T64" s="3">
        <v>3729000000</v>
      </c>
      <c r="U64" s="3">
        <v>3908000000</v>
      </c>
    </row>
    <row r="65" spans="1:21" ht="16" x14ac:dyDescent="0.2">
      <c r="A65" s="2" t="s">
        <v>76</v>
      </c>
      <c r="B65" s="3">
        <v>99000000</v>
      </c>
      <c r="C65" s="3">
        <v>93000000</v>
      </c>
      <c r="D65" s="3">
        <v>122000000</v>
      </c>
      <c r="E65" s="3">
        <v>115000000</v>
      </c>
      <c r="F65" s="3">
        <v>116000000</v>
      </c>
      <c r="G65" s="3">
        <v>102000000</v>
      </c>
      <c r="H65" s="3">
        <v>101000000</v>
      </c>
      <c r="I65" s="3">
        <v>109000000</v>
      </c>
      <c r="J65" s="3">
        <v>102000000</v>
      </c>
      <c r="K65" s="3">
        <v>126000000</v>
      </c>
      <c r="L65" s="3">
        <v>181000000</v>
      </c>
      <c r="M65" s="3">
        <v>176000000</v>
      </c>
      <c r="N65" s="3">
        <v>180000000</v>
      </c>
      <c r="O65" s="3">
        <v>245000000</v>
      </c>
      <c r="P65" s="3">
        <v>353000000</v>
      </c>
      <c r="Q65" s="4">
        <v>401000000</v>
      </c>
      <c r="R65" s="3">
        <v>353000000</v>
      </c>
      <c r="S65" s="3">
        <v>378000000</v>
      </c>
      <c r="T65" s="3">
        <v>388000000</v>
      </c>
      <c r="U65" s="3">
        <v>401000000</v>
      </c>
    </row>
    <row r="66" spans="1:21" ht="16" x14ac:dyDescent="0.2">
      <c r="A66" s="2" t="s">
        <v>77</v>
      </c>
      <c r="B66" s="3">
        <v>837000000</v>
      </c>
      <c r="C66" s="3">
        <v>758000000</v>
      </c>
      <c r="D66" s="3">
        <v>919000000</v>
      </c>
      <c r="E66" s="3">
        <v>1004000000</v>
      </c>
      <c r="F66" s="3">
        <v>935000000</v>
      </c>
      <c r="G66" s="3">
        <v>919000000</v>
      </c>
      <c r="H66" s="3">
        <v>896000000</v>
      </c>
      <c r="I66" s="3">
        <v>846000000</v>
      </c>
      <c r="J66" s="3">
        <v>954000000</v>
      </c>
      <c r="K66" s="3">
        <v>1089000000</v>
      </c>
      <c r="L66" s="3">
        <v>1070000000</v>
      </c>
      <c r="M66" s="3">
        <v>916000000</v>
      </c>
      <c r="N66" s="3">
        <v>964000000</v>
      </c>
      <c r="O66" s="3">
        <v>1067000000</v>
      </c>
      <c r="P66" s="3">
        <v>1546000000</v>
      </c>
      <c r="Q66" s="4">
        <v>2147000000</v>
      </c>
      <c r="R66" s="3">
        <v>1546000000</v>
      </c>
      <c r="S66" s="3">
        <v>1850000000</v>
      </c>
      <c r="T66" s="3">
        <v>2110000000</v>
      </c>
      <c r="U66" s="3">
        <v>2147000000</v>
      </c>
    </row>
    <row r="67" spans="1:21" ht="16" x14ac:dyDescent="0.2">
      <c r="A67" s="2" t="s">
        <v>78</v>
      </c>
      <c r="B67" s="3">
        <v>439000000</v>
      </c>
      <c r="C67" s="3">
        <v>351000000</v>
      </c>
      <c r="D67" s="3">
        <v>479000000</v>
      </c>
      <c r="E67" s="3">
        <v>669000000</v>
      </c>
      <c r="F67" s="3">
        <v>706000000</v>
      </c>
      <c r="G67" s="3">
        <v>710000000</v>
      </c>
      <c r="H67" s="3">
        <v>787000000</v>
      </c>
      <c r="I67" s="3">
        <v>736000000</v>
      </c>
      <c r="J67" s="3">
        <v>734000000</v>
      </c>
      <c r="K67" s="3">
        <v>742000000</v>
      </c>
      <c r="L67" s="3">
        <v>966000000</v>
      </c>
      <c r="M67" s="3">
        <v>909000000</v>
      </c>
      <c r="N67" s="3">
        <v>811000000</v>
      </c>
      <c r="O67" s="3">
        <v>598000000</v>
      </c>
      <c r="P67" s="3">
        <v>858000000</v>
      </c>
      <c r="Q67" s="4">
        <v>1360000000</v>
      </c>
      <c r="R67" s="3">
        <v>858000000</v>
      </c>
      <c r="S67" s="3">
        <v>1060000000</v>
      </c>
      <c r="T67" s="3">
        <v>1231000000</v>
      </c>
      <c r="U67" s="3">
        <v>1360000000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962000000</v>
      </c>
      <c r="C70" s="3">
        <v>710000000</v>
      </c>
      <c r="D70" s="3">
        <v>950000000</v>
      </c>
      <c r="E70" s="3">
        <v>1560000000</v>
      </c>
      <c r="F70" s="3">
        <v>1321000000</v>
      </c>
      <c r="G70" s="3">
        <v>1256000000</v>
      </c>
      <c r="H70" s="3">
        <v>1197000000</v>
      </c>
      <c r="I70" s="3">
        <v>1000000000</v>
      </c>
      <c r="J70" s="3">
        <v>910000000</v>
      </c>
      <c r="K70" s="3">
        <v>1030000000</v>
      </c>
      <c r="L70" s="3">
        <v>440000000</v>
      </c>
      <c r="M70" s="3">
        <v>299000000</v>
      </c>
      <c r="N70" s="3">
        <v>302000000</v>
      </c>
      <c r="O70" s="3">
        <v>335000000</v>
      </c>
      <c r="P70" s="3">
        <v>302000000</v>
      </c>
      <c r="Q70" s="4">
        <v>265000000</v>
      </c>
      <c r="R70" s="3">
        <v>302000000</v>
      </c>
      <c r="S70" s="3">
        <v>313000000</v>
      </c>
      <c r="T70" s="3">
        <v>277000000</v>
      </c>
      <c r="U70" s="3">
        <v>265000000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6133000000</v>
      </c>
      <c r="C76" s="3">
        <v>6005000000</v>
      </c>
      <c r="D76" s="3">
        <v>6341000000</v>
      </c>
      <c r="E76" s="3">
        <v>12649000000</v>
      </c>
      <c r="F76" s="3">
        <v>11791000000</v>
      </c>
      <c r="G76" s="3">
        <v>10919000000</v>
      </c>
      <c r="H76" s="3">
        <v>9954000000</v>
      </c>
      <c r="I76" s="3">
        <v>9156000000</v>
      </c>
      <c r="J76" s="3">
        <v>8974000000</v>
      </c>
      <c r="K76" s="3">
        <v>8908000000</v>
      </c>
      <c r="L76" s="3">
        <v>9040000000</v>
      </c>
      <c r="M76" s="3">
        <v>9257000000</v>
      </c>
      <c r="N76" s="3">
        <v>9112000000</v>
      </c>
      <c r="O76" s="3">
        <v>10991000000</v>
      </c>
      <c r="P76" s="3">
        <v>13186000000</v>
      </c>
      <c r="Q76" s="4">
        <v>16541000000</v>
      </c>
      <c r="R76" s="3">
        <v>13186000000</v>
      </c>
      <c r="S76" s="3">
        <v>14197000000</v>
      </c>
      <c r="T76" s="3">
        <v>15425000000</v>
      </c>
      <c r="U76" s="3">
        <v>16541000000</v>
      </c>
    </row>
    <row r="77" spans="1:21" ht="16" x14ac:dyDescent="0.2">
      <c r="A77" s="2" t="s">
        <v>88</v>
      </c>
      <c r="B77" s="3">
        <v>3304000000</v>
      </c>
      <c r="C77" s="3">
        <v>3158000000</v>
      </c>
      <c r="D77" s="3">
        <v>3680000000</v>
      </c>
      <c r="E77" s="3">
        <v>4428000000</v>
      </c>
      <c r="F77" s="3">
        <v>3912000000</v>
      </c>
      <c r="G77" s="3">
        <v>3399000000</v>
      </c>
      <c r="H77" s="3">
        <v>2840000000</v>
      </c>
      <c r="I77" s="3">
        <v>2596000000</v>
      </c>
      <c r="J77" s="3">
        <v>2512000000</v>
      </c>
      <c r="K77" s="3">
        <v>2664000000</v>
      </c>
      <c r="L77" s="3">
        <v>3183000000</v>
      </c>
      <c r="M77" s="3">
        <v>3303000000</v>
      </c>
      <c r="N77" s="3">
        <v>3269000000</v>
      </c>
      <c r="O77" s="3">
        <v>5141000000</v>
      </c>
      <c r="P77" s="3">
        <v>6876000000</v>
      </c>
      <c r="Q77" s="4">
        <v>9320000000</v>
      </c>
      <c r="R77" s="3">
        <v>6876000000</v>
      </c>
      <c r="S77" s="3">
        <v>7665000000</v>
      </c>
      <c r="T77" s="3">
        <v>8525000000</v>
      </c>
      <c r="U77" s="3">
        <v>9320000000</v>
      </c>
    </row>
    <row r="78" spans="1:21" ht="16" x14ac:dyDescent="0.2">
      <c r="A78" s="2" t="s">
        <v>89</v>
      </c>
      <c r="B78" s="3">
        <v>7321000000</v>
      </c>
      <c r="C78" s="3">
        <v>6705000000</v>
      </c>
      <c r="D78" s="3">
        <v>6907000000</v>
      </c>
      <c r="E78" s="3">
        <v>7133000000</v>
      </c>
      <c r="F78" s="3">
        <v>6891000000</v>
      </c>
      <c r="G78" s="3">
        <v>6556000000</v>
      </c>
      <c r="H78" s="3">
        <v>6266000000</v>
      </c>
      <c r="I78" s="3">
        <v>5465000000</v>
      </c>
      <c r="J78" s="3">
        <v>4923000000</v>
      </c>
      <c r="K78" s="3">
        <v>4789000000</v>
      </c>
      <c r="L78" s="3">
        <v>5425000000</v>
      </c>
      <c r="M78" s="3">
        <v>5740000000</v>
      </c>
      <c r="N78" s="3">
        <v>5781000000</v>
      </c>
      <c r="O78" s="3">
        <v>7858000000</v>
      </c>
      <c r="P78" s="3">
        <v>9950000000</v>
      </c>
      <c r="Q78" s="4">
        <v>12528000000</v>
      </c>
      <c r="R78" s="3">
        <v>9950000000</v>
      </c>
      <c r="S78" s="3">
        <v>10791000000</v>
      </c>
      <c r="T78" s="3">
        <v>11664000000</v>
      </c>
      <c r="U78" s="3">
        <v>12528000000</v>
      </c>
    </row>
    <row r="79" spans="1:21" ht="16" x14ac:dyDescent="0.2">
      <c r="A79" s="2" t="s">
        <v>90</v>
      </c>
      <c r="B79" s="3">
        <v>4017000000</v>
      </c>
      <c r="C79" s="3">
        <v>3547000000</v>
      </c>
      <c r="D79" s="3">
        <v>3227000000</v>
      </c>
      <c r="E79" s="3">
        <v>2705000000</v>
      </c>
      <c r="F79" s="3">
        <v>2979000000</v>
      </c>
      <c r="G79" s="3">
        <v>3157000000</v>
      </c>
      <c r="H79" s="3">
        <v>3426000000</v>
      </c>
      <c r="I79" s="3">
        <v>2869000000</v>
      </c>
      <c r="J79" s="3">
        <v>2411000000</v>
      </c>
      <c r="K79" s="3">
        <v>2125000000</v>
      </c>
      <c r="L79" s="3">
        <v>2242000000</v>
      </c>
      <c r="M79" s="3">
        <v>2437000000</v>
      </c>
      <c r="N79" s="3">
        <v>2512000000</v>
      </c>
      <c r="O79" s="3">
        <v>2717000000</v>
      </c>
      <c r="P79" s="3">
        <v>3074000000</v>
      </c>
      <c r="Q79" s="4">
        <v>3208000000</v>
      </c>
      <c r="R79" s="3">
        <v>3074000000</v>
      </c>
      <c r="S79" s="3">
        <v>3126000000</v>
      </c>
      <c r="T79" s="3">
        <v>3139000000</v>
      </c>
      <c r="U79" s="3">
        <v>3208000000</v>
      </c>
    </row>
    <row r="80" spans="1:21" ht="16" x14ac:dyDescent="0.2">
      <c r="A80" s="2" t="s">
        <v>91</v>
      </c>
      <c r="B80" s="3">
        <v>653000000</v>
      </c>
      <c r="C80" s="3">
        <v>637000000</v>
      </c>
      <c r="D80" s="3">
        <v>453000000</v>
      </c>
      <c r="E80" s="3">
        <v>265000000</v>
      </c>
      <c r="F80" s="3">
        <v>215000000</v>
      </c>
      <c r="G80" s="3">
        <v>216000000</v>
      </c>
      <c r="H80" s="3">
        <v>224000000</v>
      </c>
      <c r="I80" s="3">
        <v>221000000</v>
      </c>
      <c r="J80" s="3">
        <v>235000000</v>
      </c>
      <c r="K80" s="3">
        <v>268000000</v>
      </c>
      <c r="L80" s="3">
        <v>251000000</v>
      </c>
      <c r="M80" s="3">
        <v>300000000</v>
      </c>
      <c r="N80" s="3">
        <v>49000000</v>
      </c>
      <c r="O80" s="3" t="s">
        <v>26</v>
      </c>
      <c r="P80" s="3" t="s">
        <v>26</v>
      </c>
      <c r="Q80" s="4" t="s">
        <v>26</v>
      </c>
      <c r="R80" s="3" t="s">
        <v>26</v>
      </c>
      <c r="S80" s="3" t="s">
        <v>26</v>
      </c>
      <c r="T80" s="3" t="s">
        <v>26</v>
      </c>
      <c r="U80" s="3" t="s">
        <v>26</v>
      </c>
    </row>
    <row r="81" spans="1:21" ht="16" x14ac:dyDescent="0.2">
      <c r="A81" s="2" t="s">
        <v>92</v>
      </c>
      <c r="B81" s="3">
        <v>653000000</v>
      </c>
      <c r="C81" s="3">
        <v>637000000</v>
      </c>
      <c r="D81" s="3">
        <v>453000000</v>
      </c>
      <c r="E81" s="3">
        <v>265000000</v>
      </c>
      <c r="F81" s="3">
        <v>215000000</v>
      </c>
      <c r="G81" s="3">
        <v>216000000</v>
      </c>
      <c r="H81" s="3">
        <v>224000000</v>
      </c>
      <c r="I81" s="3">
        <v>221000000</v>
      </c>
      <c r="J81" s="3">
        <v>235000000</v>
      </c>
      <c r="K81" s="3">
        <v>268000000</v>
      </c>
      <c r="L81" s="3">
        <v>251000000</v>
      </c>
      <c r="M81" s="3">
        <v>300000000</v>
      </c>
      <c r="N81" s="3">
        <v>49000000</v>
      </c>
      <c r="O81" s="3" t="s">
        <v>26</v>
      </c>
      <c r="P81" s="3" t="s">
        <v>26</v>
      </c>
      <c r="Q81" s="4" t="s">
        <v>26</v>
      </c>
      <c r="R81" s="3" t="s">
        <v>26</v>
      </c>
      <c r="S81" s="3" t="s">
        <v>26</v>
      </c>
      <c r="T81" s="3" t="s">
        <v>26</v>
      </c>
      <c r="U81" s="3" t="s">
        <v>26</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2176000000</v>
      </c>
      <c r="C83" s="3">
        <v>2210000000</v>
      </c>
      <c r="D83" s="3">
        <v>2208000000</v>
      </c>
      <c r="E83" s="3">
        <v>7956000000</v>
      </c>
      <c r="F83" s="3">
        <v>7664000000</v>
      </c>
      <c r="G83" s="3">
        <v>7304000000</v>
      </c>
      <c r="H83" s="3">
        <v>6890000000</v>
      </c>
      <c r="I83" s="3">
        <v>6339000000</v>
      </c>
      <c r="J83" s="3">
        <v>6227000000</v>
      </c>
      <c r="K83" s="3">
        <v>5976000000</v>
      </c>
      <c r="L83" s="3">
        <v>5606000000</v>
      </c>
      <c r="M83" s="3">
        <v>5654000000</v>
      </c>
      <c r="N83" s="3">
        <v>5794000000</v>
      </c>
      <c r="O83" s="3">
        <v>5850000000</v>
      </c>
      <c r="P83" s="3">
        <v>6310000000</v>
      </c>
      <c r="Q83" s="4">
        <v>7221000000</v>
      </c>
      <c r="R83" s="3">
        <v>6310000000</v>
      </c>
      <c r="S83" s="3">
        <v>6532000000</v>
      </c>
      <c r="T83" s="3">
        <v>6900000000</v>
      </c>
      <c r="U83" s="3">
        <v>7221000000</v>
      </c>
    </row>
    <row r="84" spans="1:21" ht="16" x14ac:dyDescent="0.2">
      <c r="A84" s="2" t="s">
        <v>95</v>
      </c>
      <c r="B84" s="3">
        <v>1113000000</v>
      </c>
      <c r="C84" s="3">
        <v>1169000000</v>
      </c>
      <c r="D84" s="3">
        <v>1205000000</v>
      </c>
      <c r="E84" s="3">
        <v>7538000000</v>
      </c>
      <c r="F84" s="3">
        <v>7062000000</v>
      </c>
      <c r="G84" s="3">
        <v>6703000000</v>
      </c>
      <c r="H84" s="3">
        <v>6347000000</v>
      </c>
      <c r="I84" s="3">
        <v>5991000000</v>
      </c>
      <c r="J84" s="3">
        <v>5678000000</v>
      </c>
      <c r="K84" s="3">
        <v>5418000000</v>
      </c>
      <c r="L84" s="3">
        <v>5079000000</v>
      </c>
      <c r="M84" s="3">
        <v>4771000000</v>
      </c>
      <c r="N84" s="3">
        <v>4636000000</v>
      </c>
      <c r="O84" s="3">
        <v>4447000000</v>
      </c>
      <c r="P84" s="3">
        <v>4514000000</v>
      </c>
      <c r="Q84" s="4">
        <v>4500000000</v>
      </c>
      <c r="R84" s="3">
        <v>4514000000</v>
      </c>
      <c r="S84" s="3">
        <v>4502000000</v>
      </c>
      <c r="T84" s="3">
        <v>4505000000</v>
      </c>
      <c r="U84" s="3">
        <v>4500000000</v>
      </c>
    </row>
    <row r="85" spans="1:21" ht="16" x14ac:dyDescent="0.2">
      <c r="A85" s="2" t="s">
        <v>96</v>
      </c>
      <c r="B85" s="3">
        <v>840000000</v>
      </c>
      <c r="C85" s="3">
        <v>926000000</v>
      </c>
      <c r="D85" s="3">
        <v>924000000</v>
      </c>
      <c r="E85" s="3">
        <v>4432000000</v>
      </c>
      <c r="F85" s="3">
        <v>4362000000</v>
      </c>
      <c r="G85" s="3">
        <v>4362000000</v>
      </c>
      <c r="H85" s="3">
        <v>4362000000</v>
      </c>
      <c r="I85" s="3">
        <v>4362000000</v>
      </c>
      <c r="J85" s="3">
        <v>4362000000</v>
      </c>
      <c r="K85" s="3">
        <v>4362000000</v>
      </c>
      <c r="L85" s="3">
        <v>4362000000</v>
      </c>
      <c r="M85" s="3">
        <v>4362000000</v>
      </c>
      <c r="N85" s="3">
        <v>4362000000</v>
      </c>
      <c r="O85" s="3">
        <v>4362000000</v>
      </c>
      <c r="P85" s="3">
        <v>4362000000</v>
      </c>
      <c r="Q85" s="4">
        <v>4362000000</v>
      </c>
      <c r="R85" s="3">
        <v>4362000000</v>
      </c>
      <c r="S85" s="3">
        <v>4362000000</v>
      </c>
      <c r="T85" s="3">
        <v>4362000000</v>
      </c>
      <c r="U85" s="3">
        <v>4362000000</v>
      </c>
    </row>
    <row r="86" spans="1:21" ht="16" x14ac:dyDescent="0.2">
      <c r="A86" s="2" t="s">
        <v>97</v>
      </c>
      <c r="B86" s="3">
        <v>273000000</v>
      </c>
      <c r="C86" s="3">
        <v>243000000</v>
      </c>
      <c r="D86" s="3">
        <v>281000000</v>
      </c>
      <c r="E86" s="3">
        <v>3106000000</v>
      </c>
      <c r="F86" s="3">
        <v>2700000000</v>
      </c>
      <c r="G86" s="3">
        <v>2341000000</v>
      </c>
      <c r="H86" s="3">
        <v>1985000000</v>
      </c>
      <c r="I86" s="3">
        <v>1629000000</v>
      </c>
      <c r="J86" s="3">
        <v>1316000000</v>
      </c>
      <c r="K86" s="3">
        <v>1056000000</v>
      </c>
      <c r="L86" s="3">
        <v>717000000</v>
      </c>
      <c r="M86" s="3">
        <v>409000000</v>
      </c>
      <c r="N86" s="3">
        <v>274000000</v>
      </c>
      <c r="O86" s="3">
        <v>85000000</v>
      </c>
      <c r="P86" s="3">
        <v>152000000</v>
      </c>
      <c r="Q86" s="4">
        <v>138000000</v>
      </c>
      <c r="R86" s="3">
        <v>152000000</v>
      </c>
      <c r="S86" s="3">
        <v>140000000</v>
      </c>
      <c r="T86" s="3">
        <v>143000000</v>
      </c>
      <c r="U86" s="3">
        <v>138000000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1063000000</v>
      </c>
      <c r="C89" s="3">
        <v>1041000000</v>
      </c>
      <c r="D89" s="3">
        <v>1003000000</v>
      </c>
      <c r="E89" s="3">
        <v>418000000</v>
      </c>
      <c r="F89" s="3">
        <v>602000000</v>
      </c>
      <c r="G89" s="3">
        <v>601000000</v>
      </c>
      <c r="H89" s="3">
        <v>543000000</v>
      </c>
      <c r="I89" s="3">
        <v>348000000</v>
      </c>
      <c r="J89" s="3">
        <v>549000000</v>
      </c>
      <c r="K89" s="3">
        <v>558000000</v>
      </c>
      <c r="L89" s="3">
        <v>527000000</v>
      </c>
      <c r="M89" s="3">
        <v>883000000</v>
      </c>
      <c r="N89" s="3">
        <v>1158000000</v>
      </c>
      <c r="O89" s="3">
        <v>1403000000</v>
      </c>
      <c r="P89" s="3">
        <v>1796000000</v>
      </c>
      <c r="Q89" s="4">
        <v>2721000000</v>
      </c>
      <c r="R89" s="3">
        <v>1796000000</v>
      </c>
      <c r="S89" s="3">
        <v>2030000000</v>
      </c>
      <c r="T89" s="3">
        <v>2395000000</v>
      </c>
      <c r="U89" s="3">
        <v>2721000000</v>
      </c>
    </row>
    <row r="90" spans="1:21" ht="16" x14ac:dyDescent="0.2">
      <c r="A90" s="2" t="s">
        <v>101</v>
      </c>
      <c r="B90" s="3">
        <v>11923000000</v>
      </c>
      <c r="C90" s="3">
        <v>12119000000</v>
      </c>
      <c r="D90" s="3">
        <v>13401000000</v>
      </c>
      <c r="E90" s="3">
        <v>20477000000</v>
      </c>
      <c r="F90" s="3">
        <v>20064000000</v>
      </c>
      <c r="G90" s="3">
        <v>18938000000</v>
      </c>
      <c r="H90" s="3">
        <v>17722000000</v>
      </c>
      <c r="I90" s="3">
        <v>16230000000</v>
      </c>
      <c r="J90" s="3">
        <v>16431000000</v>
      </c>
      <c r="K90" s="3">
        <v>17642000000</v>
      </c>
      <c r="L90" s="3">
        <v>17137000000</v>
      </c>
      <c r="M90" s="3">
        <v>18018000000</v>
      </c>
      <c r="N90" s="3">
        <v>19351000000</v>
      </c>
      <c r="O90" s="3">
        <v>24676000000</v>
      </c>
      <c r="P90" s="3">
        <v>27207000000</v>
      </c>
      <c r="Q90" s="4">
        <v>31638000000</v>
      </c>
      <c r="R90" s="3">
        <v>27207000000</v>
      </c>
      <c r="S90" s="3">
        <v>29220000000</v>
      </c>
      <c r="T90" s="3">
        <v>30939000000</v>
      </c>
      <c r="U90" s="3">
        <v>31638000000</v>
      </c>
    </row>
    <row r="91" spans="1:21" ht="16" x14ac:dyDescent="0.2">
      <c r="A91" s="2" t="s">
        <v>102</v>
      </c>
      <c r="B91" s="3">
        <v>1532000000</v>
      </c>
      <c r="C91" s="3">
        <v>1587000000</v>
      </c>
      <c r="D91" s="3">
        <v>1981000000</v>
      </c>
      <c r="E91" s="3">
        <v>1521000000</v>
      </c>
      <c r="F91" s="3">
        <v>1447000000</v>
      </c>
      <c r="G91" s="3">
        <v>1192000000</v>
      </c>
      <c r="H91" s="3">
        <v>1006000000</v>
      </c>
      <c r="I91" s="3">
        <v>891000000</v>
      </c>
      <c r="J91" s="3">
        <v>923000000</v>
      </c>
      <c r="K91" s="3">
        <v>1036000000</v>
      </c>
      <c r="L91" s="3">
        <v>1001000000</v>
      </c>
      <c r="M91" s="3">
        <v>909000000</v>
      </c>
      <c r="N91" s="3">
        <v>1073000000</v>
      </c>
      <c r="O91" s="3">
        <v>1294000000</v>
      </c>
      <c r="P91" s="3">
        <v>1686000000</v>
      </c>
      <c r="Q91" s="4">
        <v>1645000000</v>
      </c>
      <c r="R91" s="3">
        <v>1686000000</v>
      </c>
      <c r="S91" s="3">
        <v>2010000000</v>
      </c>
      <c r="T91" s="3">
        <v>1851000000</v>
      </c>
      <c r="U91" s="3">
        <v>1645000000</v>
      </c>
    </row>
    <row r="92" spans="1:21" ht="16" x14ac:dyDescent="0.2">
      <c r="A92" s="2" t="s">
        <v>103</v>
      </c>
      <c r="B92" s="3">
        <v>324000000</v>
      </c>
      <c r="C92" s="3">
        <v>503000000</v>
      </c>
      <c r="D92" s="3">
        <v>621000000</v>
      </c>
      <c r="E92" s="3">
        <v>625000000</v>
      </c>
      <c r="F92" s="3">
        <v>444000000</v>
      </c>
      <c r="G92" s="3">
        <v>422000000</v>
      </c>
      <c r="H92" s="3">
        <v>437000000</v>
      </c>
      <c r="I92" s="3">
        <v>386000000</v>
      </c>
      <c r="J92" s="3">
        <v>396000000</v>
      </c>
      <c r="K92" s="3">
        <v>466000000</v>
      </c>
      <c r="L92" s="3">
        <v>478000000</v>
      </c>
      <c r="M92" s="3">
        <v>388000000</v>
      </c>
      <c r="N92" s="3">
        <v>415000000</v>
      </c>
      <c r="O92" s="3">
        <v>653000000</v>
      </c>
      <c r="P92" s="3">
        <v>851000000</v>
      </c>
      <c r="Q92" s="4">
        <v>713000000</v>
      </c>
      <c r="R92" s="3">
        <v>851000000</v>
      </c>
      <c r="S92" s="3">
        <v>952000000</v>
      </c>
      <c r="T92" s="3">
        <v>923000000</v>
      </c>
      <c r="U92" s="3">
        <v>713000000</v>
      </c>
    </row>
    <row r="93" spans="1:21" ht="16" x14ac:dyDescent="0.2">
      <c r="A93" s="2" t="s">
        <v>104</v>
      </c>
      <c r="B93" s="3">
        <v>40000000</v>
      </c>
      <c r="C93" s="3">
        <v>128000000</v>
      </c>
      <c r="D93" s="3">
        <v>109000000</v>
      </c>
      <c r="E93" s="3">
        <v>101000000</v>
      </c>
      <c r="F93" s="3">
        <v>122000000</v>
      </c>
      <c r="G93" s="3">
        <v>119000000</v>
      </c>
      <c r="H93" s="3">
        <v>71000000</v>
      </c>
      <c r="I93" s="3">
        <v>95000000</v>
      </c>
      <c r="J93" s="3">
        <v>83000000</v>
      </c>
      <c r="K93" s="3">
        <v>128000000</v>
      </c>
      <c r="L93" s="3">
        <v>103000000</v>
      </c>
      <c r="M93" s="3">
        <v>46000000</v>
      </c>
      <c r="N93" s="3">
        <v>134000000</v>
      </c>
      <c r="O93" s="3">
        <v>121000000</v>
      </c>
      <c r="P93" s="3">
        <v>189000000</v>
      </c>
      <c r="Q93" s="4">
        <v>108000000</v>
      </c>
      <c r="R93" s="3">
        <v>189000000</v>
      </c>
      <c r="S93" s="3">
        <v>372000000</v>
      </c>
      <c r="T93" s="3">
        <v>121000000</v>
      </c>
      <c r="U93" s="3">
        <v>108000000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1168000000</v>
      </c>
      <c r="C95" s="3">
        <v>956000000</v>
      </c>
      <c r="D95" s="3">
        <v>1251000000</v>
      </c>
      <c r="E95" s="3">
        <v>795000000</v>
      </c>
      <c r="F95" s="3">
        <v>881000000</v>
      </c>
      <c r="G95" s="3">
        <v>651000000</v>
      </c>
      <c r="H95" s="3">
        <v>498000000</v>
      </c>
      <c r="I95" s="3">
        <v>410000000</v>
      </c>
      <c r="J95" s="3">
        <v>444000000</v>
      </c>
      <c r="K95" s="3">
        <v>442000000</v>
      </c>
      <c r="L95" s="3">
        <v>420000000</v>
      </c>
      <c r="M95" s="3">
        <v>475000000</v>
      </c>
      <c r="N95" s="3">
        <v>524000000</v>
      </c>
      <c r="O95" s="3">
        <v>520000000</v>
      </c>
      <c r="P95" s="3">
        <v>646000000</v>
      </c>
      <c r="Q95" s="4">
        <v>824000000</v>
      </c>
      <c r="R95" s="3">
        <v>646000000</v>
      </c>
      <c r="S95" s="3">
        <v>686000000</v>
      </c>
      <c r="T95" s="3">
        <v>807000000</v>
      </c>
      <c r="U95" s="3">
        <v>824000000</v>
      </c>
    </row>
    <row r="96" spans="1:21" ht="16" x14ac:dyDescent="0.2">
      <c r="A96" s="2" t="s">
        <v>107</v>
      </c>
      <c r="B96" s="3" t="s">
        <v>26</v>
      </c>
      <c r="C96" s="3" t="s">
        <v>26</v>
      </c>
      <c r="D96" s="3" t="s">
        <v>26</v>
      </c>
      <c r="E96" s="3">
        <v>1381000000</v>
      </c>
      <c r="F96" s="3">
        <v>1500000000</v>
      </c>
      <c r="G96" s="3">
        <v>1000000000</v>
      </c>
      <c r="H96" s="3">
        <v>1001000000</v>
      </c>
      <c r="I96" s="3">
        <v>1000000000</v>
      </c>
      <c r="J96" s="3">
        <v>631000000</v>
      </c>
      <c r="K96" s="3">
        <v>500000000</v>
      </c>
      <c r="L96" s="3">
        <v>749000000</v>
      </c>
      <c r="M96" s="3">
        <v>500000000</v>
      </c>
      <c r="N96" s="3">
        <v>550000000</v>
      </c>
      <c r="O96" s="3">
        <v>500000000</v>
      </c>
      <c r="P96" s="3">
        <v>500000000</v>
      </c>
      <c r="Q96" s="4">
        <v>300000000</v>
      </c>
      <c r="R96" s="3">
        <v>500000000</v>
      </c>
      <c r="S96" s="3">
        <v>500000000</v>
      </c>
      <c r="T96" s="3">
        <v>299000000</v>
      </c>
      <c r="U96" s="3">
        <v>300000000</v>
      </c>
    </row>
    <row r="97" spans="1:21" ht="16" x14ac:dyDescent="0.2">
      <c r="A97" s="2" t="s">
        <v>108</v>
      </c>
      <c r="B97" s="3" t="s">
        <v>26</v>
      </c>
      <c r="C97" s="3" t="s">
        <v>26</v>
      </c>
      <c r="D97" s="3" t="s">
        <v>26</v>
      </c>
      <c r="E97" s="3">
        <v>1381000000</v>
      </c>
      <c r="F97" s="3">
        <v>1500000000</v>
      </c>
      <c r="G97" s="3">
        <v>1000000000</v>
      </c>
      <c r="H97" s="3">
        <v>1001000000</v>
      </c>
      <c r="I97" s="3">
        <v>1000000000</v>
      </c>
      <c r="J97" s="3">
        <v>631000000</v>
      </c>
      <c r="K97" s="3">
        <v>500000000</v>
      </c>
      <c r="L97" s="3">
        <v>749000000</v>
      </c>
      <c r="M97" s="3">
        <v>500000000</v>
      </c>
      <c r="N97" s="3">
        <v>550000000</v>
      </c>
      <c r="O97" s="3">
        <v>500000000</v>
      </c>
      <c r="P97" s="3">
        <v>500000000</v>
      </c>
      <c r="Q97" s="4">
        <v>300000000</v>
      </c>
      <c r="R97" s="3">
        <v>500000000</v>
      </c>
      <c r="S97" s="3">
        <v>500000000</v>
      </c>
      <c r="T97" s="3">
        <v>299000000</v>
      </c>
      <c r="U97" s="3">
        <v>300000000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t="s">
        <v>26</v>
      </c>
      <c r="C99" s="3" t="s">
        <v>26</v>
      </c>
      <c r="D99" s="3" t="s">
        <v>26</v>
      </c>
      <c r="E99" s="3">
        <v>597000000</v>
      </c>
      <c r="F99" s="3">
        <v>526000000</v>
      </c>
      <c r="G99" s="3">
        <v>555000000</v>
      </c>
      <c r="H99" s="3">
        <v>655000000</v>
      </c>
      <c r="I99" s="3">
        <v>664000000</v>
      </c>
      <c r="J99" s="3">
        <v>710000000</v>
      </c>
      <c r="K99" s="3">
        <v>722000000</v>
      </c>
      <c r="L99" s="3">
        <v>724000000</v>
      </c>
      <c r="M99" s="3">
        <v>714000000</v>
      </c>
      <c r="N99" s="3">
        <v>767000000</v>
      </c>
      <c r="O99" s="3">
        <v>775000000</v>
      </c>
      <c r="P99" s="3">
        <v>799000000</v>
      </c>
      <c r="Q99" s="4">
        <v>707000000</v>
      </c>
      <c r="R99" s="3">
        <v>799000000</v>
      </c>
      <c r="S99" s="3">
        <v>394000000</v>
      </c>
      <c r="T99" s="3">
        <v>561000000</v>
      </c>
      <c r="U99" s="3">
        <v>707000000</v>
      </c>
    </row>
    <row r="100" spans="1:21" ht="16" x14ac:dyDescent="0.2">
      <c r="A100" s="2" t="s">
        <v>111</v>
      </c>
      <c r="B100" s="3" t="s">
        <v>26</v>
      </c>
      <c r="C100" s="3" t="s">
        <v>26</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4" t="s">
        <v>26</v>
      </c>
      <c r="R100" s="3" t="s">
        <v>26</v>
      </c>
      <c r="S100" s="3" t="s">
        <v>26</v>
      </c>
      <c r="T100" s="3" t="s">
        <v>26</v>
      </c>
      <c r="U100" s="3" t="s">
        <v>26</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v>2000000</v>
      </c>
      <c r="G102" s="3">
        <v>1000000</v>
      </c>
      <c r="H102" s="3">
        <v>4000000</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t="s">
        <v>26</v>
      </c>
      <c r="D103" s="3" t="s">
        <v>26</v>
      </c>
      <c r="E103" s="3">
        <v>597000000</v>
      </c>
      <c r="F103" s="3">
        <v>524000000</v>
      </c>
      <c r="G103" s="3">
        <v>554000000</v>
      </c>
      <c r="H103" s="3">
        <v>651000000</v>
      </c>
      <c r="I103" s="3">
        <v>664000000</v>
      </c>
      <c r="J103" s="3">
        <v>710000000</v>
      </c>
      <c r="K103" s="3">
        <v>722000000</v>
      </c>
      <c r="L103" s="3">
        <v>724000000</v>
      </c>
      <c r="M103" s="3">
        <v>714000000</v>
      </c>
      <c r="N103" s="3">
        <v>767000000</v>
      </c>
      <c r="O103" s="3">
        <v>775000000</v>
      </c>
      <c r="P103" s="3">
        <v>799000000</v>
      </c>
      <c r="Q103" s="4">
        <v>707000000</v>
      </c>
      <c r="R103" s="3">
        <v>799000000</v>
      </c>
      <c r="S103" s="3">
        <v>394000000</v>
      </c>
      <c r="T103" s="3">
        <v>561000000</v>
      </c>
      <c r="U103" s="3">
        <v>707000000</v>
      </c>
    </row>
    <row r="104" spans="1:21" ht="16" x14ac:dyDescent="0.2">
      <c r="A104" s="2" t="s">
        <v>115</v>
      </c>
      <c r="B104" s="3">
        <v>1532000000</v>
      </c>
      <c r="C104" s="3">
        <v>1587000000</v>
      </c>
      <c r="D104" s="3">
        <v>1981000000</v>
      </c>
      <c r="E104" s="3">
        <v>3499000000</v>
      </c>
      <c r="F104" s="3">
        <v>3473000000</v>
      </c>
      <c r="G104" s="3">
        <v>2747000000</v>
      </c>
      <c r="H104" s="3">
        <v>2662000000</v>
      </c>
      <c r="I104" s="3">
        <v>2555000000</v>
      </c>
      <c r="J104" s="3">
        <v>2264000000</v>
      </c>
      <c r="K104" s="3">
        <v>2258000000</v>
      </c>
      <c r="L104" s="3">
        <v>2474000000</v>
      </c>
      <c r="M104" s="3">
        <v>2123000000</v>
      </c>
      <c r="N104" s="3">
        <v>2390000000</v>
      </c>
      <c r="O104" s="3">
        <v>2569000000</v>
      </c>
      <c r="P104" s="3">
        <v>2985000000</v>
      </c>
      <c r="Q104" s="4">
        <v>2652000000</v>
      </c>
      <c r="R104" s="3">
        <v>2985000000</v>
      </c>
      <c r="S104" s="3">
        <v>2904000000</v>
      </c>
      <c r="T104" s="3">
        <v>2711000000</v>
      </c>
      <c r="U104" s="3">
        <v>2652000000</v>
      </c>
    </row>
    <row r="105" spans="1:21" ht="16" x14ac:dyDescent="0.2">
      <c r="A105" s="2" t="s">
        <v>116</v>
      </c>
      <c r="B105" s="3" t="s">
        <v>26</v>
      </c>
      <c r="C105" s="3" t="s">
        <v>26</v>
      </c>
      <c r="D105" s="3" t="s">
        <v>26</v>
      </c>
      <c r="E105" s="3">
        <v>4211000000</v>
      </c>
      <c r="F105" s="3">
        <v>4186000000</v>
      </c>
      <c r="G105" s="3">
        <v>4158000000</v>
      </c>
      <c r="H105" s="3">
        <v>3641000000</v>
      </c>
      <c r="I105" s="3">
        <v>3120000000</v>
      </c>
      <c r="J105" s="3">
        <v>2978000000</v>
      </c>
      <c r="K105" s="3">
        <v>3577000000</v>
      </c>
      <c r="L105" s="3">
        <v>4319000000</v>
      </c>
      <c r="M105" s="3">
        <v>5303000000</v>
      </c>
      <c r="N105" s="3">
        <v>6248000000</v>
      </c>
      <c r="O105" s="3">
        <v>7241000000</v>
      </c>
      <c r="P105" s="3">
        <v>8235000000</v>
      </c>
      <c r="Q105" s="4">
        <v>10922000000</v>
      </c>
      <c r="R105" s="3">
        <v>8235000000</v>
      </c>
      <c r="S105" s="3">
        <v>9626000000</v>
      </c>
      <c r="T105" s="3">
        <v>10920000000</v>
      </c>
      <c r="U105" s="3">
        <v>10922000000</v>
      </c>
    </row>
    <row r="106" spans="1:21" ht="16" x14ac:dyDescent="0.2">
      <c r="A106" s="2" t="s">
        <v>117</v>
      </c>
      <c r="B106" s="3" t="s">
        <v>26</v>
      </c>
      <c r="C106" s="3" t="s">
        <v>26</v>
      </c>
      <c r="D106" s="3" t="s">
        <v>26</v>
      </c>
      <c r="E106" s="3">
        <v>4211000000</v>
      </c>
      <c r="F106" s="3">
        <v>4186000000</v>
      </c>
      <c r="G106" s="3">
        <v>4158000000</v>
      </c>
      <c r="H106" s="3">
        <v>3641000000</v>
      </c>
      <c r="I106" s="3">
        <v>3120000000</v>
      </c>
      <c r="J106" s="3">
        <v>2978000000</v>
      </c>
      <c r="K106" s="3">
        <v>3577000000</v>
      </c>
      <c r="L106" s="3">
        <v>4319000000</v>
      </c>
      <c r="M106" s="3">
        <v>5303000000</v>
      </c>
      <c r="N106" s="3">
        <v>6248000000</v>
      </c>
      <c r="O106" s="3">
        <v>7241000000</v>
      </c>
      <c r="P106" s="3">
        <v>8235000000</v>
      </c>
      <c r="Q106" s="4">
        <v>10922000000</v>
      </c>
      <c r="R106" s="3">
        <v>8235000000</v>
      </c>
      <c r="S106" s="3">
        <v>9626000000</v>
      </c>
      <c r="T106" s="3">
        <v>10920000000</v>
      </c>
      <c r="U106" s="3">
        <v>10922000000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259000000</v>
      </c>
      <c r="N107" s="3">
        <v>249000000</v>
      </c>
      <c r="O107" s="3">
        <v>383000000</v>
      </c>
      <c r="P107" s="3">
        <v>344000000</v>
      </c>
      <c r="Q107" s="4" t="s">
        <v>26</v>
      </c>
      <c r="R107" s="3">
        <v>344000000</v>
      </c>
      <c r="S107" s="3" t="s">
        <v>26</v>
      </c>
      <c r="T107" s="3" t="s">
        <v>26</v>
      </c>
      <c r="U107" s="3" t="s">
        <v>26</v>
      </c>
    </row>
    <row r="108" spans="1:21" ht="16" x14ac:dyDescent="0.2">
      <c r="A108" s="2" t="s">
        <v>119</v>
      </c>
      <c r="B108" s="3">
        <v>1065000000</v>
      </c>
      <c r="C108" s="3">
        <v>810000000</v>
      </c>
      <c r="D108" s="3">
        <v>983000000</v>
      </c>
      <c r="E108" s="3">
        <v>1815000000</v>
      </c>
      <c r="F108" s="3">
        <v>1444000000</v>
      </c>
      <c r="G108" s="3">
        <v>1226000000</v>
      </c>
      <c r="H108" s="3">
        <v>1029000000</v>
      </c>
      <c r="I108" s="3">
        <v>609000000</v>
      </c>
      <c r="J108" s="3">
        <v>716000000</v>
      </c>
      <c r="K108" s="3">
        <v>1470000000</v>
      </c>
      <c r="L108" s="3">
        <v>1350000000</v>
      </c>
      <c r="M108" s="3">
        <v>1685000000</v>
      </c>
      <c r="N108" s="3">
        <v>1526000000</v>
      </c>
      <c r="O108" s="3">
        <v>1533000000</v>
      </c>
      <c r="P108" s="3">
        <v>1410000000</v>
      </c>
      <c r="Q108" s="4">
        <v>1433000000</v>
      </c>
      <c r="R108" s="3">
        <v>1410000000</v>
      </c>
      <c r="S108" s="3">
        <v>1447000000</v>
      </c>
      <c r="T108" s="3">
        <v>1368000000</v>
      </c>
      <c r="U108" s="3">
        <v>1433000000</v>
      </c>
    </row>
    <row r="109" spans="1:21" ht="16" x14ac:dyDescent="0.2">
      <c r="A109" s="2" t="s">
        <v>120</v>
      </c>
      <c r="B109" s="3">
        <v>425000000</v>
      </c>
      <c r="C109" s="3">
        <v>385000000</v>
      </c>
      <c r="D109" s="3">
        <v>464000000</v>
      </c>
      <c r="E109" s="3">
        <v>1114000000</v>
      </c>
      <c r="F109" s="3">
        <v>1175000000</v>
      </c>
      <c r="G109" s="3">
        <v>1010000000</v>
      </c>
      <c r="H109" s="3">
        <v>804000000</v>
      </c>
      <c r="I109" s="3">
        <v>413000000</v>
      </c>
      <c r="J109" s="3">
        <v>587000000</v>
      </c>
      <c r="K109" s="3">
        <v>1381000000</v>
      </c>
      <c r="L109" s="3">
        <v>42000000</v>
      </c>
      <c r="M109" s="3">
        <v>78000000</v>
      </c>
      <c r="N109" s="3">
        <v>90000000</v>
      </c>
      <c r="O109" s="3">
        <v>87000000</v>
      </c>
      <c r="P109" s="3">
        <v>66000000</v>
      </c>
      <c r="Q109" s="4">
        <v>66000000</v>
      </c>
      <c r="R109" s="3">
        <v>66000000</v>
      </c>
      <c r="S109" s="3">
        <v>73000000</v>
      </c>
      <c r="T109" s="3">
        <v>69000000</v>
      </c>
      <c r="U109" s="3">
        <v>66000000</v>
      </c>
    </row>
    <row r="110" spans="1:21" ht="16" x14ac:dyDescent="0.2">
      <c r="A110" s="2" t="s">
        <v>121</v>
      </c>
      <c r="B110" s="3">
        <v>640000000</v>
      </c>
      <c r="C110" s="3">
        <v>425000000</v>
      </c>
      <c r="D110" s="3">
        <v>519000000</v>
      </c>
      <c r="E110" s="3">
        <v>701000000</v>
      </c>
      <c r="F110" s="3">
        <v>269000000</v>
      </c>
      <c r="G110" s="3">
        <v>216000000</v>
      </c>
      <c r="H110" s="3">
        <v>225000000</v>
      </c>
      <c r="I110" s="3">
        <v>196000000</v>
      </c>
      <c r="J110" s="3">
        <v>129000000</v>
      </c>
      <c r="K110" s="3">
        <v>89000000</v>
      </c>
      <c r="L110" s="3">
        <v>118000000</v>
      </c>
      <c r="M110" s="3">
        <v>93000000</v>
      </c>
      <c r="N110" s="3">
        <v>131000000</v>
      </c>
      <c r="O110" s="3">
        <v>79000000</v>
      </c>
      <c r="P110" s="3">
        <v>118000000</v>
      </c>
      <c r="Q110" s="4">
        <v>141000000</v>
      </c>
      <c r="R110" s="3">
        <v>118000000</v>
      </c>
      <c r="S110" s="3">
        <v>123000000</v>
      </c>
      <c r="T110" s="3">
        <v>127000000</v>
      </c>
      <c r="U110" s="3">
        <v>141000000</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t="s">
        <v>26</v>
      </c>
      <c r="C114" s="3" t="s">
        <v>26</v>
      </c>
      <c r="D114" s="3" t="s">
        <v>26</v>
      </c>
      <c r="E114" s="3" t="s">
        <v>26</v>
      </c>
      <c r="F114" s="3" t="s">
        <v>26</v>
      </c>
      <c r="G114" s="3" t="s">
        <v>26</v>
      </c>
      <c r="H114" s="3" t="s">
        <v>26</v>
      </c>
      <c r="I114" s="3" t="s">
        <v>26</v>
      </c>
      <c r="J114" s="3" t="s">
        <v>26</v>
      </c>
      <c r="K114" s="3" t="s">
        <v>26</v>
      </c>
      <c r="L114" s="3">
        <v>1190000000</v>
      </c>
      <c r="M114" s="3">
        <v>1514000000</v>
      </c>
      <c r="N114" s="3">
        <v>1305000000</v>
      </c>
      <c r="O114" s="3">
        <v>1367000000</v>
      </c>
      <c r="P114" s="3">
        <v>1226000000</v>
      </c>
      <c r="Q114" s="4">
        <v>1226000000</v>
      </c>
      <c r="R114" s="3">
        <v>1226000000</v>
      </c>
      <c r="S114" s="3">
        <v>1251000000</v>
      </c>
      <c r="T114" s="3">
        <v>1172000000</v>
      </c>
      <c r="U114" s="3">
        <v>1226000000</v>
      </c>
    </row>
    <row r="115" spans="1:21" ht="16" x14ac:dyDescent="0.2">
      <c r="A115" s="2" t="s">
        <v>123</v>
      </c>
      <c r="B115" s="3">
        <v>1065000000</v>
      </c>
      <c r="C115" s="3">
        <v>810000000</v>
      </c>
      <c r="D115" s="3">
        <v>983000000</v>
      </c>
      <c r="E115" s="3">
        <v>6026000000</v>
      </c>
      <c r="F115" s="3">
        <v>5630000000</v>
      </c>
      <c r="G115" s="3">
        <v>5384000000</v>
      </c>
      <c r="H115" s="3">
        <v>4670000000</v>
      </c>
      <c r="I115" s="3">
        <v>3729000000</v>
      </c>
      <c r="J115" s="3">
        <v>3694000000</v>
      </c>
      <c r="K115" s="3">
        <v>5047000000</v>
      </c>
      <c r="L115" s="3">
        <v>5669000000</v>
      </c>
      <c r="M115" s="3">
        <v>6988000000</v>
      </c>
      <c r="N115" s="3">
        <v>7774000000</v>
      </c>
      <c r="O115" s="3">
        <v>8774000000</v>
      </c>
      <c r="P115" s="3">
        <v>9645000000</v>
      </c>
      <c r="Q115" s="4">
        <v>12355000000</v>
      </c>
      <c r="R115" s="3">
        <v>9645000000</v>
      </c>
      <c r="S115" s="3">
        <v>11073000000</v>
      </c>
      <c r="T115" s="3">
        <v>12288000000</v>
      </c>
      <c r="U115" s="3">
        <v>12355000000</v>
      </c>
    </row>
    <row r="116" spans="1:21" ht="16" x14ac:dyDescent="0.2">
      <c r="A116" s="2" t="s">
        <v>124</v>
      </c>
      <c r="B116" s="3">
        <v>2597000000</v>
      </c>
      <c r="C116" s="3">
        <v>2397000000</v>
      </c>
      <c r="D116" s="3">
        <v>2964000000</v>
      </c>
      <c r="E116" s="3">
        <v>9525000000</v>
      </c>
      <c r="F116" s="3">
        <v>9103000000</v>
      </c>
      <c r="G116" s="3">
        <v>8131000000</v>
      </c>
      <c r="H116" s="3">
        <v>7332000000</v>
      </c>
      <c r="I116" s="3">
        <v>6284000000</v>
      </c>
      <c r="J116" s="3">
        <v>5958000000</v>
      </c>
      <c r="K116" s="3">
        <v>7305000000</v>
      </c>
      <c r="L116" s="3">
        <v>8143000000</v>
      </c>
      <c r="M116" s="3">
        <v>9111000000</v>
      </c>
      <c r="N116" s="3">
        <v>10164000000</v>
      </c>
      <c r="O116" s="3">
        <v>11343000000</v>
      </c>
      <c r="P116" s="3">
        <v>12630000000</v>
      </c>
      <c r="Q116" s="4">
        <v>15007000000</v>
      </c>
      <c r="R116" s="3">
        <v>12630000000</v>
      </c>
      <c r="S116" s="3">
        <v>13977000000</v>
      </c>
      <c r="T116" s="3">
        <v>14999000000</v>
      </c>
      <c r="U116" s="3">
        <v>15007000000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2762000000</v>
      </c>
      <c r="C118" s="3">
        <v>2826000000</v>
      </c>
      <c r="D118" s="3">
        <v>2854000000</v>
      </c>
      <c r="E118" s="3">
        <v>2935000000</v>
      </c>
      <c r="F118" s="3">
        <v>2917000000</v>
      </c>
      <c r="G118" s="3">
        <v>2952000000</v>
      </c>
      <c r="H118" s="3">
        <v>3109000000</v>
      </c>
      <c r="I118" s="3">
        <v>3370000000</v>
      </c>
      <c r="J118" s="3">
        <v>3415000000</v>
      </c>
      <c r="K118" s="3">
        <v>3517000000</v>
      </c>
      <c r="L118" s="3">
        <v>3691000000</v>
      </c>
      <c r="M118" s="3">
        <v>3851000000</v>
      </c>
      <c r="N118" s="3">
        <v>4074000000</v>
      </c>
      <c r="O118" s="3">
        <v>4371000000</v>
      </c>
      <c r="P118" s="3">
        <v>4692000000</v>
      </c>
      <c r="Q118" s="4">
        <v>5021000000</v>
      </c>
      <c r="R118" s="3">
        <v>4692000000</v>
      </c>
      <c r="S118" s="3">
        <v>4757000000</v>
      </c>
      <c r="T118" s="3">
        <v>4904000000</v>
      </c>
      <c r="U118" s="3">
        <v>5021000000</v>
      </c>
    </row>
    <row r="119" spans="1:21" ht="16" x14ac:dyDescent="0.2">
      <c r="A119" s="2" t="s">
        <v>127</v>
      </c>
      <c r="B119" s="3">
        <v>1740000000</v>
      </c>
      <c r="C119" s="3">
        <v>1740000000</v>
      </c>
      <c r="D119" s="3">
        <v>1740000000</v>
      </c>
      <c r="E119" s="3">
        <v>1741000000</v>
      </c>
      <c r="F119" s="3">
        <v>1741000000</v>
      </c>
      <c r="G119" s="3">
        <v>1741000000</v>
      </c>
      <c r="H119" s="3">
        <v>1741000000</v>
      </c>
      <c r="I119" s="3">
        <v>1741000000</v>
      </c>
      <c r="J119" s="3">
        <v>1741000000</v>
      </c>
      <c r="K119" s="3">
        <v>1741000000</v>
      </c>
      <c r="L119" s="3">
        <v>1741000000</v>
      </c>
      <c r="M119" s="3">
        <v>1741000000</v>
      </c>
      <c r="N119" s="3">
        <v>1741000000</v>
      </c>
      <c r="O119" s="3">
        <v>1741000000</v>
      </c>
      <c r="P119" s="3">
        <v>1741000000</v>
      </c>
      <c r="Q119" s="4">
        <v>1741000000</v>
      </c>
      <c r="R119" s="3">
        <v>1741000000</v>
      </c>
      <c r="S119" s="3">
        <v>1741000000</v>
      </c>
      <c r="T119" s="3">
        <v>1741000000</v>
      </c>
      <c r="U119" s="3">
        <v>1741000000</v>
      </c>
    </row>
    <row r="120" spans="1:21" ht="16" x14ac:dyDescent="0.2">
      <c r="A120" s="2" t="s">
        <v>128</v>
      </c>
      <c r="B120" s="3">
        <v>1022000000</v>
      </c>
      <c r="C120" s="3">
        <v>1086000000</v>
      </c>
      <c r="D120" s="3">
        <v>1114000000</v>
      </c>
      <c r="E120" s="3">
        <v>1194000000</v>
      </c>
      <c r="F120" s="3">
        <v>1176000000</v>
      </c>
      <c r="G120" s="3">
        <v>1211000000</v>
      </c>
      <c r="H120" s="3">
        <v>1368000000</v>
      </c>
      <c r="I120" s="3">
        <v>1629000000</v>
      </c>
      <c r="J120" s="3">
        <v>1674000000</v>
      </c>
      <c r="K120" s="3">
        <v>1776000000</v>
      </c>
      <c r="L120" s="3">
        <v>1950000000</v>
      </c>
      <c r="M120" s="3">
        <v>2110000000</v>
      </c>
      <c r="N120" s="3">
        <v>2333000000</v>
      </c>
      <c r="O120" s="3">
        <v>2630000000</v>
      </c>
      <c r="P120" s="3">
        <v>2951000000</v>
      </c>
      <c r="Q120" s="4">
        <v>3280000000</v>
      </c>
      <c r="R120" s="3">
        <v>2951000000</v>
      </c>
      <c r="S120" s="3">
        <v>3016000000</v>
      </c>
      <c r="T120" s="3">
        <v>3163000000</v>
      </c>
      <c r="U120" s="3">
        <v>3280000000</v>
      </c>
    </row>
    <row r="121" spans="1:21" ht="16" x14ac:dyDescent="0.2">
      <c r="A121" s="2" t="s">
        <v>129</v>
      </c>
      <c r="B121" s="3">
        <v>13814000000</v>
      </c>
      <c r="C121" s="3">
        <v>14549000000</v>
      </c>
      <c r="D121" s="3">
        <v>16411000000</v>
      </c>
      <c r="E121" s="3">
        <v>17485000000</v>
      </c>
      <c r="F121" s="3">
        <v>18462000000</v>
      </c>
      <c r="G121" s="3">
        <v>19790000000</v>
      </c>
      <c r="H121" s="3">
        <v>21840000000</v>
      </c>
      <c r="I121" s="3">
        <v>24068000000</v>
      </c>
      <c r="J121" s="3">
        <v>25523000000</v>
      </c>
      <c r="K121" s="3">
        <v>27458000000</v>
      </c>
      <c r="L121" s="3">
        <v>32130000000</v>
      </c>
      <c r="M121" s="3">
        <v>34495000000</v>
      </c>
      <c r="N121" s="3">
        <v>36578000000</v>
      </c>
      <c r="O121" s="3">
        <v>36800000000</v>
      </c>
      <c r="P121" s="3">
        <v>40214000000</v>
      </c>
      <c r="Q121" s="4">
        <v>40253000000</v>
      </c>
      <c r="R121" s="3">
        <v>40214000000</v>
      </c>
      <c r="S121" s="3">
        <v>40192000000</v>
      </c>
      <c r="T121" s="3">
        <v>40240000000</v>
      </c>
      <c r="U121" s="3">
        <v>40253000000</v>
      </c>
    </row>
    <row r="122" spans="1:21" ht="16" x14ac:dyDescent="0.2">
      <c r="A122" s="2" t="s">
        <v>130</v>
      </c>
      <c r="B122" s="3">
        <v>21168000000</v>
      </c>
      <c r="C122" s="3">
        <v>22066000000</v>
      </c>
      <c r="D122" s="3">
        <v>24695000000</v>
      </c>
      <c r="E122" s="3">
        <v>26278000000</v>
      </c>
      <c r="F122" s="3">
        <v>27205000000</v>
      </c>
      <c r="G122" s="3">
        <v>28173000000</v>
      </c>
      <c r="H122" s="3">
        <v>29653000000</v>
      </c>
      <c r="I122" s="3">
        <v>31176000000</v>
      </c>
      <c r="J122" s="3">
        <v>33107000000</v>
      </c>
      <c r="K122" s="3">
        <v>34662000000</v>
      </c>
      <c r="L122" s="3">
        <v>37906000000</v>
      </c>
      <c r="M122" s="3">
        <v>39898000000</v>
      </c>
      <c r="N122" s="3">
        <v>42051000000</v>
      </c>
      <c r="O122" s="3">
        <v>45919000000</v>
      </c>
      <c r="P122" s="3">
        <v>50353000000</v>
      </c>
      <c r="Q122" s="4">
        <v>52098000000</v>
      </c>
      <c r="R122" s="3">
        <v>50353000000</v>
      </c>
      <c r="S122" s="3">
        <v>50930000000</v>
      </c>
      <c r="T122" s="3">
        <v>51522000000</v>
      </c>
      <c r="U122" s="3">
        <v>52098000000</v>
      </c>
    </row>
    <row r="123" spans="1:21" ht="16" x14ac:dyDescent="0.2">
      <c r="A123" s="2" t="s">
        <v>131</v>
      </c>
      <c r="B123" s="3">
        <v>-790000000</v>
      </c>
      <c r="C123" s="3">
        <v>-621000000</v>
      </c>
      <c r="D123" s="3">
        <v>-701000000</v>
      </c>
      <c r="E123" s="3">
        <v>-776000000</v>
      </c>
      <c r="F123" s="3">
        <v>-699000000</v>
      </c>
      <c r="G123" s="3">
        <v>-528000000</v>
      </c>
      <c r="H123" s="3">
        <v>-532000000</v>
      </c>
      <c r="I123" s="3">
        <v>-532000000</v>
      </c>
      <c r="J123" s="3">
        <v>-526000000</v>
      </c>
      <c r="K123" s="3">
        <v>-384000000</v>
      </c>
      <c r="L123" s="3">
        <v>-473000000</v>
      </c>
      <c r="M123" s="3">
        <v>-347000000</v>
      </c>
      <c r="N123" s="3">
        <v>-360000000</v>
      </c>
      <c r="O123" s="3">
        <v>-157000000</v>
      </c>
      <c r="P123" s="3">
        <v>-254000000</v>
      </c>
      <c r="Q123" s="4">
        <v>-235000000</v>
      </c>
      <c r="R123" s="3">
        <v>-254000000</v>
      </c>
      <c r="S123" s="3">
        <v>-252000000</v>
      </c>
      <c r="T123" s="3">
        <v>-246000000</v>
      </c>
      <c r="U123" s="3">
        <v>-235000000</v>
      </c>
    </row>
    <row r="124" spans="1:21" ht="16" x14ac:dyDescent="0.2">
      <c r="A124" s="2" t="s">
        <v>132</v>
      </c>
      <c r="B124" s="3">
        <v>9326000000</v>
      </c>
      <c r="C124" s="3">
        <v>9722000000</v>
      </c>
      <c r="D124" s="3">
        <v>10437000000</v>
      </c>
      <c r="E124" s="3">
        <v>10952000000</v>
      </c>
      <c r="F124" s="3">
        <v>10961000000</v>
      </c>
      <c r="G124" s="3">
        <v>10807000000</v>
      </c>
      <c r="H124" s="3">
        <v>10390000000</v>
      </c>
      <c r="I124" s="3">
        <v>9946000000</v>
      </c>
      <c r="J124" s="3">
        <v>10473000000</v>
      </c>
      <c r="K124" s="3">
        <v>10337000000</v>
      </c>
      <c r="L124" s="3">
        <v>8994000000</v>
      </c>
      <c r="M124" s="3">
        <v>8907000000</v>
      </c>
      <c r="N124" s="3">
        <v>9187000000</v>
      </c>
      <c r="O124" s="3">
        <v>13333000000</v>
      </c>
      <c r="P124" s="3">
        <v>14577000000</v>
      </c>
      <c r="Q124" s="4">
        <v>16631000000</v>
      </c>
      <c r="R124" s="3">
        <v>14577000000</v>
      </c>
      <c r="S124" s="3">
        <v>15243000000</v>
      </c>
      <c r="T124" s="3">
        <v>15940000000</v>
      </c>
      <c r="U124" s="3">
        <v>16631000000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9326000000</v>
      </c>
      <c r="C126" s="3">
        <v>9722000000</v>
      </c>
      <c r="D126" s="3">
        <v>10437000000</v>
      </c>
      <c r="E126" s="3">
        <v>10952000000</v>
      </c>
      <c r="F126" s="3">
        <v>10961000000</v>
      </c>
      <c r="G126" s="3">
        <v>10807000000</v>
      </c>
      <c r="H126" s="3">
        <v>10390000000</v>
      </c>
      <c r="I126" s="3">
        <v>9946000000</v>
      </c>
      <c r="J126" s="3">
        <v>10473000000</v>
      </c>
      <c r="K126" s="3">
        <v>10337000000</v>
      </c>
      <c r="L126" s="3">
        <v>8994000000</v>
      </c>
      <c r="M126" s="3">
        <v>8907000000</v>
      </c>
      <c r="N126" s="3">
        <v>9187000000</v>
      </c>
      <c r="O126" s="3">
        <v>13333000000</v>
      </c>
      <c r="P126" s="3">
        <v>14577000000</v>
      </c>
      <c r="Q126" s="4">
        <v>16631000000</v>
      </c>
      <c r="R126" s="3">
        <v>14577000000</v>
      </c>
      <c r="S126" s="3">
        <v>15243000000</v>
      </c>
      <c r="T126" s="3">
        <v>15940000000</v>
      </c>
      <c r="U126" s="3">
        <v>16631000000</v>
      </c>
    </row>
    <row r="127" spans="1:21" ht="16" x14ac:dyDescent="0.2">
      <c r="A127" s="2" t="s">
        <v>135</v>
      </c>
      <c r="B127" s="3">
        <v>11923000000</v>
      </c>
      <c r="C127" s="3">
        <v>12119000000</v>
      </c>
      <c r="D127" s="3">
        <v>13401000000</v>
      </c>
      <c r="E127" s="3">
        <v>20477000000</v>
      </c>
      <c r="F127" s="3">
        <v>20064000000</v>
      </c>
      <c r="G127" s="3">
        <v>18938000000</v>
      </c>
      <c r="H127" s="3">
        <v>17722000000</v>
      </c>
      <c r="I127" s="3">
        <v>16230000000</v>
      </c>
      <c r="J127" s="3">
        <v>16431000000</v>
      </c>
      <c r="K127" s="3">
        <v>17642000000</v>
      </c>
      <c r="L127" s="3">
        <v>17137000000</v>
      </c>
      <c r="M127" s="3">
        <v>18018000000</v>
      </c>
      <c r="N127" s="3">
        <v>19351000000</v>
      </c>
      <c r="O127" s="3">
        <v>24676000000</v>
      </c>
      <c r="P127" s="3">
        <v>27207000000</v>
      </c>
      <c r="Q127" s="4">
        <v>31638000000</v>
      </c>
      <c r="R127" s="3">
        <v>27207000000</v>
      </c>
      <c r="S127" s="3">
        <v>29220000000</v>
      </c>
      <c r="T127" s="3">
        <v>30939000000</v>
      </c>
      <c r="U127" s="3">
        <v>31638000000</v>
      </c>
    </row>
    <row r="128" spans="1:21" ht="16" x14ac:dyDescent="0.2">
      <c r="A128" s="28" t="s">
        <v>136</v>
      </c>
      <c r="B128" s="26">
        <v>1276555000</v>
      </c>
      <c r="C128" s="26">
        <v>1240118000</v>
      </c>
      <c r="D128" s="26">
        <v>1167444000</v>
      </c>
      <c r="E128" s="26">
        <v>1139499000</v>
      </c>
      <c r="F128" s="26">
        <v>1108179000</v>
      </c>
      <c r="G128" s="26">
        <v>1082803000</v>
      </c>
      <c r="H128" s="26">
        <v>1046627000</v>
      </c>
      <c r="I128" s="26">
        <v>1011268000</v>
      </c>
      <c r="J128" s="26">
        <v>995984000</v>
      </c>
      <c r="K128" s="26">
        <v>983159000</v>
      </c>
      <c r="L128" s="26">
        <v>945150000</v>
      </c>
      <c r="M128" s="26">
        <v>932032000</v>
      </c>
      <c r="N128" s="26">
        <v>919354000</v>
      </c>
      <c r="O128" s="26">
        <v>924000000</v>
      </c>
      <c r="P128" s="26">
        <v>906000000</v>
      </c>
      <c r="Q128" s="27">
        <v>908000000</v>
      </c>
      <c r="R128" s="26">
        <v>906000000</v>
      </c>
      <c r="S128" s="26">
        <v>908000000</v>
      </c>
      <c r="T128" s="26">
        <v>908000000</v>
      </c>
      <c r="U128" s="26">
        <v>908000000</v>
      </c>
    </row>
    <row r="129" spans="1:21" ht="16" x14ac:dyDescent="0.2">
      <c r="A129" s="15" t="s">
        <v>199</v>
      </c>
      <c r="B129" s="10"/>
      <c r="C129" s="20">
        <f>(C128/B128)-1</f>
        <v>-2.8543227671349869E-2</v>
      </c>
      <c r="D129" s="20">
        <f>(D128/C128)-1</f>
        <v>-5.8602487827771221E-2</v>
      </c>
      <c r="E129" s="20">
        <f>(E128/D128)-1</f>
        <v>-2.393690832279749E-2</v>
      </c>
      <c r="F129" s="20">
        <f t="shared" ref="F129:S129" si="21">(F128/E128)-1</f>
        <v>-2.7485763480266323E-2</v>
      </c>
      <c r="G129" s="20">
        <f t="shared" si="21"/>
        <v>-2.2898827716461012E-2</v>
      </c>
      <c r="H129" s="20">
        <f t="shared" si="21"/>
        <v>-3.3409586046584616E-2</v>
      </c>
      <c r="I129" s="20">
        <f t="shared" si="21"/>
        <v>-3.3783764416549511E-2</v>
      </c>
      <c r="J129" s="20">
        <f t="shared" si="21"/>
        <v>-1.5113698841454526E-2</v>
      </c>
      <c r="K129" s="20">
        <f t="shared" si="21"/>
        <v>-1.2876712878921781E-2</v>
      </c>
      <c r="L129" s="20">
        <f t="shared" si="21"/>
        <v>-3.8660074311479664E-2</v>
      </c>
      <c r="M129" s="20">
        <f t="shared" si="21"/>
        <v>-1.3879278421414565E-2</v>
      </c>
      <c r="N129" s="20">
        <f t="shared" si="21"/>
        <v>-1.3602537251939828E-2</v>
      </c>
      <c r="O129" s="20">
        <f t="shared" si="21"/>
        <v>5.0535484699039124E-3</v>
      </c>
      <c r="P129" s="20">
        <f t="shared" si="21"/>
        <v>-1.9480519480519431E-2</v>
      </c>
      <c r="Q129" s="20">
        <f t="shared" si="21"/>
        <v>2.2075055187638082E-3</v>
      </c>
      <c r="R129" s="20">
        <f t="shared" si="21"/>
        <v>-2.2026431718061845E-3</v>
      </c>
      <c r="S129" s="20">
        <f t="shared" si="21"/>
        <v>2.2075055187638082E-3</v>
      </c>
      <c r="T129" s="20">
        <f t="shared" ref="T129" si="22">(T128/S128)-1</f>
        <v>0</v>
      </c>
      <c r="U129" s="20">
        <f t="shared" ref="U129" si="23">(U128/T128)-1</f>
        <v>0</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259000000</v>
      </c>
      <c r="N130" s="3">
        <v>249000000</v>
      </c>
      <c r="O130" s="3">
        <v>383000000</v>
      </c>
      <c r="P130" s="3">
        <v>344000000</v>
      </c>
      <c r="Q130" s="4" t="s">
        <v>26</v>
      </c>
      <c r="R130" s="3">
        <v>344000000</v>
      </c>
      <c r="S130" s="3" t="s">
        <v>26</v>
      </c>
      <c r="T130" s="3" t="s">
        <v>26</v>
      </c>
      <c r="U130" s="3" t="s">
        <v>26</v>
      </c>
    </row>
    <row r="131" spans="1:21" ht="16" x14ac:dyDescent="0.2">
      <c r="A131" s="2" t="s">
        <v>138</v>
      </c>
      <c r="B131" s="3">
        <v>-1046000000</v>
      </c>
      <c r="C131" s="3">
        <v>-1182000000</v>
      </c>
      <c r="D131" s="3">
        <v>-1319000000</v>
      </c>
      <c r="E131" s="3">
        <v>4600000000</v>
      </c>
      <c r="F131" s="3">
        <v>4270000000</v>
      </c>
      <c r="G131" s="3">
        <v>3531000000</v>
      </c>
      <c r="H131" s="3">
        <v>3443000000</v>
      </c>
      <c r="I131" s="3">
        <v>3120000000</v>
      </c>
      <c r="J131" s="3">
        <v>2455000000</v>
      </c>
      <c r="K131" s="3">
        <v>2421000000</v>
      </c>
      <c r="L131" s="3">
        <v>2630000000</v>
      </c>
      <c r="M131" s="3">
        <v>3366000000</v>
      </c>
      <c r="N131" s="3">
        <v>3691000000</v>
      </c>
      <c r="O131" s="3">
        <v>3110000000</v>
      </c>
      <c r="P131" s="3">
        <v>5685000000</v>
      </c>
      <c r="Q131" s="4">
        <v>8656000000</v>
      </c>
      <c r="R131" s="3">
        <v>5685000000</v>
      </c>
      <c r="S131" s="3">
        <v>5649000000</v>
      </c>
      <c r="T131" s="3">
        <v>7780000000</v>
      </c>
      <c r="U131" s="3">
        <v>8656000000</v>
      </c>
    </row>
    <row r="132" spans="1:21" ht="16" x14ac:dyDescent="0.2">
      <c r="A132" s="2" t="s">
        <v>139</v>
      </c>
      <c r="B132" s="5">
        <v>-11.22</v>
      </c>
      <c r="C132" s="5">
        <v>-12.16</v>
      </c>
      <c r="D132" s="5">
        <v>-12.64</v>
      </c>
      <c r="E132" s="3">
        <v>42</v>
      </c>
      <c r="F132" s="5">
        <v>38.96</v>
      </c>
      <c r="G132" s="5">
        <v>32.67</v>
      </c>
      <c r="H132" s="5">
        <v>33.14</v>
      </c>
      <c r="I132" s="5">
        <v>31.37</v>
      </c>
      <c r="J132" s="5">
        <v>23.44</v>
      </c>
      <c r="K132" s="5">
        <v>23.42</v>
      </c>
      <c r="L132" s="5">
        <v>29.24</v>
      </c>
      <c r="M132" s="5">
        <v>37.79</v>
      </c>
      <c r="N132" s="5">
        <v>40.18</v>
      </c>
      <c r="O132" s="5">
        <v>23.33</v>
      </c>
      <c r="P132" s="3">
        <v>39</v>
      </c>
      <c r="Q132" s="6">
        <v>52.05</v>
      </c>
      <c r="R132" s="3">
        <v>39</v>
      </c>
      <c r="S132" s="5">
        <v>37.06</v>
      </c>
      <c r="T132" s="5">
        <v>48.81</v>
      </c>
      <c r="U132" s="5">
        <v>52.05</v>
      </c>
    </row>
    <row r="133" spans="1:21" ht="16" x14ac:dyDescent="0.2">
      <c r="A133" s="2" t="s">
        <v>140</v>
      </c>
      <c r="B133" s="5">
        <v>75.98</v>
      </c>
      <c r="C133" s="5">
        <v>78.11</v>
      </c>
      <c r="D133" s="5">
        <v>75.7</v>
      </c>
      <c r="E133" s="5">
        <v>26.39</v>
      </c>
      <c r="F133" s="5">
        <v>29.99</v>
      </c>
      <c r="G133" s="5">
        <v>33.54</v>
      </c>
      <c r="H133" s="5">
        <v>35.54</v>
      </c>
      <c r="I133" s="5">
        <v>38.630000000000003</v>
      </c>
      <c r="J133" s="5">
        <v>44.59</v>
      </c>
      <c r="K133" s="5">
        <v>40.24</v>
      </c>
      <c r="L133" s="5">
        <v>32.47</v>
      </c>
      <c r="M133" s="5">
        <v>31.22</v>
      </c>
      <c r="N133" s="5">
        <v>30.93</v>
      </c>
      <c r="O133" s="5">
        <v>43.93</v>
      </c>
      <c r="P133" s="5">
        <v>44.34</v>
      </c>
      <c r="Q133" s="6">
        <v>44.7</v>
      </c>
      <c r="R133" s="5">
        <v>44.34</v>
      </c>
      <c r="S133" s="5">
        <v>43.45</v>
      </c>
      <c r="T133" s="5">
        <v>43.26</v>
      </c>
      <c r="U133" s="5">
        <v>44.7</v>
      </c>
    </row>
    <row r="134" spans="1:21" ht="16" x14ac:dyDescent="0.2">
      <c r="A134" s="2" t="s">
        <v>141</v>
      </c>
      <c r="B134" s="5">
        <v>3.78</v>
      </c>
      <c r="C134" s="5">
        <v>3.85</v>
      </c>
      <c r="D134" s="5">
        <v>3.56</v>
      </c>
      <c r="E134" s="5">
        <v>2.2400000000000002</v>
      </c>
      <c r="F134" s="5">
        <v>2.38</v>
      </c>
      <c r="G134" s="5">
        <v>2.92</v>
      </c>
      <c r="H134" s="5">
        <v>2.92</v>
      </c>
      <c r="I134" s="5">
        <v>2.77</v>
      </c>
      <c r="J134" s="5">
        <v>3.29</v>
      </c>
      <c r="K134" s="5">
        <v>3.87</v>
      </c>
      <c r="L134" s="5">
        <v>3.27</v>
      </c>
      <c r="M134" s="5">
        <v>4.13</v>
      </c>
      <c r="N134" s="5">
        <v>4.28</v>
      </c>
      <c r="O134" s="5">
        <v>5.33</v>
      </c>
      <c r="P134" s="5">
        <v>4.7</v>
      </c>
      <c r="Q134" s="6">
        <v>5.69</v>
      </c>
      <c r="R134" s="5">
        <v>4.7</v>
      </c>
      <c r="S134" s="5">
        <v>5.17</v>
      </c>
      <c r="T134" s="5">
        <v>5.72</v>
      </c>
      <c r="U134" s="5">
        <v>5.69</v>
      </c>
    </row>
    <row r="135" spans="1:21" ht="16" x14ac:dyDescent="0.2">
      <c r="A135" s="2" t="s">
        <v>142</v>
      </c>
      <c r="B135" s="5">
        <v>91.42</v>
      </c>
      <c r="C135" s="5">
        <v>96.25</v>
      </c>
      <c r="D135" s="5">
        <v>83.05</v>
      </c>
      <c r="E135" s="5">
        <v>95.95</v>
      </c>
      <c r="F135" s="5">
        <v>109.32</v>
      </c>
      <c r="G135" s="5">
        <v>118.18</v>
      </c>
      <c r="H135" s="5">
        <v>120.8</v>
      </c>
      <c r="I135" s="5">
        <v>122.34</v>
      </c>
      <c r="J135" s="5">
        <v>129.74</v>
      </c>
      <c r="K135" s="5">
        <v>130.4</v>
      </c>
      <c r="L135" s="5">
        <v>137.18</v>
      </c>
      <c r="M135" s="5">
        <v>144.85</v>
      </c>
      <c r="N135" s="5">
        <v>141.97999999999999</v>
      </c>
      <c r="O135" s="5">
        <v>116.27</v>
      </c>
      <c r="P135" s="5">
        <v>130.25</v>
      </c>
      <c r="Q135" s="6">
        <v>185.11</v>
      </c>
      <c r="R135" s="5">
        <v>130.25</v>
      </c>
      <c r="S135" s="5">
        <v>150.47</v>
      </c>
      <c r="T135" s="5">
        <v>172.84</v>
      </c>
      <c r="U135" s="5">
        <v>185.11</v>
      </c>
    </row>
    <row r="136" spans="1:21" ht="16" x14ac:dyDescent="0.2">
      <c r="A136" s="2" t="s">
        <v>143</v>
      </c>
      <c r="B136" s="3">
        <v>29537</v>
      </c>
      <c r="C136" s="3">
        <v>26584</v>
      </c>
      <c r="D136" s="3">
        <v>28412</v>
      </c>
      <c r="E136" s="3">
        <v>34759</v>
      </c>
      <c r="F136" s="3">
        <v>34151</v>
      </c>
      <c r="G136" s="3">
        <v>32209</v>
      </c>
      <c r="H136" s="3">
        <v>31003</v>
      </c>
      <c r="I136" s="3">
        <v>29977</v>
      </c>
      <c r="J136" s="3">
        <v>29865</v>
      </c>
      <c r="K136" s="3">
        <v>29714</v>
      </c>
      <c r="L136" s="3">
        <v>29888</v>
      </c>
      <c r="M136" s="3">
        <v>29768</v>
      </c>
      <c r="N136" s="3">
        <v>30000</v>
      </c>
      <c r="O136" s="3">
        <v>31000</v>
      </c>
      <c r="P136" s="3">
        <v>33000</v>
      </c>
      <c r="Q136" s="4">
        <v>33000</v>
      </c>
      <c r="R136" s="3">
        <v>33000</v>
      </c>
      <c r="S136" s="3">
        <v>33000</v>
      </c>
      <c r="T136" s="3">
        <v>33000</v>
      </c>
      <c r="U136" s="3">
        <v>33000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1920000000</v>
      </c>
      <c r="C139" s="3">
        <v>1470000000</v>
      </c>
      <c r="D139" s="3">
        <v>3228000000</v>
      </c>
      <c r="E139" s="3">
        <v>2236000000</v>
      </c>
      <c r="F139" s="3">
        <v>1759000000</v>
      </c>
      <c r="G139" s="3">
        <v>2162000000</v>
      </c>
      <c r="H139" s="3">
        <v>2821000000</v>
      </c>
      <c r="I139" s="3">
        <v>2986000000</v>
      </c>
      <c r="J139" s="3">
        <v>3595000000</v>
      </c>
      <c r="K139" s="3">
        <v>3682000000</v>
      </c>
      <c r="L139" s="3">
        <v>5580000000</v>
      </c>
      <c r="M139" s="3">
        <v>5017000000</v>
      </c>
      <c r="N139" s="3">
        <v>5595000000</v>
      </c>
      <c r="O139" s="3">
        <v>7769000000</v>
      </c>
      <c r="P139" s="3">
        <v>8749000000</v>
      </c>
      <c r="Q139" s="4">
        <v>7101000000</v>
      </c>
      <c r="R139" s="3">
        <v>1962000000</v>
      </c>
      <c r="S139" s="3">
        <v>1708000000</v>
      </c>
      <c r="T139" s="3">
        <v>1722000000</v>
      </c>
      <c r="U139" s="3">
        <v>1709000000</v>
      </c>
    </row>
    <row r="140" spans="1:21" ht="16" x14ac:dyDescent="0.2">
      <c r="A140" s="2" t="s">
        <v>145</v>
      </c>
      <c r="B140" s="3">
        <v>1059000000</v>
      </c>
      <c r="C140" s="3">
        <v>925000000</v>
      </c>
      <c r="D140" s="3">
        <v>913000000</v>
      </c>
      <c r="E140" s="3">
        <v>1015000000</v>
      </c>
      <c r="F140" s="3">
        <v>1299000000</v>
      </c>
      <c r="G140" s="3">
        <v>1215000000</v>
      </c>
      <c r="H140" s="3">
        <v>1230000000</v>
      </c>
      <c r="I140" s="3">
        <v>1133000000</v>
      </c>
      <c r="J140" s="3">
        <v>955000000</v>
      </c>
      <c r="K140" s="3">
        <v>904000000</v>
      </c>
      <c r="L140" s="3">
        <v>954000000</v>
      </c>
      <c r="M140" s="3">
        <v>1050000000</v>
      </c>
      <c r="N140" s="3">
        <v>992000000</v>
      </c>
      <c r="O140" s="3">
        <v>954000000</v>
      </c>
      <c r="P140" s="3">
        <v>979000000</v>
      </c>
      <c r="Q140" s="4">
        <v>1164000000</v>
      </c>
      <c r="R140" s="3">
        <v>263000000</v>
      </c>
      <c r="S140" s="3">
        <v>281000000</v>
      </c>
      <c r="T140" s="3">
        <v>300000000</v>
      </c>
      <c r="U140" s="3">
        <v>320000000</v>
      </c>
    </row>
    <row r="141" spans="1:21" ht="16" x14ac:dyDescent="0.2">
      <c r="A141" s="2" t="s">
        <v>146</v>
      </c>
      <c r="B141" s="3">
        <v>-4000000</v>
      </c>
      <c r="C141" s="3">
        <v>360000000</v>
      </c>
      <c r="D141" s="3">
        <v>-174000000</v>
      </c>
      <c r="E141" s="3">
        <v>145000000</v>
      </c>
      <c r="F141" s="3">
        <v>25000000</v>
      </c>
      <c r="G141" s="3">
        <v>289000000</v>
      </c>
      <c r="H141" s="3">
        <v>64000000</v>
      </c>
      <c r="I141" s="3">
        <v>55000000</v>
      </c>
      <c r="J141" s="3">
        <v>-89000000</v>
      </c>
      <c r="K141" s="3">
        <v>359000000</v>
      </c>
      <c r="L141" s="3">
        <v>53000000</v>
      </c>
      <c r="M141" s="3">
        <v>269000000</v>
      </c>
      <c r="N141" s="3">
        <v>-20000000</v>
      </c>
      <c r="O141" s="3">
        <v>198000000</v>
      </c>
      <c r="P141" s="3">
        <v>-195000000</v>
      </c>
      <c r="Q141" s="4">
        <v>-339000000</v>
      </c>
      <c r="R141" s="3">
        <v>-174000000</v>
      </c>
      <c r="S141" s="3">
        <v>34000000</v>
      </c>
      <c r="T141" s="3">
        <v>-113000000</v>
      </c>
      <c r="U141" s="3">
        <v>-86000000</v>
      </c>
    </row>
    <row r="142" spans="1:21" ht="16" x14ac:dyDescent="0.2">
      <c r="A142" s="28" t="s">
        <v>147</v>
      </c>
      <c r="B142" s="26">
        <v>213000000</v>
      </c>
      <c r="C142" s="26">
        <v>186000000</v>
      </c>
      <c r="D142" s="26">
        <v>190000000</v>
      </c>
      <c r="E142" s="26">
        <v>269000000</v>
      </c>
      <c r="F142" s="26">
        <v>263000000</v>
      </c>
      <c r="G142" s="26">
        <v>287000000</v>
      </c>
      <c r="H142" s="26">
        <v>277000000</v>
      </c>
      <c r="I142" s="26">
        <v>286000000</v>
      </c>
      <c r="J142" s="26">
        <v>252000000</v>
      </c>
      <c r="K142" s="26">
        <v>242000000</v>
      </c>
      <c r="L142" s="26">
        <v>232000000</v>
      </c>
      <c r="M142" s="26">
        <v>217000000</v>
      </c>
      <c r="N142" s="26">
        <v>224000000</v>
      </c>
      <c r="O142" s="26">
        <v>230000000</v>
      </c>
      <c r="P142" s="26">
        <v>289000000</v>
      </c>
      <c r="Q142" s="27">
        <v>356000000</v>
      </c>
      <c r="R142" s="26">
        <v>62000000</v>
      </c>
      <c r="S142" s="26">
        <v>104000000</v>
      </c>
      <c r="T142" s="26">
        <v>111000000</v>
      </c>
      <c r="U142" s="26">
        <v>79000000</v>
      </c>
    </row>
    <row r="143" spans="1:21" ht="16" x14ac:dyDescent="0.2">
      <c r="A143" s="12" t="s">
        <v>200</v>
      </c>
      <c r="B143" s="20">
        <f t="shared" ref="B143:U143" si="24">B142/B2</f>
        <v>1.7038636909047278E-2</v>
      </c>
      <c r="C143" s="20">
        <f t="shared" si="24"/>
        <v>1.7838304402033184E-2</v>
      </c>
      <c r="D143" s="20">
        <f t="shared" si="24"/>
        <v>1.3604467993698983E-2</v>
      </c>
      <c r="E143" s="20">
        <f t="shared" si="24"/>
        <v>1.9585001820167456E-2</v>
      </c>
      <c r="F143" s="20">
        <f t="shared" si="24"/>
        <v>2.0506822612085768E-2</v>
      </c>
      <c r="G143" s="20">
        <f t="shared" si="24"/>
        <v>2.3514952888160589E-2</v>
      </c>
      <c r="H143" s="20">
        <f t="shared" si="24"/>
        <v>2.1234189344576465E-2</v>
      </c>
      <c r="I143" s="20">
        <f t="shared" si="24"/>
        <v>2.1999999999999999E-2</v>
      </c>
      <c r="J143" s="20">
        <f t="shared" si="24"/>
        <v>1.8848167539267015E-2</v>
      </c>
      <c r="K143" s="20">
        <f t="shared" si="24"/>
        <v>1.6175389345631976E-2</v>
      </c>
      <c r="L143" s="20">
        <f t="shared" si="24"/>
        <v>1.4698428788646731E-2</v>
      </c>
      <c r="M143" s="20">
        <f t="shared" si="24"/>
        <v>1.5087255788083153E-2</v>
      </c>
      <c r="N143" s="20">
        <f t="shared" si="24"/>
        <v>1.5489938455155245E-2</v>
      </c>
      <c r="O143" s="20">
        <f t="shared" si="24"/>
        <v>1.2538159616223288E-2</v>
      </c>
      <c r="P143" s="20">
        <f t="shared" si="24"/>
        <v>1.4429798282404633E-2</v>
      </c>
      <c r="Q143" s="20">
        <f t="shared" si="24"/>
        <v>1.9655477031802121E-2</v>
      </c>
      <c r="R143" s="20">
        <f t="shared" si="24"/>
        <v>1.3276231263383297E-2</v>
      </c>
      <c r="S143" s="20">
        <f t="shared" si="24"/>
        <v>2.3749714546700159E-2</v>
      </c>
      <c r="T143" s="20">
        <f t="shared" si="24"/>
        <v>2.4497903332597659E-2</v>
      </c>
      <c r="U143" s="20">
        <f t="shared" si="24"/>
        <v>1.7431597528684908E-2</v>
      </c>
    </row>
    <row r="144" spans="1:21" ht="16" x14ac:dyDescent="0.2">
      <c r="A144" s="2" t="s">
        <v>148</v>
      </c>
      <c r="B144" s="3">
        <v>-182000000</v>
      </c>
      <c r="C144" s="3">
        <v>146000000</v>
      </c>
      <c r="D144" s="3">
        <v>-220000000</v>
      </c>
      <c r="E144" s="3">
        <v>-119000000</v>
      </c>
      <c r="F144" s="3">
        <v>65000000</v>
      </c>
      <c r="G144" s="3">
        <v>50000000</v>
      </c>
      <c r="H144" s="3">
        <v>-61000000</v>
      </c>
      <c r="I144" s="3">
        <v>-55000000</v>
      </c>
      <c r="J144" s="3">
        <v>-202000000</v>
      </c>
      <c r="K144" s="3">
        <v>112000000</v>
      </c>
      <c r="L144" s="3">
        <v>-105000000</v>
      </c>
      <c r="M144" s="3">
        <v>81000000</v>
      </c>
      <c r="N144" s="3">
        <v>-137000000</v>
      </c>
      <c r="O144" s="3">
        <v>15000000</v>
      </c>
      <c r="P144" s="3">
        <v>-191000000</v>
      </c>
      <c r="Q144" s="4">
        <v>-332000000</v>
      </c>
      <c r="R144" s="3">
        <v>-173000000</v>
      </c>
      <c r="S144" s="3">
        <v>-8000000</v>
      </c>
      <c r="T144" s="3">
        <v>-52000000</v>
      </c>
      <c r="U144" s="3">
        <v>-99000000</v>
      </c>
    </row>
    <row r="145" spans="1:21" ht="16" x14ac:dyDescent="0.2">
      <c r="A145" s="2" t="s">
        <v>149</v>
      </c>
      <c r="B145" s="3" t="s">
        <v>26</v>
      </c>
      <c r="C145" s="3" t="s">
        <v>26</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-35000000</v>
      </c>
      <c r="C146" s="3">
        <v>28000000</v>
      </c>
      <c r="D146" s="3">
        <v>-144000000</v>
      </c>
      <c r="E146" s="3">
        <v>-5000000</v>
      </c>
      <c r="F146" s="3">
        <v>-303000000</v>
      </c>
      <c r="G146" s="3">
        <v>-48000000</v>
      </c>
      <c r="H146" s="3">
        <v>-152000000</v>
      </c>
      <c r="I146" s="3">
        <v>-176000000</v>
      </c>
      <c r="J146" s="3">
        <v>-139000000</v>
      </c>
      <c r="K146" s="3">
        <v>5000000</v>
      </c>
      <c r="L146" s="3">
        <v>-74000000</v>
      </c>
      <c r="M146" s="3">
        <v>-29000000</v>
      </c>
      <c r="N146" s="3">
        <v>-107000000</v>
      </c>
      <c r="O146" s="3">
        <v>-47000000</v>
      </c>
      <c r="P146" s="3">
        <v>-293000000</v>
      </c>
      <c r="Q146" s="4">
        <v>-363000000</v>
      </c>
      <c r="R146" s="3">
        <v>-63000000</v>
      </c>
      <c r="S146" s="3">
        <v>-62000000</v>
      </c>
      <c r="T146" s="3">
        <v>-172000000</v>
      </c>
      <c r="U146" s="3">
        <v>-66000000</v>
      </c>
    </row>
    <row r="147" spans="1:21" ht="16" x14ac:dyDescent="0.2">
      <c r="A147" s="2" t="s">
        <v>151</v>
      </c>
      <c r="B147" s="3">
        <v>355000000</v>
      </c>
      <c r="C147" s="3">
        <v>-112000000</v>
      </c>
      <c r="D147" s="3">
        <v>-147000000</v>
      </c>
      <c r="E147" s="3">
        <v>-140000000</v>
      </c>
      <c r="F147" s="3">
        <v>331000000</v>
      </c>
      <c r="G147" s="3">
        <v>-282000000</v>
      </c>
      <c r="H147" s="3">
        <v>-223000000</v>
      </c>
      <c r="I147" s="3">
        <v>94000000</v>
      </c>
      <c r="J147" s="3">
        <v>153000000</v>
      </c>
      <c r="K147" s="3">
        <v>418000000</v>
      </c>
      <c r="L147" s="3">
        <v>602000000</v>
      </c>
      <c r="M147" s="3">
        <v>313000000</v>
      </c>
      <c r="N147" s="3">
        <v>-428000000</v>
      </c>
      <c r="O147" s="3">
        <v>-165000000</v>
      </c>
      <c r="P147" s="3">
        <v>-813000000</v>
      </c>
      <c r="Q147" s="4">
        <v>-1388000000</v>
      </c>
      <c r="R147" s="3">
        <v>-9000000</v>
      </c>
      <c r="S147" s="3">
        <v>-863000000</v>
      </c>
      <c r="T147" s="3">
        <v>-510000000</v>
      </c>
      <c r="U147" s="3">
        <v>-6000000</v>
      </c>
    </row>
    <row r="148" spans="1:21" ht="16" x14ac:dyDescent="0.2">
      <c r="A148" s="2" t="s">
        <v>152</v>
      </c>
      <c r="B148" s="3">
        <v>865000000</v>
      </c>
      <c r="C148" s="3">
        <v>-364000000</v>
      </c>
      <c r="D148" s="3">
        <v>-231000000</v>
      </c>
      <c r="E148" s="3">
        <v>112000000</v>
      </c>
      <c r="F148" s="3">
        <v>311000000</v>
      </c>
      <c r="G148" s="3">
        <v>16000000</v>
      </c>
      <c r="H148" s="3">
        <v>-49000000</v>
      </c>
      <c r="I148" s="3">
        <v>77000000</v>
      </c>
      <c r="J148" s="3">
        <v>-108000000</v>
      </c>
      <c r="K148" s="3">
        <v>-7000000</v>
      </c>
      <c r="L148" s="3">
        <v>71000000</v>
      </c>
      <c r="M148" s="3">
        <v>133000000</v>
      </c>
      <c r="N148" s="3">
        <v>-340000000</v>
      </c>
      <c r="O148" s="3">
        <v>-287000000</v>
      </c>
      <c r="P148" s="3">
        <v>-194000000</v>
      </c>
      <c r="Q148" s="4">
        <v>64000000</v>
      </c>
      <c r="R148" s="3">
        <v>145000000</v>
      </c>
      <c r="S148" s="3">
        <v>18000000</v>
      </c>
      <c r="T148" s="3">
        <v>-79000000</v>
      </c>
      <c r="U148" s="3">
        <v>-20000000</v>
      </c>
    </row>
    <row r="149" spans="1:21" ht="16" x14ac:dyDescent="0.2">
      <c r="A149" s="2" t="s">
        <v>153</v>
      </c>
      <c r="B149" s="3">
        <v>43000000</v>
      </c>
      <c r="C149" s="3">
        <v>177000000</v>
      </c>
      <c r="D149" s="3">
        <v>-304000000</v>
      </c>
      <c r="E149" s="3">
        <v>-17000000</v>
      </c>
      <c r="F149" s="3">
        <v>5000000</v>
      </c>
      <c r="G149" s="3">
        <v>26000000</v>
      </c>
      <c r="H149" s="3">
        <v>-53000000</v>
      </c>
      <c r="I149" s="3">
        <v>93000000</v>
      </c>
      <c r="J149" s="3">
        <v>-99000000</v>
      </c>
      <c r="K149" s="3">
        <v>-167000000</v>
      </c>
      <c r="L149" s="3">
        <v>-282000000</v>
      </c>
      <c r="M149" s="3">
        <v>216000000</v>
      </c>
      <c r="N149" s="3">
        <v>46000000</v>
      </c>
      <c r="O149" s="3">
        <v>45000000</v>
      </c>
      <c r="P149" s="3">
        <v>-847000000</v>
      </c>
      <c r="Q149" s="4">
        <v>-1504000000</v>
      </c>
      <c r="R149" s="3">
        <v>-353000000</v>
      </c>
      <c r="S149" s="3">
        <v>-531000000</v>
      </c>
      <c r="T149" s="3">
        <v>-441000000</v>
      </c>
      <c r="U149" s="3">
        <v>-179000000</v>
      </c>
    </row>
    <row r="150" spans="1:21" ht="16" x14ac:dyDescent="0.2">
      <c r="A150" s="2" t="s">
        <v>154</v>
      </c>
      <c r="B150" s="3">
        <v>-125000000</v>
      </c>
      <c r="C150" s="3">
        <v>35000000</v>
      </c>
      <c r="D150" s="3">
        <v>-8000000</v>
      </c>
      <c r="E150" s="3">
        <v>-29000000</v>
      </c>
      <c r="F150" s="3">
        <v>227000000</v>
      </c>
      <c r="G150" s="3">
        <v>-136000000</v>
      </c>
      <c r="H150" s="3">
        <v>65000000</v>
      </c>
      <c r="I150" s="3">
        <v>94000000</v>
      </c>
      <c r="J150" s="3">
        <v>-81000000</v>
      </c>
      <c r="K150" s="3">
        <v>76000000</v>
      </c>
      <c r="L150" s="3">
        <v>669000000</v>
      </c>
      <c r="M150" s="3">
        <v>265000000</v>
      </c>
      <c r="N150" s="3">
        <v>-79000000</v>
      </c>
      <c r="O150" s="3">
        <v>57000000</v>
      </c>
      <c r="P150" s="3">
        <v>6000000</v>
      </c>
      <c r="Q150" s="4">
        <v>-1000000</v>
      </c>
      <c r="R150" s="3">
        <v>-39000000</v>
      </c>
      <c r="S150" s="3">
        <v>-4000000</v>
      </c>
      <c r="T150" s="3">
        <v>14000000</v>
      </c>
      <c r="U150" s="3">
        <v>28000000</v>
      </c>
    </row>
    <row r="151" spans="1:21" ht="16" x14ac:dyDescent="0.2">
      <c r="A151" s="2" t="s">
        <v>155</v>
      </c>
      <c r="B151" s="3">
        <v>-428000000</v>
      </c>
      <c r="C151" s="3">
        <v>40000000</v>
      </c>
      <c r="D151" s="3">
        <v>384000000</v>
      </c>
      <c r="E151" s="3">
        <v>-83000000</v>
      </c>
      <c r="F151" s="3">
        <v>-130000000</v>
      </c>
      <c r="G151" s="3">
        <v>-206000000</v>
      </c>
      <c r="H151" s="3">
        <v>-275000000</v>
      </c>
      <c r="I151" s="3">
        <v>-177000000</v>
      </c>
      <c r="J151" s="3">
        <v>405000000</v>
      </c>
      <c r="K151" s="3">
        <v>519000000</v>
      </c>
      <c r="L151" s="3">
        <v>151000000</v>
      </c>
      <c r="M151" s="3">
        <v>-286000000</v>
      </c>
      <c r="N151" s="3">
        <v>-118000000</v>
      </c>
      <c r="O151" s="3">
        <v>13000000</v>
      </c>
      <c r="P151" s="3">
        <v>200000000</v>
      </c>
      <c r="Q151" s="4">
        <v>14000000</v>
      </c>
      <c r="R151" s="3">
        <v>102000000</v>
      </c>
      <c r="S151" s="3">
        <v>61000000</v>
      </c>
      <c r="T151" s="3">
        <v>-169000000</v>
      </c>
      <c r="U151" s="3">
        <v>20000000</v>
      </c>
    </row>
    <row r="152" spans="1:21" ht="16" x14ac:dyDescent="0.2">
      <c r="A152" s="2" t="s">
        <v>156</v>
      </c>
      <c r="B152" s="3" t="s">
        <v>26</v>
      </c>
      <c r="C152" s="3" t="s">
        <v>26</v>
      </c>
      <c r="D152" s="3">
        <v>12000000</v>
      </c>
      <c r="E152" s="3">
        <v>-123000000</v>
      </c>
      <c r="F152" s="3">
        <v>-82000000</v>
      </c>
      <c r="G152" s="3">
        <v>18000000</v>
      </c>
      <c r="H152" s="3">
        <v>89000000</v>
      </c>
      <c r="I152" s="3">
        <v>7000000</v>
      </c>
      <c r="J152" s="3">
        <v>36000000</v>
      </c>
      <c r="K152" s="3">
        <v>-3000000</v>
      </c>
      <c r="L152" s="3">
        <v>-7000000</v>
      </c>
      <c r="M152" s="3">
        <v>-15000000</v>
      </c>
      <c r="N152" s="3">
        <v>63000000</v>
      </c>
      <c r="O152" s="3">
        <v>7000000</v>
      </c>
      <c r="P152" s="3">
        <v>22000000</v>
      </c>
      <c r="Q152" s="4">
        <v>39000000</v>
      </c>
      <c r="R152" s="3">
        <v>136000000</v>
      </c>
      <c r="S152" s="3">
        <v>-407000000</v>
      </c>
      <c r="T152" s="3">
        <v>165000000</v>
      </c>
      <c r="U152" s="3">
        <v>145000000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3330000000</v>
      </c>
      <c r="C154" s="3">
        <v>2643000000</v>
      </c>
      <c r="D154" s="3">
        <v>3820000000</v>
      </c>
      <c r="E154" s="3">
        <v>3256000000</v>
      </c>
      <c r="F154" s="3">
        <v>3414000000</v>
      </c>
      <c r="G154" s="3">
        <v>3384000000</v>
      </c>
      <c r="H154" s="3">
        <v>3892000000</v>
      </c>
      <c r="I154" s="3">
        <v>4268000000</v>
      </c>
      <c r="J154" s="3">
        <v>4614000000</v>
      </c>
      <c r="K154" s="3">
        <v>5363000000</v>
      </c>
      <c r="L154" s="3">
        <v>7189000000</v>
      </c>
      <c r="M154" s="3">
        <v>6649000000</v>
      </c>
      <c r="N154" s="3">
        <v>6139000000</v>
      </c>
      <c r="O154" s="3">
        <v>8756000000</v>
      </c>
      <c r="P154" s="3">
        <v>8720000000</v>
      </c>
      <c r="Q154" s="4">
        <v>6538000000</v>
      </c>
      <c r="R154" s="3">
        <v>2042000000</v>
      </c>
      <c r="S154" s="3">
        <v>1160000000</v>
      </c>
      <c r="T154" s="3">
        <v>1399000000</v>
      </c>
      <c r="U154" s="3">
        <v>1937000000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v>148000000</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v>148000000</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-763000000</v>
      </c>
      <c r="C159" s="3">
        <v>-753000000</v>
      </c>
      <c r="D159" s="3">
        <v>-1199000000</v>
      </c>
      <c r="E159" s="3">
        <v>-816000000</v>
      </c>
      <c r="F159" s="3">
        <v>-495000000</v>
      </c>
      <c r="G159" s="3">
        <v>-412000000</v>
      </c>
      <c r="H159" s="3">
        <v>-385000000</v>
      </c>
      <c r="I159" s="3">
        <v>-551000000</v>
      </c>
      <c r="J159" s="3">
        <v>-531000000</v>
      </c>
      <c r="K159" s="3">
        <v>-695000000</v>
      </c>
      <c r="L159" s="3">
        <v>-1131000000</v>
      </c>
      <c r="M159" s="3">
        <v>-847000000</v>
      </c>
      <c r="N159" s="3">
        <v>-649000000</v>
      </c>
      <c r="O159" s="3">
        <v>-2462000000</v>
      </c>
      <c r="P159" s="3">
        <v>-2797000000</v>
      </c>
      <c r="Q159" s="4">
        <v>-4890000000</v>
      </c>
      <c r="R159" s="3">
        <v>-967000000</v>
      </c>
      <c r="S159" s="3">
        <v>-982000000</v>
      </c>
      <c r="T159" s="3">
        <v>-1446000000</v>
      </c>
      <c r="U159" s="3">
        <v>-1495000000</v>
      </c>
    </row>
    <row r="160" spans="1:21" ht="16" x14ac:dyDescent="0.2">
      <c r="A160" s="2" t="s">
        <v>164</v>
      </c>
      <c r="B160" s="3">
        <v>-763000000</v>
      </c>
      <c r="C160" s="3">
        <v>-753000000</v>
      </c>
      <c r="D160" s="3">
        <v>-1199000000</v>
      </c>
      <c r="E160" s="3">
        <v>-816000000</v>
      </c>
      <c r="F160" s="3">
        <v>-495000000</v>
      </c>
      <c r="G160" s="3">
        <v>-412000000</v>
      </c>
      <c r="H160" s="3">
        <v>-385000000</v>
      </c>
      <c r="I160" s="3">
        <v>-551000000</v>
      </c>
      <c r="J160" s="3">
        <v>-531000000</v>
      </c>
      <c r="K160" s="3">
        <v>-695000000</v>
      </c>
      <c r="L160" s="3">
        <v>-1131000000</v>
      </c>
      <c r="M160" s="3">
        <v>-847000000</v>
      </c>
      <c r="N160" s="3">
        <v>-649000000</v>
      </c>
      <c r="O160" s="3">
        <v>-2462000000</v>
      </c>
      <c r="P160" s="3">
        <v>-2797000000</v>
      </c>
      <c r="Q160" s="4">
        <v>-4890000000</v>
      </c>
      <c r="R160" s="3">
        <v>-967000000</v>
      </c>
      <c r="S160" s="3">
        <v>-982000000</v>
      </c>
      <c r="T160" s="3">
        <v>-1446000000</v>
      </c>
      <c r="U160" s="3">
        <v>-1495000000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-400000000</v>
      </c>
      <c r="C162" s="3">
        <v>-188000000</v>
      </c>
      <c r="D162" s="3">
        <v>193000000</v>
      </c>
      <c r="E162" s="3">
        <v>53000000</v>
      </c>
      <c r="F162" s="3">
        <v>-544000000</v>
      </c>
      <c r="G162" s="3">
        <v>342000000</v>
      </c>
      <c r="H162" s="3">
        <v>-141000000</v>
      </c>
      <c r="I162" s="3">
        <v>125000000</v>
      </c>
      <c r="J162" s="3">
        <v>-113000000</v>
      </c>
      <c r="K162" s="3">
        <v>-460000000</v>
      </c>
      <c r="L162" s="3">
        <v>1067000000</v>
      </c>
      <c r="M162" s="3">
        <v>-1135000000</v>
      </c>
      <c r="N162" s="3">
        <v>-241000000</v>
      </c>
      <c r="O162" s="3">
        <v>-1646000000</v>
      </c>
      <c r="P162" s="3">
        <v>-826000000</v>
      </c>
      <c r="Q162" s="4">
        <v>-202000000</v>
      </c>
      <c r="R162" s="3">
        <v>-38000000</v>
      </c>
      <c r="S162" s="3">
        <v>1013000000</v>
      </c>
      <c r="T162" s="3">
        <v>-982000000</v>
      </c>
      <c r="U162" s="3">
        <v>-195000000</v>
      </c>
    </row>
    <row r="163" spans="1:21" ht="16" x14ac:dyDescent="0.2">
      <c r="A163" s="2" t="s">
        <v>167</v>
      </c>
      <c r="B163" s="3">
        <v>1355000000</v>
      </c>
      <c r="C163" s="3">
        <v>2094000000</v>
      </c>
      <c r="D163" s="3">
        <v>2711000000</v>
      </c>
      <c r="E163" s="3">
        <v>3712000000</v>
      </c>
      <c r="F163" s="3">
        <v>2259000000</v>
      </c>
      <c r="G163" s="3">
        <v>4249000000</v>
      </c>
      <c r="H163" s="3">
        <v>2966000000</v>
      </c>
      <c r="I163" s="3">
        <v>2892000000</v>
      </c>
      <c r="J163" s="3">
        <v>3390000000</v>
      </c>
      <c r="K163" s="3">
        <v>4095000000</v>
      </c>
      <c r="L163" s="3">
        <v>6708000000</v>
      </c>
      <c r="M163" s="3">
        <v>2309000000</v>
      </c>
      <c r="N163" s="3">
        <v>5545000000</v>
      </c>
      <c r="O163" s="3">
        <v>8478000000</v>
      </c>
      <c r="P163" s="3">
        <v>13657000000</v>
      </c>
      <c r="Q163" s="4">
        <v>13626000000</v>
      </c>
      <c r="R163" s="3">
        <v>3650000000</v>
      </c>
      <c r="S163" s="3">
        <v>4026000000</v>
      </c>
      <c r="T163" s="3">
        <v>3065000000</v>
      </c>
      <c r="U163" s="3">
        <v>2885000000</v>
      </c>
    </row>
    <row r="164" spans="1:21" ht="16" x14ac:dyDescent="0.2">
      <c r="A164" s="2" t="s">
        <v>168</v>
      </c>
      <c r="B164" s="3">
        <v>-1755000000</v>
      </c>
      <c r="C164" s="3">
        <v>-2282000000</v>
      </c>
      <c r="D164" s="3">
        <v>-2518000000</v>
      </c>
      <c r="E164" s="3">
        <v>-3659000000</v>
      </c>
      <c r="F164" s="3">
        <v>-2803000000</v>
      </c>
      <c r="G164" s="3">
        <v>-3907000000</v>
      </c>
      <c r="H164" s="3">
        <v>-3107000000</v>
      </c>
      <c r="I164" s="3">
        <v>-2767000000</v>
      </c>
      <c r="J164" s="3">
        <v>-3503000000</v>
      </c>
      <c r="K164" s="3">
        <v>-4555000000</v>
      </c>
      <c r="L164" s="3">
        <v>-5641000000</v>
      </c>
      <c r="M164" s="3">
        <v>-3444000000</v>
      </c>
      <c r="N164" s="3">
        <v>-5786000000</v>
      </c>
      <c r="O164" s="3">
        <v>-10124000000</v>
      </c>
      <c r="P164" s="3">
        <v>-14483000000</v>
      </c>
      <c r="Q164" s="4">
        <v>-13828000000</v>
      </c>
      <c r="R164" s="3">
        <v>-3688000000</v>
      </c>
      <c r="S164" s="3">
        <v>-3013000000</v>
      </c>
      <c r="T164" s="3">
        <v>-4047000000</v>
      </c>
      <c r="U164" s="3">
        <v>-3080000000</v>
      </c>
    </row>
    <row r="165" spans="1:21" ht="16" x14ac:dyDescent="0.2">
      <c r="A165" s="2" t="s">
        <v>169</v>
      </c>
      <c r="B165" s="3">
        <v>-19000000</v>
      </c>
      <c r="C165" s="3">
        <v>-155000000</v>
      </c>
      <c r="D165" s="3">
        <v>-199000000</v>
      </c>
      <c r="E165" s="3">
        <v>-5425000000</v>
      </c>
      <c r="F165" s="3" t="s">
        <v>26</v>
      </c>
      <c r="G165" s="3" t="s">
        <v>26</v>
      </c>
      <c r="H165" s="3" t="s">
        <v>26</v>
      </c>
      <c r="I165" s="3" t="s">
        <v>26</v>
      </c>
      <c r="J165" s="3" t="s">
        <v>26</v>
      </c>
      <c r="K165" s="3" t="s">
        <v>26</v>
      </c>
      <c r="L165" s="3" t="s">
        <v>26</v>
      </c>
      <c r="M165" s="3" t="s">
        <v>26</v>
      </c>
      <c r="N165" s="3" t="s">
        <v>26</v>
      </c>
      <c r="O165" s="3" t="s">
        <v>26</v>
      </c>
      <c r="P165" s="3" t="s">
        <v>26</v>
      </c>
      <c r="Q165" s="4" t="s">
        <v>26</v>
      </c>
      <c r="R165" s="3" t="s">
        <v>26</v>
      </c>
      <c r="S165" s="3" t="s">
        <v>26</v>
      </c>
      <c r="T165" s="3" t="s">
        <v>26</v>
      </c>
      <c r="U165" s="3" t="s">
        <v>26</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-19000000</v>
      </c>
      <c r="C167" s="3">
        <v>-155000000</v>
      </c>
      <c r="D167" s="3">
        <v>-199000000</v>
      </c>
      <c r="E167" s="3">
        <v>-5425000000</v>
      </c>
      <c r="F167" s="3" t="s">
        <v>26</v>
      </c>
      <c r="G167" s="3" t="s">
        <v>26</v>
      </c>
      <c r="H167" s="3" t="s">
        <v>26</v>
      </c>
      <c r="I167" s="3" t="s">
        <v>26</v>
      </c>
      <c r="J167" s="3" t="s">
        <v>26</v>
      </c>
      <c r="K167" s="3" t="s">
        <v>26</v>
      </c>
      <c r="L167" s="3" t="s">
        <v>26</v>
      </c>
      <c r="M167" s="3" t="s">
        <v>26</v>
      </c>
      <c r="N167" s="3" t="s">
        <v>26</v>
      </c>
      <c r="O167" s="3" t="s">
        <v>26</v>
      </c>
      <c r="P167" s="3" t="s">
        <v>26</v>
      </c>
      <c r="Q167" s="4" t="s">
        <v>26</v>
      </c>
      <c r="R167" s="3" t="s">
        <v>26</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v>16000000</v>
      </c>
      <c r="F169" s="3" t="s">
        <v>26</v>
      </c>
      <c r="G169" s="3">
        <v>67000000</v>
      </c>
      <c r="H169" s="3">
        <v>149000000</v>
      </c>
      <c r="I169" s="3">
        <v>124000000</v>
      </c>
      <c r="J169" s="3">
        <v>-6000000</v>
      </c>
      <c r="K169" s="3">
        <v>28000000</v>
      </c>
      <c r="L169" s="3">
        <v>-14000000</v>
      </c>
      <c r="M169" s="3">
        <v>62000000</v>
      </c>
      <c r="N169" s="3">
        <v>-32000000</v>
      </c>
      <c r="O169" s="3">
        <v>13000000</v>
      </c>
      <c r="P169" s="3">
        <v>40000000</v>
      </c>
      <c r="Q169" s="4">
        <v>14000000</v>
      </c>
      <c r="R169" s="3">
        <v>-22000000</v>
      </c>
      <c r="S169" s="3">
        <v>-3000000</v>
      </c>
      <c r="T169" s="3">
        <v>43000000</v>
      </c>
      <c r="U169" s="3">
        <v>-4000000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-1182000000</v>
      </c>
      <c r="C171" s="3">
        <v>-1096000000</v>
      </c>
      <c r="D171" s="3">
        <v>-1057000000</v>
      </c>
      <c r="E171" s="3">
        <v>-6172000000</v>
      </c>
      <c r="F171" s="3">
        <v>-1039000000</v>
      </c>
      <c r="G171" s="3">
        <v>-3000000</v>
      </c>
      <c r="H171" s="3">
        <v>-377000000</v>
      </c>
      <c r="I171" s="3">
        <v>-302000000</v>
      </c>
      <c r="J171" s="3">
        <v>-650000000</v>
      </c>
      <c r="K171" s="3">
        <v>-1127000000</v>
      </c>
      <c r="L171" s="3">
        <v>-78000000</v>
      </c>
      <c r="M171" s="3">
        <v>-1920000000</v>
      </c>
      <c r="N171" s="3">
        <v>-922000000</v>
      </c>
      <c r="O171" s="3">
        <v>-4095000000</v>
      </c>
      <c r="P171" s="3">
        <v>-3583000000</v>
      </c>
      <c r="Q171" s="4">
        <v>-5078000000</v>
      </c>
      <c r="R171" s="3">
        <v>-1027000000</v>
      </c>
      <c r="S171" s="3">
        <v>28000000</v>
      </c>
      <c r="T171" s="3">
        <v>-2385000000</v>
      </c>
      <c r="U171" s="3">
        <v>-1694000000</v>
      </c>
    </row>
    <row r="172" spans="1:21" ht="16" x14ac:dyDescent="0.2">
      <c r="A172" s="2" t="s">
        <v>175</v>
      </c>
      <c r="B172" s="3">
        <v>-537000000</v>
      </c>
      <c r="C172" s="3">
        <v>-567000000</v>
      </c>
      <c r="D172" s="3">
        <v>-592000000</v>
      </c>
      <c r="E172" s="3">
        <v>-644000000</v>
      </c>
      <c r="F172" s="3">
        <v>-819000000</v>
      </c>
      <c r="G172" s="3">
        <v>-1175000000</v>
      </c>
      <c r="H172" s="3">
        <v>-1323000000</v>
      </c>
      <c r="I172" s="3">
        <v>-1444000000</v>
      </c>
      <c r="J172" s="3">
        <v>-1646000000</v>
      </c>
      <c r="K172" s="3">
        <v>-2104000000</v>
      </c>
      <c r="L172" s="3">
        <v>-2555000000</v>
      </c>
      <c r="M172" s="3">
        <v>-3008000000</v>
      </c>
      <c r="N172" s="3">
        <v>-3426000000</v>
      </c>
      <c r="O172" s="3">
        <v>-3886000000</v>
      </c>
      <c r="P172" s="3">
        <v>-4297000000</v>
      </c>
      <c r="Q172" s="4">
        <v>-4499000000</v>
      </c>
      <c r="R172" s="3">
        <v>-1123000000</v>
      </c>
      <c r="S172" s="3">
        <v>-1125000000</v>
      </c>
      <c r="T172" s="3">
        <v>-1125000000</v>
      </c>
      <c r="U172" s="3">
        <v>-1126000000</v>
      </c>
    </row>
    <row r="173" spans="1:21" ht="16" x14ac:dyDescent="0.2">
      <c r="A173" s="2" t="s">
        <v>176</v>
      </c>
      <c r="B173" s="3" t="s">
        <v>26</v>
      </c>
      <c r="C173" s="3" t="s">
        <v>26</v>
      </c>
      <c r="D173" s="3" t="s">
        <v>26</v>
      </c>
      <c r="E173" s="3">
        <v>4497000000</v>
      </c>
      <c r="F173" s="3">
        <v>-1258000000</v>
      </c>
      <c r="G173" s="3">
        <v>-2014000000</v>
      </c>
      <c r="H173" s="3">
        <v>-1502000000</v>
      </c>
      <c r="I173" s="3">
        <v>-1502000000</v>
      </c>
      <c r="J173" s="3">
        <v>-1501000000</v>
      </c>
      <c r="K173" s="3">
        <v>-151000000</v>
      </c>
      <c r="L173" s="3">
        <v>500000000</v>
      </c>
      <c r="M173" s="3">
        <v>-9000000</v>
      </c>
      <c r="N173" s="3">
        <v>498000000</v>
      </c>
      <c r="O173" s="3">
        <v>945000000</v>
      </c>
      <c r="P173" s="3">
        <v>994000000</v>
      </c>
      <c r="Q173" s="4">
        <v>3299000000</v>
      </c>
      <c r="R173" s="3">
        <v>799000000</v>
      </c>
      <c r="S173" s="3">
        <v>1397000000</v>
      </c>
      <c r="T173" s="3">
        <v>1103000000</v>
      </c>
      <c r="U173" s="3" t="s">
        <v>26</v>
      </c>
    </row>
    <row r="174" spans="1:21" ht="16" x14ac:dyDescent="0.2">
      <c r="A174" s="2" t="s">
        <v>177</v>
      </c>
      <c r="B174" s="3" t="s">
        <v>26</v>
      </c>
      <c r="C174" s="3" t="s">
        <v>26</v>
      </c>
      <c r="D174" s="3" t="s">
        <v>26</v>
      </c>
      <c r="E174" s="3">
        <v>4697000000</v>
      </c>
      <c r="F174" s="3">
        <v>1492000000</v>
      </c>
      <c r="G174" s="3">
        <v>986000000</v>
      </c>
      <c r="H174" s="3">
        <v>498000000</v>
      </c>
      <c r="I174" s="3">
        <v>498000000</v>
      </c>
      <c r="J174" s="3">
        <v>499000000</v>
      </c>
      <c r="K174" s="3">
        <v>1099000000</v>
      </c>
      <c r="L174" s="3">
        <v>1500000000</v>
      </c>
      <c r="M174" s="3">
        <v>1491000000</v>
      </c>
      <c r="N174" s="3">
        <v>1498000000</v>
      </c>
      <c r="O174" s="3">
        <v>1495000000</v>
      </c>
      <c r="P174" s="3">
        <v>1494000000</v>
      </c>
      <c r="Q174" s="4">
        <v>3799000000</v>
      </c>
      <c r="R174" s="3">
        <v>799000000</v>
      </c>
      <c r="S174" s="3">
        <v>1397000000</v>
      </c>
      <c r="T174" s="3">
        <v>1603000000</v>
      </c>
      <c r="U174" s="3" t="s">
        <v>26</v>
      </c>
    </row>
    <row r="175" spans="1:21" ht="16" x14ac:dyDescent="0.2">
      <c r="A175" s="2" t="s">
        <v>178</v>
      </c>
      <c r="B175" s="3" t="s">
        <v>26</v>
      </c>
      <c r="C175" s="3" t="s">
        <v>26</v>
      </c>
      <c r="D175" s="3" t="s">
        <v>26</v>
      </c>
      <c r="E175" s="3">
        <v>-200000000</v>
      </c>
      <c r="F175" s="3">
        <v>-2750000000</v>
      </c>
      <c r="G175" s="3">
        <v>-3000000000</v>
      </c>
      <c r="H175" s="3">
        <v>-2000000000</v>
      </c>
      <c r="I175" s="3">
        <v>-2000000000</v>
      </c>
      <c r="J175" s="3">
        <v>-2000000000</v>
      </c>
      <c r="K175" s="3">
        <v>-1250000000</v>
      </c>
      <c r="L175" s="3">
        <v>-1000000000</v>
      </c>
      <c r="M175" s="3">
        <v>-1500000000</v>
      </c>
      <c r="N175" s="3">
        <v>-1000000000</v>
      </c>
      <c r="O175" s="3">
        <v>-550000000</v>
      </c>
      <c r="P175" s="3">
        <v>-500000000</v>
      </c>
      <c r="Q175" s="4">
        <v>-500000000</v>
      </c>
      <c r="R175" s="3" t="s">
        <v>26</v>
      </c>
      <c r="S175" s="3" t="s">
        <v>26</v>
      </c>
      <c r="T175" s="3">
        <v>-500000000</v>
      </c>
      <c r="U175" s="3" t="s">
        <v>26</v>
      </c>
    </row>
    <row r="176" spans="1:21" ht="16" x14ac:dyDescent="0.2">
      <c r="A176" s="2" t="s">
        <v>179</v>
      </c>
      <c r="B176" s="3">
        <v>-1912000000</v>
      </c>
      <c r="C176" s="3">
        <v>-845000000</v>
      </c>
      <c r="D176" s="3">
        <v>-2047000000</v>
      </c>
      <c r="E176" s="3">
        <v>-1283000000</v>
      </c>
      <c r="F176" s="3">
        <v>-1277000000</v>
      </c>
      <c r="G176" s="3">
        <v>-1554000000</v>
      </c>
      <c r="H176" s="3">
        <v>-2215000000</v>
      </c>
      <c r="I176" s="3">
        <v>-2299000000</v>
      </c>
      <c r="J176" s="3">
        <v>-1660000000</v>
      </c>
      <c r="K176" s="3">
        <v>-2073000000</v>
      </c>
      <c r="L176" s="3">
        <v>-4727000000</v>
      </c>
      <c r="M176" s="3">
        <v>-2421000000</v>
      </c>
      <c r="N176" s="3">
        <v>-2083000000</v>
      </c>
      <c r="O176" s="3">
        <v>-150000000</v>
      </c>
      <c r="P176" s="3">
        <v>-3374000000</v>
      </c>
      <c r="Q176" s="4">
        <v>-808000000</v>
      </c>
      <c r="R176" s="3">
        <v>-798000000</v>
      </c>
      <c r="S176" s="3">
        <v>-18000000</v>
      </c>
      <c r="T176" s="3">
        <v>-14000000</v>
      </c>
      <c r="U176" s="3">
        <v>22000000</v>
      </c>
    </row>
    <row r="177" spans="1:21" ht="16" x14ac:dyDescent="0.2">
      <c r="A177" s="2" t="s">
        <v>180</v>
      </c>
      <c r="B177" s="3">
        <v>210000000</v>
      </c>
      <c r="C177" s="3">
        <v>109000000</v>
      </c>
      <c r="D177" s="3">
        <v>407000000</v>
      </c>
      <c r="E177" s="3">
        <v>690000000</v>
      </c>
      <c r="F177" s="3">
        <v>523000000</v>
      </c>
      <c r="G177" s="3">
        <v>1314000000</v>
      </c>
      <c r="H177" s="3">
        <v>616000000</v>
      </c>
      <c r="I177" s="3">
        <v>442000000</v>
      </c>
      <c r="J177" s="3">
        <v>472000000</v>
      </c>
      <c r="K177" s="3">
        <v>483000000</v>
      </c>
      <c r="L177" s="3">
        <v>373000000</v>
      </c>
      <c r="M177" s="3">
        <v>539000000</v>
      </c>
      <c r="N177" s="3">
        <v>470000000</v>
      </c>
      <c r="O177" s="3">
        <v>377000000</v>
      </c>
      <c r="P177" s="3">
        <v>241000000</v>
      </c>
      <c r="Q177" s="4">
        <v>268000000</v>
      </c>
      <c r="R177" s="3">
        <v>50000000</v>
      </c>
      <c r="S177" s="3">
        <v>85000000</v>
      </c>
      <c r="T177" s="3">
        <v>65000000</v>
      </c>
      <c r="U177" s="3">
        <v>68000000</v>
      </c>
    </row>
    <row r="178" spans="1:21" ht="16" x14ac:dyDescent="0.2">
      <c r="A178" s="2" t="s">
        <v>181</v>
      </c>
      <c r="B178" s="3">
        <v>-2122000000</v>
      </c>
      <c r="C178" s="3">
        <v>-954000000</v>
      </c>
      <c r="D178" s="3">
        <v>-2454000000</v>
      </c>
      <c r="E178" s="3">
        <v>-1973000000</v>
      </c>
      <c r="F178" s="3">
        <v>-1800000000</v>
      </c>
      <c r="G178" s="3">
        <v>-2868000000</v>
      </c>
      <c r="H178" s="3">
        <v>-2831000000</v>
      </c>
      <c r="I178" s="3">
        <v>-2741000000</v>
      </c>
      <c r="J178" s="3">
        <v>-2132000000</v>
      </c>
      <c r="K178" s="3">
        <v>-2556000000</v>
      </c>
      <c r="L178" s="3">
        <v>-5100000000</v>
      </c>
      <c r="M178" s="3">
        <v>-2960000000</v>
      </c>
      <c r="N178" s="3">
        <v>-2553000000</v>
      </c>
      <c r="O178" s="3">
        <v>-527000000</v>
      </c>
      <c r="P178" s="3">
        <v>-3615000000</v>
      </c>
      <c r="Q178" s="4">
        <v>-1076000000</v>
      </c>
      <c r="R178" s="3">
        <v>-848000000</v>
      </c>
      <c r="S178" s="3">
        <v>-103000000</v>
      </c>
      <c r="T178" s="3">
        <v>-79000000</v>
      </c>
      <c r="U178" s="3">
        <v>-46000000</v>
      </c>
    </row>
    <row r="179" spans="1:21" ht="16" x14ac:dyDescent="0.2">
      <c r="A179" s="2" t="s">
        <v>182</v>
      </c>
      <c r="B179" s="3">
        <v>19000000</v>
      </c>
      <c r="C179" s="3">
        <v>1000000</v>
      </c>
      <c r="D179" s="3">
        <v>13000000</v>
      </c>
      <c r="E179" s="3">
        <v>19000000</v>
      </c>
      <c r="F179" s="3">
        <v>1403000000</v>
      </c>
      <c r="G179" s="3">
        <v>1573000000</v>
      </c>
      <c r="H179" s="3">
        <v>1097000000</v>
      </c>
      <c r="I179" s="3">
        <v>1080000000</v>
      </c>
      <c r="J179" s="3">
        <v>997000000</v>
      </c>
      <c r="K179" s="3">
        <v>594000000</v>
      </c>
      <c r="L179" s="3">
        <v>453000000</v>
      </c>
      <c r="M179" s="3">
        <v>708000000</v>
      </c>
      <c r="N179" s="3">
        <v>464000000</v>
      </c>
      <c r="O179" s="3">
        <v>-46000000</v>
      </c>
      <c r="P179" s="3">
        <v>-41000000</v>
      </c>
      <c r="Q179" s="4">
        <v>-55000000</v>
      </c>
      <c r="R179" s="3">
        <v>-12000000</v>
      </c>
      <c r="S179" s="3">
        <v>-15000000</v>
      </c>
      <c r="T179" s="3">
        <v>-16000000</v>
      </c>
      <c r="U179" s="3">
        <v>-12000000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-2430000000</v>
      </c>
      <c r="C181" s="3">
        <v>-1411000000</v>
      </c>
      <c r="D181" s="3">
        <v>-2626000000</v>
      </c>
      <c r="E181" s="3">
        <v>2589000000</v>
      </c>
      <c r="F181" s="3">
        <v>-1951000000</v>
      </c>
      <c r="G181" s="3">
        <v>-3170000000</v>
      </c>
      <c r="H181" s="3">
        <v>-3943000000</v>
      </c>
      <c r="I181" s="3">
        <v>-4165000000</v>
      </c>
      <c r="J181" s="3">
        <v>-3810000000</v>
      </c>
      <c r="K181" s="3">
        <v>-3734000000</v>
      </c>
      <c r="L181" s="3">
        <v>-6329000000</v>
      </c>
      <c r="M181" s="3">
        <v>-4730000000</v>
      </c>
      <c r="N181" s="3">
        <v>-4547000000</v>
      </c>
      <c r="O181" s="3">
        <v>-3137000000</v>
      </c>
      <c r="P181" s="3">
        <v>-6718000000</v>
      </c>
      <c r="Q181" s="4">
        <v>-2063000000</v>
      </c>
      <c r="R181" s="3">
        <v>-1134000000</v>
      </c>
      <c r="S181" s="3">
        <v>239000000</v>
      </c>
      <c r="T181" s="3">
        <v>-52000000</v>
      </c>
      <c r="U181" s="3">
        <v>-1116000000</v>
      </c>
    </row>
    <row r="182" spans="1:21" ht="16" x14ac:dyDescent="0.2">
      <c r="A182" s="2" t="s">
        <v>184</v>
      </c>
      <c r="B182" s="3" t="s">
        <v>26</v>
      </c>
      <c r="C182" s="3" t="s">
        <v>26</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-282000000</v>
      </c>
      <c r="C183" s="3">
        <v>136000000</v>
      </c>
      <c r="D183" s="3">
        <v>137000000</v>
      </c>
      <c r="E183" s="3">
        <v>-327000000</v>
      </c>
      <c r="F183" s="3">
        <v>424000000</v>
      </c>
      <c r="G183" s="3">
        <v>211000000</v>
      </c>
      <c r="H183" s="3">
        <v>-428000000</v>
      </c>
      <c r="I183" s="3">
        <v>-199000000</v>
      </c>
      <c r="J183" s="3">
        <v>154000000</v>
      </c>
      <c r="K183" s="3">
        <v>502000000</v>
      </c>
      <c r="L183" s="3">
        <v>782000000</v>
      </c>
      <c r="M183" s="3">
        <v>-1000000</v>
      </c>
      <c r="N183" s="3">
        <v>670000000</v>
      </c>
      <c r="O183" s="3">
        <v>1524000000</v>
      </c>
      <c r="P183" s="3">
        <v>-1581000000</v>
      </c>
      <c r="Q183" s="4">
        <v>-603000000</v>
      </c>
      <c r="R183" s="3">
        <v>-119000000</v>
      </c>
      <c r="S183" s="3">
        <v>1427000000</v>
      </c>
      <c r="T183" s="3">
        <v>-1038000000</v>
      </c>
      <c r="U183" s="3">
        <v>-873000000</v>
      </c>
    </row>
    <row r="184" spans="1:21" ht="16" x14ac:dyDescent="0.2">
      <c r="A184" s="2" t="s">
        <v>56</v>
      </c>
      <c r="B184" s="3">
        <v>3750000000</v>
      </c>
      <c r="C184" s="3">
        <v>3128000000</v>
      </c>
      <c r="D184" s="3">
        <v>5460000000</v>
      </c>
      <c r="E184" s="3">
        <v>4434000000</v>
      </c>
      <c r="F184" s="3">
        <v>3986000000</v>
      </c>
      <c r="G184" s="3">
        <v>4199000000</v>
      </c>
      <c r="H184" s="3">
        <v>5456000000</v>
      </c>
      <c r="I184" s="3">
        <v>5665000000</v>
      </c>
      <c r="J184" s="3">
        <v>6058000000</v>
      </c>
      <c r="K184" s="3">
        <v>7316000000</v>
      </c>
      <c r="L184" s="3">
        <v>7988000000</v>
      </c>
      <c r="M184" s="3">
        <v>7025000000</v>
      </c>
      <c r="N184" s="3">
        <v>7108000000</v>
      </c>
      <c r="O184" s="3">
        <v>10110000000</v>
      </c>
      <c r="P184" s="3">
        <v>11376000000</v>
      </c>
      <c r="Q184" s="4">
        <v>9186000000</v>
      </c>
      <c r="R184" s="3">
        <v>2487000000</v>
      </c>
      <c r="S184" s="3">
        <v>2215000000</v>
      </c>
      <c r="T184" s="3">
        <v>2272000000</v>
      </c>
      <c r="U184" s="3">
        <v>2212000000</v>
      </c>
    </row>
    <row r="185" spans="1:21" ht="16" x14ac:dyDescent="0.2">
      <c r="A185" s="2" t="s">
        <v>57</v>
      </c>
      <c r="B185" s="3">
        <v>30</v>
      </c>
      <c r="C185" s="3">
        <v>30</v>
      </c>
      <c r="D185" s="5">
        <v>39.090000000000003</v>
      </c>
      <c r="E185" s="5">
        <v>32.28</v>
      </c>
      <c r="F185" s="5">
        <v>31.08</v>
      </c>
      <c r="G185" s="5">
        <v>34.4</v>
      </c>
      <c r="H185" s="5">
        <v>41.82</v>
      </c>
      <c r="I185" s="5">
        <v>43.58</v>
      </c>
      <c r="J185" s="5">
        <v>45.31</v>
      </c>
      <c r="K185" s="5">
        <v>48.9</v>
      </c>
      <c r="L185" s="5">
        <v>50.61</v>
      </c>
      <c r="M185" s="5">
        <v>48.84</v>
      </c>
      <c r="N185" s="5">
        <v>49.15</v>
      </c>
      <c r="O185" s="5">
        <v>55.11</v>
      </c>
      <c r="P185" s="5">
        <v>56.8</v>
      </c>
      <c r="Q185" s="6">
        <v>50.72</v>
      </c>
      <c r="R185" s="5">
        <v>56.8</v>
      </c>
      <c r="S185" s="5">
        <v>55.11</v>
      </c>
      <c r="T185" s="5">
        <v>53.08</v>
      </c>
      <c r="U185" s="5">
        <v>50.72</v>
      </c>
    </row>
    <row r="186" spans="1:21" ht="16" x14ac:dyDescent="0.2">
      <c r="A186" s="2" t="s">
        <v>186</v>
      </c>
      <c r="B186" s="3">
        <v>19000000</v>
      </c>
      <c r="C186" s="3">
        <v>155000000</v>
      </c>
      <c r="D186" s="3">
        <v>199000000</v>
      </c>
      <c r="E186" s="3">
        <v>5425000000</v>
      </c>
      <c r="F186" s="3" t="s">
        <v>26</v>
      </c>
      <c r="G186" s="3" t="s">
        <v>26</v>
      </c>
      <c r="H186" s="3" t="s">
        <v>26</v>
      </c>
      <c r="I186" s="3" t="s">
        <v>26</v>
      </c>
      <c r="J186" s="3" t="s">
        <v>26</v>
      </c>
      <c r="K186" s="3" t="s">
        <v>26</v>
      </c>
      <c r="L186" s="3" t="s">
        <v>26</v>
      </c>
      <c r="M186" s="3" t="s">
        <v>26</v>
      </c>
      <c r="N186" s="3" t="s">
        <v>26</v>
      </c>
      <c r="O186" s="3" t="s">
        <v>26</v>
      </c>
      <c r="P186" s="3" t="s">
        <v>26</v>
      </c>
      <c r="Q186" s="4" t="s">
        <v>26</v>
      </c>
      <c r="R186" s="3" t="s">
        <v>26</v>
      </c>
      <c r="S186" s="3" t="s">
        <v>26</v>
      </c>
      <c r="T186" s="3" t="s">
        <v>26</v>
      </c>
      <c r="U186" s="3" t="s">
        <v>26</v>
      </c>
    </row>
    <row r="187" spans="1:21" ht="16" x14ac:dyDescent="0.2">
      <c r="A187" s="2" t="s">
        <v>187</v>
      </c>
      <c r="B187" s="3">
        <v>2567000000</v>
      </c>
      <c r="C187" s="3">
        <v>1890000000</v>
      </c>
      <c r="D187" s="3">
        <v>2621000000</v>
      </c>
      <c r="E187" s="3">
        <v>2440000000</v>
      </c>
      <c r="F187" s="3">
        <v>2919000000</v>
      </c>
      <c r="G187" s="3">
        <v>2972000000</v>
      </c>
      <c r="H187" s="3">
        <v>3507000000</v>
      </c>
      <c r="I187" s="3">
        <v>3717000000</v>
      </c>
      <c r="J187" s="3">
        <v>4083000000</v>
      </c>
      <c r="K187" s="3">
        <v>4668000000</v>
      </c>
      <c r="L187" s="3">
        <v>6058000000</v>
      </c>
      <c r="M187" s="3">
        <v>5802000000</v>
      </c>
      <c r="N187" s="3">
        <v>5490000000</v>
      </c>
      <c r="O187" s="3">
        <v>6294000000</v>
      </c>
      <c r="P187" s="3">
        <v>5923000000</v>
      </c>
      <c r="Q187" s="4">
        <v>1648000000</v>
      </c>
      <c r="R187" s="3">
        <v>1075000000</v>
      </c>
      <c r="S187" s="3">
        <v>178000000</v>
      </c>
      <c r="T187" s="3">
        <v>-47000000</v>
      </c>
      <c r="U187" s="3">
        <v>442000000</v>
      </c>
    </row>
    <row r="188" spans="1:21" ht="16" x14ac:dyDescent="0.2">
      <c r="A188" s="28" t="s">
        <v>188</v>
      </c>
      <c r="B188" s="26">
        <v>2567000000</v>
      </c>
      <c r="C188" s="26">
        <v>1890000000</v>
      </c>
      <c r="D188" s="26">
        <v>2621000000</v>
      </c>
      <c r="E188" s="26">
        <v>2471780711</v>
      </c>
      <c r="F188" s="26">
        <v>2996268734</v>
      </c>
      <c r="G188" s="26">
        <v>3046578794</v>
      </c>
      <c r="H188" s="26">
        <v>3575449664</v>
      </c>
      <c r="I188" s="26">
        <v>3780742884</v>
      </c>
      <c r="J188" s="26">
        <v>4141336714</v>
      </c>
      <c r="K188" s="26">
        <v>4715236184</v>
      </c>
      <c r="L188" s="26">
        <v>6162322465</v>
      </c>
      <c r="M188" s="26">
        <v>5950898394</v>
      </c>
      <c r="N188" s="26">
        <v>5666674422</v>
      </c>
      <c r="O188" s="26">
        <v>6454275367</v>
      </c>
      <c r="P188" s="26">
        <v>6109631380</v>
      </c>
      <c r="Q188" s="27">
        <v>1926314670</v>
      </c>
      <c r="R188" s="26">
        <v>1129323950</v>
      </c>
      <c r="S188" s="26">
        <v>237683453</v>
      </c>
      <c r="T188" s="26">
        <v>29552448</v>
      </c>
      <c r="U188" s="26">
        <v>529139438</v>
      </c>
    </row>
    <row r="189" spans="1:21" ht="16" x14ac:dyDescent="0.2">
      <c r="A189" s="21" t="s">
        <v>201</v>
      </c>
      <c r="B189" s="22"/>
      <c r="C189" s="23">
        <f>(C188/B188)-1</f>
        <v>-0.26373198285936894</v>
      </c>
      <c r="D189" s="23">
        <f>(D188/C188)-1</f>
        <v>0.38677248677248688</v>
      </c>
      <c r="E189" s="23">
        <f>(E188/D188)-1</f>
        <v>-5.693219725295684E-2</v>
      </c>
      <c r="F189" s="23">
        <f t="shared" ref="F189:O189" si="25">(F188/E188)-1</f>
        <v>0.21219035356409499</v>
      </c>
      <c r="G189" s="23">
        <f t="shared" si="25"/>
        <v>1.6790903776123134E-2</v>
      </c>
      <c r="H189" s="23">
        <f t="shared" si="25"/>
        <v>0.17359500796157645</v>
      </c>
      <c r="I189" s="23">
        <f t="shared" si="25"/>
        <v>5.7417454947563229E-2</v>
      </c>
      <c r="J189" s="23">
        <f t="shared" si="25"/>
        <v>9.5376448773076605E-2</v>
      </c>
      <c r="K189" s="23">
        <f t="shared" si="25"/>
        <v>0.1385783165275849</v>
      </c>
      <c r="L189" s="23">
        <f t="shared" si="25"/>
        <v>0.30689582123379799</v>
      </c>
      <c r="M189" s="23">
        <f t="shared" si="25"/>
        <v>-3.4309154089358418E-2</v>
      </c>
      <c r="N189" s="23">
        <f t="shared" si="25"/>
        <v>-4.7761523249425508E-2</v>
      </c>
      <c r="O189" s="23">
        <f t="shared" si="25"/>
        <v>0.13898821184119203</v>
      </c>
      <c r="P189" s="23">
        <f t="shared" ref="P189" si="26">(P188/O188)-1</f>
        <v>-5.3397781687798296E-2</v>
      </c>
      <c r="Q189" s="23">
        <f t="shared" ref="Q189" si="27">(Q188/P188)-1</f>
        <v>-0.68470852819274342</v>
      </c>
      <c r="R189" s="23"/>
      <c r="S189" s="23">
        <f t="shared" ref="S189" si="28">(S188/R188)-1</f>
        <v>-0.78953474510126165</v>
      </c>
      <c r="T189" s="23">
        <f t="shared" ref="T189" si="29">(T188/S188)-1</f>
        <v>-0.87566468078869586</v>
      </c>
      <c r="U189" s="23">
        <f t="shared" ref="U189" si="30">(U188/T188)-1</f>
        <v>16.905096660689498</v>
      </c>
    </row>
    <row r="190" spans="1:21" ht="16" x14ac:dyDescent="0.2">
      <c r="A190" s="24" t="s">
        <v>202</v>
      </c>
      <c r="B190" s="25">
        <f t="shared" ref="B190:U190" si="31">B188/B2</f>
        <v>0.20534357251419885</v>
      </c>
      <c r="C190" s="25">
        <f t="shared" si="31"/>
        <v>0.18126018989162751</v>
      </c>
      <c r="D190" s="25">
        <f t="shared" si="31"/>
        <v>0.18767005584992125</v>
      </c>
      <c r="E190" s="25">
        <f t="shared" si="31"/>
        <v>0.17996219228249</v>
      </c>
      <c r="F190" s="25">
        <f t="shared" si="31"/>
        <v>0.2336271917348928</v>
      </c>
      <c r="G190" s="25">
        <f t="shared" si="31"/>
        <v>0.2496172711183941</v>
      </c>
      <c r="H190" s="25">
        <f t="shared" si="31"/>
        <v>0.27408583089306249</v>
      </c>
      <c r="I190" s="25">
        <f t="shared" si="31"/>
        <v>0.29082637569230768</v>
      </c>
      <c r="J190" s="25">
        <f t="shared" si="31"/>
        <v>0.30974844532535528</v>
      </c>
      <c r="K190" s="25">
        <f t="shared" si="31"/>
        <v>0.31516851707773547</v>
      </c>
      <c r="L190" s="25">
        <f t="shared" si="31"/>
        <v>0.39041576691586416</v>
      </c>
      <c r="M190" s="25">
        <f t="shared" si="31"/>
        <v>0.41374528220816242</v>
      </c>
      <c r="N190" s="25">
        <f t="shared" si="31"/>
        <v>0.39185909840260008</v>
      </c>
      <c r="O190" s="25">
        <f t="shared" si="31"/>
        <v>0.35184667286306148</v>
      </c>
      <c r="P190" s="25">
        <f t="shared" si="31"/>
        <v>0.30505449271020574</v>
      </c>
      <c r="Q190" s="25">
        <f t="shared" si="31"/>
        <v>0.10635571278710247</v>
      </c>
      <c r="R190" s="25">
        <f t="shared" si="31"/>
        <v>0.24182525695931478</v>
      </c>
      <c r="S190" s="25">
        <f t="shared" si="31"/>
        <v>5.4278020781000226E-2</v>
      </c>
      <c r="T190" s="25">
        <f t="shared" si="31"/>
        <v>6.5222794085190907E-3</v>
      </c>
      <c r="U190" s="25">
        <f t="shared" si="31"/>
        <v>0.11675627493380406</v>
      </c>
    </row>
    <row r="191" spans="1:21" ht="16" x14ac:dyDescent="0.2">
      <c r="A191" s="2" t="s">
        <v>189</v>
      </c>
      <c r="B191" s="3">
        <v>2567000000</v>
      </c>
      <c r="C191" s="3">
        <v>1890000000</v>
      </c>
      <c r="D191" s="3">
        <v>2769000000</v>
      </c>
      <c r="E191" s="3">
        <v>6937000000</v>
      </c>
      <c r="F191" s="3">
        <v>1661000000</v>
      </c>
      <c r="G191" s="3">
        <v>958000000</v>
      </c>
      <c r="H191" s="3">
        <v>2005000000</v>
      </c>
      <c r="I191" s="3">
        <v>2215000000</v>
      </c>
      <c r="J191" s="3">
        <v>2582000000</v>
      </c>
      <c r="K191" s="3">
        <v>4517000000</v>
      </c>
      <c r="L191" s="3">
        <v>6558000000</v>
      </c>
      <c r="M191" s="3">
        <v>5793000000</v>
      </c>
      <c r="N191" s="3">
        <v>5988000000</v>
      </c>
      <c r="O191" s="3">
        <v>7239000000</v>
      </c>
      <c r="P191" s="3">
        <v>6917000000</v>
      </c>
      <c r="Q191" s="4">
        <v>4947000000</v>
      </c>
      <c r="R191" s="3">
        <v>1874000000</v>
      </c>
      <c r="S191" s="3">
        <v>1575000000</v>
      </c>
      <c r="T191" s="3">
        <v>1056000000</v>
      </c>
      <c r="U191" s="3">
        <v>442000000</v>
      </c>
    </row>
    <row r="192" spans="1:21" ht="16" x14ac:dyDescent="0.2">
      <c r="A192" s="2" t="s">
        <v>190</v>
      </c>
      <c r="B192" s="5">
        <v>1.96</v>
      </c>
      <c r="C192" s="5">
        <v>1.5</v>
      </c>
      <c r="D192" s="5">
        <v>2.19</v>
      </c>
      <c r="E192" s="5">
        <v>2.12</v>
      </c>
      <c r="F192" s="5">
        <v>2.58</v>
      </c>
      <c r="G192" s="5">
        <v>2.71</v>
      </c>
      <c r="H192" s="5">
        <v>3.29</v>
      </c>
      <c r="I192" s="5">
        <v>3.61</v>
      </c>
      <c r="J192" s="5">
        <v>4.07</v>
      </c>
      <c r="K192" s="5">
        <v>4.71</v>
      </c>
      <c r="L192" s="5">
        <v>6.25</v>
      </c>
      <c r="M192" s="5">
        <v>6.2</v>
      </c>
      <c r="N192" s="5">
        <v>5.96</v>
      </c>
      <c r="O192" s="5">
        <v>6.82</v>
      </c>
      <c r="P192" s="5">
        <v>6.47</v>
      </c>
      <c r="Q192" s="6">
        <v>1.82</v>
      </c>
      <c r="R192" s="5">
        <v>1.19</v>
      </c>
      <c r="S192" s="5">
        <v>0.2</v>
      </c>
      <c r="T192" s="5">
        <v>-0.05</v>
      </c>
      <c r="U192" s="5">
        <v>0.49</v>
      </c>
    </row>
    <row r="193" spans="1:21" ht="16" x14ac:dyDescent="0.2">
      <c r="A193" s="2" t="s">
        <v>191</v>
      </c>
      <c r="B193" s="5">
        <v>5.01</v>
      </c>
      <c r="C193" s="5">
        <v>9.74</v>
      </c>
      <c r="D193" s="5">
        <v>7.85</v>
      </c>
      <c r="E193" s="5">
        <v>8.3699999999999992</v>
      </c>
      <c r="F193" s="5">
        <v>9.06</v>
      </c>
      <c r="G193" s="5">
        <v>12.87</v>
      </c>
      <c r="H193" s="5">
        <v>13.5</v>
      </c>
      <c r="I193" s="5">
        <v>11.86</v>
      </c>
      <c r="J193" s="5">
        <v>14.48</v>
      </c>
      <c r="K193" s="5">
        <v>17.45</v>
      </c>
      <c r="L193" s="5">
        <v>11.24</v>
      </c>
      <c r="M193" s="5">
        <v>16.29</v>
      </c>
      <c r="N193" s="5">
        <v>22.56</v>
      </c>
      <c r="O193" s="5">
        <v>15.73</v>
      </c>
      <c r="P193" s="5">
        <v>13.28</v>
      </c>
      <c r="Q193" s="6">
        <v>12.75</v>
      </c>
      <c r="R193" s="5">
        <v>13.82</v>
      </c>
      <c r="S193" s="5">
        <v>16.36</v>
      </c>
      <c r="T193" s="5">
        <v>15.36</v>
      </c>
      <c r="U193" s="5">
        <v>13.93</v>
      </c>
    </row>
    <row r="194" spans="1:21" ht="16" x14ac:dyDescent="0.2">
      <c r="A194" s="2" t="s">
        <v>192</v>
      </c>
      <c r="B194" s="5">
        <v>1.73</v>
      </c>
      <c r="C194" s="5">
        <v>1.8</v>
      </c>
      <c r="D194" s="5">
        <v>1.18</v>
      </c>
      <c r="E194" s="5">
        <v>1.46</v>
      </c>
      <c r="F194" s="5">
        <v>1.94</v>
      </c>
      <c r="G194" s="5">
        <v>1.57</v>
      </c>
      <c r="H194" s="5">
        <v>1.38</v>
      </c>
      <c r="I194" s="5">
        <v>1.43</v>
      </c>
      <c r="J194" s="5">
        <v>1.28</v>
      </c>
      <c r="K194" s="5">
        <v>1.46</v>
      </c>
      <c r="L194" s="5">
        <v>1.29</v>
      </c>
      <c r="M194" s="5">
        <v>1.33</v>
      </c>
      <c r="N194" s="5">
        <v>1.1000000000000001</v>
      </c>
      <c r="O194" s="5">
        <v>1.1299999999999999</v>
      </c>
      <c r="P194" s="3">
        <v>1</v>
      </c>
      <c r="Q194" s="6">
        <v>0.92</v>
      </c>
      <c r="R194" s="5">
        <v>1.04</v>
      </c>
      <c r="S194" s="5">
        <v>0.68</v>
      </c>
      <c r="T194" s="5">
        <v>0.81</v>
      </c>
      <c r="U194" s="5">
        <v>1.1299999999999999</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25FA-35DA-764F-8298-5BBC9815A419}">
  <dimension ref="A1:R110"/>
  <sheetViews>
    <sheetView tabSelected="1" workbookViewId="0">
      <selection activeCell="D16" sqref="D16"/>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142615289823</v>
      </c>
      <c r="B3" s="36" t="s">
        <v>203</v>
      </c>
      <c r="C3" s="37">
        <f>Financials!Q8*0.01</f>
        <v>0.64459999999999995</v>
      </c>
      <c r="D3" s="36" t="s">
        <v>204</v>
      </c>
      <c r="E3" s="37">
        <f>SUM(C11:E11)/3</f>
        <v>0.12191317328206752</v>
      </c>
      <c r="F3" s="38" t="s">
        <v>205</v>
      </c>
      <c r="G3" s="39">
        <f>AVERAGE(Financials!M129:Q129)</f>
        <v>-7.9402562330412214E-3</v>
      </c>
      <c r="H3" s="38" t="s">
        <v>206</v>
      </c>
      <c r="I3" s="40">
        <f>J15*(1+I7)/(I6-I7)</f>
        <v>139187931911.34665</v>
      </c>
      <c r="J3" s="41" t="s">
        <v>207</v>
      </c>
      <c r="K3" s="42">
        <f>Financials!Q172*-1/Model!A3</f>
        <v>3.1546407160015694E-2</v>
      </c>
      <c r="L3" s="43" t="s">
        <v>208</v>
      </c>
      <c r="M3" s="44"/>
      <c r="N3" s="118" t="s">
        <v>209</v>
      </c>
      <c r="O3" s="119"/>
      <c r="P3" s="44"/>
      <c r="Q3" s="44"/>
      <c r="R3" s="44"/>
    </row>
    <row r="4" spans="1:18" ht="22" customHeight="1" x14ac:dyDescent="0.2">
      <c r="A4" s="45">
        <f>Financials!Q56-Financials!Q96-Financials!Q105</f>
        <v>-2274000000</v>
      </c>
      <c r="B4" s="46" t="s">
        <v>210</v>
      </c>
      <c r="C4" s="47">
        <f>Financials!Q17*0.01</f>
        <v>0.44290000000000002</v>
      </c>
      <c r="D4" s="46" t="s">
        <v>211</v>
      </c>
      <c r="E4" s="47">
        <f>SUM(C13:E13)/3</f>
        <v>0.20997062261429936</v>
      </c>
      <c r="F4" s="48" t="s">
        <v>212</v>
      </c>
      <c r="G4" s="49">
        <f>A5*(1+(5*G3))</f>
        <v>872147233.67050707</v>
      </c>
      <c r="H4" s="48" t="s">
        <v>213</v>
      </c>
      <c r="I4" s="50">
        <f>NPV(I6,F15,G15,H15,I15,(J15+I3))</f>
        <v>107946647595.03125</v>
      </c>
      <c r="J4" s="48" t="s">
        <v>214</v>
      </c>
      <c r="K4" s="51" cm="1">
        <f t="array" ref="K4">_FV(A1,"Change (%)",TRUE)</f>
        <v>-4.1219999999999998E-3</v>
      </c>
      <c r="L4" s="52" t="s">
        <v>215</v>
      </c>
      <c r="M4" s="44"/>
      <c r="N4" s="120" t="s">
        <v>216</v>
      </c>
      <c r="O4" s="121"/>
      <c r="P4" s="44"/>
      <c r="Q4" s="44"/>
      <c r="R4" s="44"/>
    </row>
    <row r="5" spans="1:18" ht="22" customHeight="1" x14ac:dyDescent="0.2">
      <c r="A5" s="45" cm="1">
        <f t="array" ref="A5">_FV(A1,"Shares outstanding",TRUE)</f>
        <v>908204100</v>
      </c>
      <c r="B5" s="46" t="s">
        <v>217</v>
      </c>
      <c r="C5" s="47">
        <f>F14</f>
        <v>0.36955530216647664</v>
      </c>
      <c r="D5" s="53" t="s">
        <v>218</v>
      </c>
      <c r="E5" s="47">
        <f>SUM(C16:E16)/3</f>
        <v>1.2609635634656077E-2</v>
      </c>
      <c r="F5" s="48" t="s">
        <v>219</v>
      </c>
      <c r="G5" s="49">
        <f>Financials!Q56</f>
        <v>8948000000</v>
      </c>
      <c r="H5" s="48" t="s">
        <v>220</v>
      </c>
      <c r="I5" s="50">
        <f>I4+G5-G6</f>
        <v>105672647595.03125</v>
      </c>
      <c r="J5" s="48" t="s">
        <v>221</v>
      </c>
      <c r="K5" s="54" cm="1">
        <f t="array" ref="K5">_FV(A1,"Price")</f>
        <v>157.03</v>
      </c>
      <c r="L5" s="55" t="s">
        <v>222</v>
      </c>
      <c r="M5" s="44"/>
      <c r="N5" s="56" t="s">
        <v>223</v>
      </c>
      <c r="O5" s="57">
        <f>Financials!Q20</f>
        <v>315000000</v>
      </c>
      <c r="P5" s="44"/>
      <c r="Q5" s="44"/>
      <c r="R5" s="44"/>
    </row>
    <row r="6" spans="1:18" ht="22" customHeight="1" x14ac:dyDescent="0.2">
      <c r="A6" s="58">
        <f>O20/F10</f>
        <v>8.1308603091790186</v>
      </c>
      <c r="B6" s="46" t="s">
        <v>224</v>
      </c>
      <c r="C6" s="47">
        <f>F17</f>
        <v>0.17725199543899658</v>
      </c>
      <c r="D6" s="53" t="s">
        <v>202</v>
      </c>
      <c r="E6" s="47">
        <f>Financials!Q33/Financials!Q126</f>
        <v>0.42697372376886539</v>
      </c>
      <c r="F6" s="46" t="s">
        <v>225</v>
      </c>
      <c r="G6" s="49">
        <f>Financials!Q96+Financials!Q105</f>
        <v>11222000000</v>
      </c>
      <c r="H6" s="48" t="s">
        <v>226</v>
      </c>
      <c r="I6" s="51">
        <f>N25</f>
        <v>9.2772218973755816E-2</v>
      </c>
      <c r="J6" s="48" t="s">
        <v>227</v>
      </c>
      <c r="K6" s="59">
        <f>I5/G4</f>
        <v>121.16377088109168</v>
      </c>
      <c r="L6" s="60" t="s">
        <v>228</v>
      </c>
      <c r="M6" s="44"/>
      <c r="N6" s="56" t="s">
        <v>229</v>
      </c>
      <c r="O6" s="57">
        <f>Financials!Q96</f>
        <v>300000000</v>
      </c>
      <c r="P6" s="44"/>
      <c r="Q6" s="44"/>
      <c r="R6" s="44"/>
    </row>
    <row r="7" spans="1:18" ht="22" customHeight="1" thickBot="1" x14ac:dyDescent="0.25">
      <c r="A7" s="61">
        <f>O20/F12</f>
        <v>22.001741719068189</v>
      </c>
      <c r="B7" s="62" t="s">
        <v>230</v>
      </c>
      <c r="C7" s="63">
        <f>F15/A3</f>
        <v>2.1799906614911931E-2</v>
      </c>
      <c r="D7" s="62" t="s">
        <v>231</v>
      </c>
      <c r="E7" s="64">
        <f>(Financials!Q16*(1-0.25))/(Financials!Q126+Financials!Q105+Financials!Q96)</f>
        <v>0.21600904749937169</v>
      </c>
      <c r="F7" s="62" t="s">
        <v>198</v>
      </c>
      <c r="G7" s="65">
        <f>(Financials!Q96+Financials!Q105)/Financials!Q126</f>
        <v>0.67476399494919126</v>
      </c>
      <c r="H7" s="66" t="s">
        <v>232</v>
      </c>
      <c r="I7" s="67">
        <v>2.5000000000000001E-2</v>
      </c>
      <c r="J7" s="68" t="s">
        <v>233</v>
      </c>
      <c r="K7" s="69">
        <f>K6/K5-1</f>
        <v>-0.22840367521434324</v>
      </c>
      <c r="L7" s="70" t="s">
        <v>234</v>
      </c>
      <c r="M7" s="44"/>
      <c r="N7" s="56" t="s">
        <v>235</v>
      </c>
      <c r="O7" s="57">
        <f>Financials!Q105</f>
        <v>10922000000</v>
      </c>
      <c r="P7" s="44"/>
      <c r="Q7" s="44"/>
      <c r="R7" s="44"/>
    </row>
    <row r="8" spans="1:18" ht="22" customHeight="1" x14ac:dyDescent="0.2">
      <c r="A8" s="71"/>
      <c r="B8" s="44"/>
      <c r="C8" s="44"/>
      <c r="D8" s="44"/>
      <c r="E8" s="44"/>
      <c r="F8" s="44"/>
      <c r="G8" s="44"/>
      <c r="H8" s="44"/>
      <c r="I8" s="44"/>
      <c r="J8" s="72"/>
      <c r="K8" s="72"/>
      <c r="L8" s="72"/>
      <c r="M8" s="44"/>
      <c r="N8" s="73" t="s">
        <v>216</v>
      </c>
      <c r="O8" s="74">
        <f>O5/(O6+O7)</f>
        <v>2.8069862769559792E-2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936000000</v>
      </c>
      <c r="P9" s="44"/>
      <c r="Q9" s="44"/>
      <c r="R9" s="44"/>
    </row>
    <row r="10" spans="1:18" ht="22" customHeight="1" x14ac:dyDescent="0.2">
      <c r="A10" s="81" t="s">
        <v>237</v>
      </c>
      <c r="B10" s="82">
        <v>14383000000</v>
      </c>
      <c r="C10" s="82">
        <v>14461000000</v>
      </c>
      <c r="D10" s="82">
        <v>18344000000</v>
      </c>
      <c r="E10" s="83">
        <v>20028000000</v>
      </c>
      <c r="F10" s="82">
        <v>17540000000</v>
      </c>
      <c r="G10" s="82">
        <v>17714000000</v>
      </c>
      <c r="H10" s="82">
        <v>20020000000</v>
      </c>
      <c r="I10" s="82">
        <v>22125000000</v>
      </c>
      <c r="J10" s="83">
        <v>24023000000</v>
      </c>
      <c r="K10" s="84" t="s">
        <v>238</v>
      </c>
      <c r="L10" s="72"/>
      <c r="N10" s="56" t="s">
        <v>239</v>
      </c>
      <c r="O10" s="57">
        <f>Financials!Q24</f>
        <v>8037000000</v>
      </c>
      <c r="P10" s="44"/>
      <c r="Q10" s="44"/>
      <c r="R10" s="44"/>
    </row>
    <row r="11" spans="1:18" ht="22" customHeight="1" x14ac:dyDescent="0.2">
      <c r="A11" s="85"/>
      <c r="B11" s="86"/>
      <c r="C11" s="86">
        <f t="shared" ref="C11:J11" si="0">(C10/B10)-1</f>
        <v>5.4230689007856991E-3</v>
      </c>
      <c r="D11" s="86">
        <f t="shared" si="0"/>
        <v>0.26851531705967768</v>
      </c>
      <c r="E11" s="86">
        <f t="shared" si="0"/>
        <v>9.1801133885739183E-2</v>
      </c>
      <c r="F11" s="87">
        <f t="shared" si="0"/>
        <v>-0.12422608348312358</v>
      </c>
      <c r="G11" s="86">
        <f t="shared" si="0"/>
        <v>9.9201824401369265E-3</v>
      </c>
      <c r="H11" s="86">
        <f t="shared" si="0"/>
        <v>0.13017951902450031</v>
      </c>
      <c r="I11" s="86">
        <f t="shared" si="0"/>
        <v>0.10514485514485505</v>
      </c>
      <c r="J11" s="88">
        <f t="shared" si="0"/>
        <v>8.5785310734463271E-2</v>
      </c>
      <c r="K11" s="88">
        <f>AVERAGE(F11:J11)</f>
        <v>4.1360756772166399E-2</v>
      </c>
      <c r="L11" s="72"/>
      <c r="M11" s="72"/>
      <c r="N11" s="56" t="s">
        <v>240</v>
      </c>
      <c r="O11" s="89">
        <f>O9/O10</f>
        <v>0.11646136618141098</v>
      </c>
      <c r="P11" s="44"/>
      <c r="Q11" s="44"/>
      <c r="R11" s="44"/>
    </row>
    <row r="12" spans="1:18" ht="22" customHeight="1" x14ac:dyDescent="0.2">
      <c r="A12" s="81" t="s">
        <v>144</v>
      </c>
      <c r="B12" s="82">
        <v>5017000000</v>
      </c>
      <c r="C12" s="82">
        <v>5595000000</v>
      </c>
      <c r="D12" s="82">
        <v>7769000000</v>
      </c>
      <c r="E12" s="82">
        <v>8749000000</v>
      </c>
      <c r="F12" s="90">
        <v>6482000000</v>
      </c>
      <c r="G12" s="82">
        <v>6012000000</v>
      </c>
      <c r="H12" s="82">
        <v>7101000000</v>
      </c>
      <c r="I12" s="82">
        <v>9430000000</v>
      </c>
      <c r="J12" s="83">
        <v>10454000000</v>
      </c>
      <c r="K12" s="91" t="s">
        <v>241</v>
      </c>
      <c r="L12" s="72"/>
      <c r="M12" s="72"/>
      <c r="N12" s="56" t="s">
        <v>242</v>
      </c>
      <c r="O12" s="89">
        <f>O8*(1-O11)</f>
        <v>2.4800808202892134E-2</v>
      </c>
      <c r="P12" s="44"/>
      <c r="Q12" s="44"/>
      <c r="R12" s="44"/>
    </row>
    <row r="13" spans="1:18" ht="22" customHeight="1" x14ac:dyDescent="0.2">
      <c r="A13" s="85"/>
      <c r="B13" s="86"/>
      <c r="C13" s="86">
        <f t="shared" ref="C13:J13" si="1">(C12/B12)-1</f>
        <v>0.11520829180785319</v>
      </c>
      <c r="D13" s="86">
        <f t="shared" si="1"/>
        <v>0.38856121537086685</v>
      </c>
      <c r="E13" s="86">
        <f t="shared" si="1"/>
        <v>0.12614236066417805</v>
      </c>
      <c r="F13" s="87">
        <f t="shared" si="1"/>
        <v>-0.25911532746599608</v>
      </c>
      <c r="G13" s="86">
        <f t="shared" si="1"/>
        <v>-7.2508485035482906E-2</v>
      </c>
      <c r="H13" s="86">
        <f t="shared" si="1"/>
        <v>0.18113772455089827</v>
      </c>
      <c r="I13" s="86">
        <f t="shared" si="1"/>
        <v>0.32798197436980714</v>
      </c>
      <c r="J13" s="88">
        <f t="shared" si="1"/>
        <v>0.10858960763520686</v>
      </c>
      <c r="K13" s="88">
        <f>AVERAGE(F13:J13)</f>
        <v>5.7217098810886657E-2</v>
      </c>
      <c r="L13" s="72"/>
      <c r="M13" s="72"/>
      <c r="N13" s="120" t="s">
        <v>243</v>
      </c>
      <c r="O13" s="121"/>
      <c r="P13" s="44"/>
      <c r="Q13" s="44"/>
      <c r="R13" s="44"/>
    </row>
    <row r="14" spans="1:18" ht="22" customHeight="1" x14ac:dyDescent="0.2">
      <c r="A14" s="92" t="s">
        <v>244</v>
      </c>
      <c r="B14" s="93">
        <f>B12/B10</f>
        <v>0.34881457275950778</v>
      </c>
      <c r="C14" s="93">
        <f t="shared" ref="C14:J14" si="2">C12/C10</f>
        <v>0.38690270382407854</v>
      </c>
      <c r="D14" s="93">
        <f t="shared" si="2"/>
        <v>0.42351722634103794</v>
      </c>
      <c r="E14" s="93">
        <f t="shared" si="2"/>
        <v>0.43683842620331537</v>
      </c>
      <c r="F14" s="94">
        <f t="shared" si="2"/>
        <v>0.36955530216647664</v>
      </c>
      <c r="G14" s="93">
        <f t="shared" si="2"/>
        <v>0.33939257084791691</v>
      </c>
      <c r="H14" s="93">
        <f t="shared" si="2"/>
        <v>0.35469530469530469</v>
      </c>
      <c r="I14" s="93">
        <f t="shared" si="2"/>
        <v>0.42621468926553674</v>
      </c>
      <c r="J14" s="95">
        <f t="shared" si="2"/>
        <v>0.43516629896349329</v>
      </c>
      <c r="K14" s="95"/>
      <c r="L14" s="72"/>
      <c r="M14" s="72"/>
      <c r="N14" s="56" t="s">
        <v>245</v>
      </c>
      <c r="O14" s="89">
        <f>'[1]US Treasury Bonds'!$C$8</f>
        <v>4.1210000000000004E-2</v>
      </c>
      <c r="P14" s="44"/>
      <c r="Q14" s="44"/>
      <c r="R14" s="44"/>
    </row>
    <row r="15" spans="1:18" ht="22" customHeight="1" x14ac:dyDescent="0.2">
      <c r="A15" s="81" t="s">
        <v>187</v>
      </c>
      <c r="B15" s="82">
        <v>5950898394</v>
      </c>
      <c r="C15" s="82">
        <v>5666674422</v>
      </c>
      <c r="D15" s="82">
        <v>6454275367</v>
      </c>
      <c r="E15" s="82">
        <v>6109631380</v>
      </c>
      <c r="F15" s="90">
        <v>3109000000</v>
      </c>
      <c r="G15" s="82">
        <v>2730000000</v>
      </c>
      <c r="H15" s="82">
        <v>4316000000</v>
      </c>
      <c r="I15" s="82">
        <v>6105000000</v>
      </c>
      <c r="J15" s="83">
        <v>9203000000</v>
      </c>
      <c r="K15" s="91" t="s">
        <v>246</v>
      </c>
      <c r="L15" s="72"/>
      <c r="M15" s="72"/>
      <c r="N15" s="56" t="s">
        <v>247</v>
      </c>
      <c r="O15" s="96">
        <f>1.33</f>
        <v>1.33</v>
      </c>
      <c r="P15" s="44"/>
      <c r="Q15" s="44"/>
      <c r="R15" s="44"/>
    </row>
    <row r="16" spans="1:18" ht="22" customHeight="1" x14ac:dyDescent="0.2">
      <c r="A16" s="97"/>
      <c r="B16" s="86"/>
      <c r="C16" s="86">
        <f t="shared" ref="C16:J16" si="3">(C15/B15)-1</f>
        <v>-4.7761523249425508E-2</v>
      </c>
      <c r="D16" s="86">
        <f t="shared" si="3"/>
        <v>0.13898821184119203</v>
      </c>
      <c r="E16" s="86">
        <f t="shared" si="3"/>
        <v>-5.3397781687798296E-2</v>
      </c>
      <c r="F16" s="87">
        <f t="shared" si="3"/>
        <v>-0.49113132910483381</v>
      </c>
      <c r="G16" s="86">
        <f t="shared" si="3"/>
        <v>-0.12190414924412996</v>
      </c>
      <c r="H16" s="86">
        <f t="shared" si="3"/>
        <v>0.58095238095238089</v>
      </c>
      <c r="I16" s="86">
        <f t="shared" si="3"/>
        <v>0.41450417052826682</v>
      </c>
      <c r="J16" s="88">
        <f t="shared" si="3"/>
        <v>0.5074529074529075</v>
      </c>
      <c r="K16" s="88">
        <f>AVERAGE(F16:J16)</f>
        <v>0.1779747961169183</v>
      </c>
      <c r="L16" s="72"/>
      <c r="M16" s="72"/>
      <c r="N16" s="56" t="s">
        <v>248</v>
      </c>
      <c r="O16" s="89">
        <v>8.4000000000000005E-2</v>
      </c>
      <c r="P16" s="44"/>
      <c r="Q16" s="44"/>
      <c r="R16" s="44"/>
    </row>
    <row r="17" spans="1:18" ht="22" customHeight="1" x14ac:dyDescent="0.2">
      <c r="A17" s="92" t="s">
        <v>202</v>
      </c>
      <c r="B17" s="93">
        <f>B15/B10</f>
        <v>0.41374528220816242</v>
      </c>
      <c r="C17" s="93">
        <f t="shared" ref="C17:J17" si="4">C15/C10</f>
        <v>0.39185909840260008</v>
      </c>
      <c r="D17" s="93">
        <f t="shared" si="4"/>
        <v>0.35184667286306148</v>
      </c>
      <c r="E17" s="95">
        <f t="shared" si="4"/>
        <v>0.30505449271020574</v>
      </c>
      <c r="F17" s="93">
        <f t="shared" si="4"/>
        <v>0.17725199543899658</v>
      </c>
      <c r="G17" s="93">
        <f t="shared" si="4"/>
        <v>0.15411538895788643</v>
      </c>
      <c r="H17" s="93">
        <f t="shared" si="4"/>
        <v>0.21558441558441557</v>
      </c>
      <c r="I17" s="93">
        <f t="shared" si="4"/>
        <v>0.27593220338983049</v>
      </c>
      <c r="J17" s="95">
        <f t="shared" si="4"/>
        <v>0.3830912042625817</v>
      </c>
      <c r="K17" s="95"/>
      <c r="L17" s="72"/>
      <c r="M17" s="72"/>
      <c r="N17" s="98" t="s">
        <v>243</v>
      </c>
      <c r="O17" s="99">
        <f>(O14)+((O15)*(O16-O14))</f>
        <v>9.8120700000000005E-2</v>
      </c>
      <c r="P17" s="44"/>
      <c r="Q17" s="44"/>
      <c r="R17" s="44"/>
    </row>
    <row r="18" spans="1:18" ht="22" customHeight="1" x14ac:dyDescent="0.2">
      <c r="A18" s="100" t="s">
        <v>198</v>
      </c>
      <c r="B18" s="101">
        <v>0.30463970088375253</v>
      </c>
      <c r="C18" s="101">
        <v>0.28695652173913044</v>
      </c>
      <c r="D18" s="101">
        <v>0.32585176046312991</v>
      </c>
      <c r="E18" s="101">
        <v>0.33449510981468772</v>
      </c>
      <c r="F18" s="102"/>
      <c r="G18" s="101"/>
      <c r="H18" s="101"/>
      <c r="I18" s="101"/>
      <c r="J18" s="103"/>
      <c r="K18" s="104"/>
      <c r="L18" s="72"/>
      <c r="M18" s="72"/>
      <c r="N18" s="120" t="s">
        <v>249</v>
      </c>
      <c r="O18" s="121"/>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11222000000</v>
      </c>
      <c r="P19" s="44"/>
      <c r="Q19" s="44"/>
      <c r="R19" s="44"/>
    </row>
    <row r="20" spans="1:18" ht="22" customHeight="1" x14ac:dyDescent="0.2">
      <c r="B20" s="106"/>
      <c r="C20" s="106"/>
      <c r="D20" s="106"/>
      <c r="E20" s="106"/>
      <c r="F20" s="72"/>
      <c r="G20" s="72"/>
      <c r="H20" s="72"/>
      <c r="I20" s="72"/>
      <c r="J20" s="72"/>
      <c r="K20" s="72"/>
      <c r="L20" s="72"/>
      <c r="M20" s="72"/>
      <c r="N20" s="56" t="s">
        <v>203</v>
      </c>
      <c r="O20" s="105">
        <f>A3</f>
        <v>142615289823</v>
      </c>
      <c r="P20" s="44"/>
      <c r="Q20" s="44"/>
      <c r="R20" s="44"/>
    </row>
    <row r="21" spans="1:18" ht="22" customHeight="1" x14ac:dyDescent="0.2">
      <c r="A21" s="116" t="str" cm="1">
        <f t="array" ref="A21">_FV(A1,"Industry")</f>
        <v>Semiconductors &amp; Semiconductor Equipment</v>
      </c>
      <c r="B21" s="116"/>
      <c r="C21" s="116"/>
      <c r="D21" s="117" cm="1">
        <f t="array" ref="D21">_FV(A1,"Year incorporated",TRUE)</f>
        <v>1938</v>
      </c>
      <c r="E21" s="117"/>
      <c r="F21" s="72"/>
      <c r="G21" s="72"/>
      <c r="H21" s="72"/>
      <c r="I21" s="72"/>
      <c r="J21" s="72"/>
      <c r="K21" s="72"/>
      <c r="M21" s="72"/>
      <c r="N21" s="56" t="s">
        <v>251</v>
      </c>
      <c r="O21" s="105">
        <f>O19+O20</f>
        <v>153837289823</v>
      </c>
      <c r="P21" s="44"/>
      <c r="Q21" s="44"/>
      <c r="R21" s="44"/>
    </row>
    <row r="22" spans="1:18" ht="22" customHeight="1" x14ac:dyDescent="0.2">
      <c r="A22" s="109" t="str" cm="1">
        <f t="array" ref="A22">_FV(A1,"Description")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B22" s="109"/>
      <c r="C22" s="109"/>
      <c r="D22" s="109"/>
      <c r="E22" s="109"/>
      <c r="F22" s="72"/>
      <c r="G22" s="72"/>
      <c r="H22" s="72"/>
      <c r="I22" s="72"/>
      <c r="J22" s="72"/>
      <c r="K22" s="72"/>
      <c r="L22" s="72"/>
      <c r="M22" s="72"/>
      <c r="N22" s="73" t="s">
        <v>252</v>
      </c>
      <c r="O22" s="107">
        <f>(O19/O21)</f>
        <v>7.2947202937022976E-2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0.92705279706297705</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9.2772218973755816E-2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A21:C21"/>
    <mergeCell ref="D21:E21"/>
    <mergeCell ref="N3:O3"/>
    <mergeCell ref="N4:O4"/>
    <mergeCell ref="N13:O13"/>
    <mergeCell ref="N18:O18"/>
  </mergeCells>
  <hyperlinks>
    <hyperlink ref="F9" r:id="rId1" display="https://finbox.com/NASDAQGS:TXN/explorer/revenue_proj" xr:uid="{3888ED42-9EF2-044E-82E4-80075E3DE1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2023-12-09T08:02:25Z</dcterms:modified>
</cp:coreProperties>
</file>