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C38339A-902C-C54E-A4C5-D81276AEDEF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E5" i="2"/>
  <c r="E4" i="2"/>
  <c r="G4" i="2"/>
  <c r="O20" i="2"/>
  <c r="C7" i="2"/>
  <c r="A7" i="2" l="1"/>
  <c r="A6"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<sst xmlns="http://schemas.openxmlformats.org/spreadsheetml/2006/main" count="1299" uniqueCount="255">
  <si>
    <t>2009 Y</t>
  </si>
  <si>
    <t>2010 Y</t>
  </si>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</sst>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339.46</v>
    <v>242.8</v>
    <v>1.2017</v>
    <v>2.13</v>
    <v>6.3560000000000005E-3</v>
    <v>0</v>
    <v>0</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v>733000</v>
    <v>New York Stock Exchange</v>
    <v>XNYS</v>
    <v>XNYS</v>
    <v>1 Grand Canal Square, Grand Canal Harbour, Dublin 2, DUBLIN, DUBLIN IE</v>
    <v>337.71300000000002</v>
    <v>Software &amp; IT Services</v>
    <v>Stock</v>
    <v>45268.997130728909</v>
    <v>0</v>
    <v>334.56</v>
    <v>224185985118</v>
    <v>ACCENTURE PUBLIC LIMITED COMPANY</v>
    <v>ACCENTURE PUBLIC LIMITED COMPANY</v>
    <v>335.1</v>
    <v>31.1082</v>
    <v>335.1</v>
    <v>337.23</v>
    <v>337.23</v>
    <v>664786600</v>
    <v>ACN</v>
    <v>ACCENTURE PUBLIC LIMITED COMPANY (XNYS:ACN)</v>
    <v>1274525</v>
    <v>1775214</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C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AC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79" workbookViewId="0">
      <pane xSplit="1" topLeftCell="K1" activePane="topRight" state="frozen"/>
      <selection pane="topRight" activeCell="M188" sqref="M188:P188"/>
    </sheetView>
  </sheetViews>
  <sheetFormatPr baseColWidth="10" defaultRowHeight="15" x14ac:dyDescent="0.2"/>
  <cols>
    <col min="1" max="1" width="40.83203125" customWidth="1"/>
    <col min="2" max="22" width="15.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4" t="s">
        <v>20</v>
      </c>
      <c r="B2" s="32">
        <v>23170968000</v>
      </c>
      <c r="C2" s="32">
        <v>23094078000</v>
      </c>
      <c r="D2" s="32">
        <v>27352914000</v>
      </c>
      <c r="E2" s="32">
        <v>29777985000</v>
      </c>
      <c r="F2" s="32">
        <v>30394285000</v>
      </c>
      <c r="G2" s="32">
        <v>31874678000</v>
      </c>
      <c r="H2" s="32">
        <v>32914424000</v>
      </c>
      <c r="I2" s="32">
        <v>34797661000</v>
      </c>
      <c r="J2" s="32">
        <v>36765478000</v>
      </c>
      <c r="K2" s="32">
        <v>41603428000</v>
      </c>
      <c r="L2" s="32">
        <v>43215013000</v>
      </c>
      <c r="M2" s="32">
        <v>44327039000</v>
      </c>
      <c r="N2" s="32">
        <v>50533389000</v>
      </c>
      <c r="O2" s="32">
        <v>61594305000</v>
      </c>
      <c r="P2" s="32">
        <v>64111745000</v>
      </c>
      <c r="Q2" s="33">
        <v>64111745000</v>
      </c>
      <c r="R2" s="32">
        <v>15747802000</v>
      </c>
      <c r="S2" s="32">
        <v>15814158000</v>
      </c>
      <c r="T2" s="32">
        <v>16564585000</v>
      </c>
      <c r="U2" s="32">
        <v>15985200000</v>
      </c>
    </row>
    <row r="3" spans="1:21" ht="16" x14ac:dyDescent="0.2">
      <c r="A3" s="9" t="s">
        <v>193</v>
      </c>
      <c r="B3" s="10"/>
      <c r="C3" s="11">
        <f t="shared" ref="C3:Q3" si="0">(C2/B2)-1</f>
        <v>-3.3183766858596586E-3</v>
      </c>
      <c r="D3" s="11">
        <f t="shared" si="0"/>
        <v>0.18441247145696837</v>
      </c>
      <c r="E3" s="11">
        <f t="shared" si="0"/>
        <v>8.8658597764026181E-2</v>
      </c>
      <c r="F3" s="11">
        <f t="shared" si="0"/>
        <v>2.0696497765043453E-2</v>
      </c>
      <c r="G3" s="11">
        <f t="shared" si="0"/>
        <v>4.8706294620847412E-2</v>
      </c>
      <c r="H3" s="11">
        <f t="shared" si="0"/>
        <v>3.2619811877001581E-2</v>
      </c>
      <c r="I3" s="11">
        <f t="shared" si="0"/>
        <v>5.7216161522376963E-2</v>
      </c>
      <c r="J3" s="11">
        <f t="shared" si="0"/>
        <v>5.6550266410147598E-2</v>
      </c>
      <c r="K3" s="11">
        <f t="shared" si="0"/>
        <v>0.13158947641045216</v>
      </c>
      <c r="L3" s="11">
        <f t="shared" si="0"/>
        <v>3.8736831974518937E-2</v>
      </c>
      <c r="M3" s="11">
        <f t="shared" si="0"/>
        <v>2.5732399987939303E-2</v>
      </c>
      <c r="N3" s="11">
        <f t="shared" si="0"/>
        <v>0.14001273579315776</v>
      </c>
      <c r="O3" s="11">
        <f t="shared" si="0"/>
        <v>0.21888332088710705</v>
      </c>
      <c r="P3" s="11">
        <f t="shared" si="0"/>
        <v>4.087131107332076E-2</v>
      </c>
      <c r="Q3" s="11">
        <f t="shared" si="0"/>
        <v>0</v>
      </c>
      <c r="R3" s="11"/>
      <c r="S3" s="11">
        <f t="shared" ref="S3:U3" si="1">(S2/R2)-1</f>
        <v>4.2136674057751122E-3</v>
      </c>
      <c r="T3" s="11">
        <f t="shared" si="1"/>
        <v>4.7452858381710872E-2</v>
      </c>
      <c r="U3" s="11">
        <f t="shared" si="1"/>
        <v>-3.4977332664838823E-2</v>
      </c>
    </row>
    <row r="4" spans="1:21" ht="16" x14ac:dyDescent="0.2">
      <c r="A4" s="2" t="s">
        <v>21</v>
      </c>
      <c r="B4" s="3">
        <v>23170968000</v>
      </c>
      <c r="C4" s="3">
        <v>23094078000</v>
      </c>
      <c r="D4" s="3">
        <v>27352914000</v>
      </c>
      <c r="E4" s="3">
        <v>29777985000</v>
      </c>
      <c r="F4" s="3">
        <v>30394285000</v>
      </c>
      <c r="G4" s="3">
        <v>31874678000</v>
      </c>
      <c r="H4" s="3">
        <v>32914424000</v>
      </c>
      <c r="I4" s="3">
        <v>34797661000</v>
      </c>
      <c r="J4" s="3">
        <v>36765478000</v>
      </c>
      <c r="K4" s="3">
        <v>41603428000</v>
      </c>
      <c r="L4" s="3">
        <v>43215013000</v>
      </c>
      <c r="M4" s="3">
        <v>44327039000</v>
      </c>
      <c r="N4" s="3">
        <v>50533389000</v>
      </c>
      <c r="O4" s="3">
        <v>61594305000</v>
      </c>
      <c r="P4" s="3">
        <v>64111745000</v>
      </c>
      <c r="Q4" s="4">
        <v>64111745000</v>
      </c>
      <c r="R4" s="3">
        <v>15747802000</v>
      </c>
      <c r="S4" s="3">
        <v>15814158000</v>
      </c>
      <c r="T4" s="3">
        <v>16564585000</v>
      </c>
      <c r="U4" s="3">
        <v>15985200000</v>
      </c>
    </row>
    <row r="5" spans="1:21" ht="16" x14ac:dyDescent="0.2">
      <c r="A5" s="2" t="s">
        <v>22</v>
      </c>
      <c r="B5" s="3">
        <v>16329854000</v>
      </c>
      <c r="C5" s="3">
        <v>15843331000</v>
      </c>
      <c r="D5" s="3">
        <v>18966195000</v>
      </c>
      <c r="E5" s="3">
        <v>20790284000</v>
      </c>
      <c r="F5" s="3">
        <v>21010110000</v>
      </c>
      <c r="G5" s="3">
        <v>22190212000</v>
      </c>
      <c r="H5" s="3">
        <v>23105185000</v>
      </c>
      <c r="I5" s="3">
        <v>24520234000</v>
      </c>
      <c r="J5" s="3">
        <v>25734986000</v>
      </c>
      <c r="K5" s="3">
        <v>29160515000</v>
      </c>
      <c r="L5" s="3">
        <v>29900325000</v>
      </c>
      <c r="M5" s="3">
        <v>30350881000</v>
      </c>
      <c r="N5" s="3">
        <v>34169261000</v>
      </c>
      <c r="O5" s="3">
        <v>41892766000</v>
      </c>
      <c r="P5" s="3">
        <v>43380138000</v>
      </c>
      <c r="Q5" s="4">
        <v>43380138000</v>
      </c>
      <c r="R5" s="3">
        <v>10561660000</v>
      </c>
      <c r="S5" s="3">
        <v>10979392000</v>
      </c>
      <c r="T5" s="3">
        <v>11035515000</v>
      </c>
      <c r="U5" s="3">
        <v>10803571000</v>
      </c>
    </row>
    <row r="6" spans="1:21" ht="16" x14ac:dyDescent="0.2">
      <c r="A6" s="2" t="s">
        <v>23</v>
      </c>
      <c r="B6" s="3">
        <v>16329854000</v>
      </c>
      <c r="C6" s="3">
        <v>15843331000</v>
      </c>
      <c r="D6" s="3">
        <v>18966195000</v>
      </c>
      <c r="E6" s="3">
        <v>20790284000</v>
      </c>
      <c r="F6" s="3">
        <v>21010110000</v>
      </c>
      <c r="G6" s="3">
        <v>22190212000</v>
      </c>
      <c r="H6" s="3">
        <v>23105185000</v>
      </c>
      <c r="I6" s="3">
        <v>24520234000</v>
      </c>
      <c r="J6" s="3">
        <v>25734986000</v>
      </c>
      <c r="K6" s="3">
        <v>29160515000</v>
      </c>
      <c r="L6" s="3">
        <v>29900325000</v>
      </c>
      <c r="M6" s="3">
        <v>30350881000</v>
      </c>
      <c r="N6" s="3">
        <v>34169261000</v>
      </c>
      <c r="O6" s="3">
        <v>41892766000</v>
      </c>
      <c r="P6" s="3">
        <v>43380138000</v>
      </c>
      <c r="Q6" s="4">
        <v>43380138000</v>
      </c>
      <c r="R6" s="3">
        <v>10561660000</v>
      </c>
      <c r="S6" s="3">
        <v>10979392000</v>
      </c>
      <c r="T6" s="3">
        <v>11035515000</v>
      </c>
      <c r="U6" s="3">
        <v>10803571000</v>
      </c>
    </row>
    <row r="7" spans="1:21" ht="16" x14ac:dyDescent="0.2">
      <c r="A7" s="34" t="s">
        <v>24</v>
      </c>
      <c r="B7" s="32">
        <v>6841114000</v>
      </c>
      <c r="C7" s="32">
        <v>7250747000</v>
      </c>
      <c r="D7" s="32">
        <v>8386719000</v>
      </c>
      <c r="E7" s="32">
        <v>8987701000</v>
      </c>
      <c r="F7" s="32">
        <v>9384175000</v>
      </c>
      <c r="G7" s="32">
        <v>9684466000</v>
      </c>
      <c r="H7" s="32">
        <v>9809239000</v>
      </c>
      <c r="I7" s="32">
        <v>10277427000</v>
      </c>
      <c r="J7" s="32">
        <v>11030492000</v>
      </c>
      <c r="K7" s="32">
        <v>12442913000</v>
      </c>
      <c r="L7" s="32">
        <v>13314688000</v>
      </c>
      <c r="M7" s="32">
        <v>13976158000</v>
      </c>
      <c r="N7" s="32">
        <v>16364128000</v>
      </c>
      <c r="O7" s="32">
        <v>19701539000</v>
      </c>
      <c r="P7" s="32">
        <v>20731607000</v>
      </c>
      <c r="Q7" s="33">
        <v>20731607000</v>
      </c>
      <c r="R7" s="32">
        <v>5186142000</v>
      </c>
      <c r="S7" s="32">
        <v>4834766000</v>
      </c>
      <c r="T7" s="32">
        <v>5529070000</v>
      </c>
      <c r="U7" s="32">
        <v>5181629000</v>
      </c>
    </row>
    <row r="8" spans="1:21" ht="16" x14ac:dyDescent="0.2">
      <c r="A8" s="29" t="s">
        <v>60</v>
      </c>
      <c r="B8" s="30">
        <v>29.52</v>
      </c>
      <c r="C8" s="30">
        <v>31.4</v>
      </c>
      <c r="D8" s="30">
        <v>30.66</v>
      </c>
      <c r="E8" s="30">
        <v>30.18</v>
      </c>
      <c r="F8" s="30">
        <v>30.87</v>
      </c>
      <c r="G8" s="30">
        <v>30.38</v>
      </c>
      <c r="H8" s="30">
        <v>29.8</v>
      </c>
      <c r="I8" s="30">
        <v>29.53</v>
      </c>
      <c r="J8" s="32">
        <v>30</v>
      </c>
      <c r="K8" s="30">
        <v>29.91</v>
      </c>
      <c r="L8" s="30">
        <v>30.81</v>
      </c>
      <c r="M8" s="30">
        <v>31.53</v>
      </c>
      <c r="N8" s="30">
        <v>32.380000000000003</v>
      </c>
      <c r="O8" s="30">
        <v>31.99</v>
      </c>
      <c r="P8" s="30">
        <v>32.340000000000003</v>
      </c>
      <c r="Q8" s="31">
        <v>32.340000000000003</v>
      </c>
      <c r="R8" s="30">
        <v>32.93</v>
      </c>
      <c r="S8" s="30">
        <v>30.57</v>
      </c>
      <c r="T8" s="30">
        <v>33.380000000000003</v>
      </c>
      <c r="U8" s="30">
        <v>32.42</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3947976000</v>
      </c>
      <c r="C10" s="3">
        <v>4326364000</v>
      </c>
      <c r="D10" s="3">
        <v>4914742000</v>
      </c>
      <c r="E10" s="3">
        <v>5114462000</v>
      </c>
      <c r="F10" s="3">
        <v>5317537000</v>
      </c>
      <c r="G10" s="3">
        <v>5401969000</v>
      </c>
      <c r="H10" s="3">
        <v>5373370000</v>
      </c>
      <c r="I10" s="3">
        <v>5466982000</v>
      </c>
      <c r="J10" s="3">
        <v>6397883000</v>
      </c>
      <c r="K10" s="3">
        <v>6601872000</v>
      </c>
      <c r="L10" s="3">
        <v>7009614000</v>
      </c>
      <c r="M10" s="3">
        <v>7462514000</v>
      </c>
      <c r="N10" s="3">
        <v>8742599000</v>
      </c>
      <c r="O10" s="3">
        <v>10334358000</v>
      </c>
      <c r="P10" s="3">
        <v>11921718000</v>
      </c>
      <c r="Q10" s="4">
        <v>11921718000</v>
      </c>
      <c r="R10" s="3">
        <v>2593042000</v>
      </c>
      <c r="S10" s="3">
        <v>2890185000</v>
      </c>
      <c r="T10" s="3">
        <v>3169782000</v>
      </c>
      <c r="U10" s="3">
        <v>3268709000</v>
      </c>
    </row>
    <row r="11" spans="1:21" ht="16" x14ac:dyDescent="0.2">
      <c r="A11" s="29" t="s">
        <v>28</v>
      </c>
      <c r="B11" s="32">
        <v>3947976000</v>
      </c>
      <c r="C11" s="32">
        <v>4326364000</v>
      </c>
      <c r="D11" s="32">
        <v>4914742000</v>
      </c>
      <c r="E11" s="32">
        <v>5114462000</v>
      </c>
      <c r="F11" s="32">
        <v>5317537000</v>
      </c>
      <c r="G11" s="32">
        <v>5401969000</v>
      </c>
      <c r="H11" s="32">
        <v>5373370000</v>
      </c>
      <c r="I11" s="32">
        <v>5466982000</v>
      </c>
      <c r="J11" s="32">
        <v>6397883000</v>
      </c>
      <c r="K11" s="32">
        <v>6601872000</v>
      </c>
      <c r="L11" s="32">
        <v>7009614000</v>
      </c>
      <c r="M11" s="32">
        <v>7462514000</v>
      </c>
      <c r="N11" s="32">
        <v>8742599000</v>
      </c>
      <c r="O11" s="32">
        <v>10334358000</v>
      </c>
      <c r="P11" s="32">
        <v>10858572000</v>
      </c>
      <c r="Q11" s="33">
        <v>10858572000</v>
      </c>
      <c r="R11" s="32">
        <v>2593042000</v>
      </c>
      <c r="S11" s="32">
        <v>2645795000</v>
      </c>
      <c r="T11" s="32">
        <v>2822909000</v>
      </c>
      <c r="U11" s="32">
        <v>2796826000</v>
      </c>
    </row>
    <row r="12" spans="1:21" ht="16" x14ac:dyDescent="0.2">
      <c r="A12" s="12" t="s">
        <v>194</v>
      </c>
      <c r="B12" s="11">
        <f t="shared" ref="B12:U12" si="2">B11/B2</f>
        <v>0.17038459506741366</v>
      </c>
      <c r="C12" s="11">
        <f t="shared" si="2"/>
        <v>0.18733651111769867</v>
      </c>
      <c r="D12" s="11">
        <f t="shared" si="2"/>
        <v>0.17967891830464572</v>
      </c>
      <c r="E12" s="11">
        <f t="shared" si="2"/>
        <v>0.17175312567321127</v>
      </c>
      <c r="F12" s="11">
        <f t="shared" si="2"/>
        <v>0.17495187006373072</v>
      </c>
      <c r="G12" s="11">
        <f t="shared" si="2"/>
        <v>0.16947524928722418</v>
      </c>
      <c r="H12" s="11">
        <f t="shared" si="2"/>
        <v>0.16325274293118422</v>
      </c>
      <c r="I12" s="11">
        <f t="shared" si="2"/>
        <v>0.15710774353483126</v>
      </c>
      <c r="J12" s="11">
        <f t="shared" si="2"/>
        <v>0.1740187629275485</v>
      </c>
      <c r="K12" s="11">
        <f t="shared" si="2"/>
        <v>0.15868576983608176</v>
      </c>
      <c r="L12" s="11">
        <f t="shared" si="2"/>
        <v>0.16220321396177759</v>
      </c>
      <c r="M12" s="11">
        <f t="shared" si="2"/>
        <v>0.16835128554379641</v>
      </c>
      <c r="N12" s="11">
        <f t="shared" si="2"/>
        <v>0.17300638593623713</v>
      </c>
      <c r="O12" s="11">
        <f t="shared" si="2"/>
        <v>0.16778106352527233</v>
      </c>
      <c r="P12" s="11">
        <f t="shared" si="2"/>
        <v>0.16936946576637402</v>
      </c>
      <c r="Q12" s="11">
        <f t="shared" si="2"/>
        <v>0.16936946576637402</v>
      </c>
      <c r="R12" s="11">
        <f t="shared" si="2"/>
        <v>0.16466056659843703</v>
      </c>
      <c r="S12" s="11">
        <f t="shared" si="2"/>
        <v>0.16730546134672489</v>
      </c>
      <c r="T12" s="11">
        <f t="shared" si="2"/>
        <v>0.17041833526164404</v>
      </c>
      <c r="U12" s="11">
        <f t="shared" si="2"/>
        <v>0.17496346620624079</v>
      </c>
    </row>
    <row r="13" spans="1:21" ht="16" x14ac:dyDescent="0.2">
      <c r="A13" s="29" t="s">
        <v>29</v>
      </c>
      <c r="B13" s="32">
        <v>0</v>
      </c>
      <c r="C13" s="32">
        <v>0</v>
      </c>
      <c r="D13" s="32">
        <v>0</v>
      </c>
      <c r="E13" s="32">
        <v>0</v>
      </c>
      <c r="F13" s="32">
        <v>0</v>
      </c>
      <c r="G13" s="32">
        <v>0</v>
      </c>
      <c r="H13" s="32">
        <v>0</v>
      </c>
      <c r="I13" s="32">
        <v>0</v>
      </c>
      <c r="J13" s="32">
        <v>0</v>
      </c>
      <c r="K13" s="32">
        <v>0</v>
      </c>
      <c r="L13" s="32">
        <v>0</v>
      </c>
      <c r="M13" s="32">
        <v>0</v>
      </c>
      <c r="N13" s="32">
        <v>0</v>
      </c>
      <c r="O13" s="32">
        <v>0</v>
      </c>
      <c r="P13" s="32">
        <v>0</v>
      </c>
      <c r="Q13" s="33">
        <v>0</v>
      </c>
      <c r="R13" s="32">
        <v>0</v>
      </c>
      <c r="S13" s="32">
        <v>0</v>
      </c>
      <c r="T13" s="32">
        <v>0</v>
      </c>
      <c r="U13" s="32">
        <v>0</v>
      </c>
    </row>
    <row r="14" spans="1:21" ht="16" x14ac:dyDescent="0.2">
      <c r="A14" s="13" t="s">
        <v>195</v>
      </c>
      <c r="B14" s="14">
        <v>0</v>
      </c>
      <c r="C14" s="14">
        <v>0</v>
      </c>
      <c r="D14" s="14">
        <v>0</v>
      </c>
      <c r="E14" s="14">
        <v>0</v>
      </c>
      <c r="F14" s="14">
        <v>0</v>
      </c>
      <c r="G14" s="14">
        <v>0</v>
      </c>
      <c r="H14" s="14">
        <v>0</v>
      </c>
      <c r="I14" s="14">
        <v>0</v>
      </c>
      <c r="J14" s="14">
        <v>0</v>
      </c>
      <c r="K14" s="14">
        <f t="shared" ref="K14:U14" si="3">K13/K2</f>
        <v>0</v>
      </c>
      <c r="L14" s="14">
        <f t="shared" si="3"/>
        <v>0</v>
      </c>
      <c r="M14" s="14">
        <f t="shared" si="3"/>
        <v>0</v>
      </c>
      <c r="N14" s="14">
        <f t="shared" si="3"/>
        <v>0</v>
      </c>
      <c r="O14" s="14">
        <f t="shared" si="3"/>
        <v>0</v>
      </c>
      <c r="P14" s="14">
        <f t="shared" si="3"/>
        <v>0</v>
      </c>
      <c r="Q14" s="14">
        <f t="shared" si="3"/>
        <v>0</v>
      </c>
      <c r="R14" s="14">
        <f t="shared" si="3"/>
        <v>0</v>
      </c>
      <c r="S14" s="14">
        <f t="shared" si="3"/>
        <v>0</v>
      </c>
      <c r="T14" s="14">
        <f t="shared" si="3"/>
        <v>0</v>
      </c>
      <c r="U14" s="14">
        <f t="shared" si="3"/>
        <v>0</v>
      </c>
    </row>
    <row r="15" spans="1:21" ht="16" x14ac:dyDescent="0.2">
      <c r="A15" s="2" t="s">
        <v>30</v>
      </c>
      <c r="B15" s="3" t="s">
        <v>26</v>
      </c>
      <c r="C15" s="3" t="s">
        <v>26</v>
      </c>
      <c r="D15" s="3" t="s">
        <v>26</v>
      </c>
      <c r="E15" s="3" t="s">
        <v>26</v>
      </c>
      <c r="F15" s="3" t="s">
        <v>26</v>
      </c>
      <c r="G15" s="3" t="s">
        <v>26</v>
      </c>
      <c r="H15" s="3" t="s">
        <v>26</v>
      </c>
      <c r="I15" s="3" t="s">
        <v>26</v>
      </c>
      <c r="J15" s="3" t="s">
        <v>26</v>
      </c>
      <c r="K15" s="3" t="s">
        <v>26</v>
      </c>
      <c r="L15" s="3" t="s">
        <v>26</v>
      </c>
      <c r="M15" s="3" t="s">
        <v>26</v>
      </c>
      <c r="N15" s="3" t="s">
        <v>26</v>
      </c>
      <c r="O15" s="3" t="s">
        <v>26</v>
      </c>
      <c r="P15" s="3">
        <v>1063146000</v>
      </c>
      <c r="Q15" s="4">
        <v>1063146000</v>
      </c>
      <c r="R15" s="3" t="s">
        <v>26</v>
      </c>
      <c r="S15" s="3">
        <v>244390000</v>
      </c>
      <c r="T15" s="3">
        <v>346873000</v>
      </c>
      <c r="U15" s="3">
        <v>471883000</v>
      </c>
    </row>
    <row r="16" spans="1:21" ht="16" x14ac:dyDescent="0.2">
      <c r="A16" s="34" t="s">
        <v>31</v>
      </c>
      <c r="B16" s="32">
        <v>2893138000</v>
      </c>
      <c r="C16" s="32">
        <v>2924383000</v>
      </c>
      <c r="D16" s="32">
        <v>3471977000</v>
      </c>
      <c r="E16" s="32">
        <v>3873239000</v>
      </c>
      <c r="F16" s="32">
        <v>4066638000</v>
      </c>
      <c r="G16" s="32">
        <v>4282497000</v>
      </c>
      <c r="H16" s="32">
        <v>4435869000</v>
      </c>
      <c r="I16" s="32">
        <v>4810445000</v>
      </c>
      <c r="J16" s="32">
        <v>4632609000</v>
      </c>
      <c r="K16" s="32">
        <v>5841041000</v>
      </c>
      <c r="L16" s="32">
        <v>6305074000</v>
      </c>
      <c r="M16" s="32">
        <v>6513644000</v>
      </c>
      <c r="N16" s="32">
        <v>7621529000</v>
      </c>
      <c r="O16" s="32">
        <v>9367181000</v>
      </c>
      <c r="P16" s="32">
        <v>8809889000</v>
      </c>
      <c r="Q16" s="33">
        <v>8809889000</v>
      </c>
      <c r="R16" s="32">
        <v>2593100000</v>
      </c>
      <c r="S16" s="32">
        <v>1944581000</v>
      </c>
      <c r="T16" s="32">
        <v>2359288000</v>
      </c>
      <c r="U16" s="32">
        <v>1912920000</v>
      </c>
    </row>
    <row r="17" spans="1:21" ht="16" x14ac:dyDescent="0.2">
      <c r="A17" s="29" t="s">
        <v>61</v>
      </c>
      <c r="B17" s="30">
        <v>12.49</v>
      </c>
      <c r="C17" s="30">
        <v>12.66</v>
      </c>
      <c r="D17" s="30">
        <v>12.69</v>
      </c>
      <c r="E17" s="30">
        <v>13.01</v>
      </c>
      <c r="F17" s="30">
        <v>13.38</v>
      </c>
      <c r="G17" s="30">
        <v>13.44</v>
      </c>
      <c r="H17" s="30">
        <v>13.48</v>
      </c>
      <c r="I17" s="30">
        <v>13.82</v>
      </c>
      <c r="J17" s="30">
        <v>12.6</v>
      </c>
      <c r="K17" s="30">
        <v>14.04</v>
      </c>
      <c r="L17" s="30">
        <v>14.59</v>
      </c>
      <c r="M17" s="30">
        <v>14.69</v>
      </c>
      <c r="N17" s="30">
        <v>15.08</v>
      </c>
      <c r="O17" s="30">
        <v>15.21</v>
      </c>
      <c r="P17" s="30">
        <v>13.74</v>
      </c>
      <c r="Q17" s="31">
        <v>13.74</v>
      </c>
      <c r="R17" s="30">
        <v>16.47</v>
      </c>
      <c r="S17" s="30">
        <v>12.3</v>
      </c>
      <c r="T17" s="30">
        <v>14.24</v>
      </c>
      <c r="U17" s="30">
        <v>11.97</v>
      </c>
    </row>
    <row r="18" spans="1:21" ht="16" x14ac:dyDescent="0.2">
      <c r="A18" s="15" t="s">
        <v>196</v>
      </c>
      <c r="B18" s="10"/>
      <c r="C18" s="11">
        <f>(C16/B16)-1</f>
        <v>1.0799692237287051E-2</v>
      </c>
      <c r="D18" s="11">
        <f>(D16/C16)-1</f>
        <v>0.1872511227154583</v>
      </c>
      <c r="E18" s="11">
        <f>(E16/D16)-1</f>
        <v>0.11557161812995886</v>
      </c>
      <c r="F18" s="11">
        <f t="shared" ref="F18:Q18" si="4">(F16/E16)-1</f>
        <v>4.9932111083256236E-2</v>
      </c>
      <c r="G18" s="11">
        <f t="shared" si="4"/>
        <v>5.3080456140920385E-2</v>
      </c>
      <c r="H18" s="11">
        <f t="shared" si="4"/>
        <v>3.5813685333579981E-2</v>
      </c>
      <c r="I18" s="11">
        <f t="shared" si="4"/>
        <v>8.4442529750089479E-2</v>
      </c>
      <c r="J18" s="11">
        <f t="shared" si="4"/>
        <v>-3.6968721188996079E-2</v>
      </c>
      <c r="K18" s="11">
        <f t="shared" si="4"/>
        <v>0.26085344133295085</v>
      </c>
      <c r="L18" s="11">
        <f t="shared" si="4"/>
        <v>7.9443544395596533E-2</v>
      </c>
      <c r="M18" s="11">
        <f t="shared" si="4"/>
        <v>3.3079706915414508E-2</v>
      </c>
      <c r="N18" s="11">
        <f t="shared" si="4"/>
        <v>0.1700868208333155</v>
      </c>
      <c r="O18" s="11">
        <f t="shared" si="4"/>
        <v>0.22904223024015269</v>
      </c>
      <c r="P18" s="11">
        <f t="shared" si="4"/>
        <v>-5.9494099665630462E-2</v>
      </c>
      <c r="Q18" s="11">
        <f t="shared" si="4"/>
        <v>0</v>
      </c>
      <c r="R18" s="11"/>
      <c r="S18" s="11">
        <f t="shared" ref="S18:U18" si="5">(S16/R16)-1</f>
        <v>-0.25009409586980835</v>
      </c>
      <c r="T18" s="11">
        <f t="shared" si="5"/>
        <v>0.21326290856487851</v>
      </c>
      <c r="U18" s="11">
        <f t="shared" si="5"/>
        <v>-0.18919606254090215</v>
      </c>
    </row>
    <row r="19" spans="1:21" ht="16" x14ac:dyDescent="0.2">
      <c r="A19" s="2" t="s">
        <v>32</v>
      </c>
      <c r="B19" s="3">
        <v>215402000</v>
      </c>
      <c r="C19" s="3">
        <v>10014000</v>
      </c>
      <c r="D19" s="3">
        <v>-40045000</v>
      </c>
      <c r="E19" s="3">
        <v>-30935000</v>
      </c>
      <c r="F19" s="3">
        <v>-272656000</v>
      </c>
      <c r="G19" s="3">
        <v>-15204000</v>
      </c>
      <c r="H19" s="3">
        <v>25339000</v>
      </c>
      <c r="I19" s="3">
        <v>-793127000</v>
      </c>
      <c r="J19" s="3">
        <v>16577000</v>
      </c>
      <c r="K19" s="3">
        <v>32948000</v>
      </c>
      <c r="L19" s="3">
        <v>53277000</v>
      </c>
      <c r="M19" s="3">
        <v>-260687000</v>
      </c>
      <c r="N19" s="3">
        <v>-139587000</v>
      </c>
      <c r="O19" s="3">
        <v>171014000</v>
      </c>
      <c r="P19" s="3">
        <v>-329443000</v>
      </c>
      <c r="Q19" s="4">
        <v>-329443000</v>
      </c>
      <c r="R19" s="3">
        <v>-8518000</v>
      </c>
      <c r="S19" s="3">
        <v>-2325000</v>
      </c>
      <c r="T19" s="3">
        <v>-272393000</v>
      </c>
      <c r="U19" s="3">
        <v>-46207000</v>
      </c>
    </row>
    <row r="20" spans="1:21" ht="16" x14ac:dyDescent="0.2">
      <c r="A20" s="2" t="s">
        <v>33</v>
      </c>
      <c r="B20" s="3">
        <v>-35801000</v>
      </c>
      <c r="C20" s="3">
        <v>-15254000</v>
      </c>
      <c r="D20" s="3">
        <v>-26083000</v>
      </c>
      <c r="E20" s="3">
        <v>-27489000</v>
      </c>
      <c r="F20" s="3">
        <v>-18858000</v>
      </c>
      <c r="G20" s="3">
        <v>-12749000</v>
      </c>
      <c r="H20" s="3">
        <v>-19413000</v>
      </c>
      <c r="I20" s="3">
        <v>-14226000</v>
      </c>
      <c r="J20" s="3">
        <v>-22395000</v>
      </c>
      <c r="K20" s="3">
        <v>-36798000</v>
      </c>
      <c r="L20" s="3">
        <v>-64545000</v>
      </c>
      <c r="M20" s="3">
        <v>-36260000</v>
      </c>
      <c r="N20" s="3">
        <v>26127000</v>
      </c>
      <c r="O20" s="3">
        <v>2187000</v>
      </c>
      <c r="P20" s="3">
        <v>-232884000</v>
      </c>
      <c r="Q20" s="4">
        <v>-232884000</v>
      </c>
      <c r="R20" s="3">
        <v>-37425000</v>
      </c>
      <c r="S20" s="3">
        <v>-38625000</v>
      </c>
      <c r="T20" s="3">
        <v>-70610000</v>
      </c>
      <c r="U20" s="3">
        <v>-86224000</v>
      </c>
    </row>
    <row r="21" spans="1:21" ht="16" x14ac:dyDescent="0.2">
      <c r="A21" s="2" t="s">
        <v>34</v>
      </c>
      <c r="B21" s="3">
        <v>14121000</v>
      </c>
      <c r="C21" s="3">
        <v>14677000</v>
      </c>
      <c r="D21" s="3">
        <v>15000000</v>
      </c>
      <c r="E21" s="3">
        <v>15061000</v>
      </c>
      <c r="F21" s="3">
        <v>14035000</v>
      </c>
      <c r="G21" s="3">
        <v>17621000</v>
      </c>
      <c r="H21" s="3">
        <v>14578000</v>
      </c>
      <c r="I21" s="3">
        <v>16258000</v>
      </c>
      <c r="J21" s="3">
        <v>15545000</v>
      </c>
      <c r="K21" s="3">
        <v>19539000</v>
      </c>
      <c r="L21" s="3">
        <v>22963000</v>
      </c>
      <c r="M21" s="3">
        <v>33071000</v>
      </c>
      <c r="N21" s="3">
        <v>59492000</v>
      </c>
      <c r="O21" s="3">
        <v>47320000</v>
      </c>
      <c r="P21" s="3">
        <v>47525000</v>
      </c>
      <c r="Q21" s="4">
        <v>47525000</v>
      </c>
      <c r="R21" s="3">
        <v>7280000</v>
      </c>
      <c r="S21" s="3">
        <v>11634000</v>
      </c>
      <c r="T21" s="3">
        <v>11208000</v>
      </c>
      <c r="U21" s="3">
        <v>17403000</v>
      </c>
    </row>
    <row r="22" spans="1:21" ht="16" x14ac:dyDescent="0.2">
      <c r="A22" s="2" t="s">
        <v>35</v>
      </c>
      <c r="B22" s="3">
        <v>49922000</v>
      </c>
      <c r="C22" s="3">
        <v>29931000</v>
      </c>
      <c r="D22" s="3">
        <v>41083000</v>
      </c>
      <c r="E22" s="3">
        <v>42550000</v>
      </c>
      <c r="F22" s="3">
        <v>32893000</v>
      </c>
      <c r="G22" s="3">
        <v>30370000</v>
      </c>
      <c r="H22" s="3">
        <v>33991000</v>
      </c>
      <c r="I22" s="3">
        <v>30484000</v>
      </c>
      <c r="J22" s="3">
        <v>37940000</v>
      </c>
      <c r="K22" s="3">
        <v>56337000</v>
      </c>
      <c r="L22" s="3">
        <v>87508000</v>
      </c>
      <c r="M22" s="3">
        <v>69331000</v>
      </c>
      <c r="N22" s="3">
        <v>33365000</v>
      </c>
      <c r="O22" s="3">
        <v>45133000</v>
      </c>
      <c r="P22" s="3">
        <v>280409000</v>
      </c>
      <c r="Q22" s="4">
        <v>280409000</v>
      </c>
      <c r="R22" s="3">
        <v>44705000</v>
      </c>
      <c r="S22" s="3">
        <v>50259000</v>
      </c>
      <c r="T22" s="3">
        <v>81818000</v>
      </c>
      <c r="U22" s="3">
        <v>103627000</v>
      </c>
    </row>
    <row r="23" spans="1:21" ht="16" x14ac:dyDescent="0.2">
      <c r="A23" s="2" t="s">
        <v>36</v>
      </c>
      <c r="B23" s="3">
        <v>251203000</v>
      </c>
      <c r="C23" s="3">
        <v>25268000</v>
      </c>
      <c r="D23" s="3">
        <v>-13962000</v>
      </c>
      <c r="E23" s="3">
        <v>-3446000</v>
      </c>
      <c r="F23" s="3">
        <v>-253798000</v>
      </c>
      <c r="G23" s="3">
        <v>-2455000</v>
      </c>
      <c r="H23" s="3">
        <v>44752000</v>
      </c>
      <c r="I23" s="3">
        <v>-778901000</v>
      </c>
      <c r="J23" s="3">
        <v>38972000</v>
      </c>
      <c r="K23" s="3">
        <v>69746000</v>
      </c>
      <c r="L23" s="3">
        <v>117822000</v>
      </c>
      <c r="M23" s="3">
        <v>-224427000</v>
      </c>
      <c r="N23" s="3">
        <v>-165714000</v>
      </c>
      <c r="O23" s="3">
        <v>168827000</v>
      </c>
      <c r="P23" s="3">
        <v>-96559000</v>
      </c>
      <c r="Q23" s="4">
        <v>-96559000</v>
      </c>
      <c r="R23" s="3">
        <v>28907000</v>
      </c>
      <c r="S23" s="3">
        <v>36300000</v>
      </c>
      <c r="T23" s="3">
        <v>-201783000</v>
      </c>
      <c r="U23" s="3">
        <v>40017000</v>
      </c>
    </row>
    <row r="24" spans="1:21" ht="16" x14ac:dyDescent="0.2">
      <c r="A24" s="2" t="s">
        <v>37</v>
      </c>
      <c r="B24" s="3">
        <v>2677736000</v>
      </c>
      <c r="C24" s="3">
        <v>2914369000</v>
      </c>
      <c r="D24" s="3">
        <v>3512022000</v>
      </c>
      <c r="E24" s="3">
        <v>3904174000</v>
      </c>
      <c r="F24" s="3">
        <v>4339294000</v>
      </c>
      <c r="G24" s="3">
        <v>4297701000</v>
      </c>
      <c r="H24" s="3">
        <v>4410530000</v>
      </c>
      <c r="I24" s="3">
        <v>5603572000</v>
      </c>
      <c r="J24" s="3">
        <v>4616032000</v>
      </c>
      <c r="K24" s="3">
        <v>5808093000</v>
      </c>
      <c r="L24" s="3">
        <v>6251797000</v>
      </c>
      <c r="M24" s="3">
        <v>6774331000</v>
      </c>
      <c r="N24" s="3">
        <v>7761116000</v>
      </c>
      <c r="O24" s="3">
        <v>9196167000</v>
      </c>
      <c r="P24" s="3">
        <v>9139332000</v>
      </c>
      <c r="Q24" s="4">
        <v>9139332000</v>
      </c>
      <c r="R24" s="3">
        <v>2601618000</v>
      </c>
      <c r="S24" s="3">
        <v>1946906000</v>
      </c>
      <c r="T24" s="3">
        <v>2631681000</v>
      </c>
      <c r="U24" s="3">
        <v>1959127000</v>
      </c>
    </row>
    <row r="25" spans="1:21" ht="16" x14ac:dyDescent="0.2">
      <c r="A25" s="2" t="s">
        <v>38</v>
      </c>
      <c r="B25" s="3">
        <v>739590000</v>
      </c>
      <c r="C25" s="3">
        <v>853910000</v>
      </c>
      <c r="D25" s="3">
        <v>958782000</v>
      </c>
      <c r="E25" s="3">
        <v>1079241000</v>
      </c>
      <c r="F25" s="3">
        <v>784775000</v>
      </c>
      <c r="G25" s="3">
        <v>1121743000</v>
      </c>
      <c r="H25" s="3">
        <v>1136741000</v>
      </c>
      <c r="I25" s="3">
        <v>1253969000</v>
      </c>
      <c r="J25" s="3">
        <v>981100000</v>
      </c>
      <c r="K25" s="3">
        <v>1593499000</v>
      </c>
      <c r="L25" s="3">
        <v>1405556000</v>
      </c>
      <c r="M25" s="3">
        <v>1589018000</v>
      </c>
      <c r="N25" s="3">
        <v>1770571000</v>
      </c>
      <c r="O25" s="3">
        <v>2207207000</v>
      </c>
      <c r="P25" s="3">
        <v>2135802000</v>
      </c>
      <c r="Q25" s="4">
        <v>2135802000</v>
      </c>
      <c r="R25" s="3">
        <v>605318000</v>
      </c>
      <c r="S25" s="3">
        <v>396223000</v>
      </c>
      <c r="T25" s="3">
        <v>583346000</v>
      </c>
      <c r="U25" s="3">
        <v>550915000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1938146000</v>
      </c>
      <c r="C27" s="3">
        <v>2060459000</v>
      </c>
      <c r="D27" s="3">
        <v>2553240000</v>
      </c>
      <c r="E27" s="3">
        <v>2824933000</v>
      </c>
      <c r="F27" s="3">
        <v>3554519000</v>
      </c>
      <c r="G27" s="3">
        <v>3175958000</v>
      </c>
      <c r="H27" s="3">
        <v>3273789000</v>
      </c>
      <c r="I27" s="3">
        <v>4349603000</v>
      </c>
      <c r="J27" s="3">
        <v>3634932000</v>
      </c>
      <c r="K27" s="3">
        <v>4214594000</v>
      </c>
      <c r="L27" s="3">
        <v>4846241000</v>
      </c>
      <c r="M27" s="3">
        <v>5185313000</v>
      </c>
      <c r="N27" s="3">
        <v>5990545000</v>
      </c>
      <c r="O27" s="3">
        <v>6988960000</v>
      </c>
      <c r="P27" s="3">
        <v>7003530000</v>
      </c>
      <c r="Q27" s="4">
        <v>7003530000</v>
      </c>
      <c r="R27" s="3">
        <v>1996300000</v>
      </c>
      <c r="S27" s="3">
        <v>1550683000</v>
      </c>
      <c r="T27" s="3">
        <v>2048335000</v>
      </c>
      <c r="U27" s="3">
        <v>1408212000</v>
      </c>
    </row>
    <row r="28" spans="1:21" ht="16" x14ac:dyDescent="0.2">
      <c r="A28" s="2" t="s">
        <v>41</v>
      </c>
      <c r="B28" s="3">
        <v>696366000</v>
      </c>
      <c r="C28" s="3">
        <v>559606000</v>
      </c>
      <c r="D28" s="3">
        <v>551126000</v>
      </c>
      <c r="E28" s="3">
        <v>542846000</v>
      </c>
      <c r="F28" s="3">
        <v>545282000</v>
      </c>
      <c r="G28" s="3">
        <v>468920000</v>
      </c>
      <c r="H28" s="3">
        <v>440416000</v>
      </c>
      <c r="I28" s="3">
        <v>475422000</v>
      </c>
      <c r="J28" s="3">
        <v>379566000</v>
      </c>
      <c r="K28" s="3">
        <v>309374000</v>
      </c>
      <c r="L28" s="3">
        <v>134258000</v>
      </c>
      <c r="M28" s="3">
        <v>154948000</v>
      </c>
      <c r="N28" s="3">
        <v>167472000</v>
      </c>
      <c r="O28" s="3">
        <v>223582000</v>
      </c>
      <c r="P28" s="3">
        <v>263946000</v>
      </c>
      <c r="Q28" s="4">
        <v>263946000</v>
      </c>
      <c r="R28" s="3">
        <v>62700000</v>
      </c>
      <c r="S28" s="3">
        <v>54070000</v>
      </c>
      <c r="T28" s="3">
        <v>76678000</v>
      </c>
      <c r="U28" s="3">
        <v>70498000</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v>696366000</v>
      </c>
      <c r="C30" s="3">
        <v>559606000</v>
      </c>
      <c r="D30" s="3">
        <v>551126000</v>
      </c>
      <c r="E30" s="3">
        <v>542846000</v>
      </c>
      <c r="F30" s="3">
        <v>545282000</v>
      </c>
      <c r="G30" s="3">
        <v>468920000</v>
      </c>
      <c r="H30" s="3">
        <v>440416000</v>
      </c>
      <c r="I30" s="3">
        <v>475422000</v>
      </c>
      <c r="J30" s="3">
        <v>379566000</v>
      </c>
      <c r="K30" s="3">
        <v>309374000</v>
      </c>
      <c r="L30" s="3">
        <v>134258000</v>
      </c>
      <c r="M30" s="3">
        <v>154948000</v>
      </c>
      <c r="N30" s="3">
        <v>167472000</v>
      </c>
      <c r="O30" s="3">
        <v>223582000</v>
      </c>
      <c r="P30" s="3">
        <v>263946000</v>
      </c>
      <c r="Q30" s="4">
        <v>263946000</v>
      </c>
      <c r="R30" s="3">
        <v>62700000</v>
      </c>
      <c r="S30" s="3">
        <v>54070000</v>
      </c>
      <c r="T30" s="3">
        <v>76678000</v>
      </c>
      <c r="U30" s="3">
        <v>70498000</v>
      </c>
    </row>
    <row r="31" spans="1:21" ht="16" x14ac:dyDescent="0.2">
      <c r="A31" s="2" t="s">
        <v>44</v>
      </c>
      <c r="B31" s="3">
        <v>1241780000</v>
      </c>
      <c r="C31" s="3">
        <v>1500853000</v>
      </c>
      <c r="D31" s="3">
        <v>2002114000</v>
      </c>
      <c r="E31" s="3">
        <v>2282087000</v>
      </c>
      <c r="F31" s="3">
        <v>3009237000</v>
      </c>
      <c r="G31" s="3">
        <v>2707038000</v>
      </c>
      <c r="H31" s="3">
        <v>2833373000</v>
      </c>
      <c r="I31" s="3">
        <v>3874181000</v>
      </c>
      <c r="J31" s="3">
        <v>3255366000</v>
      </c>
      <c r="K31" s="3">
        <v>3905220000</v>
      </c>
      <c r="L31" s="3">
        <v>4711983000</v>
      </c>
      <c r="M31" s="3">
        <v>5030365000</v>
      </c>
      <c r="N31" s="3">
        <v>5823073000</v>
      </c>
      <c r="O31" s="3">
        <v>6765378000</v>
      </c>
      <c r="P31" s="3">
        <v>6739584000</v>
      </c>
      <c r="Q31" s="4">
        <v>6739584000</v>
      </c>
      <c r="R31" s="3">
        <v>1933600000</v>
      </c>
      <c r="S31" s="3">
        <v>1496613000</v>
      </c>
      <c r="T31" s="3">
        <v>1971657000</v>
      </c>
      <c r="U31" s="3">
        <v>1337714000</v>
      </c>
    </row>
    <row r="32" spans="1:21" ht="16" x14ac:dyDescent="0.2">
      <c r="A32" s="2" t="s">
        <v>45</v>
      </c>
      <c r="B32" s="3">
        <v>-348183000</v>
      </c>
      <c r="C32" s="3">
        <v>-279803000</v>
      </c>
      <c r="D32" s="3">
        <v>-275563000</v>
      </c>
      <c r="E32" s="3">
        <v>-271423000</v>
      </c>
      <c r="F32" s="3">
        <v>-272641000</v>
      </c>
      <c r="G32" s="3">
        <v>-234460000</v>
      </c>
      <c r="H32" s="3">
        <v>-220208000</v>
      </c>
      <c r="I32" s="3">
        <v>-237711000</v>
      </c>
      <c r="J32" s="3">
        <v>-189783000</v>
      </c>
      <c r="K32" s="3">
        <v>-154687000</v>
      </c>
      <c r="L32" s="3">
        <v>-67129000</v>
      </c>
      <c r="M32" s="3">
        <v>-77474000</v>
      </c>
      <c r="N32" s="3">
        <v>-83736000</v>
      </c>
      <c r="O32" s="3">
        <v>-111791000</v>
      </c>
      <c r="P32" s="3">
        <v>-131973000</v>
      </c>
      <c r="Q32" s="4">
        <v>-131973000</v>
      </c>
      <c r="R32" s="3">
        <v>-31350000</v>
      </c>
      <c r="S32" s="3">
        <v>-27035000</v>
      </c>
      <c r="T32" s="3">
        <v>-38339000</v>
      </c>
      <c r="U32" s="3">
        <v>-35249000</v>
      </c>
    </row>
    <row r="33" spans="1:21" ht="16" x14ac:dyDescent="0.2">
      <c r="A33" s="34" t="s">
        <v>46</v>
      </c>
      <c r="B33" s="32">
        <v>1589963000</v>
      </c>
      <c r="C33" s="32">
        <v>1780656000</v>
      </c>
      <c r="D33" s="32">
        <v>2277677000</v>
      </c>
      <c r="E33" s="32">
        <v>2553510000</v>
      </c>
      <c r="F33" s="32">
        <v>3281878000</v>
      </c>
      <c r="G33" s="32">
        <v>2941498000</v>
      </c>
      <c r="H33" s="32">
        <v>3053581000</v>
      </c>
      <c r="I33" s="32">
        <v>4111892000</v>
      </c>
      <c r="J33" s="32">
        <v>3445149000</v>
      </c>
      <c r="K33" s="32">
        <v>4059907000</v>
      </c>
      <c r="L33" s="32">
        <v>4779112000</v>
      </c>
      <c r="M33" s="32">
        <v>5107839000</v>
      </c>
      <c r="N33" s="32">
        <v>5906809000</v>
      </c>
      <c r="O33" s="32">
        <v>6877169000</v>
      </c>
      <c r="P33" s="32">
        <v>6871557000</v>
      </c>
      <c r="Q33" s="33">
        <v>6871557000</v>
      </c>
      <c r="R33" s="32">
        <v>1964950000</v>
      </c>
      <c r="S33" s="32">
        <v>1523648000</v>
      </c>
      <c r="T33" s="32">
        <v>2009996000</v>
      </c>
      <c r="U33" s="32">
        <v>1372963000</v>
      </c>
    </row>
    <row r="34" spans="1:21" ht="16" x14ac:dyDescent="0.2">
      <c r="A34" s="29" t="s">
        <v>62</v>
      </c>
      <c r="B34" s="30">
        <v>6.86</v>
      </c>
      <c r="C34" s="30">
        <v>7.71</v>
      </c>
      <c r="D34" s="30">
        <v>8.33</v>
      </c>
      <c r="E34" s="30">
        <v>8.58</v>
      </c>
      <c r="F34" s="30">
        <v>10.8</v>
      </c>
      <c r="G34" s="30">
        <v>9.23</v>
      </c>
      <c r="H34" s="30">
        <v>9.2799999999999994</v>
      </c>
      <c r="I34" s="30">
        <v>11.82</v>
      </c>
      <c r="J34" s="30">
        <v>9.3699999999999992</v>
      </c>
      <c r="K34" s="30">
        <v>9.76</v>
      </c>
      <c r="L34" s="30">
        <v>11.06</v>
      </c>
      <c r="M34" s="30">
        <v>11.52</v>
      </c>
      <c r="N34" s="30">
        <v>11.69</v>
      </c>
      <c r="O34" s="30">
        <v>11.17</v>
      </c>
      <c r="P34" s="30">
        <v>10.72</v>
      </c>
      <c r="Q34" s="31">
        <v>10.72</v>
      </c>
      <c r="R34" s="30">
        <v>12.48</v>
      </c>
      <c r="S34" s="30">
        <v>9.6300000000000008</v>
      </c>
      <c r="T34" s="30">
        <v>12.13</v>
      </c>
      <c r="U34" s="30">
        <v>8.59</v>
      </c>
    </row>
    <row r="35" spans="1:21" ht="16" x14ac:dyDescent="0.2">
      <c r="A35" s="16" t="s">
        <v>197</v>
      </c>
      <c r="B35" s="17"/>
      <c r="C35" s="14">
        <f>(C33/B33)-1</f>
        <v>0.11993549535429437</v>
      </c>
      <c r="D35" s="14">
        <f>(D33/C33)-1</f>
        <v>0.27912241331284648</v>
      </c>
      <c r="E35" s="14">
        <f>(E33/D33)-1</f>
        <v>0.12110277269340641</v>
      </c>
      <c r="F35" s="14">
        <f t="shared" ref="F35:Q35" si="6">(F33/E33)-1</f>
        <v>0.28524188274179463</v>
      </c>
      <c r="G35" s="14">
        <f t="shared" si="6"/>
        <v>-0.10371500707826431</v>
      </c>
      <c r="H35" s="14">
        <f t="shared" si="6"/>
        <v>3.8104054464765946E-2</v>
      </c>
      <c r="I35" s="14">
        <f t="shared" si="6"/>
        <v>0.34658029376001487</v>
      </c>
      <c r="J35" s="14">
        <f t="shared" si="6"/>
        <v>-0.16214993000788935</v>
      </c>
      <c r="K35" s="14">
        <f t="shared" si="6"/>
        <v>0.17844162908483785</v>
      </c>
      <c r="L35" s="14">
        <f t="shared" si="6"/>
        <v>0.17714814649695176</v>
      </c>
      <c r="M35" s="14">
        <f t="shared" si="6"/>
        <v>6.8784117216754925E-2</v>
      </c>
      <c r="N35" s="14">
        <f t="shared" si="6"/>
        <v>0.15642035702378254</v>
      </c>
      <c r="O35" s="14">
        <f t="shared" si="6"/>
        <v>0.16427820842014706</v>
      </c>
      <c r="P35" s="14">
        <f t="shared" si="6"/>
        <v>-8.1603345795344673E-4</v>
      </c>
      <c r="Q35" s="14">
        <f t="shared" si="6"/>
        <v>0</v>
      </c>
      <c r="R35" s="14"/>
      <c r="S35" s="14">
        <f t="shared" ref="S35:U35" si="7">(S33/R33)-1</f>
        <v>-0.22458688516247238</v>
      </c>
      <c r="T35" s="14">
        <f t="shared" si="7"/>
        <v>0.31919971016927784</v>
      </c>
      <c r="U35" s="14">
        <f t="shared" si="7"/>
        <v>-0.316932471507406</v>
      </c>
    </row>
    <row r="36" spans="1:21" ht="16" x14ac:dyDescent="0.2">
      <c r="A36" s="18" t="s">
        <v>198</v>
      </c>
      <c r="B36" s="19">
        <f t="shared" ref="B36:U36" si="8">(B16*(1-0.25))/(B126+B105+B96)</f>
        <v>0.62446517565779758</v>
      </c>
      <c r="C36" s="19">
        <f t="shared" si="8"/>
        <v>0.66943805090542385</v>
      </c>
      <c r="D36" s="19" t="e">
        <f t="shared" si="8"/>
        <v>#VALUE!</v>
      </c>
      <c r="E36" s="19">
        <f t="shared" si="8"/>
        <v>0.62816601761805324</v>
      </c>
      <c r="F36" s="19" t="e">
        <f t="shared" si="8"/>
        <v>#VALUE!</v>
      </c>
      <c r="G36" s="19">
        <f t="shared" si="8"/>
        <v>0.50884618675014692</v>
      </c>
      <c r="H36" s="19">
        <f t="shared" si="8"/>
        <v>0.49841179918040523</v>
      </c>
      <c r="I36" s="19">
        <f t="shared" si="8"/>
        <v>0.43909051377174468</v>
      </c>
      <c r="J36" s="19">
        <f t="shared" si="8"/>
        <v>0.35689372251617058</v>
      </c>
      <c r="K36" s="19">
        <f t="shared" si="8"/>
        <v>0.40752961435498863</v>
      </c>
      <c r="L36" s="19">
        <f t="shared" si="8"/>
        <v>0.31843059715296929</v>
      </c>
      <c r="M36" s="19">
        <f t="shared" si="8"/>
        <v>0.23279990941965964</v>
      </c>
      <c r="N36" s="19">
        <f t="shared" si="8"/>
        <v>0.24217114798887024</v>
      </c>
      <c r="O36" s="19">
        <f t="shared" si="8"/>
        <v>0.26945222201306462</v>
      </c>
      <c r="P36" s="19">
        <f t="shared" si="8"/>
        <v>0.22316603590014153</v>
      </c>
      <c r="Q36" s="19">
        <f t="shared" si="8"/>
        <v>0.22316603590014153</v>
      </c>
      <c r="R36" s="19">
        <f t="shared" si="8"/>
        <v>7.2121383088487326E-2</v>
      </c>
      <c r="S36" s="19">
        <f t="shared" si="8"/>
        <v>5.2716236546240032E-2</v>
      </c>
      <c r="T36" s="19">
        <f t="shared" si="8"/>
        <v>6.0685142420940266E-2</v>
      </c>
      <c r="U36" s="19">
        <f t="shared" si="8"/>
        <v>4.8456770952971004E-2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1589963000</v>
      </c>
      <c r="C39" s="3">
        <v>1780656000</v>
      </c>
      <c r="D39" s="3">
        <v>2277677000</v>
      </c>
      <c r="E39" s="3">
        <v>2553510000</v>
      </c>
      <c r="F39" s="3">
        <v>3281878000</v>
      </c>
      <c r="G39" s="3">
        <v>2941498000</v>
      </c>
      <c r="H39" s="3">
        <v>3053581000</v>
      </c>
      <c r="I39" s="3">
        <v>4111892000</v>
      </c>
      <c r="J39" s="3">
        <v>3445149000</v>
      </c>
      <c r="K39" s="3">
        <v>4059907000</v>
      </c>
      <c r="L39" s="3">
        <v>4779112000</v>
      </c>
      <c r="M39" s="3">
        <v>5107839000</v>
      </c>
      <c r="N39" s="3">
        <v>5906809000</v>
      </c>
      <c r="O39" s="3">
        <v>6877169000</v>
      </c>
      <c r="P39" s="3">
        <v>6871557000</v>
      </c>
      <c r="Q39" s="4">
        <v>6871557000</v>
      </c>
      <c r="R39" s="3">
        <v>1964950000</v>
      </c>
      <c r="S39" s="3">
        <v>1523648000</v>
      </c>
      <c r="T39" s="3">
        <v>2009996000</v>
      </c>
      <c r="U39" s="3">
        <v>1372963000</v>
      </c>
    </row>
    <row r="40" spans="1:21" ht="16" x14ac:dyDescent="0.2">
      <c r="A40" s="2" t="s">
        <v>50</v>
      </c>
      <c r="B40" s="3">
        <v>623007000</v>
      </c>
      <c r="C40" s="3">
        <v>637170000</v>
      </c>
      <c r="D40" s="3">
        <v>645631000</v>
      </c>
      <c r="E40" s="3">
        <v>643133000</v>
      </c>
      <c r="F40" s="3">
        <v>645537000</v>
      </c>
      <c r="G40" s="3">
        <v>634216000</v>
      </c>
      <c r="H40" s="3">
        <v>626800000</v>
      </c>
      <c r="I40" s="3">
        <v>624798000</v>
      </c>
      <c r="J40" s="3">
        <v>620104000</v>
      </c>
      <c r="K40" s="3">
        <v>628452000</v>
      </c>
      <c r="L40" s="3">
        <v>638098000</v>
      </c>
      <c r="M40" s="3">
        <v>636300000</v>
      </c>
      <c r="N40" s="3">
        <v>634745000</v>
      </c>
      <c r="O40" s="3">
        <v>632763000</v>
      </c>
      <c r="P40" s="3">
        <v>630608000</v>
      </c>
      <c r="Q40" s="4">
        <v>630617750</v>
      </c>
      <c r="R40" s="3">
        <v>630137000</v>
      </c>
      <c r="S40" s="3">
        <v>630845000</v>
      </c>
      <c r="T40" s="3">
        <v>631535000</v>
      </c>
      <c r="U40" s="3">
        <v>629954000</v>
      </c>
    </row>
    <row r="41" spans="1:21" ht="16" x14ac:dyDescent="0.2">
      <c r="A41" s="2" t="s">
        <v>51</v>
      </c>
      <c r="B41" s="5">
        <v>2.5499999999999998</v>
      </c>
      <c r="C41" s="5">
        <v>2.79</v>
      </c>
      <c r="D41" s="5">
        <v>3.53</v>
      </c>
      <c r="E41" s="5">
        <v>3.97</v>
      </c>
      <c r="F41" s="5">
        <v>5.08</v>
      </c>
      <c r="G41" s="5">
        <v>4.6399999999999997</v>
      </c>
      <c r="H41" s="5">
        <v>4.87</v>
      </c>
      <c r="I41" s="5">
        <v>6.58</v>
      </c>
      <c r="J41" s="5">
        <v>5.56</v>
      </c>
      <c r="K41" s="5">
        <v>6.46</v>
      </c>
      <c r="L41" s="5">
        <v>7.49</v>
      </c>
      <c r="M41" s="5">
        <v>8.0299999999999994</v>
      </c>
      <c r="N41" s="5">
        <v>9.31</v>
      </c>
      <c r="O41" s="5">
        <v>10.87</v>
      </c>
      <c r="P41" s="5">
        <v>10.9</v>
      </c>
      <c r="Q41" s="6">
        <v>10.9</v>
      </c>
      <c r="R41" s="5">
        <v>3.12</v>
      </c>
      <c r="S41" s="5">
        <v>2.42</v>
      </c>
      <c r="T41" s="5">
        <v>3.18</v>
      </c>
      <c r="U41" s="5">
        <v>2.1800000000000002</v>
      </c>
    </row>
    <row r="42" spans="1:21" ht="16" x14ac:dyDescent="0.2">
      <c r="A42" s="2" t="s">
        <v>52</v>
      </c>
      <c r="B42" s="5">
        <v>3.11</v>
      </c>
      <c r="C42" s="5">
        <v>3.23</v>
      </c>
      <c r="D42" s="5">
        <v>3.95</v>
      </c>
      <c r="E42" s="5">
        <v>4.3899999999999997</v>
      </c>
      <c r="F42" s="5">
        <v>5.51</v>
      </c>
      <c r="G42" s="5">
        <v>5.01</v>
      </c>
      <c r="H42" s="5">
        <v>5.22</v>
      </c>
      <c r="I42" s="5">
        <v>6.96</v>
      </c>
      <c r="J42" s="5">
        <v>5.86</v>
      </c>
      <c r="K42" s="5">
        <v>6.71</v>
      </c>
      <c r="L42" s="5">
        <v>7.59</v>
      </c>
      <c r="M42" s="5">
        <v>8.15</v>
      </c>
      <c r="N42" s="5">
        <v>9.44</v>
      </c>
      <c r="O42" s="5">
        <v>11.05</v>
      </c>
      <c r="P42" s="5">
        <v>11.11</v>
      </c>
      <c r="Q42" s="6">
        <v>11.11</v>
      </c>
      <c r="R42" s="5">
        <v>3.17</v>
      </c>
      <c r="S42" s="5">
        <v>2.46</v>
      </c>
      <c r="T42" s="5">
        <v>3.24</v>
      </c>
      <c r="U42" s="5">
        <v>2.2400000000000002</v>
      </c>
    </row>
    <row r="43" spans="1:21" ht="16" x14ac:dyDescent="0.2">
      <c r="A43" s="2" t="s">
        <v>53</v>
      </c>
      <c r="B43" s="3">
        <v>786507000</v>
      </c>
      <c r="C43" s="3">
        <v>766579000</v>
      </c>
      <c r="D43" s="3">
        <v>743211000</v>
      </c>
      <c r="E43" s="3">
        <v>727387000</v>
      </c>
      <c r="F43" s="3">
        <v>713340000</v>
      </c>
      <c r="G43" s="3">
        <v>692390000</v>
      </c>
      <c r="H43" s="3">
        <v>678757000</v>
      </c>
      <c r="I43" s="3">
        <v>667770000</v>
      </c>
      <c r="J43" s="3">
        <v>660463000</v>
      </c>
      <c r="K43" s="3">
        <v>655296000</v>
      </c>
      <c r="L43" s="3">
        <v>650205000</v>
      </c>
      <c r="M43" s="3">
        <v>647797000</v>
      </c>
      <c r="N43" s="3">
        <v>645909000</v>
      </c>
      <c r="O43" s="3">
        <v>642839000</v>
      </c>
      <c r="P43" s="3">
        <v>638592000</v>
      </c>
      <c r="Q43" s="4">
        <v>638599250</v>
      </c>
      <c r="R43" s="3">
        <v>638767000</v>
      </c>
      <c r="S43" s="3">
        <v>637735000</v>
      </c>
      <c r="T43" s="3">
        <v>638743000</v>
      </c>
      <c r="U43" s="3">
        <v>639152000</v>
      </c>
    </row>
    <row r="44" spans="1:21" ht="16" x14ac:dyDescent="0.2">
      <c r="A44" s="2" t="s">
        <v>54</v>
      </c>
      <c r="B44" s="5">
        <v>2.02</v>
      </c>
      <c r="C44" s="5">
        <v>2.3199999999999998</v>
      </c>
      <c r="D44" s="5">
        <v>3.06</v>
      </c>
      <c r="E44" s="5">
        <v>3.51</v>
      </c>
      <c r="F44" s="5">
        <v>4.5999999999999996</v>
      </c>
      <c r="G44" s="5">
        <v>4.25</v>
      </c>
      <c r="H44" s="5">
        <v>4.5</v>
      </c>
      <c r="I44" s="5">
        <v>6.16</v>
      </c>
      <c r="J44" s="5">
        <v>5.22</v>
      </c>
      <c r="K44" s="5">
        <v>6.2</v>
      </c>
      <c r="L44" s="5">
        <v>7.35</v>
      </c>
      <c r="M44" s="5">
        <v>7.88</v>
      </c>
      <c r="N44" s="5">
        <v>9.14</v>
      </c>
      <c r="O44" s="5">
        <v>10.7</v>
      </c>
      <c r="P44" s="5">
        <v>10.76</v>
      </c>
      <c r="Q44" s="6">
        <v>10.76</v>
      </c>
      <c r="R44" s="5">
        <v>3.08</v>
      </c>
      <c r="S44" s="5">
        <v>2.39</v>
      </c>
      <c r="T44" s="5">
        <v>3.15</v>
      </c>
      <c r="U44" s="5">
        <v>2.15</v>
      </c>
    </row>
    <row r="45" spans="1:21" ht="16" x14ac:dyDescent="0.2">
      <c r="A45" s="2" t="s">
        <v>55</v>
      </c>
      <c r="B45" s="5">
        <v>2.46</v>
      </c>
      <c r="C45" s="5">
        <v>2.69</v>
      </c>
      <c r="D45" s="5">
        <v>3.44</v>
      </c>
      <c r="E45" s="5">
        <v>3.88</v>
      </c>
      <c r="F45" s="5">
        <v>4.9800000000000004</v>
      </c>
      <c r="G45" s="5">
        <v>4.59</v>
      </c>
      <c r="H45" s="5">
        <v>4.82</v>
      </c>
      <c r="I45" s="5">
        <v>6.51</v>
      </c>
      <c r="J45" s="5">
        <v>5.5</v>
      </c>
      <c r="K45" s="5">
        <v>6.43</v>
      </c>
      <c r="L45" s="5">
        <v>7.45</v>
      </c>
      <c r="M45" s="3">
        <v>8</v>
      </c>
      <c r="N45" s="5">
        <v>9.27</v>
      </c>
      <c r="O45" s="5">
        <v>10.87</v>
      </c>
      <c r="P45" s="5">
        <v>10.97</v>
      </c>
      <c r="Q45" s="6">
        <v>10.97</v>
      </c>
      <c r="R45" s="5">
        <v>3.13</v>
      </c>
      <c r="S45" s="5">
        <v>2.4300000000000002</v>
      </c>
      <c r="T45" s="5">
        <v>3.21</v>
      </c>
      <c r="U45" s="5">
        <v>2.2000000000000002</v>
      </c>
    </row>
    <row r="46" spans="1:21" ht="16" x14ac:dyDescent="0.2">
      <c r="A46" s="2" t="s">
        <v>56</v>
      </c>
      <c r="B46" s="3">
        <v>3391729000</v>
      </c>
      <c r="C46" s="3">
        <v>3399071000</v>
      </c>
      <c r="D46" s="3">
        <v>3985233000</v>
      </c>
      <c r="E46" s="3">
        <v>4466784000</v>
      </c>
      <c r="F46" s="3">
        <v>4659666000</v>
      </c>
      <c r="G46" s="3">
        <v>4903240000</v>
      </c>
      <c r="H46" s="3">
        <v>5081792000</v>
      </c>
      <c r="I46" s="3">
        <v>5539497000</v>
      </c>
      <c r="J46" s="3">
        <v>5434398000</v>
      </c>
      <c r="K46" s="3">
        <v>6767817000</v>
      </c>
      <c r="L46" s="3">
        <v>7197834000</v>
      </c>
      <c r="M46" s="3">
        <v>8286768000</v>
      </c>
      <c r="N46" s="3">
        <v>9512771000</v>
      </c>
      <c r="O46" s="3">
        <v>11455397000</v>
      </c>
      <c r="P46" s="3">
        <v>11090974000</v>
      </c>
      <c r="Q46" s="4">
        <v>11090974000</v>
      </c>
      <c r="R46" s="3">
        <v>3099329000</v>
      </c>
      <c r="S46" s="3">
        <v>2477057000</v>
      </c>
      <c r="T46" s="3">
        <v>2960387000</v>
      </c>
      <c r="U46" s="3">
        <v>2554201000</v>
      </c>
    </row>
    <row r="47" spans="1:21" ht="16" x14ac:dyDescent="0.2">
      <c r="A47" s="2" t="s">
        <v>57</v>
      </c>
      <c r="B47" s="5">
        <v>14.64</v>
      </c>
      <c r="C47" s="5">
        <v>14.72</v>
      </c>
      <c r="D47" s="5">
        <v>14.57</v>
      </c>
      <c r="E47" s="3">
        <v>15</v>
      </c>
      <c r="F47" s="5">
        <v>15.33</v>
      </c>
      <c r="G47" s="5">
        <v>15.38</v>
      </c>
      <c r="H47" s="5">
        <v>15.44</v>
      </c>
      <c r="I47" s="5">
        <v>15.92</v>
      </c>
      <c r="J47" s="5">
        <v>14.78</v>
      </c>
      <c r="K47" s="5">
        <v>16.27</v>
      </c>
      <c r="L47" s="5">
        <v>16.66</v>
      </c>
      <c r="M47" s="5">
        <v>18.690000000000001</v>
      </c>
      <c r="N47" s="5">
        <v>18.82</v>
      </c>
      <c r="O47" s="5">
        <v>18.600000000000001</v>
      </c>
      <c r="P47" s="5">
        <v>17.3</v>
      </c>
      <c r="Q47" s="6">
        <v>17.3</v>
      </c>
      <c r="R47" s="5">
        <v>18.63</v>
      </c>
      <c r="S47" s="5">
        <v>18.22</v>
      </c>
      <c r="T47" s="5">
        <v>17.84</v>
      </c>
      <c r="U47" s="5">
        <v>17.3</v>
      </c>
    </row>
    <row r="48" spans="1:21" ht="16" x14ac:dyDescent="0.2">
      <c r="A48" s="2" t="s">
        <v>58</v>
      </c>
      <c r="B48" s="3">
        <v>2893138000</v>
      </c>
      <c r="C48" s="3">
        <v>2924383000</v>
      </c>
      <c r="D48" s="3">
        <v>3471977000</v>
      </c>
      <c r="E48" s="3">
        <v>3873239000</v>
      </c>
      <c r="F48" s="3">
        <v>4066638000</v>
      </c>
      <c r="G48" s="3">
        <v>4282497000</v>
      </c>
      <c r="H48" s="3">
        <v>4435869000</v>
      </c>
      <c r="I48" s="3">
        <v>4810445000</v>
      </c>
      <c r="J48" s="3">
        <v>4632609000</v>
      </c>
      <c r="K48" s="3">
        <v>5841041000</v>
      </c>
      <c r="L48" s="3">
        <v>6305074000</v>
      </c>
      <c r="M48" s="3">
        <v>6513644000</v>
      </c>
      <c r="N48" s="3">
        <v>7621529000</v>
      </c>
      <c r="O48" s="3">
        <v>9367181000</v>
      </c>
      <c r="P48" s="3">
        <v>8809889000</v>
      </c>
      <c r="Q48" s="4">
        <v>8809889000</v>
      </c>
      <c r="R48" s="3">
        <v>2593100000</v>
      </c>
      <c r="S48" s="3">
        <v>1944581000</v>
      </c>
      <c r="T48" s="3">
        <v>2359288000</v>
      </c>
      <c r="U48" s="3">
        <v>1912920000</v>
      </c>
    </row>
    <row r="49" spans="1:21" ht="16" x14ac:dyDescent="0.2">
      <c r="A49" s="2" t="s">
        <v>59</v>
      </c>
      <c r="B49" s="3">
        <v>2893138000</v>
      </c>
      <c r="C49" s="3">
        <v>2924383000</v>
      </c>
      <c r="D49" s="3">
        <v>3471977000</v>
      </c>
      <c r="E49" s="3">
        <v>3873239000</v>
      </c>
      <c r="F49" s="3">
        <v>4066638000</v>
      </c>
      <c r="G49" s="3">
        <v>4282497000</v>
      </c>
      <c r="H49" s="3">
        <v>4435869000</v>
      </c>
      <c r="I49" s="3">
        <v>4810445000</v>
      </c>
      <c r="J49" s="3">
        <v>4632609000</v>
      </c>
      <c r="K49" s="3">
        <v>5841041000</v>
      </c>
      <c r="L49" s="3">
        <v>6305074000</v>
      </c>
      <c r="M49" s="3">
        <v>6513644000</v>
      </c>
      <c r="N49" s="3">
        <v>7621529000</v>
      </c>
      <c r="O49" s="3">
        <v>9367181000</v>
      </c>
      <c r="P49" s="3">
        <v>8809889000</v>
      </c>
      <c r="Q49" s="4">
        <v>8809889000</v>
      </c>
      <c r="R49" s="3">
        <v>2593100000</v>
      </c>
      <c r="S49" s="3">
        <v>1944581000</v>
      </c>
      <c r="T49" s="3">
        <v>2359288000</v>
      </c>
      <c r="U49" s="3">
        <v>1912920000</v>
      </c>
    </row>
    <row r="50" spans="1:21" ht="16" x14ac:dyDescent="0.2">
      <c r="A50" s="2" t="s">
        <v>63</v>
      </c>
      <c r="B50" s="3">
        <v>130909</v>
      </c>
      <c r="C50" s="3">
        <v>113206</v>
      </c>
      <c r="D50" s="3">
        <v>115902</v>
      </c>
      <c r="E50" s="3">
        <v>115868</v>
      </c>
      <c r="F50" s="3">
        <v>110525</v>
      </c>
      <c r="G50" s="3">
        <v>104507</v>
      </c>
      <c r="H50" s="3">
        <v>91940</v>
      </c>
      <c r="I50" s="3">
        <v>90619</v>
      </c>
      <c r="J50" s="3">
        <v>86507</v>
      </c>
      <c r="K50" s="3">
        <v>90639</v>
      </c>
      <c r="L50" s="3">
        <v>87835</v>
      </c>
      <c r="M50" s="3">
        <v>87603</v>
      </c>
      <c r="N50" s="3">
        <v>80983</v>
      </c>
      <c r="O50" s="3">
        <v>85429</v>
      </c>
      <c r="P50" s="3">
        <v>87465</v>
      </c>
      <c r="Q50" s="4">
        <v>87465</v>
      </c>
      <c r="R50" s="3">
        <v>21842</v>
      </c>
      <c r="S50" s="3">
        <v>21934</v>
      </c>
      <c r="T50" s="3">
        <v>22974</v>
      </c>
      <c r="U50" s="3">
        <v>21808</v>
      </c>
    </row>
    <row r="51" spans="1:21" ht="16" x14ac:dyDescent="0.2">
      <c r="A51" s="2" t="s">
        <v>64</v>
      </c>
      <c r="B51" s="5">
        <v>0.61</v>
      </c>
      <c r="C51" s="5">
        <v>1.29</v>
      </c>
      <c r="D51" s="3">
        <v>1</v>
      </c>
      <c r="E51" s="5">
        <v>1.48</v>
      </c>
      <c r="F51" s="5">
        <v>1.74</v>
      </c>
      <c r="G51" s="5">
        <v>1.98</v>
      </c>
      <c r="H51" s="5">
        <v>2.16</v>
      </c>
      <c r="I51" s="5">
        <v>2.2999999999999998</v>
      </c>
      <c r="J51" s="5">
        <v>2.5299999999999998</v>
      </c>
      <c r="K51" s="5">
        <v>2.72</v>
      </c>
      <c r="L51" s="5">
        <v>2.92</v>
      </c>
      <c r="M51" s="5">
        <v>3.2</v>
      </c>
      <c r="N51" s="5">
        <v>3.52</v>
      </c>
      <c r="O51" s="5">
        <v>3.88</v>
      </c>
      <c r="P51" s="5">
        <v>4.4800000000000004</v>
      </c>
      <c r="Q51" s="6">
        <v>4.4800000000000004</v>
      </c>
      <c r="R51" s="5">
        <v>1.1200000000000001</v>
      </c>
      <c r="S51" s="5">
        <v>1.1200000000000001</v>
      </c>
      <c r="T51" s="5">
        <v>1.1200000000000001</v>
      </c>
      <c r="U51" s="5">
        <v>1.1200000000000001</v>
      </c>
    </row>
    <row r="52" spans="1:21" ht="16" x14ac:dyDescent="0.2">
      <c r="A52" s="2" t="s">
        <v>65</v>
      </c>
      <c r="B52" s="3">
        <v>498591000</v>
      </c>
      <c r="C52" s="3">
        <v>474688000</v>
      </c>
      <c r="D52" s="3">
        <v>513256000</v>
      </c>
      <c r="E52" s="3">
        <v>593545000</v>
      </c>
      <c r="F52" s="3">
        <v>593028000</v>
      </c>
      <c r="G52" s="3">
        <v>620743000</v>
      </c>
      <c r="H52" s="3">
        <v>645923000</v>
      </c>
      <c r="I52" s="3">
        <v>729052000</v>
      </c>
      <c r="J52" s="3">
        <v>801789000</v>
      </c>
      <c r="K52" s="3">
        <v>926776000</v>
      </c>
      <c r="L52" s="3">
        <v>892760000</v>
      </c>
      <c r="M52" s="3">
        <v>1773124000</v>
      </c>
      <c r="N52" s="3">
        <v>1891242000</v>
      </c>
      <c r="O52" s="3">
        <v>2088216000</v>
      </c>
      <c r="P52" s="3">
        <v>2281085000</v>
      </c>
      <c r="Q52" s="4">
        <v>2281085000</v>
      </c>
      <c r="R52" s="3">
        <v>506229000</v>
      </c>
      <c r="S52" s="3">
        <v>532476000</v>
      </c>
      <c r="T52" s="3">
        <v>601099000</v>
      </c>
      <c r="U52" s="3">
        <v>641281000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8990514000</v>
      </c>
      <c r="C55" s="3">
        <v>9563625000</v>
      </c>
      <c r="D55" s="3">
        <v>11471183000</v>
      </c>
      <c r="E55" s="3">
        <v>12587931000</v>
      </c>
      <c r="F55" s="3">
        <v>11844178000</v>
      </c>
      <c r="G55" s="3">
        <v>11904442000</v>
      </c>
      <c r="H55" s="3">
        <v>11579394000</v>
      </c>
      <c r="I55" s="3">
        <v>11923087000</v>
      </c>
      <c r="J55" s="3">
        <v>12097289000</v>
      </c>
      <c r="K55" s="3">
        <v>13585559000</v>
      </c>
      <c r="L55" s="3">
        <v>15450601000</v>
      </c>
      <c r="M55" s="3">
        <v>17749756000</v>
      </c>
      <c r="N55" s="3">
        <v>19666511000</v>
      </c>
      <c r="O55" s="3">
        <v>21610871000</v>
      </c>
      <c r="P55" s="3">
        <v>23381931000</v>
      </c>
      <c r="Q55" s="4">
        <v>23381931000</v>
      </c>
      <c r="R55" s="3">
        <v>20672460000</v>
      </c>
      <c r="S55" s="3">
        <v>21060958000</v>
      </c>
      <c r="T55" s="3">
        <v>23380073000</v>
      </c>
      <c r="U55" s="3">
        <v>23381931000</v>
      </c>
    </row>
    <row r="56" spans="1:21" ht="16" x14ac:dyDescent="0.2">
      <c r="A56" s="2" t="s">
        <v>67</v>
      </c>
      <c r="B56" s="3">
        <v>4549566000</v>
      </c>
      <c r="C56" s="3">
        <v>4841279000</v>
      </c>
      <c r="D56" s="3">
        <v>5706007000</v>
      </c>
      <c r="E56" s="3">
        <v>6642787000</v>
      </c>
      <c r="F56" s="3">
        <v>5634410000</v>
      </c>
      <c r="G56" s="3">
        <v>4923907000</v>
      </c>
      <c r="H56" s="3">
        <v>4363214000</v>
      </c>
      <c r="I56" s="3">
        <v>4908484000</v>
      </c>
      <c r="J56" s="3">
        <v>4129871000</v>
      </c>
      <c r="K56" s="3">
        <v>5064552000</v>
      </c>
      <c r="L56" s="3">
        <v>6130166000</v>
      </c>
      <c r="M56" s="3">
        <v>8509639000</v>
      </c>
      <c r="N56" s="3">
        <v>8172468000</v>
      </c>
      <c r="O56" s="3">
        <v>7893806000</v>
      </c>
      <c r="P56" s="3">
        <v>9049607000</v>
      </c>
      <c r="Q56" s="4">
        <v>9049607000</v>
      </c>
      <c r="R56" s="3">
        <v>5903798000</v>
      </c>
      <c r="S56" s="3">
        <v>6242976000</v>
      </c>
      <c r="T56" s="3">
        <v>8539928000</v>
      </c>
      <c r="U56" s="3">
        <v>9049607000</v>
      </c>
    </row>
    <row r="57" spans="1:21" ht="16" x14ac:dyDescent="0.2">
      <c r="A57" s="2" t="s">
        <v>68</v>
      </c>
      <c r="B57" s="3">
        <v>4541662000</v>
      </c>
      <c r="C57" s="3">
        <v>4838292000</v>
      </c>
      <c r="D57" s="3">
        <v>5701078000</v>
      </c>
      <c r="E57" s="3">
        <v>6640526000</v>
      </c>
      <c r="F57" s="3">
        <v>5631885000</v>
      </c>
      <c r="G57" s="3">
        <v>4921305000</v>
      </c>
      <c r="H57" s="3">
        <v>4360766000</v>
      </c>
      <c r="I57" s="3">
        <v>4905609000</v>
      </c>
      <c r="J57" s="3">
        <v>4126860000</v>
      </c>
      <c r="K57" s="3">
        <v>5061360000</v>
      </c>
      <c r="L57" s="3">
        <v>6126853000</v>
      </c>
      <c r="M57" s="3">
        <v>8415330000</v>
      </c>
      <c r="N57" s="3">
        <v>8168174000</v>
      </c>
      <c r="O57" s="3">
        <v>7889833000</v>
      </c>
      <c r="P57" s="3">
        <v>9045032000</v>
      </c>
      <c r="Q57" s="4">
        <v>9045032000</v>
      </c>
      <c r="R57" s="3">
        <v>5899703000</v>
      </c>
      <c r="S57" s="3">
        <v>6238787000</v>
      </c>
      <c r="T57" s="3">
        <v>8535446000</v>
      </c>
      <c r="U57" s="3">
        <v>9045032000</v>
      </c>
    </row>
    <row r="58" spans="1:21" ht="16" x14ac:dyDescent="0.2">
      <c r="A58" s="2" t="s">
        <v>69</v>
      </c>
      <c r="B58" s="3">
        <v>7904000</v>
      </c>
      <c r="C58" s="3">
        <v>2987000</v>
      </c>
      <c r="D58" s="3">
        <v>4929000</v>
      </c>
      <c r="E58" s="3">
        <v>2261000</v>
      </c>
      <c r="F58" s="3">
        <v>2525000</v>
      </c>
      <c r="G58" s="3">
        <v>2602000</v>
      </c>
      <c r="H58" s="3">
        <v>2448000</v>
      </c>
      <c r="I58" s="3">
        <v>2875000</v>
      </c>
      <c r="J58" s="3">
        <v>3011000</v>
      </c>
      <c r="K58" s="3">
        <v>3192000</v>
      </c>
      <c r="L58" s="3">
        <v>3313000</v>
      </c>
      <c r="M58" s="3">
        <v>94309000</v>
      </c>
      <c r="N58" s="3">
        <v>4294000</v>
      </c>
      <c r="O58" s="3">
        <v>3973000</v>
      </c>
      <c r="P58" s="3">
        <v>4575000</v>
      </c>
      <c r="Q58" s="4">
        <v>4575000</v>
      </c>
      <c r="R58" s="3">
        <v>4095000</v>
      </c>
      <c r="S58" s="3">
        <v>4189000</v>
      </c>
      <c r="T58" s="3">
        <v>4482000</v>
      </c>
      <c r="U58" s="3">
        <v>4575000</v>
      </c>
    </row>
    <row r="59" spans="1:21" ht="16" x14ac:dyDescent="0.2">
      <c r="A59" s="2" t="s">
        <v>70</v>
      </c>
      <c r="B59" s="3">
        <v>2251341000</v>
      </c>
      <c r="C59" s="3">
        <v>3662425000</v>
      </c>
      <c r="D59" s="3">
        <v>4621792000</v>
      </c>
      <c r="E59" s="3">
        <v>4480711000</v>
      </c>
      <c r="F59" s="3">
        <v>4846574000</v>
      </c>
      <c r="G59" s="3">
        <v>5663334000</v>
      </c>
      <c r="H59" s="3">
        <v>5725424000</v>
      </c>
      <c r="I59" s="3">
        <v>6222399000</v>
      </c>
      <c r="J59" s="3">
        <v>6885257000</v>
      </c>
      <c r="K59" s="3">
        <v>7496368000</v>
      </c>
      <c r="L59" s="3">
        <v>8095071000</v>
      </c>
      <c r="M59" s="3">
        <v>7846892000</v>
      </c>
      <c r="N59" s="3">
        <v>9728212000</v>
      </c>
      <c r="O59" s="3">
        <v>11776775000</v>
      </c>
      <c r="P59" s="3">
        <v>12227186000</v>
      </c>
      <c r="Q59" s="4">
        <v>12227186000</v>
      </c>
      <c r="R59" s="3">
        <v>12610353000</v>
      </c>
      <c r="S59" s="3">
        <v>12499168000</v>
      </c>
      <c r="T59" s="3">
        <v>12582660000</v>
      </c>
      <c r="U59" s="3">
        <v>12227186000</v>
      </c>
    </row>
    <row r="60" spans="1:21" ht="16" x14ac:dyDescent="0.2">
      <c r="A60" s="2" t="s">
        <v>71</v>
      </c>
      <c r="B60" s="3">
        <v>3361785000</v>
      </c>
      <c r="C60" s="3">
        <v>1127827000</v>
      </c>
      <c r="D60" s="3">
        <v>3236059000</v>
      </c>
      <c r="E60" s="3">
        <v>3080877000</v>
      </c>
      <c r="F60" s="3">
        <v>3333126000</v>
      </c>
      <c r="G60" s="3">
        <v>3859567000</v>
      </c>
      <c r="H60" s="3">
        <v>3840920000</v>
      </c>
      <c r="I60" s="3">
        <v>4072180000</v>
      </c>
      <c r="J60" s="3">
        <v>4569214000</v>
      </c>
      <c r="K60" s="3">
        <v>4996454000</v>
      </c>
      <c r="L60" s="3">
        <v>8095071000</v>
      </c>
      <c r="M60" s="3">
        <v>7846892000</v>
      </c>
      <c r="N60" s="3">
        <v>9728212000</v>
      </c>
      <c r="O60" s="3">
        <v>11776775000</v>
      </c>
      <c r="P60" s="3">
        <v>12227186000</v>
      </c>
      <c r="Q60" s="4">
        <v>12227186000</v>
      </c>
      <c r="R60" s="3">
        <v>12610353000</v>
      </c>
      <c r="S60" s="3">
        <v>12499168000</v>
      </c>
      <c r="T60" s="3">
        <v>12582660000</v>
      </c>
      <c r="U60" s="3">
        <v>12227186000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v>-1110444000</v>
      </c>
      <c r="C63" s="3">
        <v>2534598000</v>
      </c>
      <c r="D63" s="3">
        <v>1385733000</v>
      </c>
      <c r="E63" s="3">
        <v>1399834000</v>
      </c>
      <c r="F63" s="3">
        <v>1513448000</v>
      </c>
      <c r="G63" s="3">
        <v>1803767000</v>
      </c>
      <c r="H63" s="3">
        <v>1884504000</v>
      </c>
      <c r="I63" s="3">
        <v>2150219000</v>
      </c>
      <c r="J63" s="3">
        <v>2316043000</v>
      </c>
      <c r="K63" s="3">
        <v>2499914000</v>
      </c>
      <c r="L63" s="3" t="s">
        <v>26</v>
      </c>
      <c r="M63" s="3" t="s">
        <v>26</v>
      </c>
      <c r="N63" s="3" t="s">
        <v>26</v>
      </c>
      <c r="O63" s="3" t="s">
        <v>26</v>
      </c>
      <c r="P63" s="3" t="s">
        <v>26</v>
      </c>
      <c r="Q63" s="4" t="s">
        <v>26</v>
      </c>
      <c r="R63" s="3" t="s">
        <v>26</v>
      </c>
      <c r="S63" s="3" t="s">
        <v>26</v>
      </c>
      <c r="T63" s="3" t="s">
        <v>26</v>
      </c>
      <c r="U63" s="3" t="s">
        <v>26</v>
      </c>
    </row>
    <row r="64" spans="1:21" ht="16" x14ac:dyDescent="0.2">
      <c r="A64" s="2" t="s">
        <v>75</v>
      </c>
      <c r="B64" s="3" t="s">
        <v>26</v>
      </c>
      <c r="C64" s="3" t="s">
        <v>26</v>
      </c>
      <c r="D64" s="3" t="s">
        <v>26</v>
      </c>
      <c r="E64" s="3" t="s">
        <v>26</v>
      </c>
      <c r="F64" s="3" t="s">
        <v>26</v>
      </c>
      <c r="G64" s="3" t="s">
        <v>26</v>
      </c>
      <c r="H64" s="3" t="s">
        <v>26</v>
      </c>
      <c r="I64" s="3" t="s">
        <v>26</v>
      </c>
      <c r="J64" s="3" t="s">
        <v>26</v>
      </c>
      <c r="K64" s="3" t="s">
        <v>26</v>
      </c>
      <c r="L64" s="3" t="s">
        <v>26</v>
      </c>
      <c r="M64" s="3" t="s">
        <v>26</v>
      </c>
      <c r="N64" s="3" t="s">
        <v>26</v>
      </c>
      <c r="O64" s="3" t="s">
        <v>26</v>
      </c>
      <c r="P64" s="3" t="s">
        <v>26</v>
      </c>
      <c r="Q64" s="4" t="s">
        <v>26</v>
      </c>
      <c r="R64" s="3" t="s">
        <v>26</v>
      </c>
      <c r="S64" s="3" t="s">
        <v>26</v>
      </c>
      <c r="T64" s="3" t="s">
        <v>26</v>
      </c>
      <c r="U64" s="3" t="s">
        <v>26</v>
      </c>
    </row>
    <row r="65" spans="1:21" ht="16" x14ac:dyDescent="0.2">
      <c r="A65" s="2" t="s">
        <v>76</v>
      </c>
      <c r="B65" s="3" t="s">
        <v>26</v>
      </c>
      <c r="C65" s="3" t="s">
        <v>26</v>
      </c>
      <c r="D65" s="3" t="s">
        <v>26</v>
      </c>
      <c r="E65" s="3" t="s">
        <v>26</v>
      </c>
      <c r="F65" s="3" t="s">
        <v>26</v>
      </c>
      <c r="G65" s="3" t="s">
        <v>26</v>
      </c>
      <c r="H65" s="3" t="s">
        <v>26</v>
      </c>
      <c r="I65" s="3" t="s">
        <v>26</v>
      </c>
      <c r="J65" s="3" t="s">
        <v>26</v>
      </c>
      <c r="K65" s="3" t="s">
        <v>26</v>
      </c>
      <c r="L65" s="3" t="s">
        <v>26</v>
      </c>
      <c r="M65" s="3" t="s">
        <v>26</v>
      </c>
      <c r="N65" s="3" t="s">
        <v>26</v>
      </c>
      <c r="O65" s="3" t="s">
        <v>26</v>
      </c>
      <c r="P65" s="3" t="s">
        <v>26</v>
      </c>
      <c r="Q65" s="4" t="s">
        <v>26</v>
      </c>
      <c r="R65" s="3" t="s">
        <v>26</v>
      </c>
      <c r="S65" s="3" t="s">
        <v>26</v>
      </c>
      <c r="T65" s="3" t="s">
        <v>26</v>
      </c>
      <c r="U65" s="3" t="s">
        <v>26</v>
      </c>
    </row>
    <row r="66" spans="1:21" ht="16" x14ac:dyDescent="0.2">
      <c r="A66" s="2" t="s">
        <v>77</v>
      </c>
      <c r="B66" s="3" t="s">
        <v>26</v>
      </c>
      <c r="C66" s="3" t="s">
        <v>26</v>
      </c>
      <c r="D66" s="3" t="s">
        <v>26</v>
      </c>
      <c r="E66" s="3" t="s">
        <v>26</v>
      </c>
      <c r="F66" s="3" t="s">
        <v>26</v>
      </c>
      <c r="G66" s="3" t="s">
        <v>26</v>
      </c>
      <c r="H66" s="3" t="s">
        <v>26</v>
      </c>
      <c r="I66" s="3" t="s">
        <v>26</v>
      </c>
      <c r="J66" s="3" t="s">
        <v>26</v>
      </c>
      <c r="K66" s="3" t="s">
        <v>26</v>
      </c>
      <c r="L66" s="3" t="s">
        <v>26</v>
      </c>
      <c r="M66" s="3" t="s">
        <v>26</v>
      </c>
      <c r="N66" s="3" t="s">
        <v>26</v>
      </c>
      <c r="O66" s="3" t="s">
        <v>26</v>
      </c>
      <c r="P66" s="3" t="s">
        <v>26</v>
      </c>
      <c r="Q66" s="4" t="s">
        <v>26</v>
      </c>
      <c r="R66" s="3" t="s">
        <v>26</v>
      </c>
      <c r="S66" s="3" t="s">
        <v>26</v>
      </c>
      <c r="T66" s="3" t="s">
        <v>26</v>
      </c>
      <c r="U66" s="3" t="s">
        <v>26</v>
      </c>
    </row>
    <row r="67" spans="1:21" ht="16" x14ac:dyDescent="0.2">
      <c r="A67" s="2" t="s">
        <v>78</v>
      </c>
      <c r="B67" s="3" t="s">
        <v>26</v>
      </c>
      <c r="C67" s="3" t="s">
        <v>26</v>
      </c>
      <c r="D67" s="3" t="s">
        <v>26</v>
      </c>
      <c r="E67" s="3" t="s">
        <v>26</v>
      </c>
      <c r="F67" s="3" t="s">
        <v>26</v>
      </c>
      <c r="G67" s="3" t="s">
        <v>26</v>
      </c>
      <c r="H67" s="3" t="s">
        <v>26</v>
      </c>
      <c r="I67" s="3" t="s">
        <v>26</v>
      </c>
      <c r="J67" s="3" t="s">
        <v>26</v>
      </c>
      <c r="K67" s="3" t="s">
        <v>26</v>
      </c>
      <c r="L67" s="3" t="s">
        <v>26</v>
      </c>
      <c r="M67" s="3" t="s">
        <v>26</v>
      </c>
      <c r="N67" s="3" t="s">
        <v>26</v>
      </c>
      <c r="O67" s="3" t="s">
        <v>26</v>
      </c>
      <c r="P67" s="3" t="s">
        <v>26</v>
      </c>
      <c r="Q67" s="4" t="s">
        <v>26</v>
      </c>
      <c r="R67" s="3" t="s">
        <v>26</v>
      </c>
      <c r="S67" s="3" t="s">
        <v>26</v>
      </c>
      <c r="T67" s="3" t="s">
        <v>26</v>
      </c>
      <c r="U67" s="3" t="s">
        <v>26</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2189607000</v>
      </c>
      <c r="C70" s="3">
        <v>1059921000</v>
      </c>
      <c r="D70" s="3">
        <v>1143384000</v>
      </c>
      <c r="E70" s="3">
        <v>1464433000</v>
      </c>
      <c r="F70" s="3">
        <v>1363194000</v>
      </c>
      <c r="G70" s="3">
        <v>1317201000</v>
      </c>
      <c r="H70" s="3">
        <v>1490756000</v>
      </c>
      <c r="I70" s="3">
        <v>792204000</v>
      </c>
      <c r="J70" s="3">
        <v>1082161000</v>
      </c>
      <c r="K70" s="3">
        <v>1024639000</v>
      </c>
      <c r="L70" s="3">
        <v>1225364000</v>
      </c>
      <c r="M70" s="3">
        <v>1393225000</v>
      </c>
      <c r="N70" s="3">
        <v>1765831000</v>
      </c>
      <c r="O70" s="3">
        <v>1940290000</v>
      </c>
      <c r="P70" s="3">
        <v>2105138000</v>
      </c>
      <c r="Q70" s="4">
        <v>2105138000</v>
      </c>
      <c r="R70" s="3">
        <v>2158309000</v>
      </c>
      <c r="S70" s="3">
        <v>2318814000</v>
      </c>
      <c r="T70" s="3">
        <v>2257485000</v>
      </c>
      <c r="U70" s="3">
        <v>2105138000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3265220000</v>
      </c>
      <c r="C76" s="3">
        <v>3271628000</v>
      </c>
      <c r="D76" s="3">
        <v>4260327000</v>
      </c>
      <c r="E76" s="3">
        <v>4077484000</v>
      </c>
      <c r="F76" s="3">
        <v>5022871000</v>
      </c>
      <c r="G76" s="3">
        <v>6026010000</v>
      </c>
      <c r="H76" s="3">
        <v>6686664000</v>
      </c>
      <c r="I76" s="3">
        <v>8706114000</v>
      </c>
      <c r="J76" s="3">
        <v>10592601000</v>
      </c>
      <c r="K76" s="3">
        <v>10863524000</v>
      </c>
      <c r="L76" s="3">
        <v>14339279000</v>
      </c>
      <c r="M76" s="3">
        <v>19328837000</v>
      </c>
      <c r="N76" s="3">
        <v>23509332000</v>
      </c>
      <c r="O76" s="3">
        <v>25652519000</v>
      </c>
      <c r="P76" s="3">
        <v>27863374000</v>
      </c>
      <c r="Q76" s="4">
        <v>27863374000</v>
      </c>
      <c r="R76" s="3">
        <v>26443314000</v>
      </c>
      <c r="S76" s="3">
        <v>26666331000</v>
      </c>
      <c r="T76" s="3">
        <v>26748202000</v>
      </c>
      <c r="U76" s="3">
        <v>27863374000</v>
      </c>
    </row>
    <row r="77" spans="1:21" ht="16" x14ac:dyDescent="0.2">
      <c r="A77" s="2" t="s">
        <v>88</v>
      </c>
      <c r="B77" s="3">
        <v>701144000</v>
      </c>
      <c r="C77" s="3">
        <v>659569000</v>
      </c>
      <c r="D77" s="3">
        <v>785231000</v>
      </c>
      <c r="E77" s="3">
        <v>779494000</v>
      </c>
      <c r="F77" s="3">
        <v>-828536000</v>
      </c>
      <c r="G77" s="3">
        <v>-959521000</v>
      </c>
      <c r="H77" s="3">
        <v>-847084000</v>
      </c>
      <c r="I77" s="3">
        <v>-773483000</v>
      </c>
      <c r="J77" s="3">
        <v>-771548000</v>
      </c>
      <c r="K77" s="3">
        <v>-598078000</v>
      </c>
      <c r="L77" s="3">
        <v>-564863000</v>
      </c>
      <c r="M77" s="3">
        <v>2415183000</v>
      </c>
      <c r="N77" s="3">
        <v>2409175000</v>
      </c>
      <c r="O77" s="3">
        <v>2187488000</v>
      </c>
      <c r="P77" s="3">
        <v>1592801000</v>
      </c>
      <c r="Q77" s="4">
        <v>1592801000</v>
      </c>
      <c r="R77" s="3">
        <v>4631236000</v>
      </c>
      <c r="S77" s="3">
        <v>4466872000</v>
      </c>
      <c r="T77" s="3">
        <v>4278309000</v>
      </c>
      <c r="U77" s="3">
        <v>1592801000</v>
      </c>
    </row>
    <row r="78" spans="1:21" ht="16" x14ac:dyDescent="0.2">
      <c r="A78" s="2" t="s">
        <v>89</v>
      </c>
      <c r="B78" s="3">
        <v>2341017000</v>
      </c>
      <c r="C78" s="3">
        <v>2219307000</v>
      </c>
      <c r="D78" s="3">
        <v>2425196000</v>
      </c>
      <c r="E78" s="3">
        <v>2327750000</v>
      </c>
      <c r="F78" s="3">
        <v>779675000</v>
      </c>
      <c r="G78" s="3">
        <v>793444000</v>
      </c>
      <c r="H78" s="3">
        <v>801884000</v>
      </c>
      <c r="I78" s="3">
        <v>956542000</v>
      </c>
      <c r="J78" s="3">
        <v>1140598000</v>
      </c>
      <c r="K78" s="3">
        <v>1264020000</v>
      </c>
      <c r="L78" s="3">
        <v>1391166000</v>
      </c>
      <c r="M78" s="3">
        <v>4728914000</v>
      </c>
      <c r="N78" s="3">
        <v>4821624000</v>
      </c>
      <c r="O78" s="3">
        <v>4677675000</v>
      </c>
      <c r="P78" s="3">
        <v>4167486000</v>
      </c>
      <c r="Q78" s="4">
        <v>4167486000</v>
      </c>
      <c r="R78" s="3">
        <v>4631236000</v>
      </c>
      <c r="S78" s="3">
        <v>4466872000</v>
      </c>
      <c r="T78" s="3">
        <v>4278309000</v>
      </c>
      <c r="U78" s="3">
        <v>4167486000</v>
      </c>
    </row>
    <row r="79" spans="1:21" ht="16" x14ac:dyDescent="0.2">
      <c r="A79" s="2" t="s">
        <v>90</v>
      </c>
      <c r="B79" s="3">
        <v>1639873000</v>
      </c>
      <c r="C79" s="3">
        <v>1559738000</v>
      </c>
      <c r="D79" s="3">
        <v>1639965000</v>
      </c>
      <c r="E79" s="3">
        <v>1548256000</v>
      </c>
      <c r="F79" s="3">
        <v>1608211000</v>
      </c>
      <c r="G79" s="3">
        <v>1752965000</v>
      </c>
      <c r="H79" s="3">
        <v>1648968000</v>
      </c>
      <c r="I79" s="3">
        <v>1730025000</v>
      </c>
      <c r="J79" s="3">
        <v>1912146000</v>
      </c>
      <c r="K79" s="3">
        <v>1862098000</v>
      </c>
      <c r="L79" s="3">
        <v>1956029000</v>
      </c>
      <c r="M79" s="3">
        <v>2313731000</v>
      </c>
      <c r="N79" s="3">
        <v>2412449000</v>
      </c>
      <c r="O79" s="3">
        <v>2490187000</v>
      </c>
      <c r="P79" s="3">
        <v>2574685000</v>
      </c>
      <c r="Q79" s="4">
        <v>2574685000</v>
      </c>
      <c r="R79" s="3" t="s">
        <v>26</v>
      </c>
      <c r="S79" s="3" t="s">
        <v>26</v>
      </c>
      <c r="T79" s="3" t="s">
        <v>26</v>
      </c>
      <c r="U79" s="3">
        <v>2574685000</v>
      </c>
    </row>
    <row r="80" spans="1:21" ht="16" x14ac:dyDescent="0.2">
      <c r="A80" s="2" t="s">
        <v>91</v>
      </c>
      <c r="B80" s="3">
        <v>29011000</v>
      </c>
      <c r="C80" s="3">
        <v>41023000</v>
      </c>
      <c r="D80" s="3">
        <v>40365000</v>
      </c>
      <c r="E80" s="3">
        <v>28180000</v>
      </c>
      <c r="F80" s="3">
        <v>43631000</v>
      </c>
      <c r="G80" s="3">
        <v>66783000</v>
      </c>
      <c r="H80" s="3">
        <v>45027000</v>
      </c>
      <c r="I80" s="3">
        <v>198633000</v>
      </c>
      <c r="J80" s="3">
        <v>211610000</v>
      </c>
      <c r="K80" s="3">
        <v>215532000</v>
      </c>
      <c r="L80" s="3">
        <v>240313000</v>
      </c>
      <c r="M80" s="3">
        <v>324514000</v>
      </c>
      <c r="N80" s="3">
        <v>329526000</v>
      </c>
      <c r="O80" s="3">
        <v>317972000</v>
      </c>
      <c r="P80" s="3">
        <v>197443000</v>
      </c>
      <c r="Q80" s="4">
        <v>197443000</v>
      </c>
      <c r="R80" s="3">
        <v>324382000</v>
      </c>
      <c r="S80" s="3">
        <v>325251000</v>
      </c>
      <c r="T80" s="3">
        <v>176259000</v>
      </c>
      <c r="U80" s="3">
        <v>197443000</v>
      </c>
    </row>
    <row r="81" spans="1:21" ht="16" x14ac:dyDescent="0.2">
      <c r="A81" s="2" t="s">
        <v>92</v>
      </c>
      <c r="B81" s="3">
        <v>29011000</v>
      </c>
      <c r="C81" s="3">
        <v>41023000</v>
      </c>
      <c r="D81" s="3">
        <v>40365000</v>
      </c>
      <c r="E81" s="3">
        <v>28180000</v>
      </c>
      <c r="F81" s="3">
        <v>43631000</v>
      </c>
      <c r="G81" s="3">
        <v>66783000</v>
      </c>
      <c r="H81" s="3">
        <v>45027000</v>
      </c>
      <c r="I81" s="3">
        <v>198633000</v>
      </c>
      <c r="J81" s="3">
        <v>211610000</v>
      </c>
      <c r="K81" s="3">
        <v>215532000</v>
      </c>
      <c r="L81" s="3">
        <v>240313000</v>
      </c>
      <c r="M81" s="3">
        <v>324514000</v>
      </c>
      <c r="N81" s="3">
        <v>329526000</v>
      </c>
      <c r="O81" s="3">
        <v>317972000</v>
      </c>
      <c r="P81" s="3">
        <v>197443000</v>
      </c>
      <c r="Q81" s="4">
        <v>197443000</v>
      </c>
      <c r="R81" s="3">
        <v>324382000</v>
      </c>
      <c r="S81" s="3">
        <v>325251000</v>
      </c>
      <c r="T81" s="3">
        <v>176259000</v>
      </c>
      <c r="U81" s="3">
        <v>197443000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2535065000</v>
      </c>
      <c r="C83" s="3">
        <v>2571036000</v>
      </c>
      <c r="D83" s="3">
        <v>3434731000</v>
      </c>
      <c r="E83" s="3">
        <v>3269810000</v>
      </c>
      <c r="F83" s="3">
        <v>5807776000</v>
      </c>
      <c r="G83" s="3">
        <v>6918748000</v>
      </c>
      <c r="H83" s="3">
        <v>7488721000</v>
      </c>
      <c r="I83" s="3">
        <v>9280964000</v>
      </c>
      <c r="J83" s="3">
        <v>11152539000</v>
      </c>
      <c r="K83" s="3">
        <v>11246070000</v>
      </c>
      <c r="L83" s="3">
        <v>14663829000</v>
      </c>
      <c r="M83" s="3">
        <v>16589140000</v>
      </c>
      <c r="N83" s="3">
        <v>20770631000</v>
      </c>
      <c r="O83" s="3">
        <v>23147059000</v>
      </c>
      <c r="P83" s="3">
        <v>26073130000</v>
      </c>
      <c r="Q83" s="4">
        <v>26073130000</v>
      </c>
      <c r="R83" s="3">
        <v>21487696000</v>
      </c>
      <c r="S83" s="3">
        <v>21874208000</v>
      </c>
      <c r="T83" s="3">
        <v>22293634000</v>
      </c>
      <c r="U83" s="3">
        <v>26073130000</v>
      </c>
    </row>
    <row r="84" spans="1:21" ht="16" x14ac:dyDescent="0.2">
      <c r="A84" s="2" t="s">
        <v>95</v>
      </c>
      <c r="B84" s="3">
        <v>825152000</v>
      </c>
      <c r="C84" s="3">
        <v>841234000</v>
      </c>
      <c r="D84" s="3">
        <v>1131991000</v>
      </c>
      <c r="E84" s="3">
        <v>1215383000</v>
      </c>
      <c r="F84" s="3">
        <v>1818586000</v>
      </c>
      <c r="G84" s="3">
        <v>2793774000</v>
      </c>
      <c r="H84" s="3">
        <v>3394740000</v>
      </c>
      <c r="I84" s="3">
        <v>3609437000</v>
      </c>
      <c r="J84" s="3">
        <v>5002352000</v>
      </c>
      <c r="K84" s="3">
        <v>5383012000</v>
      </c>
      <c r="L84" s="3">
        <v>6205550000</v>
      </c>
      <c r="M84" s="3">
        <v>7709820000</v>
      </c>
      <c r="N84" s="3">
        <v>11125861000</v>
      </c>
      <c r="O84" s="3">
        <v>13133293000</v>
      </c>
      <c r="P84" s="3">
        <v>15573003000</v>
      </c>
      <c r="Q84" s="4">
        <v>15573003000</v>
      </c>
      <c r="R84" s="3">
        <v>13790686000</v>
      </c>
      <c r="S84" s="3">
        <v>14190658000</v>
      </c>
      <c r="T84" s="3">
        <v>14461094000</v>
      </c>
      <c r="U84" s="3">
        <v>15573003000</v>
      </c>
    </row>
    <row r="85" spans="1:21" ht="16" x14ac:dyDescent="0.2">
      <c r="A85" s="2" t="s">
        <v>96</v>
      </c>
      <c r="B85" s="3">
        <v>825152000</v>
      </c>
      <c r="C85" s="3">
        <v>841234000</v>
      </c>
      <c r="D85" s="3">
        <v>1131991000</v>
      </c>
      <c r="E85" s="3">
        <v>1215383000</v>
      </c>
      <c r="F85" s="3">
        <v>1818586000</v>
      </c>
      <c r="G85" s="3">
        <v>2395894000</v>
      </c>
      <c r="H85" s="3">
        <v>2929833000</v>
      </c>
      <c r="I85" s="3">
        <v>3609437000</v>
      </c>
      <c r="J85" s="3">
        <v>5002352000</v>
      </c>
      <c r="K85" s="3">
        <v>5383012000</v>
      </c>
      <c r="L85" s="3">
        <v>6205550000</v>
      </c>
      <c r="M85" s="3">
        <v>7709820000</v>
      </c>
      <c r="N85" s="3">
        <v>11125861000</v>
      </c>
      <c r="O85" s="3">
        <v>13133293000</v>
      </c>
      <c r="P85" s="3">
        <v>15573003000</v>
      </c>
      <c r="Q85" s="4">
        <v>15573003000</v>
      </c>
      <c r="R85" s="3">
        <v>13790686000</v>
      </c>
      <c r="S85" s="3">
        <v>14190658000</v>
      </c>
      <c r="T85" s="3">
        <v>14461094000</v>
      </c>
      <c r="U85" s="3">
        <v>15573003000</v>
      </c>
    </row>
    <row r="86" spans="1:21" ht="16" x14ac:dyDescent="0.2">
      <c r="A86" s="2" t="s">
        <v>97</v>
      </c>
      <c r="B86" s="3" t="s">
        <v>26</v>
      </c>
      <c r="C86" s="3" t="s">
        <v>26</v>
      </c>
      <c r="D86" s="3" t="s">
        <v>26</v>
      </c>
      <c r="E86" s="3" t="s">
        <v>26</v>
      </c>
      <c r="F86" s="3" t="s">
        <v>26</v>
      </c>
      <c r="G86" s="3">
        <v>397880000</v>
      </c>
      <c r="H86" s="3">
        <v>464907000</v>
      </c>
      <c r="I86" s="3" t="s">
        <v>26</v>
      </c>
      <c r="J86" s="3" t="s">
        <v>26</v>
      </c>
      <c r="K86" s="3" t="s">
        <v>26</v>
      </c>
      <c r="L86" s="3" t="s">
        <v>26</v>
      </c>
      <c r="M86" s="3" t="s">
        <v>26</v>
      </c>
      <c r="N86" s="3" t="s">
        <v>26</v>
      </c>
      <c r="O86" s="3" t="s">
        <v>26</v>
      </c>
      <c r="P86" s="3" t="s">
        <v>26</v>
      </c>
      <c r="Q86" s="4" t="s">
        <v>26</v>
      </c>
      <c r="R86" s="3" t="s">
        <v>26</v>
      </c>
      <c r="S86" s="3" t="s">
        <v>26</v>
      </c>
      <c r="T86" s="3" t="s">
        <v>26</v>
      </c>
      <c r="U86" s="3" t="s">
        <v>26</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1709913000</v>
      </c>
      <c r="C89" s="3">
        <v>1729802000</v>
      </c>
      <c r="D89" s="3">
        <v>2302740000</v>
      </c>
      <c r="E89" s="3">
        <v>2054427000</v>
      </c>
      <c r="F89" s="3">
        <v>3989190000</v>
      </c>
      <c r="G89" s="3">
        <v>4124974000</v>
      </c>
      <c r="H89" s="3">
        <v>4093981000</v>
      </c>
      <c r="I89" s="3">
        <v>5671527000</v>
      </c>
      <c r="J89" s="3">
        <v>6150187000</v>
      </c>
      <c r="K89" s="3">
        <v>5863058000</v>
      </c>
      <c r="L89" s="3">
        <v>8458279000</v>
      </c>
      <c r="M89" s="3">
        <v>8879320000</v>
      </c>
      <c r="N89" s="3">
        <v>9644770000</v>
      </c>
      <c r="O89" s="3">
        <v>10013766000</v>
      </c>
      <c r="P89" s="3">
        <v>10500127000</v>
      </c>
      <c r="Q89" s="4">
        <v>10500127000</v>
      </c>
      <c r="R89" s="3">
        <v>7697010000</v>
      </c>
      <c r="S89" s="3">
        <v>7683550000</v>
      </c>
      <c r="T89" s="3">
        <v>7832540000</v>
      </c>
      <c r="U89" s="3">
        <v>10500127000</v>
      </c>
    </row>
    <row r="90" spans="1:21" ht="16" x14ac:dyDescent="0.2">
      <c r="A90" s="2" t="s">
        <v>101</v>
      </c>
      <c r="B90" s="3">
        <v>12255734000</v>
      </c>
      <c r="C90" s="3">
        <v>12835253000</v>
      </c>
      <c r="D90" s="3">
        <v>15731510000</v>
      </c>
      <c r="E90" s="3">
        <v>16665415000</v>
      </c>
      <c r="F90" s="3">
        <v>16867049000</v>
      </c>
      <c r="G90" s="3">
        <v>17930452000</v>
      </c>
      <c r="H90" s="3">
        <v>18266058000</v>
      </c>
      <c r="I90" s="3">
        <v>20629201000</v>
      </c>
      <c r="J90" s="3">
        <v>22689890000</v>
      </c>
      <c r="K90" s="3">
        <v>24449083000</v>
      </c>
      <c r="L90" s="3">
        <v>29789880000</v>
      </c>
      <c r="M90" s="3">
        <v>37078593000</v>
      </c>
      <c r="N90" s="3">
        <v>43175843000</v>
      </c>
      <c r="O90" s="3">
        <v>47263390000</v>
      </c>
      <c r="P90" s="3">
        <v>51245305000</v>
      </c>
      <c r="Q90" s="4">
        <v>51245305000</v>
      </c>
      <c r="R90" s="3">
        <v>47115774000</v>
      </c>
      <c r="S90" s="3">
        <v>47727289000</v>
      </c>
      <c r="T90" s="3">
        <v>50128275000</v>
      </c>
      <c r="U90" s="3">
        <v>51245305000</v>
      </c>
    </row>
    <row r="91" spans="1:21" ht="16" x14ac:dyDescent="0.2">
      <c r="A91" s="2" t="s">
        <v>102</v>
      </c>
      <c r="B91" s="3">
        <v>4425608000</v>
      </c>
      <c r="C91" s="3">
        <v>4794628000</v>
      </c>
      <c r="D91" s="3">
        <v>5682900000</v>
      </c>
      <c r="E91" s="3">
        <v>2405304000</v>
      </c>
      <c r="F91" s="3">
        <v>5930375000</v>
      </c>
      <c r="G91" s="3">
        <v>5809715000</v>
      </c>
      <c r="H91" s="3">
        <v>6278734000</v>
      </c>
      <c r="I91" s="3">
        <v>6531620000</v>
      </c>
      <c r="J91" s="3">
        <v>7151852000</v>
      </c>
      <c r="K91" s="3">
        <v>7308732000</v>
      </c>
      <c r="L91" s="3">
        <v>7866650000</v>
      </c>
      <c r="M91" s="3">
        <v>8261972000</v>
      </c>
      <c r="N91" s="3">
        <v>10723446000</v>
      </c>
      <c r="O91" s="3">
        <v>12328675000</v>
      </c>
      <c r="P91" s="3">
        <v>12306659000</v>
      </c>
      <c r="Q91" s="4">
        <v>12306659000</v>
      </c>
      <c r="R91" s="3">
        <v>11416320000</v>
      </c>
      <c r="S91" s="3">
        <v>10525567000</v>
      </c>
      <c r="T91" s="3">
        <v>11289863000</v>
      </c>
      <c r="U91" s="3">
        <v>12306659000</v>
      </c>
    </row>
    <row r="92" spans="1:21" ht="16" x14ac:dyDescent="0.2">
      <c r="A92" s="2" t="s">
        <v>103</v>
      </c>
      <c r="B92" s="3">
        <v>717379000</v>
      </c>
      <c r="C92" s="3">
        <v>885328000</v>
      </c>
      <c r="D92" s="3">
        <v>949250000</v>
      </c>
      <c r="E92" s="3">
        <v>903847000</v>
      </c>
      <c r="F92" s="3">
        <v>961851000</v>
      </c>
      <c r="G92" s="3">
        <v>1064228000</v>
      </c>
      <c r="H92" s="3">
        <v>1151464000</v>
      </c>
      <c r="I92" s="3">
        <v>1280821000</v>
      </c>
      <c r="J92" s="3">
        <v>1525065000</v>
      </c>
      <c r="K92" s="3">
        <v>1348802000</v>
      </c>
      <c r="L92" s="3">
        <v>1646641000</v>
      </c>
      <c r="M92" s="3">
        <v>1349874000</v>
      </c>
      <c r="N92" s="3">
        <v>2274057000</v>
      </c>
      <c r="O92" s="3">
        <v>2559485000</v>
      </c>
      <c r="P92" s="3">
        <v>2491173000</v>
      </c>
      <c r="Q92" s="4">
        <v>2491173000</v>
      </c>
      <c r="R92" s="3">
        <v>2417777000</v>
      </c>
      <c r="S92" s="3">
        <v>2470896000</v>
      </c>
      <c r="T92" s="3">
        <v>2388474000</v>
      </c>
      <c r="U92" s="3">
        <v>2491173000</v>
      </c>
    </row>
    <row r="93" spans="1:21" ht="16" x14ac:dyDescent="0.2">
      <c r="A93" s="2" t="s">
        <v>104</v>
      </c>
      <c r="B93" s="3">
        <v>492559000</v>
      </c>
      <c r="C93" s="3">
        <v>511028000</v>
      </c>
      <c r="D93" s="3">
        <v>586543000</v>
      </c>
      <c r="E93" s="3">
        <v>571149000</v>
      </c>
      <c r="F93" s="3">
        <v>575248000</v>
      </c>
      <c r="G93" s="3">
        <v>715704000</v>
      </c>
      <c r="H93" s="3">
        <v>836177000</v>
      </c>
      <c r="I93" s="3">
        <v>721322000</v>
      </c>
      <c r="J93" s="3">
        <v>1091876000</v>
      </c>
      <c r="K93" s="3">
        <v>497885000</v>
      </c>
      <c r="L93" s="3">
        <v>378017000</v>
      </c>
      <c r="M93" s="3">
        <v>1115951000</v>
      </c>
      <c r="N93" s="3">
        <v>1032953000</v>
      </c>
      <c r="O93" s="3">
        <v>646471000</v>
      </c>
      <c r="P93" s="3">
        <v>720778000</v>
      </c>
      <c r="Q93" s="4">
        <v>720778000</v>
      </c>
      <c r="R93" s="3">
        <v>694354000</v>
      </c>
      <c r="S93" s="3">
        <v>535001000</v>
      </c>
      <c r="T93" s="3">
        <v>688525000</v>
      </c>
      <c r="U93" s="3">
        <v>720778000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3215670000</v>
      </c>
      <c r="C95" s="3">
        <v>3398272000</v>
      </c>
      <c r="D95" s="3">
        <v>4147107000</v>
      </c>
      <c r="E95" s="3">
        <v>930308000</v>
      </c>
      <c r="F95" s="3">
        <v>4393276000</v>
      </c>
      <c r="G95" s="3">
        <v>4029783000</v>
      </c>
      <c r="H95" s="3">
        <v>4291093000</v>
      </c>
      <c r="I95" s="3">
        <v>4529477000</v>
      </c>
      <c r="J95" s="3">
        <v>4534911000</v>
      </c>
      <c r="K95" s="3">
        <v>5462045000</v>
      </c>
      <c r="L95" s="3">
        <v>5841992000</v>
      </c>
      <c r="M95" s="3">
        <v>5796147000</v>
      </c>
      <c r="N95" s="3">
        <v>7416436000</v>
      </c>
      <c r="O95" s="3">
        <v>9122719000</v>
      </c>
      <c r="P95" s="3">
        <v>9094708000</v>
      </c>
      <c r="Q95" s="4">
        <v>9094708000</v>
      </c>
      <c r="R95" s="3">
        <v>8304189000</v>
      </c>
      <c r="S95" s="3">
        <v>7519670000</v>
      </c>
      <c r="T95" s="3">
        <v>8212864000</v>
      </c>
      <c r="U95" s="3">
        <v>9094708000</v>
      </c>
    </row>
    <row r="96" spans="1:21" ht="16" x14ac:dyDescent="0.2">
      <c r="A96" s="2" t="s">
        <v>107</v>
      </c>
      <c r="B96" s="3">
        <v>594000</v>
      </c>
      <c r="C96" s="3">
        <v>143000</v>
      </c>
      <c r="D96" s="3">
        <v>4419000</v>
      </c>
      <c r="E96" s="3">
        <v>11000</v>
      </c>
      <c r="F96" s="3" t="s">
        <v>26</v>
      </c>
      <c r="G96" s="3">
        <v>330000</v>
      </c>
      <c r="H96" s="3">
        <v>1848000</v>
      </c>
      <c r="I96" s="3">
        <v>2773000</v>
      </c>
      <c r="J96" s="3">
        <v>2907000</v>
      </c>
      <c r="K96" s="3">
        <v>5337000</v>
      </c>
      <c r="L96" s="3">
        <v>6411000</v>
      </c>
      <c r="M96" s="3">
        <v>763877000</v>
      </c>
      <c r="N96" s="3">
        <v>756244000</v>
      </c>
      <c r="O96" s="3">
        <v>716773000</v>
      </c>
      <c r="P96" s="3">
        <v>795227000</v>
      </c>
      <c r="Q96" s="4">
        <v>795227000</v>
      </c>
      <c r="R96" s="3">
        <v>717293000</v>
      </c>
      <c r="S96" s="3">
        <v>711385000</v>
      </c>
      <c r="T96" s="3">
        <v>700973000</v>
      </c>
      <c r="U96" s="3">
        <v>795227000</v>
      </c>
    </row>
    <row r="97" spans="1:21" ht="16" x14ac:dyDescent="0.2">
      <c r="A97" s="2" t="s">
        <v>108</v>
      </c>
      <c r="B97" s="3">
        <v>594000</v>
      </c>
      <c r="C97" s="3">
        <v>143000</v>
      </c>
      <c r="D97" s="3">
        <v>4419000</v>
      </c>
      <c r="E97" s="3">
        <v>11000</v>
      </c>
      <c r="F97" s="3" t="s">
        <v>26</v>
      </c>
      <c r="G97" s="3">
        <v>330000</v>
      </c>
      <c r="H97" s="3">
        <v>1848000</v>
      </c>
      <c r="I97" s="3">
        <v>2773000</v>
      </c>
      <c r="J97" s="3">
        <v>2907000</v>
      </c>
      <c r="K97" s="3">
        <v>5337000</v>
      </c>
      <c r="L97" s="3">
        <v>6411000</v>
      </c>
      <c r="M97" s="3">
        <v>7820000</v>
      </c>
      <c r="N97" s="3">
        <v>12080000</v>
      </c>
      <c r="O97" s="3">
        <v>9175000</v>
      </c>
      <c r="P97" s="3">
        <v>104810000</v>
      </c>
      <c r="Q97" s="4">
        <v>104810000</v>
      </c>
      <c r="R97" s="3">
        <v>9430000</v>
      </c>
      <c r="S97" s="3">
        <v>10815000</v>
      </c>
      <c r="T97" s="3">
        <v>10389000</v>
      </c>
      <c r="U97" s="3">
        <v>104810000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v>756057000</v>
      </c>
      <c r="N98" s="3">
        <v>744164000</v>
      </c>
      <c r="O98" s="3">
        <v>707598000</v>
      </c>
      <c r="P98" s="3">
        <v>690417000</v>
      </c>
      <c r="Q98" s="4">
        <v>690417000</v>
      </c>
      <c r="R98" s="3">
        <v>707863000</v>
      </c>
      <c r="S98" s="3">
        <v>700570000</v>
      </c>
      <c r="T98" s="3">
        <v>690584000</v>
      </c>
      <c r="U98" s="3">
        <v>690417000</v>
      </c>
    </row>
    <row r="99" spans="1:21" ht="16" x14ac:dyDescent="0.2">
      <c r="A99" s="2" t="s">
        <v>110</v>
      </c>
      <c r="B99" s="3">
        <v>1725179000</v>
      </c>
      <c r="C99" s="3">
        <v>1772833000</v>
      </c>
      <c r="D99" s="3">
        <v>2219270000</v>
      </c>
      <c r="E99" s="3">
        <v>5703890000</v>
      </c>
      <c r="F99" s="3">
        <v>2230615000</v>
      </c>
      <c r="G99" s="3">
        <v>2348034000</v>
      </c>
      <c r="H99" s="3">
        <v>2251617000</v>
      </c>
      <c r="I99" s="3">
        <v>2364728000</v>
      </c>
      <c r="J99" s="3">
        <v>2669520000</v>
      </c>
      <c r="K99" s="3">
        <v>2837682000</v>
      </c>
      <c r="L99" s="3">
        <v>3188835000</v>
      </c>
      <c r="M99" s="3">
        <v>3636741000</v>
      </c>
      <c r="N99" s="3">
        <v>4229177000</v>
      </c>
      <c r="O99" s="3">
        <v>4478048000</v>
      </c>
      <c r="P99" s="3">
        <v>4907152000</v>
      </c>
      <c r="Q99" s="4">
        <v>4907152000</v>
      </c>
      <c r="R99" s="3">
        <v>4326633000</v>
      </c>
      <c r="S99" s="3">
        <v>5112570000</v>
      </c>
      <c r="T99" s="3">
        <v>5101692000</v>
      </c>
      <c r="U99" s="3">
        <v>4907152000</v>
      </c>
    </row>
    <row r="100" spans="1:21" ht="16" x14ac:dyDescent="0.2">
      <c r="A100" s="2" t="s">
        <v>111</v>
      </c>
      <c r="B100" s="3">
        <v>1725179000</v>
      </c>
      <c r="C100" s="3">
        <v>1772833000</v>
      </c>
      <c r="D100" s="3">
        <v>2219270000</v>
      </c>
      <c r="E100" s="3">
        <v>2275052000</v>
      </c>
      <c r="F100" s="3">
        <v>2230615000</v>
      </c>
      <c r="G100" s="3">
        <v>2348034000</v>
      </c>
      <c r="H100" s="3">
        <v>2251617000</v>
      </c>
      <c r="I100" s="3">
        <v>2364728000</v>
      </c>
      <c r="J100" s="3">
        <v>2669520000</v>
      </c>
      <c r="K100" s="3">
        <v>2837682000</v>
      </c>
      <c r="L100" s="3">
        <v>3188835000</v>
      </c>
      <c r="M100" s="3">
        <v>3636741000</v>
      </c>
      <c r="N100" s="3">
        <v>4229177000</v>
      </c>
      <c r="O100" s="3">
        <v>4478048000</v>
      </c>
      <c r="P100" s="3">
        <v>4907152000</v>
      </c>
      <c r="Q100" s="4">
        <v>4907152000</v>
      </c>
      <c r="R100" s="3">
        <v>4326633000</v>
      </c>
      <c r="S100" s="3">
        <v>5112570000</v>
      </c>
      <c r="T100" s="3">
        <v>5101692000</v>
      </c>
      <c r="U100" s="3">
        <v>4907152000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v>21053000</v>
      </c>
      <c r="C102" s="3">
        <v>43287000</v>
      </c>
      <c r="D102" s="3">
        <v>32647000</v>
      </c>
      <c r="E102" s="3">
        <v>21916000</v>
      </c>
      <c r="F102" s="3">
        <v>24031000</v>
      </c>
      <c r="G102" s="3">
        <v>23937000</v>
      </c>
      <c r="H102" s="3">
        <v>41193000</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-21053000</v>
      </c>
      <c r="C103" s="3">
        <v>-43287000</v>
      </c>
      <c r="D103" s="3">
        <v>-32647000</v>
      </c>
      <c r="E103" s="3">
        <v>3406922000</v>
      </c>
      <c r="F103" s="3">
        <v>-24031000</v>
      </c>
      <c r="G103" s="3">
        <v>-23937000</v>
      </c>
      <c r="H103" s="3">
        <v>-41193000</v>
      </c>
      <c r="I103" s="3" t="s">
        <v>26</v>
      </c>
      <c r="J103" s="3" t="s">
        <v>26</v>
      </c>
      <c r="K103" s="3" t="s">
        <v>26</v>
      </c>
      <c r="L103" s="3" t="s">
        <v>26</v>
      </c>
      <c r="M103" s="3" t="s">
        <v>26</v>
      </c>
      <c r="N103" s="3" t="s">
        <v>26</v>
      </c>
      <c r="O103" s="3" t="s">
        <v>26</v>
      </c>
      <c r="P103" s="3" t="s">
        <v>26</v>
      </c>
      <c r="Q103" s="4" t="s">
        <v>26</v>
      </c>
      <c r="R103" s="3" t="s">
        <v>26</v>
      </c>
      <c r="S103" s="3" t="s">
        <v>26</v>
      </c>
      <c r="T103" s="3" t="s">
        <v>26</v>
      </c>
      <c r="U103" s="3" t="s">
        <v>26</v>
      </c>
    </row>
    <row r="104" spans="1:21" ht="16" x14ac:dyDescent="0.2">
      <c r="A104" s="2" t="s">
        <v>115</v>
      </c>
      <c r="B104" s="3">
        <v>6151381000</v>
      </c>
      <c r="C104" s="3">
        <v>6567604000</v>
      </c>
      <c r="D104" s="3">
        <v>7906589000</v>
      </c>
      <c r="E104" s="3">
        <v>8109205000</v>
      </c>
      <c r="F104" s="3">
        <v>8160990000</v>
      </c>
      <c r="G104" s="3">
        <v>8158079000</v>
      </c>
      <c r="H104" s="3">
        <v>8532199000</v>
      </c>
      <c r="I104" s="3">
        <v>8899121000</v>
      </c>
      <c r="J104" s="3">
        <v>9824279000</v>
      </c>
      <c r="K104" s="3">
        <v>10151751000</v>
      </c>
      <c r="L104" s="3">
        <v>11061896000</v>
      </c>
      <c r="M104" s="3">
        <v>12662590000</v>
      </c>
      <c r="N104" s="3">
        <v>15708867000</v>
      </c>
      <c r="O104" s="3">
        <v>17523496000</v>
      </c>
      <c r="P104" s="3">
        <v>18009038000</v>
      </c>
      <c r="Q104" s="4">
        <v>18009038000</v>
      </c>
      <c r="R104" s="3">
        <v>16460246000</v>
      </c>
      <c r="S104" s="3">
        <v>16349522000</v>
      </c>
      <c r="T104" s="3">
        <v>17092528000</v>
      </c>
      <c r="U104" s="3">
        <v>18009038000</v>
      </c>
    </row>
    <row r="105" spans="1:21" ht="16" x14ac:dyDescent="0.2">
      <c r="A105" s="2" t="s">
        <v>116</v>
      </c>
      <c r="B105" s="3">
        <v>361000</v>
      </c>
      <c r="C105" s="3">
        <v>1445000</v>
      </c>
      <c r="D105" s="3" t="s">
        <v>26</v>
      </c>
      <c r="E105" s="3">
        <v>22000</v>
      </c>
      <c r="F105" s="3">
        <v>25600000</v>
      </c>
      <c r="G105" s="3">
        <v>26403000</v>
      </c>
      <c r="H105" s="3">
        <v>25587000</v>
      </c>
      <c r="I105" s="3">
        <v>24457000</v>
      </c>
      <c r="J105" s="3">
        <v>22163000</v>
      </c>
      <c r="K105" s="3">
        <v>19676000</v>
      </c>
      <c r="L105" s="3">
        <v>16247000</v>
      </c>
      <c r="M105" s="3">
        <v>2721636000</v>
      </c>
      <c r="N105" s="3">
        <v>2750390000</v>
      </c>
      <c r="O105" s="3">
        <v>2608983000</v>
      </c>
      <c r="P105" s="3">
        <v>2353807000</v>
      </c>
      <c r="Q105" s="4">
        <v>2353807000</v>
      </c>
      <c r="R105" s="3">
        <v>2582754000</v>
      </c>
      <c r="S105" s="3">
        <v>2497116000</v>
      </c>
      <c r="T105" s="3">
        <v>2395240000</v>
      </c>
      <c r="U105" s="3">
        <v>2353807000</v>
      </c>
    </row>
    <row r="106" spans="1:21" ht="16" x14ac:dyDescent="0.2">
      <c r="A106" s="2" t="s">
        <v>117</v>
      </c>
      <c r="B106" s="3">
        <v>361000</v>
      </c>
      <c r="C106" s="3">
        <v>1445000</v>
      </c>
      <c r="D106" s="3" t="s">
        <v>26</v>
      </c>
      <c r="E106" s="3">
        <v>22000</v>
      </c>
      <c r="F106" s="3">
        <v>25600000</v>
      </c>
      <c r="G106" s="3">
        <v>26403000</v>
      </c>
      <c r="H106" s="3">
        <v>25587000</v>
      </c>
      <c r="I106" s="3">
        <v>24457000</v>
      </c>
      <c r="J106" s="3">
        <v>22163000</v>
      </c>
      <c r="K106" s="3">
        <v>19676000</v>
      </c>
      <c r="L106" s="3">
        <v>16247000</v>
      </c>
      <c r="M106" s="3">
        <v>54052000</v>
      </c>
      <c r="N106" s="3">
        <v>53473000</v>
      </c>
      <c r="O106" s="3">
        <v>45893000</v>
      </c>
      <c r="P106" s="3">
        <v>43093000</v>
      </c>
      <c r="Q106" s="4">
        <v>43093000</v>
      </c>
      <c r="R106" s="3">
        <v>45122000</v>
      </c>
      <c r="S106" s="3">
        <v>45155000</v>
      </c>
      <c r="T106" s="3">
        <v>43865000</v>
      </c>
      <c r="U106" s="3">
        <v>43093000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v>2667584000</v>
      </c>
      <c r="N107" s="3">
        <v>2696917000</v>
      </c>
      <c r="O107" s="3">
        <v>2563090000</v>
      </c>
      <c r="P107" s="3">
        <v>2310714000</v>
      </c>
      <c r="Q107" s="4">
        <v>2310714000</v>
      </c>
      <c r="R107" s="3">
        <v>2537632000</v>
      </c>
      <c r="S107" s="3">
        <v>2451961000</v>
      </c>
      <c r="T107" s="3">
        <v>2351375000</v>
      </c>
      <c r="U107" s="3">
        <v>2310714000</v>
      </c>
    </row>
    <row r="108" spans="1:21" ht="16" x14ac:dyDescent="0.2">
      <c r="A108" s="2" t="s">
        <v>119</v>
      </c>
      <c r="B108" s="3">
        <v>2630208000</v>
      </c>
      <c r="C108" s="3">
        <v>2991481000</v>
      </c>
      <c r="D108" s="3">
        <v>3474049000</v>
      </c>
      <c r="E108" s="3">
        <v>3931760000</v>
      </c>
      <c r="F108" s="3">
        <v>3252630000</v>
      </c>
      <c r="G108" s="3">
        <v>3460633000</v>
      </c>
      <c r="H108" s="3">
        <v>3060701000</v>
      </c>
      <c r="I108" s="3">
        <v>3516247000</v>
      </c>
      <c r="J108" s="3">
        <v>3133248000</v>
      </c>
      <c r="K108" s="3">
        <v>3553068000</v>
      </c>
      <c r="L108" s="3">
        <v>3884046000</v>
      </c>
      <c r="M108" s="3">
        <v>4195194000</v>
      </c>
      <c r="N108" s="3">
        <v>4619472000</v>
      </c>
      <c r="O108" s="3">
        <v>4383823000</v>
      </c>
      <c r="P108" s="3">
        <v>4423867000</v>
      </c>
      <c r="Q108" s="4">
        <v>4423867000</v>
      </c>
      <c r="R108" s="3">
        <v>4406824000</v>
      </c>
      <c r="S108" s="3">
        <v>4423373000</v>
      </c>
      <c r="T108" s="3">
        <v>4578578000</v>
      </c>
      <c r="U108" s="3">
        <v>4423867000</v>
      </c>
    </row>
    <row r="109" spans="1:21" ht="16" x14ac:dyDescent="0.2">
      <c r="A109" s="2" t="s">
        <v>120</v>
      </c>
      <c r="B109" s="3">
        <v>1710595000</v>
      </c>
      <c r="C109" s="3">
        <v>565078000</v>
      </c>
      <c r="D109" s="3">
        <v>625697000</v>
      </c>
      <c r="E109" s="3">
        <v>659308000</v>
      </c>
      <c r="F109" s="3">
        <v>692215000</v>
      </c>
      <c r="G109" s="3">
        <v>743565000</v>
      </c>
      <c r="H109" s="3">
        <v>638045000</v>
      </c>
      <c r="I109" s="3">
        <v>865832000</v>
      </c>
      <c r="J109" s="3">
        <v>800346000</v>
      </c>
      <c r="K109" s="3">
        <v>743853000</v>
      </c>
      <c r="L109" s="3">
        <v>698456000</v>
      </c>
      <c r="M109" s="3">
        <v>870634000</v>
      </c>
      <c r="N109" s="3">
        <v>943716000</v>
      </c>
      <c r="O109" s="3">
        <v>1031299000</v>
      </c>
      <c r="P109" s="3">
        <v>1049234000</v>
      </c>
      <c r="Q109" s="4">
        <v>1049234000</v>
      </c>
      <c r="R109" s="3">
        <v>1083023000</v>
      </c>
      <c r="S109" s="3">
        <v>1090602000</v>
      </c>
      <c r="T109" s="3">
        <v>1090082000</v>
      </c>
      <c r="U109" s="3">
        <v>1049234000</v>
      </c>
    </row>
    <row r="110" spans="1:21" ht="16" x14ac:dyDescent="0.2">
      <c r="A110" s="2" t="s">
        <v>121</v>
      </c>
      <c r="B110" s="3">
        <v>678333000</v>
      </c>
      <c r="C110" s="3">
        <v>952747000</v>
      </c>
      <c r="D110" s="3">
        <v>995695000</v>
      </c>
      <c r="E110" s="3">
        <v>1352266000</v>
      </c>
      <c r="F110" s="3">
        <v>872761000</v>
      </c>
      <c r="G110" s="3">
        <v>1107931000</v>
      </c>
      <c r="H110" s="3">
        <v>1108623000</v>
      </c>
      <c r="I110" s="3">
        <v>1494789000</v>
      </c>
      <c r="J110" s="3">
        <v>1408759000</v>
      </c>
      <c r="K110" s="3">
        <v>1410656000</v>
      </c>
      <c r="L110" s="3">
        <v>1765914000</v>
      </c>
      <c r="M110" s="3">
        <v>1859444000</v>
      </c>
      <c r="N110" s="3">
        <v>2016021000</v>
      </c>
      <c r="O110" s="3">
        <v>1692152000</v>
      </c>
      <c r="P110" s="3">
        <v>1595638000</v>
      </c>
      <c r="Q110" s="4">
        <v>1595638000</v>
      </c>
      <c r="R110" s="3">
        <v>1601619000</v>
      </c>
      <c r="S110" s="3">
        <v>1641782000</v>
      </c>
      <c r="T110" s="3">
        <v>1678405000</v>
      </c>
      <c r="U110" s="3">
        <v>1595638000</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241280000</v>
      </c>
      <c r="C114" s="3">
        <v>1473656000</v>
      </c>
      <c r="D114" s="3">
        <v>1852657000</v>
      </c>
      <c r="E114" s="3">
        <v>1920186000</v>
      </c>
      <c r="F114" s="3">
        <v>1687654000</v>
      </c>
      <c r="G114" s="3">
        <v>1609137000</v>
      </c>
      <c r="H114" s="3">
        <v>1314033000</v>
      </c>
      <c r="I114" s="3">
        <v>1155626000</v>
      </c>
      <c r="J114" s="3">
        <v>924143000</v>
      </c>
      <c r="K114" s="3">
        <v>1398559000</v>
      </c>
      <c r="L114" s="3">
        <v>1419676000</v>
      </c>
      <c r="M114" s="3">
        <v>1465116000</v>
      </c>
      <c r="N114" s="3">
        <v>1659735000</v>
      </c>
      <c r="O114" s="3">
        <v>1660372000</v>
      </c>
      <c r="P114" s="3">
        <v>1778995000</v>
      </c>
      <c r="Q114" s="4">
        <v>1778995000</v>
      </c>
      <c r="R114" s="3">
        <v>1722182000</v>
      </c>
      <c r="S114" s="3">
        <v>1690989000</v>
      </c>
      <c r="T114" s="3">
        <v>1810091000</v>
      </c>
      <c r="U114" s="3">
        <v>1778995000</v>
      </c>
    </row>
    <row r="115" spans="1:21" ht="16" x14ac:dyDescent="0.2">
      <c r="A115" s="2" t="s">
        <v>123</v>
      </c>
      <c r="B115" s="3">
        <v>2630569000</v>
      </c>
      <c r="C115" s="3">
        <v>2992926000</v>
      </c>
      <c r="D115" s="3">
        <v>3474049000</v>
      </c>
      <c r="E115" s="3">
        <v>3931782000</v>
      </c>
      <c r="F115" s="3">
        <v>3278230000</v>
      </c>
      <c r="G115" s="3">
        <v>3487036000</v>
      </c>
      <c r="H115" s="3">
        <v>3086288000</v>
      </c>
      <c r="I115" s="3">
        <v>3540704000</v>
      </c>
      <c r="J115" s="3">
        <v>3155411000</v>
      </c>
      <c r="K115" s="3">
        <v>3572744000</v>
      </c>
      <c r="L115" s="3">
        <v>3900293000</v>
      </c>
      <c r="M115" s="3">
        <v>6916830000</v>
      </c>
      <c r="N115" s="3">
        <v>7369862000</v>
      </c>
      <c r="O115" s="3">
        <v>6992806000</v>
      </c>
      <c r="P115" s="3">
        <v>6777674000</v>
      </c>
      <c r="Q115" s="4">
        <v>6777674000</v>
      </c>
      <c r="R115" s="3">
        <v>6989578000</v>
      </c>
      <c r="S115" s="3">
        <v>6920489000</v>
      </c>
      <c r="T115" s="3">
        <v>6973818000</v>
      </c>
      <c r="U115" s="3">
        <v>6777674000</v>
      </c>
    </row>
    <row r="116" spans="1:21" ht="16" x14ac:dyDescent="0.2">
      <c r="A116" s="2" t="s">
        <v>124</v>
      </c>
      <c r="B116" s="3">
        <v>8781950000</v>
      </c>
      <c r="C116" s="3">
        <v>9560530000</v>
      </c>
      <c r="D116" s="3">
        <v>11380638000</v>
      </c>
      <c r="E116" s="3">
        <v>12040987000</v>
      </c>
      <c r="F116" s="3">
        <v>11439220000</v>
      </c>
      <c r="G116" s="3">
        <v>11645115000</v>
      </c>
      <c r="H116" s="3">
        <v>11618487000</v>
      </c>
      <c r="I116" s="3">
        <v>12439825000</v>
      </c>
      <c r="J116" s="3">
        <v>12979690000</v>
      </c>
      <c r="K116" s="3">
        <v>13724495000</v>
      </c>
      <c r="L116" s="3">
        <v>14962189000</v>
      </c>
      <c r="M116" s="3">
        <v>19579420000</v>
      </c>
      <c r="N116" s="3">
        <v>23078729000</v>
      </c>
      <c r="O116" s="3">
        <v>24516302000</v>
      </c>
      <c r="P116" s="3">
        <v>24786712000</v>
      </c>
      <c r="Q116" s="4">
        <v>24786712000</v>
      </c>
      <c r="R116" s="3">
        <v>23449824000</v>
      </c>
      <c r="S116" s="3">
        <v>23270011000</v>
      </c>
      <c r="T116" s="3">
        <v>24066346000</v>
      </c>
      <c r="U116" s="3">
        <v>24786712000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17000</v>
      </c>
      <c r="C118" s="3">
        <v>137957000</v>
      </c>
      <c r="D118" s="3">
        <v>525111000</v>
      </c>
      <c r="E118" s="3">
        <v>1341650000</v>
      </c>
      <c r="F118" s="3">
        <v>2394011000</v>
      </c>
      <c r="G118" s="3">
        <v>3347468000</v>
      </c>
      <c r="H118" s="3">
        <v>4516886000</v>
      </c>
      <c r="I118" s="3">
        <v>2924801000</v>
      </c>
      <c r="J118" s="3">
        <v>3516470000</v>
      </c>
      <c r="K118" s="3">
        <v>4870836000</v>
      </c>
      <c r="L118" s="3">
        <v>5804520000</v>
      </c>
      <c r="M118" s="3">
        <v>7167299000</v>
      </c>
      <c r="N118" s="3">
        <v>8617910000</v>
      </c>
      <c r="O118" s="3">
        <v>10679252000</v>
      </c>
      <c r="P118" s="3">
        <v>12778854000</v>
      </c>
      <c r="Q118" s="4">
        <v>12778854000</v>
      </c>
      <c r="R118" s="3">
        <v>11051381000</v>
      </c>
      <c r="S118" s="3">
        <v>12163743000</v>
      </c>
      <c r="T118" s="3">
        <v>12637781000</v>
      </c>
      <c r="U118" s="3">
        <v>12778854000</v>
      </c>
    </row>
    <row r="119" spans="1:21" ht="16" x14ac:dyDescent="0.2">
      <c r="A119" s="2" t="s">
        <v>127</v>
      </c>
      <c r="B119" s="3">
        <v>17000</v>
      </c>
      <c r="C119" s="3">
        <v>74000</v>
      </c>
      <c r="D119" s="3">
        <v>74000</v>
      </c>
      <c r="E119" s="3">
        <v>74000</v>
      </c>
      <c r="F119" s="3">
        <v>75000</v>
      </c>
      <c r="G119" s="3">
        <v>76000</v>
      </c>
      <c r="H119" s="3">
        <v>76000</v>
      </c>
      <c r="I119" s="3">
        <v>72000</v>
      </c>
      <c r="J119" s="3">
        <v>71000</v>
      </c>
      <c r="K119" s="3">
        <v>72000</v>
      </c>
      <c r="L119" s="3">
        <v>72000</v>
      </c>
      <c r="M119" s="3">
        <v>72000</v>
      </c>
      <c r="N119" s="3">
        <v>72000</v>
      </c>
      <c r="O119" s="3">
        <v>72000</v>
      </c>
      <c r="P119" s="3">
        <v>72000</v>
      </c>
      <c r="Q119" s="4">
        <v>72000</v>
      </c>
      <c r="R119" s="3">
        <v>72000</v>
      </c>
      <c r="S119" s="3">
        <v>72000</v>
      </c>
      <c r="T119" s="3">
        <v>72000</v>
      </c>
      <c r="U119" s="3">
        <v>72000</v>
      </c>
    </row>
    <row r="120" spans="1:21" ht="16" x14ac:dyDescent="0.2">
      <c r="A120" s="2" t="s">
        <v>128</v>
      </c>
      <c r="B120" s="3" t="s">
        <v>26</v>
      </c>
      <c r="C120" s="3">
        <v>137883000</v>
      </c>
      <c r="D120" s="3">
        <v>525037000</v>
      </c>
      <c r="E120" s="3">
        <v>1341576000</v>
      </c>
      <c r="F120" s="3">
        <v>2393936000</v>
      </c>
      <c r="G120" s="3">
        <v>3347392000</v>
      </c>
      <c r="H120" s="3">
        <v>4516810000</v>
      </c>
      <c r="I120" s="3">
        <v>2924729000</v>
      </c>
      <c r="J120" s="3">
        <v>3516399000</v>
      </c>
      <c r="K120" s="3">
        <v>4870764000</v>
      </c>
      <c r="L120" s="3">
        <v>5804448000</v>
      </c>
      <c r="M120" s="3">
        <v>7167227000</v>
      </c>
      <c r="N120" s="3">
        <v>8617838000</v>
      </c>
      <c r="O120" s="3">
        <v>10679180000</v>
      </c>
      <c r="P120" s="3">
        <v>12778782000</v>
      </c>
      <c r="Q120" s="4">
        <v>12778782000</v>
      </c>
      <c r="R120" s="3">
        <v>11051309000</v>
      </c>
      <c r="S120" s="3">
        <v>12163671000</v>
      </c>
      <c r="T120" s="3">
        <v>12637709000</v>
      </c>
      <c r="U120" s="3">
        <v>12778782000</v>
      </c>
    </row>
    <row r="121" spans="1:21" ht="16" x14ac:dyDescent="0.2">
      <c r="A121" s="2" t="s">
        <v>129</v>
      </c>
      <c r="B121" s="3">
        <v>1755446000</v>
      </c>
      <c r="C121" s="3">
        <v>2524137000</v>
      </c>
      <c r="D121" s="3">
        <v>3577574000</v>
      </c>
      <c r="E121" s="3">
        <v>5285625000</v>
      </c>
      <c r="F121" s="3">
        <v>7326079000</v>
      </c>
      <c r="G121" s="3">
        <v>9423202000</v>
      </c>
      <c r="H121" s="3">
        <v>11472400000</v>
      </c>
      <c r="I121" s="3">
        <v>2591907000</v>
      </c>
      <c r="J121" s="3">
        <v>1649090000</v>
      </c>
      <c r="K121" s="3">
        <v>2116948000</v>
      </c>
      <c r="L121" s="3">
        <v>1388376000</v>
      </c>
      <c r="M121" s="3">
        <v>2565761000</v>
      </c>
      <c r="N121" s="3">
        <v>3408491000</v>
      </c>
      <c r="O121" s="3">
        <v>6678037000</v>
      </c>
      <c r="P121" s="3">
        <v>7062512000</v>
      </c>
      <c r="Q121" s="4">
        <v>7062512000</v>
      </c>
      <c r="R121" s="3">
        <v>5169967000</v>
      </c>
      <c r="S121" s="3">
        <v>5593010000</v>
      </c>
      <c r="T121" s="3">
        <v>6127121000</v>
      </c>
      <c r="U121" s="3">
        <v>7062512000</v>
      </c>
    </row>
    <row r="122" spans="1:21" ht="16" x14ac:dyDescent="0.2">
      <c r="A122" s="2" t="s">
        <v>130</v>
      </c>
      <c r="B122" s="3">
        <v>3998501000</v>
      </c>
      <c r="C122" s="3">
        <v>4634329000</v>
      </c>
      <c r="D122" s="3">
        <v>6281517000</v>
      </c>
      <c r="E122" s="3">
        <v>7904242000</v>
      </c>
      <c r="F122" s="3">
        <v>10069844000</v>
      </c>
      <c r="G122" s="3">
        <v>11758131000</v>
      </c>
      <c r="H122" s="3">
        <v>13470008000</v>
      </c>
      <c r="I122" s="3">
        <v>7879960000</v>
      </c>
      <c r="J122" s="3">
        <v>7081855000</v>
      </c>
      <c r="K122" s="3">
        <v>7952413000</v>
      </c>
      <c r="L122" s="3">
        <v>10421538000</v>
      </c>
      <c r="M122" s="3">
        <v>12375533000</v>
      </c>
      <c r="N122" s="3">
        <v>13988748000</v>
      </c>
      <c r="O122" s="3">
        <v>18203842000</v>
      </c>
      <c r="P122" s="3">
        <v>19316224000</v>
      </c>
      <c r="Q122" s="4">
        <v>19316224000</v>
      </c>
      <c r="R122" s="3">
        <v>16981432000</v>
      </c>
      <c r="S122" s="3">
        <v>17500001000</v>
      </c>
      <c r="T122" s="3">
        <v>18692118000</v>
      </c>
      <c r="U122" s="3">
        <v>19316224000</v>
      </c>
    </row>
    <row r="123" spans="1:21" ht="16" x14ac:dyDescent="0.2">
      <c r="A123" s="2" t="s">
        <v>131</v>
      </c>
      <c r="B123" s="3">
        <v>-227178000</v>
      </c>
      <c r="C123" s="3">
        <v>-386292000</v>
      </c>
      <c r="D123" s="3">
        <v>-134380000</v>
      </c>
      <c r="E123" s="3">
        <v>-678148000</v>
      </c>
      <c r="F123" s="3">
        <v>-1052746000</v>
      </c>
      <c r="G123" s="3">
        <v>-871948000</v>
      </c>
      <c r="H123" s="3">
        <v>-1411972000</v>
      </c>
      <c r="I123" s="3">
        <v>-1661720000</v>
      </c>
      <c r="J123" s="3">
        <v>-1094784000</v>
      </c>
      <c r="K123" s="3">
        <v>-1576171000</v>
      </c>
      <c r="L123" s="3">
        <v>-1840577000</v>
      </c>
      <c r="M123" s="3">
        <v>-1561837000</v>
      </c>
      <c r="N123" s="3">
        <v>-1419497000</v>
      </c>
      <c r="O123" s="3">
        <v>-2190342000</v>
      </c>
      <c r="P123" s="3">
        <v>-1743101000</v>
      </c>
      <c r="Q123" s="4">
        <v>-1743101000</v>
      </c>
      <c r="R123" s="3">
        <v>-2055672000</v>
      </c>
      <c r="S123" s="3">
        <v>-1944270000</v>
      </c>
      <c r="T123" s="3">
        <v>-1900923000</v>
      </c>
      <c r="U123" s="3">
        <v>-1743101000</v>
      </c>
    </row>
    <row r="124" spans="1:21" ht="16" x14ac:dyDescent="0.2">
      <c r="A124" s="2" t="s">
        <v>132</v>
      </c>
      <c r="B124" s="3">
        <v>2886593000</v>
      </c>
      <c r="C124" s="3">
        <v>2835746000</v>
      </c>
      <c r="D124" s="3">
        <v>3878951000</v>
      </c>
      <c r="E124" s="3">
        <v>4145833000</v>
      </c>
      <c r="F124" s="3">
        <v>4960186000</v>
      </c>
      <c r="G124" s="3">
        <v>5732035000</v>
      </c>
      <c r="H124" s="3">
        <v>6133725000</v>
      </c>
      <c r="I124" s="3">
        <v>7555262000</v>
      </c>
      <c r="J124" s="3">
        <v>8949477000</v>
      </c>
      <c r="K124" s="3">
        <v>10364753000</v>
      </c>
      <c r="L124" s="3">
        <v>14408739000</v>
      </c>
      <c r="M124" s="3">
        <v>17001902000</v>
      </c>
      <c r="N124" s="3">
        <v>19528272000</v>
      </c>
      <c r="O124" s="3">
        <v>22106540000</v>
      </c>
      <c r="P124" s="3">
        <v>25692839000</v>
      </c>
      <c r="Q124" s="4">
        <v>25692839000</v>
      </c>
      <c r="R124" s="3">
        <v>22974611000</v>
      </c>
      <c r="S124" s="3">
        <v>23762619000</v>
      </c>
      <c r="T124" s="3">
        <v>25332431000</v>
      </c>
      <c r="U124" s="3">
        <v>25692839000</v>
      </c>
    </row>
    <row r="125" spans="1:21" ht="16" x14ac:dyDescent="0.2">
      <c r="A125" s="2" t="s">
        <v>133</v>
      </c>
      <c r="B125" s="3">
        <v>587191000</v>
      </c>
      <c r="C125" s="3">
        <v>438977000</v>
      </c>
      <c r="D125" s="3">
        <v>471921000</v>
      </c>
      <c r="E125" s="3">
        <v>478595000</v>
      </c>
      <c r="F125" s="3">
        <v>467643000</v>
      </c>
      <c r="G125" s="3">
        <v>553302000</v>
      </c>
      <c r="H125" s="3">
        <v>513846000</v>
      </c>
      <c r="I125" s="3">
        <v>634114000</v>
      </c>
      <c r="J125" s="3">
        <v>760723000</v>
      </c>
      <c r="K125" s="3">
        <v>359835000</v>
      </c>
      <c r="L125" s="3">
        <v>418952000</v>
      </c>
      <c r="M125" s="3">
        <v>497271000</v>
      </c>
      <c r="N125" s="3">
        <v>568842000</v>
      </c>
      <c r="O125" s="3">
        <v>640548000</v>
      </c>
      <c r="P125" s="3">
        <v>765754000</v>
      </c>
      <c r="Q125" s="4">
        <v>765754000</v>
      </c>
      <c r="R125" s="3">
        <v>691339000</v>
      </c>
      <c r="S125" s="3">
        <v>694659000</v>
      </c>
      <c r="T125" s="3">
        <v>729498000</v>
      </c>
      <c r="U125" s="3">
        <v>765754000</v>
      </c>
    </row>
    <row r="126" spans="1:21" ht="16" x14ac:dyDescent="0.2">
      <c r="A126" s="2" t="s">
        <v>134</v>
      </c>
      <c r="B126" s="3">
        <v>3473784000</v>
      </c>
      <c r="C126" s="3">
        <v>3274723000</v>
      </c>
      <c r="D126" s="3">
        <v>4350872000</v>
      </c>
      <c r="E126" s="3">
        <v>4624428000</v>
      </c>
      <c r="F126" s="3">
        <v>5427829000</v>
      </c>
      <c r="G126" s="3">
        <v>6285337000</v>
      </c>
      <c r="H126" s="3">
        <v>6647571000</v>
      </c>
      <c r="I126" s="3">
        <v>8189376000</v>
      </c>
      <c r="J126" s="3">
        <v>9710200000</v>
      </c>
      <c r="K126" s="3">
        <v>10724588000</v>
      </c>
      <c r="L126" s="3">
        <v>14827691000</v>
      </c>
      <c r="M126" s="3">
        <v>17499173000</v>
      </c>
      <c r="N126" s="3">
        <v>20097114000</v>
      </c>
      <c r="O126" s="3">
        <v>22747088000</v>
      </c>
      <c r="P126" s="3">
        <v>26458593000</v>
      </c>
      <c r="Q126" s="4">
        <v>26458593000</v>
      </c>
      <c r="R126" s="3">
        <v>23665950000</v>
      </c>
      <c r="S126" s="3">
        <v>24457278000</v>
      </c>
      <c r="T126" s="3">
        <v>26061929000</v>
      </c>
      <c r="U126" s="3">
        <v>26458593000</v>
      </c>
    </row>
    <row r="127" spans="1:21" ht="16" x14ac:dyDescent="0.2">
      <c r="A127" s="2" t="s">
        <v>135</v>
      </c>
      <c r="B127" s="3">
        <v>12255734000</v>
      </c>
      <c r="C127" s="3">
        <v>12835253000</v>
      </c>
      <c r="D127" s="3">
        <v>15731510000</v>
      </c>
      <c r="E127" s="3">
        <v>16665415000</v>
      </c>
      <c r="F127" s="3">
        <v>16867049000</v>
      </c>
      <c r="G127" s="3">
        <v>17930452000</v>
      </c>
      <c r="H127" s="3">
        <v>18266058000</v>
      </c>
      <c r="I127" s="3">
        <v>20629201000</v>
      </c>
      <c r="J127" s="3">
        <v>22689890000</v>
      </c>
      <c r="K127" s="3">
        <v>24449083000</v>
      </c>
      <c r="L127" s="3">
        <v>29789880000</v>
      </c>
      <c r="M127" s="3">
        <v>37078593000</v>
      </c>
      <c r="N127" s="3">
        <v>43175843000</v>
      </c>
      <c r="O127" s="3">
        <v>47263390000</v>
      </c>
      <c r="P127" s="3">
        <v>51245305000</v>
      </c>
      <c r="Q127" s="4">
        <v>51245305000</v>
      </c>
      <c r="R127" s="3">
        <v>47115774000</v>
      </c>
      <c r="S127" s="3">
        <v>47727289000</v>
      </c>
      <c r="T127" s="3">
        <v>50128275000</v>
      </c>
      <c r="U127" s="3">
        <v>51245305000</v>
      </c>
    </row>
    <row r="128" spans="1:21" ht="16" x14ac:dyDescent="0.2">
      <c r="A128" s="28" t="s">
        <v>136</v>
      </c>
      <c r="B128" s="26">
        <v>622956000</v>
      </c>
      <c r="C128" s="26">
        <v>625038000</v>
      </c>
      <c r="D128" s="26">
        <v>641434000</v>
      </c>
      <c r="E128" s="26">
        <v>633379000</v>
      </c>
      <c r="F128" s="26">
        <v>636043000</v>
      </c>
      <c r="G128" s="26">
        <v>628499000</v>
      </c>
      <c r="H128" s="26">
        <v>626701000</v>
      </c>
      <c r="I128" s="26">
        <v>620673000</v>
      </c>
      <c r="J128" s="26">
        <v>615557000</v>
      </c>
      <c r="K128" s="26">
        <v>639035000</v>
      </c>
      <c r="L128" s="26">
        <v>635774000</v>
      </c>
      <c r="M128" s="26">
        <v>634165000</v>
      </c>
      <c r="N128" s="26">
        <v>632086000</v>
      </c>
      <c r="O128" s="26">
        <v>631168000</v>
      </c>
      <c r="P128" s="26">
        <v>628265000</v>
      </c>
      <c r="Q128" s="27">
        <v>628265000</v>
      </c>
      <c r="R128" s="26">
        <v>629444000</v>
      </c>
      <c r="S128" s="26">
        <v>631264000</v>
      </c>
      <c r="T128" s="26">
        <v>630802000</v>
      </c>
      <c r="U128" s="26">
        <v>628265000</v>
      </c>
    </row>
    <row r="129" spans="1:21" ht="16" x14ac:dyDescent="0.2">
      <c r="A129" s="15" t="s">
        <v>199</v>
      </c>
      <c r="B129" s="10"/>
      <c r="C129" s="20">
        <f>(C128/B128)-1</f>
        <v>3.3421301022864558E-3</v>
      </c>
      <c r="D129" s="20">
        <f>(D128/C128)-1</f>
        <v>2.6232005094090294E-2</v>
      </c>
      <c r="E129" s="20">
        <f>(E128/D128)-1</f>
        <v>-1.255780017897401E-2</v>
      </c>
      <c r="F129" s="20">
        <f t="shared" ref="F129:U129" si="9">(F128/E128)-1</f>
        <v>4.2060125138345672E-3</v>
      </c>
      <c r="G129" s="20">
        <f t="shared" si="9"/>
        <v>-1.1860833308439789E-2</v>
      </c>
      <c r="H129" s="20">
        <f t="shared" si="9"/>
        <v>-2.860784185814147E-3</v>
      </c>
      <c r="I129" s="20">
        <f t="shared" si="9"/>
        <v>-9.6186219584778465E-3</v>
      </c>
      <c r="J129" s="20">
        <f t="shared" si="9"/>
        <v>-8.2426656226386452E-3</v>
      </c>
      <c r="K129" s="20">
        <f t="shared" si="9"/>
        <v>3.8141065733961366E-2</v>
      </c>
      <c r="L129" s="20">
        <f t="shared" si="9"/>
        <v>-5.1030068775576032E-3</v>
      </c>
      <c r="M129" s="20">
        <f t="shared" si="9"/>
        <v>-2.530773513858664E-3</v>
      </c>
      <c r="N129" s="20">
        <f t="shared" si="9"/>
        <v>-3.2783266184668314E-3</v>
      </c>
      <c r="O129" s="20">
        <f t="shared" si="9"/>
        <v>-1.4523340178393962E-3</v>
      </c>
      <c r="P129" s="20">
        <f t="shared" si="9"/>
        <v>-4.5994093490164811E-3</v>
      </c>
      <c r="Q129" s="20">
        <f t="shared" si="9"/>
        <v>0</v>
      </c>
      <c r="R129" s="20">
        <f t="shared" si="9"/>
        <v>1.8765966590530425E-3</v>
      </c>
      <c r="S129" s="20">
        <f t="shared" si="9"/>
        <v>2.8914407000464326E-3</v>
      </c>
      <c r="T129" s="20">
        <f t="shared" si="9"/>
        <v>-7.3186495665833462E-4</v>
      </c>
      <c r="U129" s="20">
        <f t="shared" si="9"/>
        <v>-4.0218642299802987E-3</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v>3423641000</v>
      </c>
      <c r="N130" s="3">
        <v>3441081000</v>
      </c>
      <c r="O130" s="3">
        <v>3270688000</v>
      </c>
      <c r="P130" s="3">
        <v>3001131000</v>
      </c>
      <c r="Q130" s="4">
        <v>3001131000</v>
      </c>
      <c r="R130" s="3">
        <v>3245495000</v>
      </c>
      <c r="S130" s="3">
        <v>3152531000</v>
      </c>
      <c r="T130" s="3">
        <v>3041959000</v>
      </c>
      <c r="U130" s="3">
        <v>3001131000</v>
      </c>
    </row>
    <row r="131" spans="1:21" ht="16" x14ac:dyDescent="0.2">
      <c r="A131" s="2" t="s">
        <v>138</v>
      </c>
      <c r="B131" s="3">
        <v>-4540707000</v>
      </c>
      <c r="C131" s="3">
        <v>-4836704000</v>
      </c>
      <c r="D131" s="3">
        <v>-5696659000</v>
      </c>
      <c r="E131" s="3">
        <v>-6640493000</v>
      </c>
      <c r="F131" s="3">
        <v>-5606285000</v>
      </c>
      <c r="G131" s="3">
        <v>-4894572000</v>
      </c>
      <c r="H131" s="3">
        <v>-4333331000</v>
      </c>
      <c r="I131" s="3">
        <v>-4878379000</v>
      </c>
      <c r="J131" s="3">
        <v>-4101790000</v>
      </c>
      <c r="K131" s="3">
        <v>-5036347000</v>
      </c>
      <c r="L131" s="3">
        <v>-6104195000</v>
      </c>
      <c r="M131" s="3">
        <v>-8353458000</v>
      </c>
      <c r="N131" s="3">
        <v>-8102621000</v>
      </c>
      <c r="O131" s="3">
        <v>-7834765000</v>
      </c>
      <c r="P131" s="3">
        <v>-8897129000</v>
      </c>
      <c r="Q131" s="4">
        <v>-8897129000</v>
      </c>
      <c r="R131" s="3">
        <v>-5845151000</v>
      </c>
      <c r="S131" s="3">
        <v>-6182817000</v>
      </c>
      <c r="T131" s="3">
        <v>-8481192000</v>
      </c>
      <c r="U131" s="3">
        <v>-8897129000</v>
      </c>
    </row>
    <row r="132" spans="1:21" ht="16" x14ac:dyDescent="0.2">
      <c r="A132" s="2" t="s">
        <v>139</v>
      </c>
      <c r="B132" s="5">
        <v>-130.71</v>
      </c>
      <c r="C132" s="5">
        <v>-147.69999999999999</v>
      </c>
      <c r="D132" s="5">
        <v>-130.93</v>
      </c>
      <c r="E132" s="5">
        <v>-143.6</v>
      </c>
      <c r="F132" s="5">
        <v>-103.29</v>
      </c>
      <c r="G132" s="5">
        <v>-77.87</v>
      </c>
      <c r="H132" s="5">
        <v>-65.19</v>
      </c>
      <c r="I132" s="5">
        <v>-59.57</v>
      </c>
      <c r="J132" s="5">
        <v>-42.24</v>
      </c>
      <c r="K132" s="5">
        <v>-46.96</v>
      </c>
      <c r="L132" s="5">
        <v>-41.17</v>
      </c>
      <c r="M132" s="5">
        <v>-47.74</v>
      </c>
      <c r="N132" s="5">
        <v>-40.32</v>
      </c>
      <c r="O132" s="5">
        <v>-34.44</v>
      </c>
      <c r="P132" s="5">
        <v>-33.630000000000003</v>
      </c>
      <c r="Q132" s="6">
        <v>-33.630000000000003</v>
      </c>
      <c r="R132" s="5">
        <v>-24.7</v>
      </c>
      <c r="S132" s="5">
        <v>-25.28</v>
      </c>
      <c r="T132" s="5">
        <v>-32.54</v>
      </c>
      <c r="U132" s="5">
        <v>-33.630000000000003</v>
      </c>
    </row>
    <row r="133" spans="1:21" ht="16" x14ac:dyDescent="0.2">
      <c r="A133" s="2" t="s">
        <v>140</v>
      </c>
      <c r="B133" s="5">
        <v>23.17</v>
      </c>
      <c r="C133" s="5">
        <v>20.29</v>
      </c>
      <c r="D133" s="5">
        <v>22.05</v>
      </c>
      <c r="E133" s="5">
        <v>22.06</v>
      </c>
      <c r="F133" s="5">
        <v>23.98</v>
      </c>
      <c r="G133" s="5">
        <v>23.07</v>
      </c>
      <c r="H133" s="5">
        <v>21.87</v>
      </c>
      <c r="I133" s="5">
        <v>26.91</v>
      </c>
      <c r="J133" s="5">
        <v>26.62</v>
      </c>
      <c r="K133" s="5">
        <v>28.02</v>
      </c>
      <c r="L133" s="5">
        <v>36.56</v>
      </c>
      <c r="M133" s="5">
        <v>33.33</v>
      </c>
      <c r="N133" s="5">
        <v>27.99</v>
      </c>
      <c r="O133" s="5">
        <v>28.17</v>
      </c>
      <c r="P133" s="5">
        <v>30.52</v>
      </c>
      <c r="Q133" s="6">
        <v>30.52</v>
      </c>
      <c r="R133" s="5">
        <v>29.63</v>
      </c>
      <c r="S133" s="5">
        <v>30.61</v>
      </c>
      <c r="T133" s="5">
        <v>32.53</v>
      </c>
      <c r="U133" s="5">
        <v>30.52</v>
      </c>
    </row>
    <row r="134" spans="1:21" ht="16" x14ac:dyDescent="0.2">
      <c r="A134" s="2" t="s">
        <v>141</v>
      </c>
      <c r="B134" s="5">
        <v>1.46</v>
      </c>
      <c r="C134" s="5">
        <v>1.46</v>
      </c>
      <c r="D134" s="5">
        <v>1.45</v>
      </c>
      <c r="E134" s="5">
        <v>1.55</v>
      </c>
      <c r="F134" s="5">
        <v>1.45</v>
      </c>
      <c r="G134" s="5">
        <v>1.46</v>
      </c>
      <c r="H134" s="5">
        <v>1.36</v>
      </c>
      <c r="I134" s="5">
        <v>1.34</v>
      </c>
      <c r="J134" s="5">
        <v>1.23</v>
      </c>
      <c r="K134" s="5">
        <v>1.34</v>
      </c>
      <c r="L134" s="5">
        <v>1.4</v>
      </c>
      <c r="M134" s="5">
        <v>1.4</v>
      </c>
      <c r="N134" s="5">
        <v>1.25</v>
      </c>
      <c r="O134" s="5">
        <v>1.23</v>
      </c>
      <c r="P134" s="5">
        <v>1.3</v>
      </c>
      <c r="Q134" s="6">
        <v>1.3</v>
      </c>
      <c r="R134" s="5">
        <v>1.26</v>
      </c>
      <c r="S134" s="5">
        <v>1.29</v>
      </c>
      <c r="T134" s="5">
        <v>1.37</v>
      </c>
      <c r="U134" s="5">
        <v>1.3</v>
      </c>
    </row>
    <row r="135" spans="1:21" ht="16" x14ac:dyDescent="0.2">
      <c r="A135" s="2" t="s">
        <v>142</v>
      </c>
      <c r="B135" s="5">
        <v>42.66</v>
      </c>
      <c r="C135" s="5">
        <v>17.02</v>
      </c>
      <c r="D135" s="5">
        <v>11.46</v>
      </c>
      <c r="E135" s="5">
        <v>22.45</v>
      </c>
      <c r="F135" s="5">
        <v>22.31</v>
      </c>
      <c r="G135" s="5">
        <v>24.52</v>
      </c>
      <c r="H135" s="5">
        <v>25.2</v>
      </c>
      <c r="I135" s="5">
        <v>23.4</v>
      </c>
      <c r="J135" s="3">
        <v>23</v>
      </c>
      <c r="K135" s="5">
        <v>23.98</v>
      </c>
      <c r="L135" s="3">
        <v>37</v>
      </c>
      <c r="M135" s="5">
        <v>47.62</v>
      </c>
      <c r="N135" s="5">
        <v>44.12</v>
      </c>
      <c r="O135" s="5">
        <v>42.66</v>
      </c>
      <c r="P135" s="5">
        <v>47.08</v>
      </c>
      <c r="Q135" s="6">
        <v>47.08</v>
      </c>
      <c r="R135" s="5">
        <v>49.51</v>
      </c>
      <c r="S135" s="5">
        <v>49.61</v>
      </c>
      <c r="T135" s="5">
        <v>50.99</v>
      </c>
      <c r="U135" s="5">
        <v>47.08</v>
      </c>
    </row>
    <row r="136" spans="1:21" ht="16" x14ac:dyDescent="0.2">
      <c r="A136" s="2" t="s">
        <v>143</v>
      </c>
      <c r="B136" s="3">
        <v>177000</v>
      </c>
      <c r="C136" s="3">
        <v>204000</v>
      </c>
      <c r="D136" s="3">
        <v>236000</v>
      </c>
      <c r="E136" s="3">
        <v>257000</v>
      </c>
      <c r="F136" s="3">
        <v>275000</v>
      </c>
      <c r="G136" s="3">
        <v>305000</v>
      </c>
      <c r="H136" s="3">
        <v>358000</v>
      </c>
      <c r="I136" s="3">
        <v>384000</v>
      </c>
      <c r="J136" s="3">
        <v>425000</v>
      </c>
      <c r="K136" s="3">
        <v>459000</v>
      </c>
      <c r="L136" s="3">
        <v>492000</v>
      </c>
      <c r="M136" s="3">
        <v>506000</v>
      </c>
      <c r="N136" s="3">
        <v>624000</v>
      </c>
      <c r="O136" s="3">
        <v>721000</v>
      </c>
      <c r="P136" s="3">
        <v>733000</v>
      </c>
      <c r="Q136" s="4">
        <v>733000</v>
      </c>
      <c r="R136" s="3">
        <v>721000</v>
      </c>
      <c r="S136" s="3">
        <v>721000</v>
      </c>
      <c r="T136" s="3">
        <v>721000</v>
      </c>
      <c r="U136" s="3">
        <v>733000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1589963000</v>
      </c>
      <c r="C139" s="3">
        <v>2060459000</v>
      </c>
      <c r="D139" s="3">
        <v>2553240000</v>
      </c>
      <c r="E139" s="3">
        <v>2824933000</v>
      </c>
      <c r="F139" s="3">
        <v>3554519000</v>
      </c>
      <c r="G139" s="3">
        <v>3175958000</v>
      </c>
      <c r="H139" s="3">
        <v>3273789000</v>
      </c>
      <c r="I139" s="3">
        <v>4349603000</v>
      </c>
      <c r="J139" s="3">
        <v>3634932000</v>
      </c>
      <c r="K139" s="3">
        <v>4214594000</v>
      </c>
      <c r="L139" s="3">
        <v>4846241000</v>
      </c>
      <c r="M139" s="3">
        <v>5185313000</v>
      </c>
      <c r="N139" s="3">
        <v>5990545000</v>
      </c>
      <c r="O139" s="3">
        <v>6988960000</v>
      </c>
      <c r="P139" s="3">
        <v>7003530000</v>
      </c>
      <c r="Q139" s="4">
        <v>7003530000</v>
      </c>
      <c r="R139" s="3">
        <v>1996300000</v>
      </c>
      <c r="S139" s="3">
        <v>1550683000</v>
      </c>
      <c r="T139" s="3">
        <v>2048335000</v>
      </c>
      <c r="U139" s="3">
        <v>1408212000</v>
      </c>
    </row>
    <row r="140" spans="1:21" ht="16" x14ac:dyDescent="0.2">
      <c r="A140" s="2" t="s">
        <v>145</v>
      </c>
      <c r="B140" s="3">
        <v>498591000</v>
      </c>
      <c r="C140" s="3">
        <v>474688000</v>
      </c>
      <c r="D140" s="3">
        <v>513256000</v>
      </c>
      <c r="E140" s="3">
        <v>593545000</v>
      </c>
      <c r="F140" s="3">
        <v>593028000</v>
      </c>
      <c r="G140" s="3">
        <v>620743000</v>
      </c>
      <c r="H140" s="3">
        <v>645923000</v>
      </c>
      <c r="I140" s="3">
        <v>729052000</v>
      </c>
      <c r="J140" s="3">
        <v>801789000</v>
      </c>
      <c r="K140" s="3">
        <v>926776000</v>
      </c>
      <c r="L140" s="3">
        <v>892760000</v>
      </c>
      <c r="M140" s="3">
        <v>1773124000</v>
      </c>
      <c r="N140" s="3">
        <v>1891242000</v>
      </c>
      <c r="O140" s="3">
        <v>2088216000</v>
      </c>
      <c r="P140" s="3">
        <v>2281085000</v>
      </c>
      <c r="Q140" s="4">
        <v>2281085000</v>
      </c>
      <c r="R140" s="3">
        <v>506229000</v>
      </c>
      <c r="S140" s="3">
        <v>532476000</v>
      </c>
      <c r="T140" s="3">
        <v>601099000</v>
      </c>
      <c r="U140" s="3">
        <v>641281000</v>
      </c>
    </row>
    <row r="141" spans="1:21" ht="16" x14ac:dyDescent="0.2">
      <c r="A141" s="2" t="s">
        <v>146</v>
      </c>
      <c r="B141" s="3">
        <v>1050279000</v>
      </c>
      <c r="C141" s="3">
        <v>425822000</v>
      </c>
      <c r="D141" s="3">
        <v>450137000</v>
      </c>
      <c r="E141" s="3">
        <v>538086000</v>
      </c>
      <c r="F141" s="3">
        <v>343836000</v>
      </c>
      <c r="G141" s="3">
        <v>653286000</v>
      </c>
      <c r="H141" s="3">
        <v>680329000</v>
      </c>
      <c r="I141" s="3">
        <v>-90647000</v>
      </c>
      <c r="J141" s="3">
        <v>1256395000</v>
      </c>
      <c r="K141" s="3">
        <v>976908000</v>
      </c>
      <c r="L141" s="3">
        <v>1093253000</v>
      </c>
      <c r="M141" s="3">
        <v>1197806000</v>
      </c>
      <c r="N141" s="3">
        <v>1342951000</v>
      </c>
      <c r="O141" s="3">
        <v>1679789000</v>
      </c>
      <c r="P141" s="3">
        <v>1913051000</v>
      </c>
      <c r="Q141" s="4">
        <v>1582853000</v>
      </c>
      <c r="R141" s="3">
        <v>425469000</v>
      </c>
      <c r="S141" s="3">
        <v>631870000</v>
      </c>
      <c r="T141" s="3">
        <v>142497000</v>
      </c>
      <c r="U141" s="3">
        <v>383017000</v>
      </c>
    </row>
    <row r="142" spans="1:21" ht="16" x14ac:dyDescent="0.2">
      <c r="A142" s="28" t="s">
        <v>147</v>
      </c>
      <c r="B142" s="26">
        <v>452823000</v>
      </c>
      <c r="C142" s="26">
        <v>425822000</v>
      </c>
      <c r="D142" s="26">
        <v>450137000</v>
      </c>
      <c r="E142" s="26">
        <v>538086000</v>
      </c>
      <c r="F142" s="26">
        <v>615878000</v>
      </c>
      <c r="G142" s="26">
        <v>671301000</v>
      </c>
      <c r="H142" s="26">
        <v>680329000</v>
      </c>
      <c r="I142" s="26">
        <v>758176000</v>
      </c>
      <c r="J142" s="26">
        <v>795235000</v>
      </c>
      <c r="K142" s="26">
        <v>976908000</v>
      </c>
      <c r="L142" s="26">
        <v>1093253000</v>
      </c>
      <c r="M142" s="26">
        <v>1197806000</v>
      </c>
      <c r="N142" s="26">
        <v>1342951000</v>
      </c>
      <c r="O142" s="26">
        <v>1679789000</v>
      </c>
      <c r="P142" s="26">
        <v>1913051000</v>
      </c>
      <c r="Q142" s="27">
        <v>1913051000</v>
      </c>
      <c r="R142" s="26">
        <v>425469000</v>
      </c>
      <c r="S142" s="26">
        <v>631870000</v>
      </c>
      <c r="T142" s="26">
        <v>472695000</v>
      </c>
      <c r="U142" s="26">
        <v>383017000</v>
      </c>
    </row>
    <row r="143" spans="1:21" ht="16" x14ac:dyDescent="0.2">
      <c r="A143" s="12" t="s">
        <v>200</v>
      </c>
      <c r="B143" s="20">
        <f t="shared" ref="B143:U143" si="10">B142/B2</f>
        <v>1.9542688074145196E-2</v>
      </c>
      <c r="C143" s="20">
        <f t="shared" si="10"/>
        <v>1.8438579795218499E-2</v>
      </c>
      <c r="D143" s="20">
        <f t="shared" si="10"/>
        <v>1.6456637855842341E-2</v>
      </c>
      <c r="E143" s="20">
        <f t="shared" si="10"/>
        <v>1.8069926490996622E-2</v>
      </c>
      <c r="F143" s="20">
        <f t="shared" si="10"/>
        <v>2.026295403889251E-2</v>
      </c>
      <c r="G143" s="20">
        <f t="shared" si="10"/>
        <v>2.106063628313359E-2</v>
      </c>
      <c r="H143" s="20">
        <f t="shared" si="10"/>
        <v>2.0669631040786254E-2</v>
      </c>
      <c r="I143" s="20">
        <f t="shared" si="10"/>
        <v>2.178813110455901E-2</v>
      </c>
      <c r="J143" s="20">
        <f t="shared" si="10"/>
        <v>2.162993773669963E-2</v>
      </c>
      <c r="K143" s="20">
        <f t="shared" si="10"/>
        <v>2.3481430424435217E-2</v>
      </c>
      <c r="L143" s="20">
        <f t="shared" si="10"/>
        <v>2.5297990770013188E-2</v>
      </c>
      <c r="M143" s="20">
        <f t="shared" si="10"/>
        <v>2.7022016968018099E-2</v>
      </c>
      <c r="N143" s="20">
        <f t="shared" si="10"/>
        <v>2.6575518218261592E-2</v>
      </c>
      <c r="O143" s="20">
        <f t="shared" si="10"/>
        <v>2.7271823263530615E-2</v>
      </c>
      <c r="P143" s="20">
        <f t="shared" si="10"/>
        <v>2.9839321952631299E-2</v>
      </c>
      <c r="Q143" s="20">
        <f t="shared" si="10"/>
        <v>2.9839321952631299E-2</v>
      </c>
      <c r="R143" s="20">
        <f t="shared" si="10"/>
        <v>2.7017675228581107E-2</v>
      </c>
      <c r="S143" s="20">
        <f t="shared" si="10"/>
        <v>3.9955968569429998E-2</v>
      </c>
      <c r="T143" s="20">
        <f t="shared" si="10"/>
        <v>2.8536483105372094E-2</v>
      </c>
      <c r="U143" s="20">
        <f t="shared" si="10"/>
        <v>2.3960726171708829E-2</v>
      </c>
    </row>
    <row r="144" spans="1:21" ht="16" x14ac:dyDescent="0.2">
      <c r="A144" s="2" t="s">
        <v>148</v>
      </c>
      <c r="B144" s="3">
        <v>-62979000</v>
      </c>
      <c r="C144" s="3">
        <v>58729000</v>
      </c>
      <c r="D144" s="3">
        <v>-196395000</v>
      </c>
      <c r="E144" s="3">
        <v>-176078000</v>
      </c>
      <c r="F144" s="3">
        <v>-209674000</v>
      </c>
      <c r="G144" s="3">
        <v>-74092000</v>
      </c>
      <c r="H144" s="3">
        <v>-459109000</v>
      </c>
      <c r="I144" s="3">
        <v>65940000</v>
      </c>
      <c r="J144" s="3">
        <v>-364133000</v>
      </c>
      <c r="K144" s="3">
        <v>94000000</v>
      </c>
      <c r="L144" s="3">
        <v>-96360000</v>
      </c>
      <c r="M144" s="3">
        <v>170951000</v>
      </c>
      <c r="N144" s="3">
        <v>60930000</v>
      </c>
      <c r="O144" s="3">
        <v>-213294000</v>
      </c>
      <c r="P144" s="3">
        <v>-268953000</v>
      </c>
      <c r="Q144" s="4">
        <v>-268953000</v>
      </c>
      <c r="R144" s="3">
        <v>-54537000</v>
      </c>
      <c r="S144" s="3">
        <v>-37758000</v>
      </c>
      <c r="T144" s="3">
        <v>-43942000</v>
      </c>
      <c r="U144" s="3">
        <v>-132716000</v>
      </c>
    </row>
    <row r="145" spans="1:21" ht="16" x14ac:dyDescent="0.2">
      <c r="A145" s="2" t="s">
        <v>149</v>
      </c>
      <c r="B145" s="3" t="s">
        <v>26</v>
      </c>
      <c r="C145" s="3" t="s">
        <v>26</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660435000</v>
      </c>
      <c r="C146" s="3">
        <v>-58729000</v>
      </c>
      <c r="D146" s="3">
        <v>196395000</v>
      </c>
      <c r="E146" s="3">
        <v>176078000</v>
      </c>
      <c r="F146" s="3">
        <v>-62368000</v>
      </c>
      <c r="G146" s="3">
        <v>56077000</v>
      </c>
      <c r="H146" s="3">
        <v>459109000</v>
      </c>
      <c r="I146" s="3">
        <v>-914763000</v>
      </c>
      <c r="J146" s="3">
        <v>825293000</v>
      </c>
      <c r="K146" s="3">
        <v>-94000000</v>
      </c>
      <c r="L146" s="3">
        <v>96360000</v>
      </c>
      <c r="M146" s="3">
        <v>-170951000</v>
      </c>
      <c r="N146" s="3">
        <v>-60930000</v>
      </c>
      <c r="O146" s="3">
        <v>213294000</v>
      </c>
      <c r="P146" s="3">
        <v>268953000</v>
      </c>
      <c r="Q146" s="4">
        <v>-61245000</v>
      </c>
      <c r="R146" s="3">
        <v>54537000</v>
      </c>
      <c r="S146" s="3">
        <v>37758000</v>
      </c>
      <c r="T146" s="3">
        <v>-286256000</v>
      </c>
      <c r="U146" s="3">
        <v>132716000</v>
      </c>
    </row>
    <row r="147" spans="1:21" ht="16" x14ac:dyDescent="0.2">
      <c r="A147" s="2" t="s">
        <v>151</v>
      </c>
      <c r="B147" s="3">
        <v>21369000</v>
      </c>
      <c r="C147" s="3">
        <v>130651000</v>
      </c>
      <c r="D147" s="3">
        <v>-74894000</v>
      </c>
      <c r="E147" s="3">
        <v>300288000</v>
      </c>
      <c r="F147" s="3">
        <v>-1188255000</v>
      </c>
      <c r="G147" s="3">
        <v>-963902000</v>
      </c>
      <c r="H147" s="3">
        <v>-507904000</v>
      </c>
      <c r="I147" s="3">
        <v>-412893000</v>
      </c>
      <c r="J147" s="3">
        <v>-720077000</v>
      </c>
      <c r="K147" s="3">
        <v>-91590000</v>
      </c>
      <c r="L147" s="3">
        <v>-205301000</v>
      </c>
      <c r="M147" s="3">
        <v>58909000</v>
      </c>
      <c r="N147" s="3">
        <v>-249590000</v>
      </c>
      <c r="O147" s="3">
        <v>-1215836000</v>
      </c>
      <c r="P147" s="3">
        <v>-1673398000</v>
      </c>
      <c r="Q147" s="4">
        <v>-1343200000</v>
      </c>
      <c r="R147" s="3">
        <v>-2432600000</v>
      </c>
      <c r="S147" s="3">
        <v>-384918000</v>
      </c>
      <c r="T147" s="3">
        <v>497440000</v>
      </c>
      <c r="U147" s="3">
        <v>976878000</v>
      </c>
    </row>
    <row r="148" spans="1:21" ht="16" x14ac:dyDescent="0.2">
      <c r="A148" s="2" t="s">
        <v>152</v>
      </c>
      <c r="B148" s="3">
        <v>982062000</v>
      </c>
      <c r="C148" s="3">
        <v>-377233000</v>
      </c>
      <c r="D148" s="3">
        <v>-620481000</v>
      </c>
      <c r="E148" s="3">
        <v>-128459000</v>
      </c>
      <c r="F148" s="3">
        <v>-309694000</v>
      </c>
      <c r="G148" s="3">
        <v>-704532000</v>
      </c>
      <c r="H148" s="3">
        <v>-427125000</v>
      </c>
      <c r="I148" s="3">
        <v>-370068000</v>
      </c>
      <c r="J148" s="3">
        <v>-73322000</v>
      </c>
      <c r="K148" s="3">
        <v>-710804000</v>
      </c>
      <c r="L148" s="3">
        <v>-526297000</v>
      </c>
      <c r="M148" s="3">
        <v>721500000</v>
      </c>
      <c r="N148" s="3">
        <v>-1471613000</v>
      </c>
      <c r="O148" s="3">
        <v>-2411735000</v>
      </c>
      <c r="P148" s="3">
        <v>87669000</v>
      </c>
      <c r="Q148" s="4">
        <v>87669000</v>
      </c>
      <c r="R148" s="3">
        <v>-609433000</v>
      </c>
      <c r="S148" s="3">
        <v>250914000</v>
      </c>
      <c r="T148" s="3">
        <v>-51695000</v>
      </c>
      <c r="U148" s="3">
        <v>497883000</v>
      </c>
    </row>
    <row r="149" spans="1:21" ht="16" x14ac:dyDescent="0.2">
      <c r="A149" s="2" t="s">
        <v>153</v>
      </c>
      <c r="B149" s="3" t="s">
        <v>26</v>
      </c>
      <c r="C149" s="3" t="s">
        <v>26</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4" t="s">
        <v>26</v>
      </c>
      <c r="R149" s="3" t="s">
        <v>26</v>
      </c>
      <c r="S149" s="3" t="s">
        <v>26</v>
      </c>
      <c r="T149" s="3" t="s">
        <v>26</v>
      </c>
      <c r="U149" s="3" t="s">
        <v>26</v>
      </c>
    </row>
    <row r="150" spans="1:21" ht="16" x14ac:dyDescent="0.2">
      <c r="A150" s="2" t="s">
        <v>154</v>
      </c>
      <c r="B150" s="3" t="s">
        <v>26</v>
      </c>
      <c r="C150" s="3" t="s">
        <v>26</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4" t="s">
        <v>26</v>
      </c>
      <c r="R150" s="3" t="s">
        <v>26</v>
      </c>
      <c r="S150" s="3" t="s">
        <v>26</v>
      </c>
      <c r="T150" s="3" t="s">
        <v>26</v>
      </c>
      <c r="U150" s="3" t="s">
        <v>26</v>
      </c>
    </row>
    <row r="151" spans="1:21" ht="16" x14ac:dyDescent="0.2">
      <c r="A151" s="2" t="s">
        <v>155</v>
      </c>
      <c r="B151" s="3">
        <v>-568884000</v>
      </c>
      <c r="C151" s="3">
        <v>673920000</v>
      </c>
      <c r="D151" s="3">
        <v>249942000</v>
      </c>
      <c r="E151" s="3">
        <v>4947000</v>
      </c>
      <c r="F151" s="3">
        <v>-177773000</v>
      </c>
      <c r="G151" s="3">
        <v>42768000</v>
      </c>
      <c r="H151" s="3">
        <v>805133000</v>
      </c>
      <c r="I151" s="3">
        <v>207389000</v>
      </c>
      <c r="J151" s="3">
        <v>71708000</v>
      </c>
      <c r="K151" s="3">
        <v>662378000</v>
      </c>
      <c r="L151" s="3">
        <v>401200000</v>
      </c>
      <c r="M151" s="3">
        <v>-312329000</v>
      </c>
      <c r="N151" s="3">
        <v>2382277000</v>
      </c>
      <c r="O151" s="3">
        <v>2119661000</v>
      </c>
      <c r="P151" s="3">
        <v>-319879000</v>
      </c>
      <c r="Q151" s="4">
        <v>-319879000</v>
      </c>
      <c r="R151" s="3">
        <v>-858738000</v>
      </c>
      <c r="S151" s="3">
        <v>-1117296000</v>
      </c>
      <c r="T151" s="3">
        <v>726569000</v>
      </c>
      <c r="U151" s="3">
        <v>929586000</v>
      </c>
    </row>
    <row r="152" spans="1:21" ht="16" x14ac:dyDescent="0.2">
      <c r="A152" s="2" t="s">
        <v>156</v>
      </c>
      <c r="B152" s="3">
        <v>-391809000</v>
      </c>
      <c r="C152" s="3">
        <v>-166036000</v>
      </c>
      <c r="D152" s="3">
        <v>295645000</v>
      </c>
      <c r="E152" s="3">
        <v>423800000</v>
      </c>
      <c r="F152" s="3">
        <v>-700788000</v>
      </c>
      <c r="G152" s="3">
        <v>-302138000</v>
      </c>
      <c r="H152" s="3">
        <v>-885912000</v>
      </c>
      <c r="I152" s="3">
        <v>-250214000</v>
      </c>
      <c r="J152" s="3">
        <v>-718463000</v>
      </c>
      <c r="K152" s="3">
        <v>-43164000</v>
      </c>
      <c r="L152" s="3">
        <v>-80204000</v>
      </c>
      <c r="M152" s="3">
        <v>-350262000</v>
      </c>
      <c r="N152" s="3">
        <v>-1160254000</v>
      </c>
      <c r="O152" s="3">
        <v>-923762000</v>
      </c>
      <c r="P152" s="3">
        <v>-1441188000</v>
      </c>
      <c r="Q152" s="4">
        <v>-1110990000</v>
      </c>
      <c r="R152" s="3">
        <v>-964429000</v>
      </c>
      <c r="S152" s="3">
        <v>481464000</v>
      </c>
      <c r="T152" s="3">
        <v>-177434000</v>
      </c>
      <c r="U152" s="3">
        <v>-450591000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3160202000</v>
      </c>
      <c r="C154" s="3">
        <v>3091620000</v>
      </c>
      <c r="D154" s="3">
        <v>3441739000</v>
      </c>
      <c r="E154" s="3">
        <v>4256852000</v>
      </c>
      <c r="F154" s="3">
        <v>3303128000</v>
      </c>
      <c r="G154" s="3">
        <v>3486085000</v>
      </c>
      <c r="H154" s="3">
        <v>4092137000</v>
      </c>
      <c r="I154" s="3">
        <v>4575115000</v>
      </c>
      <c r="J154" s="3">
        <v>4973039000</v>
      </c>
      <c r="K154" s="3">
        <v>6026688000</v>
      </c>
      <c r="L154" s="3">
        <v>6626953000</v>
      </c>
      <c r="M154" s="3">
        <v>8215152000</v>
      </c>
      <c r="N154" s="3">
        <v>8975148000</v>
      </c>
      <c r="O154" s="3">
        <v>9541129000</v>
      </c>
      <c r="P154" s="3">
        <v>9524268000</v>
      </c>
      <c r="Q154" s="4">
        <v>9524268000</v>
      </c>
      <c r="R154" s="3">
        <v>495398000</v>
      </c>
      <c r="S154" s="3">
        <v>2330111000</v>
      </c>
      <c r="T154" s="3">
        <v>3289371000</v>
      </c>
      <c r="U154" s="3">
        <v>3409388000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4665000</v>
      </c>
      <c r="C156" s="3">
        <v>3792000</v>
      </c>
      <c r="D156" s="3">
        <v>6755000</v>
      </c>
      <c r="E156" s="3">
        <v>5977000</v>
      </c>
      <c r="F156" s="3">
        <v>17366000</v>
      </c>
      <c r="G156" s="3">
        <v>5526000</v>
      </c>
      <c r="H156" s="3">
        <v>5784000</v>
      </c>
      <c r="I156" s="3">
        <v>4220000</v>
      </c>
      <c r="J156" s="3">
        <v>10263000</v>
      </c>
      <c r="K156" s="3">
        <v>6932000</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v>4665000</v>
      </c>
      <c r="C157" s="3">
        <v>3792000</v>
      </c>
      <c r="D157" s="3">
        <v>6755000</v>
      </c>
      <c r="E157" s="3">
        <v>5977000</v>
      </c>
      <c r="F157" s="3">
        <v>17366000</v>
      </c>
      <c r="G157" s="3">
        <v>5526000</v>
      </c>
      <c r="H157" s="3">
        <v>5784000</v>
      </c>
      <c r="I157" s="3">
        <v>4220000</v>
      </c>
      <c r="J157" s="3">
        <v>10263000</v>
      </c>
      <c r="K157" s="3">
        <v>6932000</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-243455000</v>
      </c>
      <c r="C159" s="3">
        <v>-238215000</v>
      </c>
      <c r="D159" s="3">
        <v>-403714000</v>
      </c>
      <c r="E159" s="3">
        <v>-371974000</v>
      </c>
      <c r="F159" s="3">
        <v>-369593000</v>
      </c>
      <c r="G159" s="3">
        <v>-321870000</v>
      </c>
      <c r="H159" s="3">
        <v>-395017000</v>
      </c>
      <c r="I159" s="3">
        <v>-496566000</v>
      </c>
      <c r="J159" s="3">
        <v>-515919000</v>
      </c>
      <c r="K159" s="3">
        <v>-619187000</v>
      </c>
      <c r="L159" s="3">
        <v>-599009000</v>
      </c>
      <c r="M159" s="3">
        <v>-599132000</v>
      </c>
      <c r="N159" s="3">
        <v>-580132000</v>
      </c>
      <c r="O159" s="3">
        <v>-717998000</v>
      </c>
      <c r="P159" s="3">
        <v>-528172000</v>
      </c>
      <c r="Q159" s="4">
        <v>-528172000</v>
      </c>
      <c r="R159" s="3">
        <v>-98830000</v>
      </c>
      <c r="S159" s="3">
        <v>-107548000</v>
      </c>
      <c r="T159" s="3">
        <v>-141500000</v>
      </c>
      <c r="U159" s="3">
        <v>-180294000</v>
      </c>
    </row>
    <row r="160" spans="1:21" ht="16" x14ac:dyDescent="0.2">
      <c r="A160" s="2" t="s">
        <v>164</v>
      </c>
      <c r="B160" s="3">
        <v>-243455000</v>
      </c>
      <c r="C160" s="3">
        <v>-238215000</v>
      </c>
      <c r="D160" s="3">
        <v>-403714000</v>
      </c>
      <c r="E160" s="3">
        <v>-371974000</v>
      </c>
      <c r="F160" s="3">
        <v>-369593000</v>
      </c>
      <c r="G160" s="3">
        <v>-321870000</v>
      </c>
      <c r="H160" s="3">
        <v>-395017000</v>
      </c>
      <c r="I160" s="3">
        <v>-496566000</v>
      </c>
      <c r="J160" s="3">
        <v>-515919000</v>
      </c>
      <c r="K160" s="3">
        <v>-619187000</v>
      </c>
      <c r="L160" s="3">
        <v>-599009000</v>
      </c>
      <c r="M160" s="3">
        <v>-599132000</v>
      </c>
      <c r="N160" s="3">
        <v>-580132000</v>
      </c>
      <c r="O160" s="3">
        <v>-717998000</v>
      </c>
      <c r="P160" s="3">
        <v>-528172000</v>
      </c>
      <c r="Q160" s="4">
        <v>-528172000</v>
      </c>
      <c r="R160" s="3">
        <v>-98830000</v>
      </c>
      <c r="S160" s="3">
        <v>-107548000</v>
      </c>
      <c r="T160" s="3">
        <v>-141500000</v>
      </c>
      <c r="U160" s="3">
        <v>-180294000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20940000</v>
      </c>
      <c r="C162" s="3">
        <v>1733000</v>
      </c>
      <c r="D162" s="3">
        <v>-241000</v>
      </c>
      <c r="E162" s="3">
        <v>4995000</v>
      </c>
      <c r="F162" s="3" t="s">
        <v>26</v>
      </c>
      <c r="G162" s="3" t="s">
        <v>26</v>
      </c>
      <c r="H162" s="3">
        <v>10553000</v>
      </c>
      <c r="I162" s="3" t="s">
        <v>26</v>
      </c>
      <c r="J162" s="3" t="s">
        <v>26</v>
      </c>
      <c r="K162" s="3" t="s">
        <v>26</v>
      </c>
      <c r="L162" s="3" t="s">
        <v>26</v>
      </c>
      <c r="M162" s="3" t="s">
        <v>26</v>
      </c>
      <c r="N162" s="3" t="s">
        <v>26</v>
      </c>
      <c r="O162" s="3" t="s">
        <v>26</v>
      </c>
      <c r="P162" s="3" t="s">
        <v>26</v>
      </c>
      <c r="Q162" s="4" t="s">
        <v>26</v>
      </c>
      <c r="R162" s="3" t="s">
        <v>26</v>
      </c>
      <c r="S162" s="3" t="s">
        <v>26</v>
      </c>
      <c r="T162" s="3" t="s">
        <v>26</v>
      </c>
      <c r="U162" s="3" t="s">
        <v>26</v>
      </c>
    </row>
    <row r="163" spans="1:21" ht="16" x14ac:dyDescent="0.2">
      <c r="A163" s="2" t="s">
        <v>167</v>
      </c>
      <c r="B163" s="3">
        <v>22722000</v>
      </c>
      <c r="C163" s="3">
        <v>15261000</v>
      </c>
      <c r="D163" s="3">
        <v>10932000</v>
      </c>
      <c r="E163" s="3">
        <v>12549000</v>
      </c>
      <c r="F163" s="3" t="s">
        <v>26</v>
      </c>
      <c r="G163" s="3" t="s">
        <v>26</v>
      </c>
      <c r="H163" s="3">
        <v>10553000</v>
      </c>
      <c r="I163" s="3" t="s">
        <v>26</v>
      </c>
      <c r="J163" s="3" t="s">
        <v>26</v>
      </c>
      <c r="K163" s="3" t="s">
        <v>26</v>
      </c>
      <c r="L163" s="3" t="s">
        <v>26</v>
      </c>
      <c r="M163" s="3" t="s">
        <v>26</v>
      </c>
      <c r="N163" s="3" t="s">
        <v>26</v>
      </c>
      <c r="O163" s="3" t="s">
        <v>26</v>
      </c>
      <c r="P163" s="3" t="s">
        <v>26</v>
      </c>
      <c r="Q163" s="4" t="s">
        <v>26</v>
      </c>
      <c r="R163" s="3" t="s">
        <v>26</v>
      </c>
      <c r="S163" s="3" t="s">
        <v>26</v>
      </c>
      <c r="T163" s="3" t="s">
        <v>26</v>
      </c>
      <c r="U163" s="3" t="s">
        <v>26</v>
      </c>
    </row>
    <row r="164" spans="1:21" ht="16" x14ac:dyDescent="0.2">
      <c r="A164" s="2" t="s">
        <v>168</v>
      </c>
      <c r="B164" s="3">
        <v>-1782000</v>
      </c>
      <c r="C164" s="3">
        <v>-13528000</v>
      </c>
      <c r="D164" s="3">
        <v>-11173000</v>
      </c>
      <c r="E164" s="3">
        <v>-7554000</v>
      </c>
      <c r="F164" s="3" t="s">
        <v>26</v>
      </c>
      <c r="G164" s="3" t="s">
        <v>26</v>
      </c>
      <c r="H164" s="3" t="s">
        <v>26</v>
      </c>
      <c r="I164" s="3" t="s">
        <v>26</v>
      </c>
      <c r="J164" s="3" t="s">
        <v>26</v>
      </c>
      <c r="K164" s="3" t="s">
        <v>26</v>
      </c>
      <c r="L164" s="3" t="s">
        <v>26</v>
      </c>
      <c r="M164" s="3" t="s">
        <v>26</v>
      </c>
      <c r="N164" s="3" t="s">
        <v>26</v>
      </c>
      <c r="O164" s="3" t="s">
        <v>26</v>
      </c>
      <c r="P164" s="3" t="s">
        <v>26</v>
      </c>
      <c r="Q164" s="4" t="s">
        <v>26</v>
      </c>
      <c r="R164" s="3" t="s">
        <v>26</v>
      </c>
      <c r="S164" s="3" t="s">
        <v>26</v>
      </c>
      <c r="T164" s="3" t="s">
        <v>26</v>
      </c>
      <c r="U164" s="3" t="s">
        <v>26</v>
      </c>
    </row>
    <row r="165" spans="1:21" ht="16" x14ac:dyDescent="0.2">
      <c r="A165" s="2" t="s">
        <v>169</v>
      </c>
      <c r="B165" s="3">
        <v>-27324000</v>
      </c>
      <c r="C165" s="3">
        <v>-41075000</v>
      </c>
      <c r="D165" s="3">
        <v>-306187000</v>
      </c>
      <c r="E165" s="3">
        <v>-174383000</v>
      </c>
      <c r="F165" s="3">
        <v>-803988000</v>
      </c>
      <c r="G165" s="3">
        <v>-740067000</v>
      </c>
      <c r="H165" s="3">
        <v>-781151000</v>
      </c>
      <c r="I165" s="3">
        <v>-118004000</v>
      </c>
      <c r="J165" s="3">
        <v>-1728223000</v>
      </c>
      <c r="K165" s="3">
        <v>-637349000</v>
      </c>
      <c r="L165" s="3">
        <v>-1165120000</v>
      </c>
      <c r="M165" s="3">
        <v>-1301206000</v>
      </c>
      <c r="N165" s="3">
        <v>-3757570000</v>
      </c>
      <c r="O165" s="3">
        <v>-3555211000</v>
      </c>
      <c r="P165" s="3">
        <v>-2106476000</v>
      </c>
      <c r="Q165" s="4">
        <v>-2106476000</v>
      </c>
      <c r="R165" s="3">
        <v>-685864000</v>
      </c>
      <c r="S165" s="3">
        <v>-373248000</v>
      </c>
      <c r="T165" s="3">
        <v>143218000</v>
      </c>
      <c r="U165" s="3">
        <v>-1190582000</v>
      </c>
    </row>
    <row r="166" spans="1:21" ht="16" x14ac:dyDescent="0.2">
      <c r="A166" s="2" t="s">
        <v>170</v>
      </c>
      <c r="B166" s="3">
        <v>2163000</v>
      </c>
      <c r="C166" s="3" t="s">
        <v>26</v>
      </c>
      <c r="D166" s="3" t="s">
        <v>26</v>
      </c>
      <c r="E166" s="3" t="s">
        <v>26</v>
      </c>
      <c r="F166" s="3" t="s">
        <v>26</v>
      </c>
      <c r="G166" s="3" t="s">
        <v>26</v>
      </c>
      <c r="H166" s="3">
        <v>10553000</v>
      </c>
      <c r="I166" s="3">
        <v>814538000</v>
      </c>
      <c r="J166" s="3" t="s">
        <v>26</v>
      </c>
      <c r="K166" s="3">
        <v>20197000</v>
      </c>
      <c r="L166" s="3">
        <v>27951000</v>
      </c>
      <c r="M166" s="3">
        <v>230393000</v>
      </c>
      <c r="N166" s="3">
        <v>413553000</v>
      </c>
      <c r="O166" s="3" t="s">
        <v>26</v>
      </c>
      <c r="P166" s="3">
        <v>424387000</v>
      </c>
      <c r="Q166" s="4">
        <v>424387000</v>
      </c>
      <c r="R166" s="3">
        <v>596000</v>
      </c>
      <c r="S166" s="3">
        <v>17279000</v>
      </c>
      <c r="T166" s="3">
        <v>400238000</v>
      </c>
      <c r="U166" s="3">
        <v>6274000</v>
      </c>
    </row>
    <row r="167" spans="1:21" ht="16" x14ac:dyDescent="0.2">
      <c r="A167" s="2" t="s">
        <v>171</v>
      </c>
      <c r="B167" s="3">
        <v>-29487000</v>
      </c>
      <c r="C167" s="3">
        <v>-41075000</v>
      </c>
      <c r="D167" s="3">
        <v>-306187000</v>
      </c>
      <c r="E167" s="3">
        <v>-174383000</v>
      </c>
      <c r="F167" s="3">
        <v>-803988000</v>
      </c>
      <c r="G167" s="3">
        <v>-740067000</v>
      </c>
      <c r="H167" s="3">
        <v>-791704000</v>
      </c>
      <c r="I167" s="3">
        <v>-932542000</v>
      </c>
      <c r="J167" s="3">
        <v>-1728223000</v>
      </c>
      <c r="K167" s="3">
        <v>-657546000</v>
      </c>
      <c r="L167" s="3">
        <v>-1193071000</v>
      </c>
      <c r="M167" s="3">
        <v>-1531599000</v>
      </c>
      <c r="N167" s="3">
        <v>-4171123000</v>
      </c>
      <c r="O167" s="3">
        <v>-3555211000</v>
      </c>
      <c r="P167" s="3">
        <v>-2530863000</v>
      </c>
      <c r="Q167" s="4">
        <v>-2530863000</v>
      </c>
      <c r="R167" s="3">
        <v>-686460000</v>
      </c>
      <c r="S167" s="3">
        <v>-390527000</v>
      </c>
      <c r="T167" s="3">
        <v>-257020000</v>
      </c>
      <c r="U167" s="3">
        <v>-1196856000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t="s">
        <v>26</v>
      </c>
      <c r="E169" s="3" t="s">
        <v>26</v>
      </c>
      <c r="F169" s="3" t="s">
        <v>26</v>
      </c>
      <c r="G169" s="3" t="s">
        <v>26</v>
      </c>
      <c r="H169" s="3">
        <v>-10553000</v>
      </c>
      <c r="I169" s="3" t="s">
        <v>26</v>
      </c>
      <c r="J169" s="3" t="s">
        <v>26</v>
      </c>
      <c r="K169" s="3" t="s">
        <v>26</v>
      </c>
      <c r="L169" s="3">
        <v>8553000</v>
      </c>
      <c r="M169" s="3">
        <v>5819000</v>
      </c>
      <c r="N169" s="3">
        <v>27936000</v>
      </c>
      <c r="O169" s="3">
        <v>12580000</v>
      </c>
      <c r="P169" s="3">
        <v>12178000</v>
      </c>
      <c r="Q169" s="4">
        <v>12178000</v>
      </c>
      <c r="R169" s="3">
        <v>2620000</v>
      </c>
      <c r="S169" s="3">
        <v>2499000</v>
      </c>
      <c r="T169" s="3">
        <v>3273000</v>
      </c>
      <c r="U169" s="3">
        <v>3786000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-245174000</v>
      </c>
      <c r="C171" s="3">
        <v>-273765000</v>
      </c>
      <c r="D171" s="3">
        <v>-703387000</v>
      </c>
      <c r="E171" s="3">
        <v>-535385000</v>
      </c>
      <c r="F171" s="3">
        <v>-1156215000</v>
      </c>
      <c r="G171" s="3">
        <v>-1056411000</v>
      </c>
      <c r="H171" s="3">
        <v>-1170384000</v>
      </c>
      <c r="I171" s="3">
        <v>-610350000</v>
      </c>
      <c r="J171" s="3">
        <v>-2233879000</v>
      </c>
      <c r="K171" s="3">
        <v>-1249604000</v>
      </c>
      <c r="L171" s="3">
        <v>-1755576000</v>
      </c>
      <c r="M171" s="3">
        <v>-1894519000</v>
      </c>
      <c r="N171" s="3">
        <v>-4309766000</v>
      </c>
      <c r="O171" s="3">
        <v>-4260629000</v>
      </c>
      <c r="P171" s="3">
        <v>-2622470000</v>
      </c>
      <c r="Q171" s="4">
        <v>-2622470000</v>
      </c>
      <c r="R171" s="3">
        <v>-782074000</v>
      </c>
      <c r="S171" s="3">
        <v>-478297000</v>
      </c>
      <c r="T171" s="3">
        <v>4991000</v>
      </c>
      <c r="U171" s="3">
        <v>-1367090000</v>
      </c>
    </row>
    <row r="172" spans="1:21" ht="16" x14ac:dyDescent="0.2">
      <c r="A172" s="2" t="s">
        <v>175</v>
      </c>
      <c r="B172" s="3">
        <v>-378446000</v>
      </c>
      <c r="C172" s="3">
        <v>-824148000</v>
      </c>
      <c r="D172" s="3">
        <v>-643642000</v>
      </c>
      <c r="E172" s="3">
        <v>-950857000</v>
      </c>
      <c r="F172" s="3">
        <v>-1121738000</v>
      </c>
      <c r="G172" s="3">
        <v>-1254916000</v>
      </c>
      <c r="H172" s="3">
        <v>-1353471000</v>
      </c>
      <c r="I172" s="3">
        <v>-1438138000</v>
      </c>
      <c r="J172" s="3">
        <v>-1567578000</v>
      </c>
      <c r="K172" s="3">
        <v>-1708724000</v>
      </c>
      <c r="L172" s="3">
        <v>-1864353000</v>
      </c>
      <c r="M172" s="3">
        <v>-2037733000</v>
      </c>
      <c r="N172" s="3">
        <v>-2236094000</v>
      </c>
      <c r="O172" s="3">
        <v>-2457306000</v>
      </c>
      <c r="P172" s="3">
        <v>-2827394000</v>
      </c>
      <c r="Q172" s="4">
        <v>-2827394000</v>
      </c>
      <c r="R172" s="3">
        <v>-705567000</v>
      </c>
      <c r="S172" s="3">
        <v>-708022000</v>
      </c>
      <c r="T172" s="3">
        <v>-707742000</v>
      </c>
      <c r="U172" s="3">
        <v>-706063000</v>
      </c>
    </row>
    <row r="173" spans="1:21" ht="16" x14ac:dyDescent="0.2">
      <c r="A173" s="2" t="s">
        <v>176</v>
      </c>
      <c r="B173" s="3">
        <v>-6969000</v>
      </c>
      <c r="C173" s="3" t="s">
        <v>26</v>
      </c>
      <c r="D173" s="3" t="s">
        <v>26</v>
      </c>
      <c r="E173" s="3">
        <v>-6399000</v>
      </c>
      <c r="F173" s="3">
        <v>-34000</v>
      </c>
      <c r="G173" s="3" t="s">
        <v>26</v>
      </c>
      <c r="H173" s="3" t="s">
        <v>26</v>
      </c>
      <c r="I173" s="3" t="s">
        <v>26</v>
      </c>
      <c r="J173" s="3" t="s">
        <v>26</v>
      </c>
      <c r="K173" s="3" t="s">
        <v>26</v>
      </c>
      <c r="L173" s="3" t="s">
        <v>26</v>
      </c>
      <c r="M173" s="3" t="s">
        <v>26</v>
      </c>
      <c r="N173" s="3" t="s">
        <v>26</v>
      </c>
      <c r="O173" s="3" t="s">
        <v>26</v>
      </c>
      <c r="P173" s="3" t="s">
        <v>26</v>
      </c>
      <c r="Q173" s="4" t="s">
        <v>26</v>
      </c>
      <c r="R173" s="3" t="s">
        <v>26</v>
      </c>
      <c r="S173" s="3" t="s">
        <v>26</v>
      </c>
      <c r="T173" s="3" t="s">
        <v>26</v>
      </c>
      <c r="U173" s="3" t="s">
        <v>26</v>
      </c>
    </row>
    <row r="174" spans="1:21" ht="16" x14ac:dyDescent="0.2">
      <c r="A174" s="2" t="s">
        <v>177</v>
      </c>
      <c r="B174" s="3">
        <v>51970000</v>
      </c>
      <c r="C174" s="3" t="s">
        <v>26</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4" t="s">
        <v>26</v>
      </c>
      <c r="R174" s="3" t="s">
        <v>26</v>
      </c>
      <c r="S174" s="3" t="s">
        <v>26</v>
      </c>
      <c r="T174" s="3" t="s">
        <v>26</v>
      </c>
      <c r="U174" s="3" t="s">
        <v>26</v>
      </c>
    </row>
    <row r="175" spans="1:21" ht="16" x14ac:dyDescent="0.2">
      <c r="A175" s="2" t="s">
        <v>178</v>
      </c>
      <c r="B175" s="3">
        <v>-58939000</v>
      </c>
      <c r="C175" s="3" t="s">
        <v>26</v>
      </c>
      <c r="D175" s="3" t="s">
        <v>26</v>
      </c>
      <c r="E175" s="3">
        <v>-6399000</v>
      </c>
      <c r="F175" s="3">
        <v>-34000</v>
      </c>
      <c r="G175" s="3" t="s">
        <v>26</v>
      </c>
      <c r="H175" s="3" t="s">
        <v>26</v>
      </c>
      <c r="I175" s="3" t="s">
        <v>26</v>
      </c>
      <c r="J175" s="3" t="s">
        <v>26</v>
      </c>
      <c r="K175" s="3" t="s">
        <v>26</v>
      </c>
      <c r="L175" s="3" t="s">
        <v>26</v>
      </c>
      <c r="M175" s="3" t="s">
        <v>26</v>
      </c>
      <c r="N175" s="3" t="s">
        <v>26</v>
      </c>
      <c r="O175" s="3" t="s">
        <v>26</v>
      </c>
      <c r="P175" s="3" t="s">
        <v>26</v>
      </c>
      <c r="Q175" s="4" t="s">
        <v>26</v>
      </c>
      <c r="R175" s="3" t="s">
        <v>26</v>
      </c>
      <c r="S175" s="3" t="s">
        <v>26</v>
      </c>
      <c r="T175" s="3" t="s">
        <v>26</v>
      </c>
      <c r="U175" s="3" t="s">
        <v>26</v>
      </c>
    </row>
    <row r="176" spans="1:21" ht="16" x14ac:dyDescent="0.2">
      <c r="A176" s="2" t="s">
        <v>179</v>
      </c>
      <c r="B176" s="3">
        <v>-1450674000</v>
      </c>
      <c r="C176" s="3">
        <v>-1633850000</v>
      </c>
      <c r="D176" s="3">
        <v>-1614511000</v>
      </c>
      <c r="E176" s="3">
        <v>-1644454000</v>
      </c>
      <c r="F176" s="3">
        <v>-2028540000</v>
      </c>
      <c r="G176" s="3">
        <v>-2000937000</v>
      </c>
      <c r="H176" s="3">
        <v>-1898840000</v>
      </c>
      <c r="I176" s="3">
        <v>-2013632000</v>
      </c>
      <c r="J176" s="3">
        <v>-1973006000</v>
      </c>
      <c r="K176" s="3">
        <v>-1885945000</v>
      </c>
      <c r="L176" s="3">
        <v>-1842669000</v>
      </c>
      <c r="M176" s="3">
        <v>-1960539000</v>
      </c>
      <c r="N176" s="3">
        <v>-2637349000</v>
      </c>
      <c r="O176" s="3">
        <v>-2767314000</v>
      </c>
      <c r="P176" s="3">
        <v>-2829334000</v>
      </c>
      <c r="Q176" s="4">
        <v>-2829334000</v>
      </c>
      <c r="R176" s="3">
        <v>-952995000</v>
      </c>
      <c r="S176" s="3">
        <v>-776297000</v>
      </c>
      <c r="T176" s="3">
        <v>-251921000</v>
      </c>
      <c r="U176" s="3">
        <v>-848121000</v>
      </c>
    </row>
    <row r="177" spans="1:21" ht="16" x14ac:dyDescent="0.2">
      <c r="A177" s="2" t="s">
        <v>180</v>
      </c>
      <c r="B177" s="3">
        <v>404710000</v>
      </c>
      <c r="C177" s="3">
        <v>437025000</v>
      </c>
      <c r="D177" s="3">
        <v>557366000</v>
      </c>
      <c r="E177" s="3">
        <v>454387000</v>
      </c>
      <c r="F177" s="3">
        <v>515812000</v>
      </c>
      <c r="G177" s="3">
        <v>558497000</v>
      </c>
      <c r="H177" s="3">
        <v>554149000</v>
      </c>
      <c r="I177" s="3">
        <v>591357000</v>
      </c>
      <c r="J177" s="3">
        <v>676045000</v>
      </c>
      <c r="K177" s="3">
        <v>753147000</v>
      </c>
      <c r="L177" s="3">
        <v>848445000</v>
      </c>
      <c r="M177" s="3">
        <v>955308000</v>
      </c>
      <c r="N177" s="3">
        <v>1065775000</v>
      </c>
      <c r="O177" s="3">
        <v>1349064000</v>
      </c>
      <c r="P177" s="3">
        <v>1501069000</v>
      </c>
      <c r="Q177" s="4">
        <v>1501069000</v>
      </c>
      <c r="R177" s="3">
        <v>465707000</v>
      </c>
      <c r="S177" s="3">
        <v>341914000</v>
      </c>
      <c r="T177" s="3">
        <v>537016000</v>
      </c>
      <c r="U177" s="3">
        <v>156432000</v>
      </c>
    </row>
    <row r="178" spans="1:21" ht="16" x14ac:dyDescent="0.2">
      <c r="A178" s="2" t="s">
        <v>181</v>
      </c>
      <c r="B178" s="3">
        <v>-1855384000</v>
      </c>
      <c r="C178" s="3">
        <v>-2070875000</v>
      </c>
      <c r="D178" s="3">
        <v>-2171877000</v>
      </c>
      <c r="E178" s="3">
        <v>-2098841000</v>
      </c>
      <c r="F178" s="3">
        <v>-2544352000</v>
      </c>
      <c r="G178" s="3">
        <v>-2559434000</v>
      </c>
      <c r="H178" s="3">
        <v>-2452989000</v>
      </c>
      <c r="I178" s="3">
        <v>-2604989000</v>
      </c>
      <c r="J178" s="3">
        <v>-2649051000</v>
      </c>
      <c r="K178" s="3">
        <v>-2639092000</v>
      </c>
      <c r="L178" s="3">
        <v>-2691114000</v>
      </c>
      <c r="M178" s="3">
        <v>-2915847000</v>
      </c>
      <c r="N178" s="3">
        <v>-3703124000</v>
      </c>
      <c r="O178" s="3">
        <v>-4116378000</v>
      </c>
      <c r="P178" s="3">
        <v>-4330403000</v>
      </c>
      <c r="Q178" s="4">
        <v>-4330403000</v>
      </c>
      <c r="R178" s="3">
        <v>-1418702000</v>
      </c>
      <c r="S178" s="3">
        <v>-1118211000</v>
      </c>
      <c r="T178" s="3">
        <v>-788937000</v>
      </c>
      <c r="U178" s="3">
        <v>-1004553000</v>
      </c>
    </row>
    <row r="179" spans="1:21" ht="16" x14ac:dyDescent="0.2">
      <c r="A179" s="2" t="s">
        <v>182</v>
      </c>
      <c r="B179" s="3">
        <v>-14214000</v>
      </c>
      <c r="C179" s="3">
        <v>28972000</v>
      </c>
      <c r="D179" s="3">
        <v>136649000</v>
      </c>
      <c r="E179" s="3">
        <v>42855000</v>
      </c>
      <c r="F179" s="3">
        <v>84683000</v>
      </c>
      <c r="G179" s="3">
        <v>90437000</v>
      </c>
      <c r="H179" s="3">
        <v>50015000</v>
      </c>
      <c r="I179" s="3">
        <v>54837000</v>
      </c>
      <c r="J179" s="3">
        <v>-19651000</v>
      </c>
      <c r="K179" s="3">
        <v>-114356000</v>
      </c>
      <c r="L179" s="3">
        <v>-60149000</v>
      </c>
      <c r="M179" s="3">
        <v>-50820000</v>
      </c>
      <c r="N179" s="3">
        <v>-52894000</v>
      </c>
      <c r="O179" s="3">
        <v>-86406000</v>
      </c>
      <c r="P179" s="3">
        <v>11402000</v>
      </c>
      <c r="Q179" s="4">
        <v>11402000</v>
      </c>
      <c r="R179" s="3">
        <v>-18298000</v>
      </c>
      <c r="S179" s="3">
        <v>-31022000</v>
      </c>
      <c r="T179" s="3">
        <v>-13161000</v>
      </c>
      <c r="U179" s="3">
        <v>73883000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-1850303000</v>
      </c>
      <c r="C181" s="3">
        <v>-2429026000</v>
      </c>
      <c r="D181" s="3">
        <v>-2121504000</v>
      </c>
      <c r="E181" s="3">
        <v>-2558855000</v>
      </c>
      <c r="F181" s="3">
        <v>-3065629000</v>
      </c>
      <c r="G181" s="3">
        <v>-3165416000</v>
      </c>
      <c r="H181" s="3">
        <v>-3202296000</v>
      </c>
      <c r="I181" s="3">
        <v>-3396933000</v>
      </c>
      <c r="J181" s="3">
        <v>-3560235000</v>
      </c>
      <c r="K181" s="3">
        <v>-3709025000</v>
      </c>
      <c r="L181" s="3">
        <v>-3767171000</v>
      </c>
      <c r="M181" s="3">
        <v>-4049092000</v>
      </c>
      <c r="N181" s="3">
        <v>-4926337000</v>
      </c>
      <c r="O181" s="3">
        <v>-5311026000</v>
      </c>
      <c r="P181" s="3">
        <v>-5645326000</v>
      </c>
      <c r="Q181" s="4">
        <v>-5645326000</v>
      </c>
      <c r="R181" s="3">
        <v>-1676860000</v>
      </c>
      <c r="S181" s="3">
        <v>-1515341000</v>
      </c>
      <c r="T181" s="3">
        <v>-972824000</v>
      </c>
      <c r="U181" s="3">
        <v>-1480301000</v>
      </c>
    </row>
    <row r="182" spans="1:21" ht="16" x14ac:dyDescent="0.2">
      <c r="A182" s="2" t="s">
        <v>184</v>
      </c>
      <c r="B182" s="3">
        <v>-125823000</v>
      </c>
      <c r="C182" s="3">
        <v>-92199000</v>
      </c>
      <c r="D182" s="3">
        <v>245938000</v>
      </c>
      <c r="E182" s="3">
        <v>-223164000</v>
      </c>
      <c r="F182" s="3">
        <v>-89925000</v>
      </c>
      <c r="G182" s="3">
        <v>25162000</v>
      </c>
      <c r="H182" s="3">
        <v>-279996000</v>
      </c>
      <c r="I182" s="3">
        <v>-22989000</v>
      </c>
      <c r="J182" s="3">
        <v>42326000</v>
      </c>
      <c r="K182" s="3">
        <v>-133559000</v>
      </c>
      <c r="L182" s="3">
        <v>-38713000</v>
      </c>
      <c r="M182" s="3">
        <v>16936000</v>
      </c>
      <c r="N182" s="3">
        <v>13799000</v>
      </c>
      <c r="O182" s="3">
        <v>-247815000</v>
      </c>
      <c r="P182" s="3">
        <v>-101273000</v>
      </c>
      <c r="Q182" s="4">
        <v>-101273000</v>
      </c>
      <c r="R182" s="3">
        <v>-26594000</v>
      </c>
      <c r="S182" s="3">
        <v>2611000</v>
      </c>
      <c r="T182" s="3">
        <v>-24879000</v>
      </c>
      <c r="U182" s="3">
        <v>-52411000</v>
      </c>
    </row>
    <row r="183" spans="1:21" ht="16" x14ac:dyDescent="0.2">
      <c r="A183" s="2" t="s">
        <v>185</v>
      </c>
      <c r="B183" s="3">
        <v>1064725000</v>
      </c>
      <c r="C183" s="3">
        <v>388829000</v>
      </c>
      <c r="D183" s="3">
        <v>616848000</v>
      </c>
      <c r="E183" s="3">
        <v>1162612000</v>
      </c>
      <c r="F183" s="3">
        <v>-918716000</v>
      </c>
      <c r="G183" s="3">
        <v>-735742000</v>
      </c>
      <c r="H183" s="3">
        <v>-280543000</v>
      </c>
      <c r="I183" s="3">
        <v>567832000</v>
      </c>
      <c r="J183" s="3">
        <v>-821075000</v>
      </c>
      <c r="K183" s="3">
        <v>1068059000</v>
      </c>
      <c r="L183" s="3">
        <v>1104206000</v>
      </c>
      <c r="M183" s="3">
        <v>2271541000</v>
      </c>
      <c r="N183" s="3">
        <v>-260955000</v>
      </c>
      <c r="O183" s="3">
        <v>-30526000</v>
      </c>
      <c r="P183" s="3">
        <v>1256472000</v>
      </c>
      <c r="Q183" s="4">
        <v>1256472000</v>
      </c>
      <c r="R183" s="3">
        <v>-1963536000</v>
      </c>
      <c r="S183" s="3">
        <v>336473000</v>
      </c>
      <c r="T183" s="3">
        <v>2321538000</v>
      </c>
      <c r="U183" s="3">
        <v>561997000</v>
      </c>
    </row>
    <row r="184" spans="1:21" ht="16" x14ac:dyDescent="0.2">
      <c r="A184" s="2" t="s">
        <v>56</v>
      </c>
      <c r="B184" s="3">
        <v>3391729000</v>
      </c>
      <c r="C184" s="3">
        <v>3399071000</v>
      </c>
      <c r="D184" s="3">
        <v>3985233000</v>
      </c>
      <c r="E184" s="3">
        <v>4466784000</v>
      </c>
      <c r="F184" s="3">
        <v>4659666000</v>
      </c>
      <c r="G184" s="3">
        <v>4903240000</v>
      </c>
      <c r="H184" s="3">
        <v>5081792000</v>
      </c>
      <c r="I184" s="3">
        <v>5539497000</v>
      </c>
      <c r="J184" s="3">
        <v>5434398000</v>
      </c>
      <c r="K184" s="3">
        <v>6767817000</v>
      </c>
      <c r="L184" s="3">
        <v>7197834000</v>
      </c>
      <c r="M184" s="3">
        <v>8286768000</v>
      </c>
      <c r="N184" s="3">
        <v>9512771000</v>
      </c>
      <c r="O184" s="3">
        <v>11455397000</v>
      </c>
      <c r="P184" s="3">
        <v>11090974000</v>
      </c>
      <c r="Q184" s="4">
        <v>11090974000</v>
      </c>
      <c r="R184" s="3">
        <v>3099329000</v>
      </c>
      <c r="S184" s="3">
        <v>2477057000</v>
      </c>
      <c r="T184" s="3">
        <v>2960387000</v>
      </c>
      <c r="U184" s="3">
        <v>2554201000</v>
      </c>
    </row>
    <row r="185" spans="1:21" ht="16" x14ac:dyDescent="0.2">
      <c r="A185" s="2" t="s">
        <v>57</v>
      </c>
      <c r="B185" s="5">
        <v>14.64</v>
      </c>
      <c r="C185" s="5">
        <v>14.72</v>
      </c>
      <c r="D185" s="5">
        <v>14.57</v>
      </c>
      <c r="E185" s="3">
        <v>15</v>
      </c>
      <c r="F185" s="5">
        <v>15.33</v>
      </c>
      <c r="G185" s="5">
        <v>15.38</v>
      </c>
      <c r="H185" s="5">
        <v>15.44</v>
      </c>
      <c r="I185" s="5">
        <v>15.92</v>
      </c>
      <c r="J185" s="5">
        <v>14.78</v>
      </c>
      <c r="K185" s="5">
        <v>16.27</v>
      </c>
      <c r="L185" s="5">
        <v>16.66</v>
      </c>
      <c r="M185" s="5">
        <v>18.690000000000001</v>
      </c>
      <c r="N185" s="5">
        <v>18.82</v>
      </c>
      <c r="O185" s="5">
        <v>18.600000000000001</v>
      </c>
      <c r="P185" s="5">
        <v>17.3</v>
      </c>
      <c r="Q185" s="6">
        <v>17.3</v>
      </c>
      <c r="R185" s="5">
        <v>18.63</v>
      </c>
      <c r="S185" s="5">
        <v>18.22</v>
      </c>
      <c r="T185" s="5">
        <v>17.84</v>
      </c>
      <c r="U185" s="5">
        <v>17.3</v>
      </c>
    </row>
    <row r="186" spans="1:21" ht="16" x14ac:dyDescent="0.2">
      <c r="A186" s="2" t="s">
        <v>186</v>
      </c>
      <c r="B186" s="3">
        <v>27324000</v>
      </c>
      <c r="C186" s="3">
        <v>41075000</v>
      </c>
      <c r="D186" s="3">
        <v>306187000</v>
      </c>
      <c r="E186" s="3">
        <v>174383000</v>
      </c>
      <c r="F186" s="3">
        <v>803988000</v>
      </c>
      <c r="G186" s="3">
        <v>740067000</v>
      </c>
      <c r="H186" s="3">
        <v>781151000</v>
      </c>
      <c r="I186" s="3">
        <v>118004000</v>
      </c>
      <c r="J186" s="3">
        <v>1728223000</v>
      </c>
      <c r="K186" s="3">
        <v>637349000</v>
      </c>
      <c r="L186" s="3">
        <v>1165120000</v>
      </c>
      <c r="M186" s="3">
        <v>1301206000</v>
      </c>
      <c r="N186" s="3">
        <v>3757570000</v>
      </c>
      <c r="O186" s="3">
        <v>3555211000</v>
      </c>
      <c r="P186" s="3">
        <v>2106476000</v>
      </c>
      <c r="Q186" s="4">
        <v>2106476000</v>
      </c>
      <c r="R186" s="3">
        <v>685864000</v>
      </c>
      <c r="S186" s="3">
        <v>373248000</v>
      </c>
      <c r="T186" s="3">
        <v>-143218000</v>
      </c>
      <c r="U186" s="3">
        <v>1190582000</v>
      </c>
    </row>
    <row r="187" spans="1:21" ht="16" x14ac:dyDescent="0.2">
      <c r="A187" s="2" t="s">
        <v>187</v>
      </c>
      <c r="B187" s="3">
        <v>2916747000</v>
      </c>
      <c r="C187" s="3">
        <v>2853405000</v>
      </c>
      <c r="D187" s="3">
        <v>3038025000</v>
      </c>
      <c r="E187" s="3">
        <v>3884878000</v>
      </c>
      <c r="F187" s="3">
        <v>2933535000</v>
      </c>
      <c r="G187" s="3">
        <v>3164215000</v>
      </c>
      <c r="H187" s="3">
        <v>3697120000</v>
      </c>
      <c r="I187" s="3">
        <v>4078549000</v>
      </c>
      <c r="J187" s="3">
        <v>4457120000</v>
      </c>
      <c r="K187" s="3">
        <v>5407501000</v>
      </c>
      <c r="L187" s="3">
        <v>6027944000</v>
      </c>
      <c r="M187" s="3">
        <v>7616020000</v>
      </c>
      <c r="N187" s="3">
        <v>8395016000</v>
      </c>
      <c r="O187" s="3">
        <v>8823131000</v>
      </c>
      <c r="P187" s="3">
        <v>8996096000</v>
      </c>
      <c r="Q187" s="4">
        <v>8996096000</v>
      </c>
      <c r="R187" s="3">
        <v>396568000</v>
      </c>
      <c r="S187" s="3">
        <v>2222563000</v>
      </c>
      <c r="T187" s="3">
        <v>3147871000</v>
      </c>
      <c r="U187" s="3">
        <v>3229094000</v>
      </c>
    </row>
    <row r="188" spans="1:21" ht="16" x14ac:dyDescent="0.2">
      <c r="A188" s="28" t="s">
        <v>188</v>
      </c>
      <c r="B188" s="26">
        <v>2926967783</v>
      </c>
      <c r="C188" s="26">
        <v>2863781640</v>
      </c>
      <c r="D188" s="26">
        <v>3048930000</v>
      </c>
      <c r="E188" s="26">
        <v>3895775648</v>
      </c>
      <c r="F188" s="26">
        <v>2945031726</v>
      </c>
      <c r="G188" s="26">
        <v>3177236743</v>
      </c>
      <c r="H188" s="26">
        <v>3707940762</v>
      </c>
      <c r="I188" s="26">
        <v>4091168780</v>
      </c>
      <c r="J188" s="26">
        <v>4469361037</v>
      </c>
      <c r="K188" s="26">
        <v>5421679312</v>
      </c>
      <c r="L188" s="26">
        <v>6045744359</v>
      </c>
      <c r="M188" s="26">
        <v>7641333715</v>
      </c>
      <c r="N188" s="26">
        <v>8440935878</v>
      </c>
      <c r="O188" s="26">
        <v>8859093547</v>
      </c>
      <c r="P188" s="26">
        <v>9032514719</v>
      </c>
      <c r="Q188" s="27">
        <v>9032514719</v>
      </c>
      <c r="R188" s="26">
        <v>402154164</v>
      </c>
      <c r="S188" s="26">
        <v>2231829316</v>
      </c>
      <c r="T188" s="26">
        <v>3156594602</v>
      </c>
      <c r="U188" s="26">
        <v>3241603201</v>
      </c>
    </row>
    <row r="189" spans="1:21" ht="16" x14ac:dyDescent="0.2">
      <c r="A189" s="21" t="s">
        <v>201</v>
      </c>
      <c r="B189" s="22"/>
      <c r="C189" s="23">
        <f>(C188/B188)-1</f>
        <v>-2.1587577207712649E-2</v>
      </c>
      <c r="D189" s="23">
        <f>(D188/C188)-1</f>
        <v>6.4651702983890891E-2</v>
      </c>
      <c r="E189" s="23">
        <f>(E188/D188)-1</f>
        <v>0.27775175159810161</v>
      </c>
      <c r="F189" s="23">
        <f t="shared" ref="F189:Q189" si="11">(F188/E188)-1</f>
        <v>-0.24404483417521483</v>
      </c>
      <c r="G189" s="23">
        <f t="shared" si="11"/>
        <v>7.8846355015463665E-2</v>
      </c>
      <c r="H189" s="23">
        <f t="shared" si="11"/>
        <v>0.1670331995779768</v>
      </c>
      <c r="I189" s="23">
        <f t="shared" si="11"/>
        <v>0.10335332805945185</v>
      </c>
      <c r="J189" s="23">
        <f t="shared" si="11"/>
        <v>9.2441128033832864E-2</v>
      </c>
      <c r="K189" s="23">
        <f t="shared" si="11"/>
        <v>0.2130770522041403</v>
      </c>
      <c r="L189" s="23">
        <f t="shared" si="11"/>
        <v>0.11510548874012794</v>
      </c>
      <c r="M189" s="23">
        <f t="shared" si="11"/>
        <v>0.26391942186981909</v>
      </c>
      <c r="N189" s="23">
        <f t="shared" si="11"/>
        <v>0.10464170167445697</v>
      </c>
      <c r="O189" s="23">
        <f t="shared" si="11"/>
        <v>4.9539254301156799E-2</v>
      </c>
      <c r="P189" s="23">
        <f t="shared" si="11"/>
        <v>1.9575498450259188E-2</v>
      </c>
      <c r="Q189" s="23">
        <f t="shared" si="11"/>
        <v>0</v>
      </c>
      <c r="R189" s="23"/>
      <c r="S189" s="23">
        <f t="shared" ref="S189:U189" si="12">(S188/R188)-1</f>
        <v>4.5496859557570071</v>
      </c>
      <c r="T189" s="23">
        <f t="shared" si="12"/>
        <v>0.4143530508226374</v>
      </c>
      <c r="U189" s="23">
        <f t="shared" si="12"/>
        <v>2.6930477213050752E-2</v>
      </c>
    </row>
    <row r="190" spans="1:21" ht="16" x14ac:dyDescent="0.2">
      <c r="A190" s="24" t="s">
        <v>202</v>
      </c>
      <c r="B190" s="25">
        <f t="shared" ref="B190:U190" si="13">B188/B2</f>
        <v>0.12632047927389137</v>
      </c>
      <c r="C190" s="25">
        <f t="shared" si="13"/>
        <v>0.12400502154708233</v>
      </c>
      <c r="D190" s="25">
        <f t="shared" si="13"/>
        <v>0.11146636881174708</v>
      </c>
      <c r="E190" s="25">
        <f t="shared" si="13"/>
        <v>0.13082737626471369</v>
      </c>
      <c r="F190" s="25">
        <f t="shared" si="13"/>
        <v>9.6894259101669933E-2</v>
      </c>
      <c r="G190" s="25">
        <f t="shared" si="13"/>
        <v>9.967902242024218E-2</v>
      </c>
      <c r="H190" s="25">
        <f t="shared" si="13"/>
        <v>0.11265397693120803</v>
      </c>
      <c r="I190" s="25">
        <f t="shared" si="13"/>
        <v>0.11757022346990506</v>
      </c>
      <c r="J190" s="25">
        <f t="shared" si="13"/>
        <v>0.121564067166487</v>
      </c>
      <c r="K190" s="25">
        <f t="shared" si="13"/>
        <v>0.13031809090347074</v>
      </c>
      <c r="L190" s="25">
        <f t="shared" si="13"/>
        <v>0.13989916788871498</v>
      </c>
      <c r="M190" s="25">
        <f t="shared" si="13"/>
        <v>0.17238538570103903</v>
      </c>
      <c r="N190" s="25">
        <f t="shared" si="13"/>
        <v>0.16703680566526025</v>
      </c>
      <c r="O190" s="25">
        <f t="shared" si="13"/>
        <v>0.14382975093233052</v>
      </c>
      <c r="P190" s="25">
        <f t="shared" si="13"/>
        <v>0.14088705149111133</v>
      </c>
      <c r="Q190" s="25">
        <f t="shared" si="13"/>
        <v>0.14088705149111133</v>
      </c>
      <c r="R190" s="25">
        <f t="shared" si="13"/>
        <v>2.5537161567055516E-2</v>
      </c>
      <c r="S190" s="25">
        <f t="shared" si="13"/>
        <v>0.14112855809332372</v>
      </c>
      <c r="T190" s="25">
        <f t="shared" si="13"/>
        <v>0.19056285454781993</v>
      </c>
      <c r="U190" s="25">
        <f t="shared" si="13"/>
        <v>0.20278777875785101</v>
      </c>
    </row>
    <row r="191" spans="1:21" ht="16" x14ac:dyDescent="0.2">
      <c r="A191" s="2" t="s">
        <v>189</v>
      </c>
      <c r="B191" s="3">
        <v>2914443000</v>
      </c>
      <c r="C191" s="3">
        <v>2857197000</v>
      </c>
      <c r="D191" s="3">
        <v>3044780000</v>
      </c>
      <c r="E191" s="3">
        <v>3884456000</v>
      </c>
      <c r="F191" s="3">
        <v>2950867000</v>
      </c>
      <c r="G191" s="3">
        <v>3169741000</v>
      </c>
      <c r="H191" s="3">
        <v>3702904000</v>
      </c>
      <c r="I191" s="3">
        <v>4082769000</v>
      </c>
      <c r="J191" s="3">
        <v>4467383000</v>
      </c>
      <c r="K191" s="3">
        <v>5414433000</v>
      </c>
      <c r="L191" s="3">
        <v>6027944000</v>
      </c>
      <c r="M191" s="3">
        <v>7616020000</v>
      </c>
      <c r="N191" s="3">
        <v>8395016000</v>
      </c>
      <c r="O191" s="3">
        <v>8823131000</v>
      </c>
      <c r="P191" s="3">
        <v>8996096000</v>
      </c>
      <c r="Q191" s="4">
        <v>8996096000</v>
      </c>
      <c r="R191" s="3">
        <v>396568000</v>
      </c>
      <c r="S191" s="3">
        <v>2222563000</v>
      </c>
      <c r="T191" s="3">
        <v>3147871000</v>
      </c>
      <c r="U191" s="3">
        <v>3229094000</v>
      </c>
    </row>
    <row r="192" spans="1:21" ht="16" x14ac:dyDescent="0.2">
      <c r="A192" s="2" t="s">
        <v>190</v>
      </c>
      <c r="B192" s="5">
        <v>4.68</v>
      </c>
      <c r="C192" s="5">
        <v>4.4800000000000004</v>
      </c>
      <c r="D192" s="5">
        <v>4.71</v>
      </c>
      <c r="E192" s="5">
        <v>6.04</v>
      </c>
      <c r="F192" s="5">
        <v>4.54</v>
      </c>
      <c r="G192" s="5">
        <v>4.99</v>
      </c>
      <c r="H192" s="5">
        <v>5.9</v>
      </c>
      <c r="I192" s="5">
        <v>6.53</v>
      </c>
      <c r="J192" s="5">
        <v>7.19</v>
      </c>
      <c r="K192" s="5">
        <v>8.6</v>
      </c>
      <c r="L192" s="5">
        <v>9.4499999999999993</v>
      </c>
      <c r="M192" s="5">
        <v>11.97</v>
      </c>
      <c r="N192" s="5">
        <v>13.23</v>
      </c>
      <c r="O192" s="5">
        <v>13.94</v>
      </c>
      <c r="P192" s="5">
        <v>14.27</v>
      </c>
      <c r="Q192" s="6">
        <v>14.27</v>
      </c>
      <c r="R192" s="5">
        <v>0.63</v>
      </c>
      <c r="S192" s="5">
        <v>3.52</v>
      </c>
      <c r="T192" s="5">
        <v>4.9800000000000004</v>
      </c>
      <c r="U192" s="5">
        <v>5.13</v>
      </c>
    </row>
    <row r="193" spans="1:21" ht="16" x14ac:dyDescent="0.2">
      <c r="A193" s="2" t="s">
        <v>191</v>
      </c>
      <c r="B193" s="5">
        <v>7.63</v>
      </c>
      <c r="C193" s="5">
        <v>8.43</v>
      </c>
      <c r="D193" s="5">
        <v>10.36</v>
      </c>
      <c r="E193" s="5">
        <v>9.68</v>
      </c>
      <c r="F193" s="5">
        <v>14.03</v>
      </c>
      <c r="G193" s="5">
        <v>14.74</v>
      </c>
      <c r="H193" s="5">
        <v>14.26</v>
      </c>
      <c r="I193" s="5">
        <v>15.14</v>
      </c>
      <c r="J193" s="5">
        <v>15.73</v>
      </c>
      <c r="K193" s="5">
        <v>16.670000000000002</v>
      </c>
      <c r="L193" s="5">
        <v>17.829999999999998</v>
      </c>
      <c r="M193" s="5">
        <v>17.63</v>
      </c>
      <c r="N193" s="5">
        <v>22.75</v>
      </c>
      <c r="O193" s="5">
        <v>18.07</v>
      </c>
      <c r="P193" s="5">
        <v>20.57</v>
      </c>
      <c r="Q193" s="6">
        <v>20.57</v>
      </c>
      <c r="R193" s="3" t="s">
        <v>26</v>
      </c>
      <c r="S193" s="5">
        <v>16.87</v>
      </c>
      <c r="T193" s="5">
        <v>19.059999999999999</v>
      </c>
      <c r="U193" s="5">
        <v>20.77</v>
      </c>
    </row>
    <row r="194" spans="1:21" ht="16" x14ac:dyDescent="0.2">
      <c r="A194" s="2" t="s">
        <v>192</v>
      </c>
      <c r="B194" s="5">
        <v>1.99</v>
      </c>
      <c r="C194" s="5">
        <v>1.74</v>
      </c>
      <c r="D194" s="5">
        <v>1.51</v>
      </c>
      <c r="E194" s="5">
        <v>1.67</v>
      </c>
      <c r="F194" s="5">
        <v>1.01</v>
      </c>
      <c r="G194" s="5">
        <v>1.19</v>
      </c>
      <c r="H194" s="5">
        <v>1.34</v>
      </c>
      <c r="I194" s="5">
        <v>1.1100000000000001</v>
      </c>
      <c r="J194" s="5">
        <v>1.44</v>
      </c>
      <c r="K194" s="5">
        <v>1.48</v>
      </c>
      <c r="L194" s="5">
        <v>1.39</v>
      </c>
      <c r="M194" s="5">
        <v>1.61</v>
      </c>
      <c r="N194" s="5">
        <v>1.52</v>
      </c>
      <c r="O194" s="5">
        <v>1.39</v>
      </c>
      <c r="P194" s="5">
        <v>1.39</v>
      </c>
      <c r="Q194" s="6">
        <v>1.39</v>
      </c>
      <c r="R194" s="5">
        <v>0.25</v>
      </c>
      <c r="S194" s="5">
        <v>1.53</v>
      </c>
      <c r="T194" s="5">
        <v>1.64</v>
      </c>
      <c r="U194" s="5">
        <v>2.48</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F088A-C398-1A4C-B291-19755776401F}">
  <dimension ref="A1:R110"/>
  <sheetViews>
    <sheetView tabSelected="1" workbookViewId="0">
      <selection activeCell="F25" sqref="F25"/>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224185985118</v>
      </c>
      <c r="B3" s="36" t="s">
        <v>203</v>
      </c>
      <c r="C3" s="37">
        <f>Financials!Q8*0.01</f>
        <v>0.32340000000000002</v>
      </c>
      <c r="D3" s="36" t="s">
        <v>204</v>
      </c>
      <c r="E3" s="37">
        <f>SUM(C11:E11)/3</f>
        <v>0.13325578925119519</v>
      </c>
      <c r="F3" s="38" t="s">
        <v>205</v>
      </c>
      <c r="G3" s="39">
        <f>AVERAGE(Financials!L129:P129)</f>
        <v>-3.3927700753477951E-3</v>
      </c>
      <c r="H3" s="38" t="s">
        <v>206</v>
      </c>
      <c r="I3" s="40">
        <f>J15*(1+I7)/(I6-I7)</f>
        <v>187738127641.6828</v>
      </c>
      <c r="J3" s="41" t="s">
        <v>207</v>
      </c>
      <c r="K3" s="42">
        <f>Financials!Q172*-1/Model!A3</f>
        <v>1.2611823163307041E-2</v>
      </c>
      <c r="L3" s="43" t="s">
        <v>208</v>
      </c>
      <c r="M3" s="44"/>
      <c r="N3" s="116" t="s">
        <v>209</v>
      </c>
      <c r="O3" s="117"/>
      <c r="P3" s="44"/>
      <c r="Q3" s="44"/>
      <c r="R3" s="44"/>
    </row>
    <row r="4" spans="1:18" ht="22" customHeight="1" x14ac:dyDescent="0.2">
      <c r="A4" s="45">
        <f>Financials!Q56-Financials!Q96-Financials!Q105</f>
        <v>5900573000</v>
      </c>
      <c r="B4" s="46" t="s">
        <v>210</v>
      </c>
      <c r="C4" s="47">
        <f>Financials!Q17*0.01</f>
        <v>0.13739999999999999</v>
      </c>
      <c r="D4" s="46" t="s">
        <v>211</v>
      </c>
      <c r="E4" s="47">
        <f>SUM(C13:E13)/3</f>
        <v>0.10662751066199205</v>
      </c>
      <c r="F4" s="48" t="s">
        <v>212</v>
      </c>
      <c r="G4" s="49">
        <f>A5*(1+(5*G3))</f>
        <v>653509259.58513904</v>
      </c>
      <c r="H4" s="48" t="s">
        <v>213</v>
      </c>
      <c r="I4" s="50">
        <f>NPV(I6,F15,G15,H15,I15,(J15+I3))</f>
        <v>162465163125.30948</v>
      </c>
      <c r="J4" s="48" t="s">
        <v>214</v>
      </c>
      <c r="K4" s="51" cm="1">
        <f t="array" ref="K4">_FV(A1,"Change (%)",TRUE)</f>
        <v>6.3560000000000005E-3</v>
      </c>
      <c r="L4" s="52" t="s">
        <v>215</v>
      </c>
      <c r="M4" s="44"/>
      <c r="N4" s="118" t="s">
        <v>216</v>
      </c>
      <c r="O4" s="119"/>
      <c r="P4" s="44"/>
      <c r="Q4" s="44"/>
      <c r="R4" s="44"/>
    </row>
    <row r="5" spans="1:18" ht="22" customHeight="1" x14ac:dyDescent="0.2">
      <c r="A5" s="45" cm="1">
        <f t="array" ref="A5">_FV(A1,"Shares outstanding",TRUE)</f>
        <v>664786600</v>
      </c>
      <c r="B5" s="46" t="s">
        <v>217</v>
      </c>
      <c r="C5" s="47">
        <f>F14</f>
        <v>0.116603523964159</v>
      </c>
      <c r="D5" s="53" t="s">
        <v>218</v>
      </c>
      <c r="E5" s="47">
        <f>SUM(C16:E16)/3</f>
        <v>5.7918818141957651E-2</v>
      </c>
      <c r="F5" s="48" t="s">
        <v>219</v>
      </c>
      <c r="G5" s="49">
        <f>Financials!Q56</f>
        <v>9049607000</v>
      </c>
      <c r="H5" s="48" t="s">
        <v>220</v>
      </c>
      <c r="I5" s="50">
        <f>I4+G5-G6</f>
        <v>168365736125.30948</v>
      </c>
      <c r="J5" s="48" t="s">
        <v>221</v>
      </c>
      <c r="K5" s="54" cm="1">
        <f t="array" ref="K5">_FV(A1,"Price")</f>
        <v>337.23</v>
      </c>
      <c r="L5" s="55" t="s">
        <v>222</v>
      </c>
      <c r="M5" s="44"/>
      <c r="N5" s="56" t="s">
        <v>223</v>
      </c>
      <c r="O5" s="57">
        <f>Financials!Q20</f>
        <v>-232884000</v>
      </c>
      <c r="P5" s="44"/>
      <c r="Q5" s="44"/>
      <c r="R5" s="44"/>
    </row>
    <row r="6" spans="1:18" ht="22" customHeight="1" x14ac:dyDescent="0.2">
      <c r="A6" s="58">
        <f>O20/F10</f>
        <v>3.3704068963557638</v>
      </c>
      <c r="B6" s="46" t="s">
        <v>224</v>
      </c>
      <c r="C6" s="47">
        <f>F17</f>
        <v>0.15039990378254856</v>
      </c>
      <c r="D6" s="53" t="s">
        <v>202</v>
      </c>
      <c r="E6" s="47">
        <f>Financials!Q33/Financials!Q126</f>
        <v>0.2597098417138054</v>
      </c>
      <c r="F6" s="46" t="s">
        <v>225</v>
      </c>
      <c r="G6" s="49">
        <f>Financials!Q96+Financials!Q105</f>
        <v>3149034000</v>
      </c>
      <c r="H6" s="48" t="s">
        <v>226</v>
      </c>
      <c r="I6" s="51">
        <f>N25</f>
        <v>9.5976525479321423E-2</v>
      </c>
      <c r="J6" s="48" t="s">
        <v>227</v>
      </c>
      <c r="K6" s="59">
        <f>I5/G4</f>
        <v>257.63328316448258</v>
      </c>
      <c r="L6" s="60" t="s">
        <v>228</v>
      </c>
      <c r="M6" s="44"/>
      <c r="N6" s="56" t="s">
        <v>229</v>
      </c>
      <c r="O6" s="57">
        <f>Financials!Q96</f>
        <v>795227000</v>
      </c>
      <c r="P6" s="44"/>
      <c r="Q6" s="44"/>
      <c r="R6" s="44"/>
    </row>
    <row r="7" spans="1:18" ht="22" customHeight="1" thickBot="1" x14ac:dyDescent="0.25">
      <c r="A7" s="61">
        <f>O20/F12</f>
        <v>28.904845940948942</v>
      </c>
      <c r="B7" s="62" t="s">
        <v>230</v>
      </c>
      <c r="C7" s="63">
        <f>F15/A3</f>
        <v>4.4623663672527999E-2</v>
      </c>
      <c r="D7" s="62" t="s">
        <v>231</v>
      </c>
      <c r="E7" s="64">
        <f>(Financials!Q16*(1-0.25))/(Financials!Q126+Financials!Q105+Financials!Q96)</f>
        <v>0.22316603590014153</v>
      </c>
      <c r="F7" s="62" t="s">
        <v>198</v>
      </c>
      <c r="G7" s="65">
        <f>(Financials!Q96+Financials!Q105)/Financials!Q126</f>
        <v>0.1190174398162442</v>
      </c>
      <c r="H7" s="66" t="s">
        <v>232</v>
      </c>
      <c r="I7" s="67">
        <v>2.5000000000000001E-2</v>
      </c>
      <c r="J7" s="68" t="s">
        <v>233</v>
      </c>
      <c r="K7" s="69">
        <f>K6/K5-1</f>
        <v>-0.23603094871606156</v>
      </c>
      <c r="L7" s="70" t="s">
        <v>234</v>
      </c>
      <c r="M7" s="44"/>
      <c r="N7" s="56" t="s">
        <v>235</v>
      </c>
      <c r="O7" s="57">
        <f>Financials!Q105</f>
        <v>2353807000</v>
      </c>
      <c r="P7" s="44"/>
      <c r="Q7" s="44"/>
      <c r="R7" s="44"/>
    </row>
    <row r="8" spans="1:18" ht="22" customHeight="1" x14ac:dyDescent="0.2">
      <c r="A8" s="71"/>
      <c r="B8" s="44"/>
      <c r="C8" s="44"/>
      <c r="D8" s="44"/>
      <c r="E8" s="44"/>
      <c r="F8" s="44"/>
      <c r="G8" s="44"/>
      <c r="H8" s="44"/>
      <c r="I8" s="44"/>
      <c r="J8" s="72"/>
      <c r="K8" s="72"/>
      <c r="L8" s="72"/>
      <c r="M8" s="44"/>
      <c r="N8" s="73" t="s">
        <v>216</v>
      </c>
      <c r="O8" s="74">
        <f>O5/(O6+O7)</f>
        <v>-7.3954107831163463E-2</v>
      </c>
      <c r="P8" s="44"/>
      <c r="Q8" s="44"/>
      <c r="R8" s="44"/>
    </row>
    <row r="9" spans="1:18" ht="22" customHeight="1" x14ac:dyDescent="0.2">
      <c r="A9" s="75"/>
      <c r="B9" s="76">
        <v>2020</v>
      </c>
      <c r="C9" s="76">
        <v>2021</v>
      </c>
      <c r="D9" s="76">
        <v>2022</v>
      </c>
      <c r="E9" s="77">
        <v>2023</v>
      </c>
      <c r="F9" s="78">
        <v>2024</v>
      </c>
      <c r="G9" s="79">
        <v>2025</v>
      </c>
      <c r="H9" s="79">
        <v>2026</v>
      </c>
      <c r="I9" s="79">
        <v>2027</v>
      </c>
      <c r="J9" s="80">
        <v>2028</v>
      </c>
      <c r="K9" s="72"/>
      <c r="L9" s="72"/>
      <c r="M9" s="72"/>
      <c r="N9" s="56" t="s">
        <v>236</v>
      </c>
      <c r="O9" s="57">
        <f>Financials!Q25</f>
        <v>2135802000</v>
      </c>
      <c r="P9" s="44"/>
      <c r="Q9" s="44"/>
      <c r="R9" s="44"/>
    </row>
    <row r="10" spans="1:18" ht="22" customHeight="1" x14ac:dyDescent="0.2">
      <c r="A10" s="81" t="s">
        <v>237</v>
      </c>
      <c r="B10" s="82">
        <v>44327039000</v>
      </c>
      <c r="C10" s="82">
        <v>50533389000</v>
      </c>
      <c r="D10" s="82">
        <v>61594305000</v>
      </c>
      <c r="E10" s="83">
        <v>64111745000</v>
      </c>
      <c r="F10" s="82">
        <v>66516000000</v>
      </c>
      <c r="G10" s="82">
        <v>71113000000</v>
      </c>
      <c r="H10" s="82">
        <v>76175000000</v>
      </c>
      <c r="I10" s="82">
        <v>80858000000</v>
      </c>
      <c r="J10" s="83">
        <v>85305000000</v>
      </c>
      <c r="K10" s="84" t="s">
        <v>238</v>
      </c>
      <c r="L10" s="72"/>
      <c r="N10" s="56" t="s">
        <v>239</v>
      </c>
      <c r="O10" s="57">
        <f>Financials!Q24</f>
        <v>9139332000</v>
      </c>
      <c r="P10" s="44"/>
      <c r="Q10" s="44"/>
      <c r="R10" s="44"/>
    </row>
    <row r="11" spans="1:18" ht="22" customHeight="1" x14ac:dyDescent="0.2">
      <c r="A11" s="85"/>
      <c r="B11" s="86"/>
      <c r="C11" s="86">
        <f t="shared" ref="C11:J11" si="0">(C10/B10)-1</f>
        <v>0.14001273579315776</v>
      </c>
      <c r="D11" s="86">
        <f t="shared" si="0"/>
        <v>0.21888332088710705</v>
      </c>
      <c r="E11" s="86">
        <f t="shared" si="0"/>
        <v>4.087131107332076E-2</v>
      </c>
      <c r="F11" s="87">
        <f t="shared" si="0"/>
        <v>3.7501007030771083E-2</v>
      </c>
      <c r="G11" s="86">
        <f t="shared" si="0"/>
        <v>6.9111191292320573E-2</v>
      </c>
      <c r="H11" s="86">
        <f t="shared" si="0"/>
        <v>7.1182484215263075E-2</v>
      </c>
      <c r="I11" s="86">
        <f t="shared" si="0"/>
        <v>6.1476862487692907E-2</v>
      </c>
      <c r="J11" s="88">
        <f t="shared" si="0"/>
        <v>5.4997650201587867E-2</v>
      </c>
      <c r="K11" s="88">
        <f>AVERAGE(F11:J11)</f>
        <v>5.8853839045527101E-2</v>
      </c>
      <c r="L11" s="72"/>
      <c r="M11" s="72"/>
      <c r="N11" s="56" t="s">
        <v>240</v>
      </c>
      <c r="O11" s="89">
        <f>O9/O10</f>
        <v>0.23369344717972823</v>
      </c>
      <c r="P11" s="44"/>
      <c r="Q11" s="44"/>
      <c r="R11" s="44"/>
    </row>
    <row r="12" spans="1:18" ht="22" customHeight="1" x14ac:dyDescent="0.2">
      <c r="A12" s="81" t="s">
        <v>144</v>
      </c>
      <c r="B12" s="82">
        <v>5107839000</v>
      </c>
      <c r="C12" s="82">
        <v>5906809000</v>
      </c>
      <c r="D12" s="82">
        <v>6877169000</v>
      </c>
      <c r="E12" s="82">
        <v>6871557000</v>
      </c>
      <c r="F12" s="90">
        <v>7756000000</v>
      </c>
      <c r="G12" s="82">
        <v>8463000000</v>
      </c>
      <c r="H12" s="82">
        <v>9187000000</v>
      </c>
      <c r="I12" s="82">
        <v>10078000000</v>
      </c>
      <c r="J12" s="83">
        <v>10955000000</v>
      </c>
      <c r="K12" s="91" t="s">
        <v>241</v>
      </c>
      <c r="L12" s="72"/>
      <c r="M12" s="72"/>
      <c r="N12" s="56" t="s">
        <v>242</v>
      </c>
      <c r="O12" s="89">
        <f>O8*(1-O11)</f>
        <v>-5.6671517438997537E-2</v>
      </c>
      <c r="P12" s="44"/>
      <c r="Q12" s="44"/>
      <c r="R12" s="44"/>
    </row>
    <row r="13" spans="1:18" ht="22" customHeight="1" x14ac:dyDescent="0.2">
      <c r="A13" s="85"/>
      <c r="B13" s="86"/>
      <c r="C13" s="86">
        <f t="shared" ref="C13:J13" si="1">(C12/B12)-1</f>
        <v>0.15642035702378254</v>
      </c>
      <c r="D13" s="86">
        <f t="shared" si="1"/>
        <v>0.16427820842014706</v>
      </c>
      <c r="E13" s="86">
        <f t="shared" si="1"/>
        <v>-8.1603345795344673E-4</v>
      </c>
      <c r="F13" s="87">
        <f t="shared" si="1"/>
        <v>0.1287107128704601</v>
      </c>
      <c r="G13" s="86">
        <f t="shared" si="1"/>
        <v>9.1155234657039674E-2</v>
      </c>
      <c r="H13" s="86">
        <f t="shared" si="1"/>
        <v>8.5548859742408112E-2</v>
      </c>
      <c r="I13" s="86">
        <f t="shared" si="1"/>
        <v>9.6984869924893857E-2</v>
      </c>
      <c r="J13" s="88">
        <f t="shared" si="1"/>
        <v>8.7021234371899236E-2</v>
      </c>
      <c r="K13" s="88">
        <f>AVERAGE(F13:J13)</f>
        <v>9.7884182313340201E-2</v>
      </c>
      <c r="L13" s="72"/>
      <c r="M13" s="72"/>
      <c r="N13" s="118" t="s">
        <v>243</v>
      </c>
      <c r="O13" s="119"/>
      <c r="P13" s="44"/>
      <c r="Q13" s="44"/>
      <c r="R13" s="44"/>
    </row>
    <row r="14" spans="1:18" ht="22" customHeight="1" x14ac:dyDescent="0.2">
      <c r="A14" s="92" t="s">
        <v>244</v>
      </c>
      <c r="B14" s="93">
        <f>B12/B10</f>
        <v>0.11523077370451024</v>
      </c>
      <c r="C14" s="93">
        <f t="shared" ref="C14:J14" si="2">C12/C10</f>
        <v>0.1168892313951079</v>
      </c>
      <c r="D14" s="93">
        <f t="shared" si="2"/>
        <v>0.11165267633103418</v>
      </c>
      <c r="E14" s="93">
        <f t="shared" si="2"/>
        <v>0.10718093853162163</v>
      </c>
      <c r="F14" s="94">
        <f t="shared" si="2"/>
        <v>0.116603523964159</v>
      </c>
      <c r="G14" s="93">
        <f t="shared" si="2"/>
        <v>0.11900777635594055</v>
      </c>
      <c r="H14" s="93">
        <f t="shared" si="2"/>
        <v>0.1206038726616344</v>
      </c>
      <c r="I14" s="93">
        <f t="shared" si="2"/>
        <v>0.12463825471814786</v>
      </c>
      <c r="J14" s="95">
        <f t="shared" si="2"/>
        <v>0.12842154621651719</v>
      </c>
      <c r="K14" s="95"/>
      <c r="L14" s="72"/>
      <c r="M14" s="72"/>
      <c r="N14" s="56" t="s">
        <v>245</v>
      </c>
      <c r="O14" s="89">
        <f>'[1]US Treasury Bonds'!$C$8</f>
        <v>4.1210000000000004E-2</v>
      </c>
      <c r="P14" s="44"/>
      <c r="Q14" s="44"/>
      <c r="R14" s="44"/>
    </row>
    <row r="15" spans="1:18" ht="22" customHeight="1" x14ac:dyDescent="0.2">
      <c r="A15" s="81" t="s">
        <v>187</v>
      </c>
      <c r="B15" s="82">
        <v>7641333715</v>
      </c>
      <c r="C15" s="82">
        <v>8440935878</v>
      </c>
      <c r="D15" s="82">
        <v>8859093547</v>
      </c>
      <c r="E15" s="82">
        <v>9032514719</v>
      </c>
      <c r="F15" s="90">
        <v>10004000000</v>
      </c>
      <c r="G15" s="82">
        <v>10912000000</v>
      </c>
      <c r="H15" s="82">
        <v>11650000000</v>
      </c>
      <c r="I15" s="82">
        <v>12200000000</v>
      </c>
      <c r="J15" s="83">
        <v>13000000000</v>
      </c>
      <c r="K15" s="91" t="s">
        <v>246</v>
      </c>
      <c r="L15" s="72"/>
      <c r="M15" s="72"/>
      <c r="N15" s="56" t="s">
        <v>247</v>
      </c>
      <c r="O15" s="96">
        <f>1.33</f>
        <v>1.33</v>
      </c>
      <c r="P15" s="44"/>
      <c r="Q15" s="44"/>
      <c r="R15" s="44"/>
    </row>
    <row r="16" spans="1:18" ht="22" customHeight="1" x14ac:dyDescent="0.2">
      <c r="A16" s="97"/>
      <c r="B16" s="86"/>
      <c r="C16" s="86">
        <f t="shared" ref="C16:J16" si="3">(C15/B15)-1</f>
        <v>0.10464170167445697</v>
      </c>
      <c r="D16" s="86">
        <f t="shared" si="3"/>
        <v>4.9539254301156799E-2</v>
      </c>
      <c r="E16" s="86">
        <f t="shared" si="3"/>
        <v>1.9575498450259188E-2</v>
      </c>
      <c r="F16" s="87">
        <f t="shared" si="3"/>
        <v>0.1075542427798617</v>
      </c>
      <c r="G16" s="86">
        <f t="shared" si="3"/>
        <v>9.0763694522191019E-2</v>
      </c>
      <c r="H16" s="86">
        <f t="shared" si="3"/>
        <v>6.763196480938416E-2</v>
      </c>
      <c r="I16" s="86">
        <f t="shared" si="3"/>
        <v>4.7210300429184615E-2</v>
      </c>
      <c r="J16" s="88">
        <f t="shared" si="3"/>
        <v>6.5573770491803351E-2</v>
      </c>
      <c r="K16" s="88">
        <f>AVERAGE(F16:J16)</f>
        <v>7.5746794606484966E-2</v>
      </c>
      <c r="L16" s="72"/>
      <c r="M16" s="72"/>
      <c r="N16" s="56" t="s">
        <v>248</v>
      </c>
      <c r="O16" s="89">
        <v>8.4000000000000005E-2</v>
      </c>
      <c r="P16" s="44"/>
      <c r="Q16" s="44"/>
      <c r="R16" s="44"/>
    </row>
    <row r="17" spans="1:18" ht="22" customHeight="1" x14ac:dyDescent="0.2">
      <c r="A17" s="92" t="s">
        <v>202</v>
      </c>
      <c r="B17" s="93">
        <f>B15/B10</f>
        <v>0.17238538570103903</v>
      </c>
      <c r="C17" s="93">
        <f t="shared" ref="C17:J17" si="4">C15/C10</f>
        <v>0.16703680566526025</v>
      </c>
      <c r="D17" s="93">
        <f t="shared" si="4"/>
        <v>0.14382975093233052</v>
      </c>
      <c r="E17" s="95">
        <f t="shared" si="4"/>
        <v>0.14088705149111133</v>
      </c>
      <c r="F17" s="93">
        <f t="shared" si="4"/>
        <v>0.15039990378254856</v>
      </c>
      <c r="G17" s="93">
        <f t="shared" si="4"/>
        <v>0.15344592409264129</v>
      </c>
      <c r="H17" s="93">
        <f t="shared" si="4"/>
        <v>0.15293731539218905</v>
      </c>
      <c r="I17" s="93">
        <f t="shared" si="4"/>
        <v>0.15088179277251479</v>
      </c>
      <c r="J17" s="95">
        <f t="shared" si="4"/>
        <v>0.15239434968641932</v>
      </c>
      <c r="K17" s="95"/>
      <c r="L17" s="72"/>
      <c r="M17" s="72"/>
      <c r="N17" s="98" t="s">
        <v>243</v>
      </c>
      <c r="O17" s="99">
        <f>(O14)+((O15)*(O16-O14))</f>
        <v>9.8120700000000005E-2</v>
      </c>
      <c r="P17" s="44"/>
      <c r="Q17" s="44"/>
      <c r="R17" s="44"/>
    </row>
    <row r="18" spans="1:18" ht="22" customHeight="1" x14ac:dyDescent="0.2">
      <c r="A18" s="100" t="s">
        <v>198</v>
      </c>
      <c r="B18" s="101">
        <v>0.23279990941965964</v>
      </c>
      <c r="C18" s="101">
        <v>0.24217114798887024</v>
      </c>
      <c r="D18" s="101">
        <v>0.26945222201306462</v>
      </c>
      <c r="E18" s="101">
        <v>0.22316603590014153</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3149034000</v>
      </c>
      <c r="P19" s="44"/>
      <c r="Q19" s="44"/>
      <c r="R19" s="44"/>
    </row>
    <row r="20" spans="1:18" ht="22" customHeight="1" x14ac:dyDescent="0.2">
      <c r="B20" s="106"/>
      <c r="C20" s="106"/>
      <c r="D20" s="106"/>
      <c r="E20" s="106"/>
      <c r="F20" s="72"/>
      <c r="G20" s="72"/>
      <c r="H20" s="72"/>
      <c r="I20" s="72"/>
      <c r="J20" s="72"/>
      <c r="K20" s="72"/>
      <c r="L20" s="72"/>
      <c r="M20" s="72"/>
      <c r="N20" s="56" t="s">
        <v>203</v>
      </c>
      <c r="O20" s="105">
        <f>A3</f>
        <v>224185985118</v>
      </c>
      <c r="P20" s="44"/>
      <c r="Q20" s="44"/>
      <c r="R20" s="44"/>
    </row>
    <row r="21" spans="1:18" ht="22" customHeight="1" x14ac:dyDescent="0.2">
      <c r="A21" s="120" t="str" cm="1">
        <f t="array" ref="A21">_FV(A1,"Industry")</f>
        <v>Software &amp; IT Services</v>
      </c>
      <c r="B21" s="120"/>
      <c r="C21" s="120"/>
      <c r="D21" s="121" cm="1">
        <f t="array" ref="D21">_FV(A1,"Year incorporated",TRUE)</f>
        <v>2009</v>
      </c>
      <c r="E21" s="121"/>
      <c r="F21" s="72"/>
      <c r="G21" s="72"/>
      <c r="H21" s="72"/>
      <c r="I21" s="72"/>
      <c r="J21" s="72"/>
      <c r="K21" s="72"/>
      <c r="M21" s="72"/>
      <c r="N21" s="56" t="s">
        <v>251</v>
      </c>
      <c r="O21" s="105">
        <f>O19+O20</f>
        <v>227335019118</v>
      </c>
      <c r="P21" s="44"/>
      <c r="Q21" s="44"/>
      <c r="R21" s="44"/>
    </row>
    <row r="22" spans="1:18" ht="22" customHeight="1" x14ac:dyDescent="0.2">
      <c r="A22" s="109" t="str" cm="1">
        <f t="array" ref="A22">_FV(A1,"Description")</f>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offers advisory and management services for infrastructure projects.</v>
      </c>
      <c r="B22" s="109"/>
      <c r="C22" s="109"/>
      <c r="D22" s="109"/>
      <c r="E22" s="109"/>
      <c r="F22" s="72"/>
      <c r="G22" s="72"/>
      <c r="H22" s="72"/>
      <c r="I22" s="72"/>
      <c r="J22" s="72"/>
      <c r="K22" s="72"/>
      <c r="L22" s="72"/>
      <c r="M22" s="72"/>
      <c r="N22" s="73" t="s">
        <v>252</v>
      </c>
      <c r="O22" s="107">
        <f>(O19/O21)</f>
        <v>1.3851952999662888E-2</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0.98614804700033709</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9.5976525479321423E-2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ACN/explorer/revenue_proj" xr:uid="{699453D8-FA87-674E-A717-8B0F1664BF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2023-12-09T08:18:52Z</dcterms:modified>
</cp:coreProperties>
</file>