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Technology/Software/"/>
    </mc:Choice>
  </mc:AlternateContent>
  <xr:revisionPtr revIDLastSave="0" documentId="13_ncr:1_{1E82F2E6-109B-514D-9BA1-2D4EBFD4FE9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11" i="2" s="1"/>
  <c r="O7" i="2"/>
  <c r="G7" i="2"/>
  <c r="E7" i="2"/>
  <c r="O6" i="2"/>
  <c r="O8" i="2" s="1"/>
  <c r="O12" i="2" s="1"/>
  <c r="G6" i="2"/>
  <c r="E6" i="2"/>
  <c r="O5" i="2"/>
  <c r="G5" i="2"/>
  <c r="C4" i="2"/>
  <c r="A4" i="2"/>
  <c r="C3" i="2"/>
  <c r="A22" i="2" a="1"/>
  <c r="A22" i="2" s="1"/>
  <c r="D21" i="2" a="1"/>
  <c r="D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E5" i="2" s="1"/>
  <c r="D16" i="2"/>
  <c r="C16" i="2"/>
  <c r="O15" i="2"/>
  <c r="O14" i="2"/>
  <c r="J14" i="2"/>
  <c r="I14" i="2"/>
  <c r="H14" i="2"/>
  <c r="G14" i="2"/>
  <c r="F14" i="2"/>
  <c r="C5" i="2" s="1"/>
  <c r="E14" i="2"/>
  <c r="D14" i="2"/>
  <c r="C14" i="2"/>
  <c r="B14" i="2"/>
  <c r="J13" i="2"/>
  <c r="I13" i="2"/>
  <c r="H13" i="2"/>
  <c r="G13" i="2"/>
  <c r="F13" i="2"/>
  <c r="E13" i="2"/>
  <c r="D13" i="2"/>
  <c r="E4" i="2" s="1"/>
  <c r="C13" i="2"/>
  <c r="J11" i="2"/>
  <c r="I11" i="2"/>
  <c r="H11" i="2"/>
  <c r="G11" i="2"/>
  <c r="F11" i="2"/>
  <c r="E11" i="2"/>
  <c r="D11" i="2"/>
  <c r="C11" i="2"/>
  <c r="E3" i="2" s="1"/>
  <c r="O19" i="2"/>
  <c r="K5" i="2" a="1"/>
  <c r="K5" i="2" s="1"/>
  <c r="A5" i="2" a="1"/>
  <c r="A5" i="2" s="1"/>
  <c r="G4" i="2" s="1"/>
  <c r="K4" i="2" a="1"/>
  <c r="K4" i="2" s="1"/>
  <c r="A3" i="2" a="1"/>
  <c r="A3" i="2" s="1"/>
  <c r="K3" i="2" s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U189" i="1"/>
  <c r="T189" i="1"/>
  <c r="S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U35" i="1"/>
  <c r="T35" i="1"/>
  <c r="S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U14" i="1"/>
  <c r="T14" i="1"/>
  <c r="S14" i="1"/>
  <c r="R14" i="1"/>
  <c r="Q14" i="1"/>
  <c r="P14" i="1"/>
  <c r="O14" i="1"/>
  <c r="N14" i="1"/>
  <c r="M14" i="1"/>
  <c r="L14" i="1"/>
  <c r="K14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U3" i="1"/>
  <c r="T3" i="1"/>
  <c r="S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7" i="2" l="1"/>
  <c r="K16" i="2"/>
  <c r="K13" i="2"/>
  <c r="K11" i="2"/>
  <c r="O20" i="2"/>
  <c r="C7" i="2"/>
  <c r="A6" i="2" l="1"/>
  <c r="A7" i="2"/>
  <c r="O21" i="2"/>
  <c r="O22" i="2" s="1"/>
  <c r="O23" i="2" l="1"/>
  <c r="N25" i="2" s="1"/>
  <c r="I6" i="2" s="1"/>
  <c r="I3" i="2" l="1"/>
  <c r="I4" i="2" s="1"/>
  <c r="I5" i="2" s="1"/>
  <c r="K6" i="2" s="1"/>
  <c r="K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<sst xmlns="http://schemas.openxmlformats.org/spreadsheetml/2006/main" count="1457" uniqueCount="255">
  <si>
    <t>2009 Y</t>
  </si>
  <si>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</si>
  <si>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</si>
  <si>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</si>
  <si>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</si>
  <si>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</si>
  <si>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</si>
  <si>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</si>
  <si>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</si>
  <si>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</si>
  <si>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</si>
  <si>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</si>
  <si>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</si>
  <si>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</si>
  <si>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</si>
  <si>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</si>
  <si>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Q3</t>
  </si>
  <si>
    <t>2023 Q4</t>
  </si>
  <si>
    <t>2024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</si>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</sst>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7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sz val="11.5"/>
      <name val="Arial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10" fontId="4" fillId="0" borderId="3" xfId="1" applyNumberFormat="1" applyFont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0" fontId="3" fillId="0" borderId="2" xfId="0" applyFont="1" applyBorder="1"/>
    <xf numFmtId="164" fontId="4" fillId="9" borderId="5" xfId="0" applyNumberFormat="1" applyFont="1" applyFill="1" applyBorder="1" applyAlignment="1">
      <alignment horizontal="right" vertical="center" indent="1"/>
    </xf>
    <xf numFmtId="9" fontId="12" fillId="10" borderId="6" xfId="1" applyFont="1" applyFill="1" applyBorder="1" applyAlignment="1">
      <alignment horizontal="left" vertical="center" indent="1"/>
    </xf>
    <xf numFmtId="9" fontId="4" fillId="9" borderId="7" xfId="1" applyFont="1" applyFill="1" applyBorder="1" applyAlignment="1">
      <alignment horizontal="right" vertical="center" indent="1"/>
    </xf>
    <xf numFmtId="0" fontId="12" fillId="10" borderId="6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7" xfId="1" applyFont="1" applyFill="1" applyBorder="1" applyAlignment="1">
      <alignment horizontal="left" vertical="center" indent="1"/>
    </xf>
    <xf numFmtId="10" fontId="4" fillId="9" borderId="8" xfId="1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2" xfId="0" applyNumberFormat="1" applyFont="1" applyFill="1" applyBorder="1" applyAlignment="1">
      <alignment horizontal="right" vertical="center" indent="1"/>
    </xf>
    <xf numFmtId="9" fontId="12" fillId="10" borderId="13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9" fontId="14" fillId="10" borderId="13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5" fillId="12" borderId="15" xfId="0" applyFont="1" applyFill="1" applyBorder="1" applyAlignment="1">
      <alignment horizontal="left" vertical="center" wrapText="1"/>
    </xf>
    <xf numFmtId="164" fontId="16" fillId="12" borderId="13" xfId="0" applyNumberFormat="1" applyFont="1" applyFill="1" applyBorder="1" applyAlignment="1">
      <alignment vertical="center"/>
    </xf>
    <xf numFmtId="167" fontId="4" fillId="9" borderId="1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4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8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7" fillId="10" borderId="19" xfId="1" applyFont="1" applyFill="1" applyBorder="1" applyAlignment="1">
      <alignment horizontal="left" vertical="center" indent="1"/>
    </xf>
    <xf numFmtId="9" fontId="4" fillId="11" borderId="15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5" xfId="0" applyFont="1" applyFill="1" applyBorder="1" applyAlignment="1">
      <alignment horizontal="left" vertical="center" wrapText="1"/>
    </xf>
    <xf numFmtId="10" fontId="20" fillId="12" borderId="13" xfId="0" applyNumberFormat="1" applyFont="1" applyFill="1" applyBorder="1" applyAlignment="1">
      <alignment vertical="center"/>
    </xf>
    <xf numFmtId="0" fontId="3" fillId="9" borderId="20" xfId="0" applyFont="1" applyFill="1" applyBorder="1" applyAlignment="1">
      <alignment horizontal="right" vertical="center"/>
    </xf>
    <xf numFmtId="0" fontId="13" fillId="9" borderId="21" xfId="0" applyFont="1" applyFill="1" applyBorder="1" applyAlignment="1">
      <alignment horizontal="right" vertical="center" indent="1"/>
    </xf>
    <xf numFmtId="0" fontId="13" fillId="9" borderId="22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3" xfId="0" applyFont="1" applyFill="1" applyBorder="1" applyAlignment="1">
      <alignment horizontal="right" vertical="center" indent="1"/>
    </xf>
    <xf numFmtId="9" fontId="13" fillId="10" borderId="10" xfId="1" applyFont="1" applyFill="1" applyBorder="1" applyAlignment="1">
      <alignment horizontal="left" vertical="center" indent="2"/>
    </xf>
    <xf numFmtId="164" fontId="4" fillId="10" borderId="23" xfId="0" applyNumberFormat="1" applyFont="1" applyFill="1" applyBorder="1" applyAlignment="1">
      <alignment horizontal="right" vertical="center" indent="1"/>
    </xf>
    <xf numFmtId="164" fontId="4" fillId="10" borderId="11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3" fillId="12" borderId="15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10" fontId="16" fillId="12" borderId="13" xfId="0" applyNumberFormat="1" applyFont="1" applyFill="1" applyBorder="1" applyAlignment="1">
      <alignment vertical="center"/>
    </xf>
    <xf numFmtId="164" fontId="4" fillId="10" borderId="10" xfId="0" applyNumberFormat="1" applyFont="1" applyFill="1" applyBorder="1" applyAlignment="1">
      <alignment horizontal="right" vertical="center" indent="1"/>
    </xf>
    <xf numFmtId="164" fontId="12" fillId="10" borderId="11" xfId="0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left" vertical="center" indent="2"/>
    </xf>
    <xf numFmtId="10" fontId="12" fillId="12" borderId="23" xfId="1" applyNumberFormat="1" applyFont="1" applyFill="1" applyBorder="1" applyAlignment="1">
      <alignment horizontal="right" vertical="center" indent="1"/>
    </xf>
    <xf numFmtId="10" fontId="12" fillId="12" borderId="10" xfId="1" applyNumberFormat="1" applyFont="1" applyFill="1" applyBorder="1" applyAlignment="1">
      <alignment horizontal="right" vertical="center" indent="1"/>
    </xf>
    <xf numFmtId="10" fontId="12" fillId="12" borderId="11" xfId="1" applyNumberFormat="1" applyFont="1" applyFill="1" applyBorder="1" applyAlignment="1">
      <alignment horizontal="right" vertical="center" indent="1"/>
    </xf>
    <xf numFmtId="2" fontId="16" fillId="12" borderId="13" xfId="0" applyNumberFormat="1" applyFont="1" applyFill="1" applyBorder="1" applyAlignment="1">
      <alignment vertical="center"/>
    </xf>
    <xf numFmtId="0" fontId="24" fillId="12" borderId="15" xfId="0" applyFont="1" applyFill="1" applyBorder="1" applyAlignment="1">
      <alignment horizontal="left" vertical="center" indent="1"/>
    </xf>
    <xf numFmtId="0" fontId="19" fillId="12" borderId="25" xfId="0" applyFont="1" applyFill="1" applyBorder="1" applyAlignment="1">
      <alignment horizontal="left" vertical="center" wrapText="1"/>
    </xf>
    <xf numFmtId="10" fontId="20" fillId="12" borderId="26" xfId="0" applyNumberFormat="1" applyFont="1" applyFill="1" applyBorder="1" applyAlignment="1">
      <alignment vertical="center"/>
    </xf>
    <xf numFmtId="9" fontId="13" fillId="10" borderId="25" xfId="1" applyFont="1" applyFill="1" applyBorder="1" applyAlignment="1">
      <alignment horizontal="left" vertical="center" indent="2"/>
    </xf>
    <xf numFmtId="9" fontId="4" fillId="10" borderId="27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64" fontId="16" fillId="12" borderId="13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3" xfId="0" applyNumberFormat="1" applyFont="1" applyFill="1" applyBorder="1" applyAlignment="1">
      <alignment horizontal="right" vertical="center"/>
    </xf>
    <xf numFmtId="10" fontId="20" fillId="12" borderId="26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5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3" fillId="9" borderId="25" xfId="1" applyNumberFormat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indent="2"/>
    </xf>
    <xf numFmtId="0" fontId="26" fillId="0" borderId="0" xfId="0" applyFont="1" applyAlignment="1">
      <alignment horizontal="left" vertical="center" indent="2"/>
    </xf>
    <xf numFmtId="9" fontId="13" fillId="12" borderId="10" xfId="1" applyFont="1" applyFill="1" applyBorder="1" applyAlignment="1">
      <alignment horizontal="center" vertical="center"/>
    </xf>
    <xf numFmtId="9" fontId="13" fillId="12" borderId="11" xfId="1" applyFont="1" applyFill="1" applyBorder="1" applyAlignment="1">
      <alignment horizontal="center" vertical="center"/>
    </xf>
    <xf numFmtId="9" fontId="4" fillId="10" borderId="10" xfId="1" applyFont="1" applyFill="1" applyBorder="1" applyAlignment="1">
      <alignment horizontal="center" vertical="center"/>
    </xf>
    <xf numFmtId="9" fontId="4" fillId="10" borderId="11" xfId="1" applyFont="1" applyFill="1" applyBorder="1" applyAlignment="1">
      <alignment horizontal="center" vertical="center"/>
    </xf>
    <xf numFmtId="0" fontId="25" fillId="11" borderId="1" xfId="0" applyFont="1" applyFill="1" applyBorder="1" applyAlignment="1">
      <alignment horizontal="left" vertical="center" wrapText="1" indent="3"/>
    </xf>
    <xf numFmtId="0" fontId="25" fillId="11" borderId="1" xfId="0" applyFont="1" applyFill="1" applyBorder="1" applyAlignment="1">
      <alignment horizontal="left" vertical="center" indent="3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Top Consumer Stocks"/>
      <sheetName val="Dividend Portfolio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4.1210000000000004E-2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https://www.bing.com/financeapi/forcetrigger?t=a1mwoc&amp;q=XNAS%3aADSK&amp;form=skydnc</v>
    <v>Learn more on Bing</v>
  </rv>
  <rv s="1">
    <v>0</v>
    <v>AUTODESK, INC. (XNAS:ADSK)</v>
    <v>2</v>
    <v>3</v>
    <v>Finance</v>
    <v>4</v>
    <v>en-US</v>
    <v>a1mwoc</v>
    <v>268435456</v>
    <v>1</v>
    <v>Powered by Refinitiv</v>
    <v>232.15</v>
    <v>179.61</v>
    <v>1.4552</v>
    <v>0.17</v>
    <v>7.5950000000000008E-4</v>
    <v>0</v>
    <v>0</v>
    <v>USD</v>
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<v>13700</v>
    <v>Nasdaq Stock Market</v>
    <v>XNAS</v>
    <v>XNAS</v>
    <v>One Market, Ste. 400., SAN FRANCISCO, CA, 94105 US</v>
    <v>225.31</v>
    <v>Software &amp; IT Services</v>
    <v>Stock</v>
    <v>45269.040905080466</v>
    <v>0</v>
    <v>221.89500000000001</v>
    <v>47919166353</v>
    <v>AUTODESK, INC.</v>
    <v>AUTODESK, INC.</v>
    <v>222.07</v>
    <v>52.820999999999998</v>
    <v>223.84</v>
    <v>224.01</v>
    <v>224.01</v>
    <v>213915300</v>
    <v>ADSK</v>
    <v>AUTODESK, INC. (XNAS:ADSK)</v>
    <v>1073730</v>
    <v>1557832</v>
    <v>1994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ADSK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ADSK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workbookViewId="0">
      <pane xSplit="1" topLeftCell="K1" activePane="topRight" state="frozen"/>
      <selection pane="topRight" activeCell="M188" sqref="M188:P188"/>
    </sheetView>
  </sheetViews>
  <sheetFormatPr baseColWidth="10" defaultRowHeight="15" x14ac:dyDescent="0.2"/>
  <cols>
    <col min="1" max="1" width="40.83203125" customWidth="1"/>
    <col min="2" max="22" width="15.83203125" customWidth="1"/>
  </cols>
  <sheetData>
    <row r="1" spans="1:21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" x14ac:dyDescent="0.2">
      <c r="A2" s="34" t="s">
        <v>20</v>
      </c>
      <c r="B2" s="32">
        <v>2315200000</v>
      </c>
      <c r="C2" s="32">
        <v>1713700000</v>
      </c>
      <c r="D2" s="32">
        <v>1951800000</v>
      </c>
      <c r="E2" s="32">
        <v>2215600000</v>
      </c>
      <c r="F2" s="32">
        <v>2312200000</v>
      </c>
      <c r="G2" s="32">
        <v>2273900000</v>
      </c>
      <c r="H2" s="32">
        <v>2512200000</v>
      </c>
      <c r="I2" s="32">
        <v>2504100000</v>
      </c>
      <c r="J2" s="32">
        <v>2031000000</v>
      </c>
      <c r="K2" s="32">
        <v>2056600000</v>
      </c>
      <c r="L2" s="32">
        <v>2569800000</v>
      </c>
      <c r="M2" s="32">
        <v>3274300000</v>
      </c>
      <c r="N2" s="32">
        <v>3790400000</v>
      </c>
      <c r="O2" s="32">
        <v>4386400000</v>
      </c>
      <c r="P2" s="32">
        <v>5005000000</v>
      </c>
      <c r="Q2" s="33">
        <v>5212000000</v>
      </c>
      <c r="R2" s="32">
        <v>1280000000</v>
      </c>
      <c r="S2" s="32">
        <v>1318000000</v>
      </c>
      <c r="T2" s="32">
        <v>1269000000</v>
      </c>
      <c r="U2" s="32">
        <v>1345000000</v>
      </c>
    </row>
    <row r="3" spans="1:21" ht="16" x14ac:dyDescent="0.2">
      <c r="A3" s="9" t="s">
        <v>193</v>
      </c>
      <c r="B3" s="10"/>
      <c r="C3" s="11">
        <f t="shared" ref="C3:Q3" si="0">(C2/B2)-1</f>
        <v>-0.2598047684865239</v>
      </c>
      <c r="D3" s="11">
        <f t="shared" si="0"/>
        <v>0.13893913753865905</v>
      </c>
      <c r="E3" s="11">
        <f t="shared" si="0"/>
        <v>0.13515729070601501</v>
      </c>
      <c r="F3" s="11">
        <f t="shared" si="0"/>
        <v>4.3599927784798709E-2</v>
      </c>
      <c r="G3" s="11">
        <f t="shared" si="0"/>
        <v>-1.6564311045757285E-2</v>
      </c>
      <c r="H3" s="11">
        <f t="shared" si="0"/>
        <v>0.10479792427107615</v>
      </c>
      <c r="I3" s="11">
        <f t="shared" si="0"/>
        <v>-3.224265583950281E-3</v>
      </c>
      <c r="J3" s="11">
        <f t="shared" si="0"/>
        <v>-0.18893015454654372</v>
      </c>
      <c r="K3" s="11">
        <f t="shared" si="0"/>
        <v>1.2604628261939865E-2</v>
      </c>
      <c r="L3" s="11">
        <f t="shared" si="0"/>
        <v>0.24953807254692206</v>
      </c>
      <c r="M3" s="11">
        <f t="shared" si="0"/>
        <v>0.27414584792590868</v>
      </c>
      <c r="N3" s="11">
        <f t="shared" si="0"/>
        <v>0.15762147634608925</v>
      </c>
      <c r="O3" s="11">
        <f t="shared" si="0"/>
        <v>0.15723934149430141</v>
      </c>
      <c r="P3" s="11">
        <f t="shared" si="0"/>
        <v>0.14102681014043417</v>
      </c>
      <c r="Q3" s="11">
        <f t="shared" si="0"/>
        <v>4.1358641358641313E-2</v>
      </c>
      <c r="R3" s="11"/>
      <c r="S3" s="11">
        <f t="shared" ref="S3:U3" si="1">(S2/R2)-1</f>
        <v>2.9687500000000089E-2</v>
      </c>
      <c r="T3" s="11">
        <f t="shared" si="1"/>
        <v>-3.7177541729893737E-2</v>
      </c>
      <c r="U3" s="11">
        <f t="shared" si="1"/>
        <v>5.9889676910953593E-2</v>
      </c>
    </row>
    <row r="4" spans="1:21" ht="16" x14ac:dyDescent="0.2">
      <c r="A4" s="3" t="s">
        <v>21</v>
      </c>
      <c r="B4" s="4">
        <v>2315200000</v>
      </c>
      <c r="C4" s="4">
        <v>1713700000</v>
      </c>
      <c r="D4" s="4">
        <v>1951800000</v>
      </c>
      <c r="E4" s="4">
        <v>2215600000</v>
      </c>
      <c r="F4" s="4">
        <v>2312200000</v>
      </c>
      <c r="G4" s="4">
        <v>2273900000</v>
      </c>
      <c r="H4" s="4">
        <v>2512200000</v>
      </c>
      <c r="I4" s="4">
        <v>2504100000</v>
      </c>
      <c r="J4" s="4">
        <v>2031000000</v>
      </c>
      <c r="K4" s="4">
        <v>2056600000</v>
      </c>
      <c r="L4" s="4">
        <v>2569800000</v>
      </c>
      <c r="M4" s="4">
        <v>3274300000</v>
      </c>
      <c r="N4" s="4">
        <v>3790400000</v>
      </c>
      <c r="O4" s="4">
        <v>4386400000</v>
      </c>
      <c r="P4" s="4">
        <v>5005000000</v>
      </c>
      <c r="Q4" s="5">
        <v>5212000000</v>
      </c>
      <c r="R4" s="4">
        <v>1280000000</v>
      </c>
      <c r="S4" s="4">
        <v>1318000000</v>
      </c>
      <c r="T4" s="4">
        <v>1269000000</v>
      </c>
      <c r="U4" s="4">
        <v>1345000000</v>
      </c>
    </row>
    <row r="5" spans="1:21" ht="16" x14ac:dyDescent="0.2">
      <c r="A5" s="3" t="s">
        <v>22</v>
      </c>
      <c r="B5" s="4">
        <v>219100000</v>
      </c>
      <c r="C5" s="4">
        <v>191800000</v>
      </c>
      <c r="D5" s="4">
        <v>196600000</v>
      </c>
      <c r="E5" s="4">
        <v>229100000</v>
      </c>
      <c r="F5" s="4">
        <v>238500000</v>
      </c>
      <c r="G5" s="4">
        <v>274300000</v>
      </c>
      <c r="H5" s="4">
        <v>342100000</v>
      </c>
      <c r="I5" s="4">
        <v>370700000</v>
      </c>
      <c r="J5" s="4">
        <v>341900000</v>
      </c>
      <c r="K5" s="4">
        <v>303400000</v>
      </c>
      <c r="L5" s="4">
        <v>285900000</v>
      </c>
      <c r="M5" s="4">
        <v>324900000</v>
      </c>
      <c r="N5" s="4">
        <v>337100000</v>
      </c>
      <c r="O5" s="4">
        <v>418500000</v>
      </c>
      <c r="P5" s="4">
        <v>480000000</v>
      </c>
      <c r="Q5" s="5">
        <v>498000000</v>
      </c>
      <c r="R5" s="4">
        <v>120000000</v>
      </c>
      <c r="S5" s="4">
        <v>124000000</v>
      </c>
      <c r="T5" s="4">
        <v>127000000</v>
      </c>
      <c r="U5" s="4">
        <v>127000000</v>
      </c>
    </row>
    <row r="6" spans="1:21" ht="16" x14ac:dyDescent="0.2">
      <c r="A6" s="3" t="s">
        <v>23</v>
      </c>
      <c r="B6" s="4">
        <v>219100000</v>
      </c>
      <c r="C6" s="4">
        <v>191800000</v>
      </c>
      <c r="D6" s="4">
        <v>196600000</v>
      </c>
      <c r="E6" s="4">
        <v>229100000</v>
      </c>
      <c r="F6" s="4">
        <v>238500000</v>
      </c>
      <c r="G6" s="4">
        <v>274300000</v>
      </c>
      <c r="H6" s="4">
        <v>342100000</v>
      </c>
      <c r="I6" s="4">
        <v>370700000</v>
      </c>
      <c r="J6" s="4">
        <v>341900000</v>
      </c>
      <c r="K6" s="4">
        <v>303400000</v>
      </c>
      <c r="L6" s="4">
        <v>285900000</v>
      </c>
      <c r="M6" s="4">
        <v>324900000</v>
      </c>
      <c r="N6" s="4">
        <v>337100000</v>
      </c>
      <c r="O6" s="4">
        <v>418500000</v>
      </c>
      <c r="P6" s="4">
        <v>480000000</v>
      </c>
      <c r="Q6" s="5">
        <v>498000000</v>
      </c>
      <c r="R6" s="4">
        <v>120000000</v>
      </c>
      <c r="S6" s="4">
        <v>124000000</v>
      </c>
      <c r="T6" s="4">
        <v>127000000</v>
      </c>
      <c r="U6" s="4">
        <v>127000000</v>
      </c>
    </row>
    <row r="7" spans="1:21" ht="16" x14ac:dyDescent="0.2">
      <c r="A7" s="34" t="s">
        <v>24</v>
      </c>
      <c r="B7" s="32">
        <v>2096100000</v>
      </c>
      <c r="C7" s="32">
        <v>1521900000</v>
      </c>
      <c r="D7" s="32">
        <v>1755200000</v>
      </c>
      <c r="E7" s="32">
        <v>1986500000</v>
      </c>
      <c r="F7" s="32">
        <v>2073700000</v>
      </c>
      <c r="G7" s="32">
        <v>1999600000</v>
      </c>
      <c r="H7" s="32">
        <v>2170100000</v>
      </c>
      <c r="I7" s="32">
        <v>2133400000</v>
      </c>
      <c r="J7" s="32">
        <v>1689100000</v>
      </c>
      <c r="K7" s="32">
        <v>1753200000</v>
      </c>
      <c r="L7" s="32">
        <v>2283900000</v>
      </c>
      <c r="M7" s="32">
        <v>2949400000</v>
      </c>
      <c r="N7" s="32">
        <v>3453300000</v>
      </c>
      <c r="O7" s="32">
        <v>3967900000</v>
      </c>
      <c r="P7" s="32">
        <v>4525000000</v>
      </c>
      <c r="Q7" s="33">
        <v>4714000000</v>
      </c>
      <c r="R7" s="32">
        <v>1160000000</v>
      </c>
      <c r="S7" s="32">
        <v>1194000000</v>
      </c>
      <c r="T7" s="32">
        <v>1142000000</v>
      </c>
      <c r="U7" s="32">
        <v>1218000000</v>
      </c>
    </row>
    <row r="8" spans="1:21" ht="16" x14ac:dyDescent="0.2">
      <c r="A8" s="29" t="s">
        <v>60</v>
      </c>
      <c r="B8" s="30">
        <v>90.54</v>
      </c>
      <c r="C8" s="30">
        <v>88.81</v>
      </c>
      <c r="D8" s="30">
        <v>89.93</v>
      </c>
      <c r="E8" s="30">
        <v>89.66</v>
      </c>
      <c r="F8" s="30">
        <v>89.69</v>
      </c>
      <c r="G8" s="30">
        <v>87.94</v>
      </c>
      <c r="H8" s="30">
        <v>86.38</v>
      </c>
      <c r="I8" s="30">
        <v>85.2</v>
      </c>
      <c r="J8" s="30">
        <v>83.17</v>
      </c>
      <c r="K8" s="30">
        <v>85.25</v>
      </c>
      <c r="L8" s="30">
        <v>88.87</v>
      </c>
      <c r="M8" s="30">
        <v>90.08</v>
      </c>
      <c r="N8" s="30">
        <v>91.11</v>
      </c>
      <c r="O8" s="30">
        <v>90.46</v>
      </c>
      <c r="P8" s="30">
        <v>90.41</v>
      </c>
      <c r="Q8" s="31">
        <v>90.45</v>
      </c>
      <c r="R8" s="30">
        <v>90.63</v>
      </c>
      <c r="S8" s="30">
        <v>90.59</v>
      </c>
      <c r="T8" s="30">
        <v>89.99</v>
      </c>
      <c r="U8" s="30">
        <v>90.56</v>
      </c>
    </row>
    <row r="9" spans="1:21" ht="16" x14ac:dyDescent="0.2">
      <c r="A9" s="3" t="s">
        <v>25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5" t="s">
        <v>26</v>
      </c>
      <c r="R9" s="4" t="s">
        <v>26</v>
      </c>
      <c r="S9" s="4" t="s">
        <v>26</v>
      </c>
      <c r="T9" s="4" t="s">
        <v>26</v>
      </c>
      <c r="U9" s="4" t="s">
        <v>26</v>
      </c>
    </row>
    <row r="10" spans="1:21" ht="16" x14ac:dyDescent="0.2">
      <c r="A10" s="3" t="s">
        <v>27</v>
      </c>
      <c r="B10" s="4">
        <v>1811400000</v>
      </c>
      <c r="C10" s="4">
        <v>1387100000</v>
      </c>
      <c r="D10" s="4">
        <v>1473000000</v>
      </c>
      <c r="E10" s="4">
        <v>1632200000</v>
      </c>
      <c r="F10" s="4">
        <v>1723900000</v>
      </c>
      <c r="G10" s="4">
        <v>1702000000</v>
      </c>
      <c r="H10" s="4">
        <v>2046300000</v>
      </c>
      <c r="I10" s="4">
        <v>2132100000</v>
      </c>
      <c r="J10" s="4">
        <v>2108200000</v>
      </c>
      <c r="K10" s="4">
        <v>2168200000</v>
      </c>
      <c r="L10" s="4">
        <v>2267000000</v>
      </c>
      <c r="M10" s="4">
        <v>2605900000</v>
      </c>
      <c r="N10" s="4">
        <v>2824200000</v>
      </c>
      <c r="O10" s="4">
        <v>3350300000</v>
      </c>
      <c r="P10" s="4">
        <v>3536000000</v>
      </c>
      <c r="Q10" s="5">
        <v>3702000000</v>
      </c>
      <c r="R10" s="4">
        <v>904000000</v>
      </c>
      <c r="S10" s="4">
        <v>917000000</v>
      </c>
      <c r="T10" s="4">
        <v>925000000</v>
      </c>
      <c r="U10" s="4">
        <v>956000000</v>
      </c>
    </row>
    <row r="11" spans="1:21" ht="16" x14ac:dyDescent="0.2">
      <c r="A11" s="29" t="s">
        <v>28</v>
      </c>
      <c r="B11" s="32">
        <v>1106400000</v>
      </c>
      <c r="C11" s="32">
        <v>929600000</v>
      </c>
      <c r="D11" s="32">
        <v>976800000</v>
      </c>
      <c r="E11" s="32">
        <v>1065700000</v>
      </c>
      <c r="F11" s="32">
        <v>1123900000</v>
      </c>
      <c r="G11" s="32">
        <v>1090900000</v>
      </c>
      <c r="H11" s="32">
        <v>1281300000</v>
      </c>
      <c r="I11" s="32">
        <v>1308900000</v>
      </c>
      <c r="J11" s="32">
        <v>1310300000</v>
      </c>
      <c r="K11" s="32">
        <v>1392500000</v>
      </c>
      <c r="L11" s="32">
        <v>1524000000</v>
      </c>
      <c r="M11" s="32">
        <v>1715900000</v>
      </c>
      <c r="N11" s="32">
        <v>1854200000</v>
      </c>
      <c r="O11" s="32">
        <v>2194800000</v>
      </c>
      <c r="P11" s="32">
        <v>2277000000</v>
      </c>
      <c r="Q11" s="33">
        <v>2355000000</v>
      </c>
      <c r="R11" s="32">
        <v>583000000</v>
      </c>
      <c r="S11" s="32">
        <v>594000000</v>
      </c>
      <c r="T11" s="32">
        <v>588000000</v>
      </c>
      <c r="U11" s="32">
        <v>590000000</v>
      </c>
    </row>
    <row r="12" spans="1:21" ht="16" x14ac:dyDescent="0.2">
      <c r="A12" s="12" t="s">
        <v>194</v>
      </c>
      <c r="B12" s="11">
        <f t="shared" ref="B12:U12" si="2">B11/B2</f>
        <v>0.47788527988942642</v>
      </c>
      <c r="C12" s="11">
        <f t="shared" si="2"/>
        <v>0.54245200443484853</v>
      </c>
      <c r="D12" s="11">
        <f t="shared" si="2"/>
        <v>0.50046111281893635</v>
      </c>
      <c r="E12" s="11">
        <f t="shared" si="2"/>
        <v>0.48099837515797073</v>
      </c>
      <c r="F12" s="11">
        <f t="shared" si="2"/>
        <v>0.48607386904247035</v>
      </c>
      <c r="G12" s="11">
        <f t="shared" si="2"/>
        <v>0.47974844979990328</v>
      </c>
      <c r="H12" s="11">
        <f t="shared" si="2"/>
        <v>0.51003104848340097</v>
      </c>
      <c r="I12" s="11">
        <f t="shared" si="2"/>
        <v>0.52270276746136335</v>
      </c>
      <c r="J12" s="11">
        <f t="shared" si="2"/>
        <v>0.64515017232890204</v>
      </c>
      <c r="K12" s="11">
        <f t="shared" si="2"/>
        <v>0.67708839832733636</v>
      </c>
      <c r="L12" s="11">
        <f t="shared" si="2"/>
        <v>0.59304226009806216</v>
      </c>
      <c r="M12" s="11">
        <f t="shared" si="2"/>
        <v>0.52405094218611614</v>
      </c>
      <c r="N12" s="11">
        <f t="shared" si="2"/>
        <v>0.48918319966230478</v>
      </c>
      <c r="O12" s="11">
        <f t="shared" si="2"/>
        <v>0.50036476381542949</v>
      </c>
      <c r="P12" s="11">
        <f t="shared" si="2"/>
        <v>0.45494505494505494</v>
      </c>
      <c r="Q12" s="11">
        <f t="shared" si="2"/>
        <v>0.45184190330007673</v>
      </c>
      <c r="R12" s="11">
        <f t="shared" si="2"/>
        <v>0.45546874999999998</v>
      </c>
      <c r="S12" s="11">
        <f t="shared" si="2"/>
        <v>0.45068285280728376</v>
      </c>
      <c r="T12" s="11">
        <f t="shared" si="2"/>
        <v>0.46335697399527187</v>
      </c>
      <c r="U12" s="11">
        <f t="shared" si="2"/>
        <v>0.43866171003717475</v>
      </c>
    </row>
    <row r="13" spans="1:21" ht="16" x14ac:dyDescent="0.2">
      <c r="A13" s="29" t="s">
        <v>29</v>
      </c>
      <c r="B13" s="32">
        <v>576100000</v>
      </c>
      <c r="C13" s="32">
        <v>457500000</v>
      </c>
      <c r="D13" s="32">
        <v>496200000</v>
      </c>
      <c r="E13" s="32">
        <v>566500000</v>
      </c>
      <c r="F13" s="32">
        <v>600000000</v>
      </c>
      <c r="G13" s="32">
        <v>611100000</v>
      </c>
      <c r="H13" s="32">
        <v>725200000</v>
      </c>
      <c r="I13" s="32">
        <v>790000000</v>
      </c>
      <c r="J13" s="32">
        <v>766100000</v>
      </c>
      <c r="K13" s="32">
        <v>755500000</v>
      </c>
      <c r="L13" s="32">
        <v>725000000</v>
      </c>
      <c r="M13" s="32">
        <v>851100000</v>
      </c>
      <c r="N13" s="32">
        <v>932500000</v>
      </c>
      <c r="O13" s="32">
        <v>1114800000</v>
      </c>
      <c r="P13" s="32">
        <v>1219000000</v>
      </c>
      <c r="Q13" s="33">
        <v>1306000000</v>
      </c>
      <c r="R13" s="32">
        <v>311000000</v>
      </c>
      <c r="S13" s="32">
        <v>313000000</v>
      </c>
      <c r="T13" s="32">
        <v>327000000</v>
      </c>
      <c r="U13" s="32">
        <v>355000000</v>
      </c>
    </row>
    <row r="14" spans="1:21" ht="16" x14ac:dyDescent="0.2">
      <c r="A14" s="13" t="s">
        <v>195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U14" si="3">K13/K2</f>
        <v>0.3673538850530001</v>
      </c>
      <c r="L14" s="14">
        <f t="shared" si="3"/>
        <v>0.28212312242197835</v>
      </c>
      <c r="M14" s="14">
        <f t="shared" si="3"/>
        <v>0.25993342088385302</v>
      </c>
      <c r="N14" s="14">
        <f t="shared" si="3"/>
        <v>0.2460162515829464</v>
      </c>
      <c r="O14" s="14">
        <f t="shared" si="3"/>
        <v>0.25414918840051065</v>
      </c>
      <c r="P14" s="14">
        <f t="shared" si="3"/>
        <v>0.24355644355644357</v>
      </c>
      <c r="Q14" s="14">
        <f t="shared" si="3"/>
        <v>0.250575594781274</v>
      </c>
      <c r="R14" s="14">
        <f t="shared" si="3"/>
        <v>0.24296875000000001</v>
      </c>
      <c r="S14" s="14">
        <f t="shared" si="3"/>
        <v>0.23748103186646433</v>
      </c>
      <c r="T14" s="14">
        <f t="shared" si="3"/>
        <v>0.25768321513002362</v>
      </c>
      <c r="U14" s="14">
        <f t="shared" si="3"/>
        <v>0.26394052044609667</v>
      </c>
    </row>
    <row r="15" spans="1:21" ht="16" x14ac:dyDescent="0.2">
      <c r="A15" s="3" t="s">
        <v>30</v>
      </c>
      <c r="B15" s="4">
        <v>128900000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>
        <v>39800000</v>
      </c>
      <c r="I15" s="4">
        <v>33200000</v>
      </c>
      <c r="J15" s="4">
        <v>31800000</v>
      </c>
      <c r="K15" s="4">
        <v>20200000</v>
      </c>
      <c r="L15" s="4">
        <v>18000000</v>
      </c>
      <c r="M15" s="4">
        <v>38900000</v>
      </c>
      <c r="N15" s="4">
        <v>37500000</v>
      </c>
      <c r="O15" s="4">
        <v>40700000</v>
      </c>
      <c r="P15" s="4">
        <v>40000000</v>
      </c>
      <c r="Q15" s="5">
        <v>41000000</v>
      </c>
      <c r="R15" s="4">
        <v>10000000</v>
      </c>
      <c r="S15" s="4">
        <v>10000000</v>
      </c>
      <c r="T15" s="4">
        <v>10000000</v>
      </c>
      <c r="U15" s="4">
        <v>11000000</v>
      </c>
    </row>
    <row r="16" spans="1:21" ht="16" x14ac:dyDescent="0.2">
      <c r="A16" s="34" t="s">
        <v>31</v>
      </c>
      <c r="B16" s="32">
        <v>284700000</v>
      </c>
      <c r="C16" s="32">
        <v>134800000</v>
      </c>
      <c r="D16" s="32">
        <v>282200000</v>
      </c>
      <c r="E16" s="32">
        <v>354300000</v>
      </c>
      <c r="F16" s="32">
        <v>349800000</v>
      </c>
      <c r="G16" s="32">
        <v>297600000</v>
      </c>
      <c r="H16" s="32">
        <v>123800000</v>
      </c>
      <c r="I16" s="32">
        <v>1300000</v>
      </c>
      <c r="J16" s="32">
        <v>-419100000</v>
      </c>
      <c r="K16" s="32">
        <v>-415000000</v>
      </c>
      <c r="L16" s="32">
        <v>16900000</v>
      </c>
      <c r="M16" s="32">
        <v>343500000</v>
      </c>
      <c r="N16" s="32">
        <v>629100000</v>
      </c>
      <c r="O16" s="32">
        <v>617600000</v>
      </c>
      <c r="P16" s="32">
        <v>989000000</v>
      </c>
      <c r="Q16" s="33">
        <v>1012000000</v>
      </c>
      <c r="R16" s="32">
        <v>256000000</v>
      </c>
      <c r="S16" s="32">
        <v>277000000</v>
      </c>
      <c r="T16" s="32">
        <v>217000000</v>
      </c>
      <c r="U16" s="32">
        <v>262000000</v>
      </c>
    </row>
    <row r="17" spans="1:21" ht="16" x14ac:dyDescent="0.2">
      <c r="A17" s="29" t="s">
        <v>61</v>
      </c>
      <c r="B17" s="30">
        <v>12.3</v>
      </c>
      <c r="C17" s="30">
        <v>7.87</v>
      </c>
      <c r="D17" s="30">
        <v>14.46</v>
      </c>
      <c r="E17" s="30">
        <v>15.99</v>
      </c>
      <c r="F17" s="30">
        <v>15.13</v>
      </c>
      <c r="G17" s="30">
        <v>13.09</v>
      </c>
      <c r="H17" s="30">
        <v>4.93</v>
      </c>
      <c r="I17" s="30">
        <v>0.05</v>
      </c>
      <c r="J17" s="30">
        <v>-20.64</v>
      </c>
      <c r="K17" s="30">
        <v>-20.18</v>
      </c>
      <c r="L17" s="30">
        <v>0.66</v>
      </c>
      <c r="M17" s="30">
        <v>10.49</v>
      </c>
      <c r="N17" s="30">
        <v>16.600000000000001</v>
      </c>
      <c r="O17" s="30">
        <v>14.08</v>
      </c>
      <c r="P17" s="30">
        <v>19.760000000000002</v>
      </c>
      <c r="Q17" s="31">
        <v>19.420000000000002</v>
      </c>
      <c r="R17" s="32">
        <v>20</v>
      </c>
      <c r="S17" s="30">
        <v>21.02</v>
      </c>
      <c r="T17" s="30">
        <v>17.100000000000001</v>
      </c>
      <c r="U17" s="30">
        <v>19.48</v>
      </c>
    </row>
    <row r="18" spans="1:21" ht="16" x14ac:dyDescent="0.2">
      <c r="A18" s="15" t="s">
        <v>196</v>
      </c>
      <c r="B18" s="10"/>
      <c r="C18" s="11">
        <f>(C16/B16)-1</f>
        <v>-0.52651914295749913</v>
      </c>
      <c r="D18" s="11">
        <f>(D16/C16)-1</f>
        <v>1.0934718100890208</v>
      </c>
      <c r="E18" s="11">
        <f>(E16/D16)-1</f>
        <v>0.25549255846917074</v>
      </c>
      <c r="F18" s="11">
        <f t="shared" ref="F18:Q18" si="4">(F16/E16)-1</f>
        <v>-1.2701100762066098E-2</v>
      </c>
      <c r="G18" s="11">
        <f t="shared" si="4"/>
        <v>-0.14922813036020588</v>
      </c>
      <c r="H18" s="11">
        <f t="shared" si="4"/>
        <v>-0.584005376344086</v>
      </c>
      <c r="I18" s="11">
        <f t="shared" si="4"/>
        <v>-0.98949919224555738</v>
      </c>
      <c r="J18" s="11">
        <f t="shared" si="4"/>
        <v>-323.38461538461536</v>
      </c>
      <c r="K18" s="11">
        <f t="shared" si="4"/>
        <v>-9.7828680505845922E-3</v>
      </c>
      <c r="L18" s="11">
        <f t="shared" si="4"/>
        <v>-1.040722891566265</v>
      </c>
      <c r="M18" s="11">
        <f t="shared" si="4"/>
        <v>19.325443786982248</v>
      </c>
      <c r="N18" s="11">
        <f t="shared" si="4"/>
        <v>0.83144104803493457</v>
      </c>
      <c r="O18" s="11">
        <f t="shared" si="4"/>
        <v>-1.828008265776504E-2</v>
      </c>
      <c r="P18" s="11">
        <f t="shared" si="4"/>
        <v>0.60136010362694292</v>
      </c>
      <c r="Q18" s="11">
        <f t="shared" si="4"/>
        <v>2.3255813953488413E-2</v>
      </c>
      <c r="R18" s="11"/>
      <c r="S18" s="11">
        <f t="shared" ref="S18:U18" si="5">(S16/R16)-1</f>
        <v>8.203125E-2</v>
      </c>
      <c r="T18" s="11">
        <f t="shared" si="5"/>
        <v>-0.21660649819494582</v>
      </c>
      <c r="U18" s="11">
        <f t="shared" si="5"/>
        <v>0.20737327188940102</v>
      </c>
    </row>
    <row r="19" spans="1:21" ht="16" x14ac:dyDescent="0.2">
      <c r="A19" s="3" t="s">
        <v>32</v>
      </c>
      <c r="B19" s="4">
        <v>32200000</v>
      </c>
      <c r="C19" s="4">
        <v>50100000</v>
      </c>
      <c r="D19" s="4">
        <v>10200000</v>
      </c>
      <c r="E19" s="4">
        <v>-8600000</v>
      </c>
      <c r="F19" s="4">
        <v>39800000</v>
      </c>
      <c r="G19" s="4">
        <v>17700000</v>
      </c>
      <c r="H19" s="4">
        <v>40800000</v>
      </c>
      <c r="I19" s="4">
        <v>21600000</v>
      </c>
      <c r="J19" s="4">
        <v>104700000</v>
      </c>
      <c r="K19" s="4">
        <v>142300000</v>
      </c>
      <c r="L19" s="4">
        <v>59600000</v>
      </c>
      <c r="M19" s="4">
        <v>48700000</v>
      </c>
      <c r="N19" s="4">
        <v>82400000</v>
      </c>
      <c r="O19" s="4">
        <v>52900000</v>
      </c>
      <c r="P19" s="4">
        <v>43000000</v>
      </c>
      <c r="Q19" s="5">
        <v>14000000</v>
      </c>
      <c r="R19" s="4">
        <v>14000000</v>
      </c>
      <c r="S19" s="4" t="s">
        <v>26</v>
      </c>
      <c r="T19" s="4">
        <v>-4000000</v>
      </c>
      <c r="U19" s="4">
        <v>4000000</v>
      </c>
    </row>
    <row r="20" spans="1:21" ht="16" x14ac:dyDescent="0.2">
      <c r="A20" s="3" t="s">
        <v>33</v>
      </c>
      <c r="B20" s="4" t="s">
        <v>26</v>
      </c>
      <c r="C20" s="4">
        <v>-19100000</v>
      </c>
      <c r="D20" s="4">
        <v>-8900000</v>
      </c>
      <c r="E20" s="4">
        <v>-7600000</v>
      </c>
      <c r="F20" s="4" t="s">
        <v>26</v>
      </c>
      <c r="G20" s="4">
        <v>9800000</v>
      </c>
      <c r="H20" s="4">
        <v>13200000</v>
      </c>
      <c r="I20" s="4">
        <v>33900000</v>
      </c>
      <c r="J20" s="4">
        <v>29700000</v>
      </c>
      <c r="K20" s="4">
        <v>34500000</v>
      </c>
      <c r="L20" s="4">
        <v>52100000</v>
      </c>
      <c r="M20" s="4">
        <v>54000000</v>
      </c>
      <c r="N20" s="4">
        <v>82400000</v>
      </c>
      <c r="O20" s="4">
        <v>65000000</v>
      </c>
      <c r="P20" s="4">
        <v>43000000</v>
      </c>
      <c r="Q20" s="5">
        <v>1000000</v>
      </c>
      <c r="R20" s="4">
        <v>14000000</v>
      </c>
      <c r="S20" s="4">
        <v>-2000000</v>
      </c>
      <c r="T20" s="4">
        <v>-2000000</v>
      </c>
      <c r="U20" s="4">
        <v>-9000000</v>
      </c>
    </row>
    <row r="21" spans="1:21" ht="16" x14ac:dyDescent="0.2">
      <c r="A21" s="3" t="s">
        <v>34</v>
      </c>
      <c r="B21" s="4" t="s">
        <v>26</v>
      </c>
      <c r="C21" s="4" t="s">
        <v>26</v>
      </c>
      <c r="D21" s="4" t="s">
        <v>26</v>
      </c>
      <c r="E21" s="4">
        <v>-300000</v>
      </c>
      <c r="F21" s="4">
        <v>4900000</v>
      </c>
      <c r="G21" s="4">
        <v>9800000</v>
      </c>
      <c r="H21" s="4">
        <v>13200000</v>
      </c>
      <c r="I21" s="4">
        <v>33900000</v>
      </c>
      <c r="J21" s="4">
        <v>29700000</v>
      </c>
      <c r="K21" s="4">
        <v>34500000</v>
      </c>
      <c r="L21" s="4">
        <v>52100000</v>
      </c>
      <c r="M21" s="4">
        <v>54000000</v>
      </c>
      <c r="N21" s="4">
        <v>82400000</v>
      </c>
      <c r="O21" s="4">
        <v>65000000</v>
      </c>
      <c r="P21" s="4">
        <v>43000000</v>
      </c>
      <c r="Q21" s="5">
        <v>12000000</v>
      </c>
      <c r="R21" s="4">
        <v>14000000</v>
      </c>
      <c r="S21" s="4">
        <v>-2000000</v>
      </c>
      <c r="T21" s="4" t="s">
        <v>26</v>
      </c>
      <c r="U21" s="4" t="s">
        <v>26</v>
      </c>
    </row>
    <row r="22" spans="1:21" ht="16" x14ac:dyDescent="0.2">
      <c r="A22" s="3" t="s">
        <v>35</v>
      </c>
      <c r="B22" s="4" t="s">
        <v>26</v>
      </c>
      <c r="C22" s="4">
        <v>19100000</v>
      </c>
      <c r="D22" s="4">
        <v>8900000</v>
      </c>
      <c r="E22" s="4">
        <v>7300000</v>
      </c>
      <c r="F22" s="4">
        <v>4900000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5">
        <v>11000000</v>
      </c>
      <c r="R22" s="4" t="s">
        <v>26</v>
      </c>
      <c r="S22" s="4" t="s">
        <v>26</v>
      </c>
      <c r="T22" s="4">
        <v>2000000</v>
      </c>
      <c r="U22" s="4">
        <v>9000000</v>
      </c>
    </row>
    <row r="23" spans="1:21" ht="16" x14ac:dyDescent="0.2">
      <c r="A23" s="3" t="s">
        <v>36</v>
      </c>
      <c r="B23" s="4">
        <v>32200000</v>
      </c>
      <c r="C23" s="4">
        <v>69200000</v>
      </c>
      <c r="D23" s="4">
        <v>19100000</v>
      </c>
      <c r="E23" s="4">
        <v>-1000000</v>
      </c>
      <c r="F23" s="4">
        <v>39800000</v>
      </c>
      <c r="G23" s="4">
        <v>7900000</v>
      </c>
      <c r="H23" s="4">
        <v>27600000</v>
      </c>
      <c r="I23" s="4">
        <v>-12300000</v>
      </c>
      <c r="J23" s="4">
        <v>75000000</v>
      </c>
      <c r="K23" s="4">
        <v>107800000</v>
      </c>
      <c r="L23" s="4">
        <v>7500000</v>
      </c>
      <c r="M23" s="4">
        <v>-5300000</v>
      </c>
      <c r="N23" s="4" t="s">
        <v>26</v>
      </c>
      <c r="O23" s="4">
        <v>-12100000</v>
      </c>
      <c r="P23" s="4" t="s">
        <v>26</v>
      </c>
      <c r="Q23" s="5">
        <v>13000000</v>
      </c>
      <c r="R23" s="4" t="s">
        <v>26</v>
      </c>
      <c r="S23" s="4">
        <v>2000000</v>
      </c>
      <c r="T23" s="4">
        <v>-2000000</v>
      </c>
      <c r="U23" s="4">
        <v>13000000</v>
      </c>
    </row>
    <row r="24" spans="1:21" ht="16" x14ac:dyDescent="0.2">
      <c r="A24" s="3" t="s">
        <v>37</v>
      </c>
      <c r="B24" s="4">
        <v>252500000</v>
      </c>
      <c r="C24" s="4">
        <v>84700000</v>
      </c>
      <c r="D24" s="4">
        <v>272000000</v>
      </c>
      <c r="E24" s="4">
        <v>362900000</v>
      </c>
      <c r="F24" s="4">
        <v>310000000</v>
      </c>
      <c r="G24" s="4">
        <v>279900000</v>
      </c>
      <c r="H24" s="4">
        <v>83000000</v>
      </c>
      <c r="I24" s="4">
        <v>-20300000</v>
      </c>
      <c r="J24" s="4">
        <v>-523800000</v>
      </c>
      <c r="K24" s="4">
        <v>-557300000</v>
      </c>
      <c r="L24" s="4">
        <v>-42700000</v>
      </c>
      <c r="M24" s="4">
        <v>294800000</v>
      </c>
      <c r="N24" s="4">
        <v>546700000</v>
      </c>
      <c r="O24" s="4">
        <v>564700000</v>
      </c>
      <c r="P24" s="4">
        <v>946000000</v>
      </c>
      <c r="Q24" s="5">
        <v>998000000</v>
      </c>
      <c r="R24" s="4">
        <v>242000000</v>
      </c>
      <c r="S24" s="4">
        <v>277000000</v>
      </c>
      <c r="T24" s="4">
        <v>221000000</v>
      </c>
      <c r="U24" s="4">
        <v>258000000</v>
      </c>
    </row>
    <row r="25" spans="1:21" ht="16" x14ac:dyDescent="0.2">
      <c r="A25" s="3" t="s">
        <v>38</v>
      </c>
      <c r="B25" s="4">
        <v>68900000</v>
      </c>
      <c r="C25" s="4">
        <v>26700000</v>
      </c>
      <c r="D25" s="4">
        <v>60000000</v>
      </c>
      <c r="E25" s="4">
        <v>77600000</v>
      </c>
      <c r="F25" s="4">
        <v>62600000</v>
      </c>
      <c r="G25" s="4">
        <v>51100000</v>
      </c>
      <c r="H25" s="4">
        <v>1200000</v>
      </c>
      <c r="I25" s="4">
        <v>305700000</v>
      </c>
      <c r="J25" s="4">
        <v>55400000</v>
      </c>
      <c r="K25" s="4">
        <v>9600000</v>
      </c>
      <c r="L25" s="4">
        <v>38100000</v>
      </c>
      <c r="M25" s="4">
        <v>80300000</v>
      </c>
      <c r="N25" s="4">
        <v>-661500000</v>
      </c>
      <c r="O25" s="4">
        <v>67700000</v>
      </c>
      <c r="P25" s="4">
        <v>123000000</v>
      </c>
      <c r="Q25" s="5">
        <v>124000000</v>
      </c>
      <c r="R25" s="4">
        <v>44000000</v>
      </c>
      <c r="S25" s="4">
        <v>-16000000</v>
      </c>
      <c r="T25" s="4">
        <v>60000000</v>
      </c>
      <c r="U25" s="4">
        <v>36000000</v>
      </c>
    </row>
    <row r="26" spans="1:21" ht="16" x14ac:dyDescent="0.2">
      <c r="A26" s="3" t="s">
        <v>39</v>
      </c>
      <c r="B26" s="4" t="s">
        <v>26</v>
      </c>
      <c r="C26" s="4" t="s">
        <v>26</v>
      </c>
      <c r="D26" s="4" t="s">
        <v>26</v>
      </c>
      <c r="E26" s="4" t="s">
        <v>26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5" t="s">
        <v>26</v>
      </c>
      <c r="R26" s="4" t="s">
        <v>26</v>
      </c>
      <c r="S26" s="4" t="s">
        <v>26</v>
      </c>
      <c r="T26" s="4" t="s">
        <v>26</v>
      </c>
      <c r="U26" s="4" t="s">
        <v>26</v>
      </c>
    </row>
    <row r="27" spans="1:21" ht="16" x14ac:dyDescent="0.2">
      <c r="A27" s="3" t="s">
        <v>40</v>
      </c>
      <c r="B27" s="4">
        <v>183600000</v>
      </c>
      <c r="C27" s="4">
        <v>58000000</v>
      </c>
      <c r="D27" s="4">
        <v>212000000</v>
      </c>
      <c r="E27" s="4">
        <v>285300000</v>
      </c>
      <c r="F27" s="4">
        <v>247400000</v>
      </c>
      <c r="G27" s="4">
        <v>228800000</v>
      </c>
      <c r="H27" s="4">
        <v>81800000</v>
      </c>
      <c r="I27" s="4">
        <v>-326000000</v>
      </c>
      <c r="J27" s="4">
        <v>-579200000</v>
      </c>
      <c r="K27" s="4">
        <v>-566900000</v>
      </c>
      <c r="L27" s="4">
        <v>-80800000</v>
      </c>
      <c r="M27" s="4">
        <v>214500000</v>
      </c>
      <c r="N27" s="4">
        <v>1208200000</v>
      </c>
      <c r="O27" s="4">
        <v>497000000</v>
      </c>
      <c r="P27" s="4">
        <v>823000000</v>
      </c>
      <c r="Q27" s="5">
        <v>874000000</v>
      </c>
      <c r="R27" s="4">
        <v>198000000</v>
      </c>
      <c r="S27" s="4">
        <v>293000000</v>
      </c>
      <c r="T27" s="4">
        <v>161000000</v>
      </c>
      <c r="U27" s="4">
        <v>222000000</v>
      </c>
    </row>
    <row r="28" spans="1:21" ht="16" x14ac:dyDescent="0.2">
      <c r="A28" s="3" t="s">
        <v>41</v>
      </c>
      <c r="B28" s="4" t="s">
        <v>26</v>
      </c>
      <c r="C28" s="4" t="s">
        <v>26</v>
      </c>
      <c r="D28" s="4" t="s">
        <v>26</v>
      </c>
      <c r="E28" s="4" t="s">
        <v>26</v>
      </c>
      <c r="F28" s="4" t="s">
        <v>26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5" t="s">
        <v>26</v>
      </c>
      <c r="R28" s="4" t="s">
        <v>26</v>
      </c>
      <c r="S28" s="4" t="s">
        <v>26</v>
      </c>
      <c r="T28" s="4" t="s">
        <v>26</v>
      </c>
      <c r="U28" s="4" t="s">
        <v>26</v>
      </c>
    </row>
    <row r="29" spans="1:21" ht="16" x14ac:dyDescent="0.2">
      <c r="A29" s="3" t="s">
        <v>42</v>
      </c>
      <c r="B29" s="4" t="s">
        <v>26</v>
      </c>
      <c r="C29" s="4" t="s">
        <v>26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5" t="s">
        <v>26</v>
      </c>
      <c r="R29" s="4" t="s">
        <v>26</v>
      </c>
      <c r="S29" s="4" t="s">
        <v>26</v>
      </c>
      <c r="T29" s="4" t="s">
        <v>26</v>
      </c>
      <c r="U29" s="4" t="s">
        <v>26</v>
      </c>
    </row>
    <row r="30" spans="1:21" ht="16" x14ac:dyDescent="0.2">
      <c r="A30" s="3" t="s">
        <v>43</v>
      </c>
      <c r="B30" s="4" t="s">
        <v>26</v>
      </c>
      <c r="C30" s="4" t="s">
        <v>26</v>
      </c>
      <c r="D30" s="4" t="s">
        <v>26</v>
      </c>
      <c r="E30" s="4" t="s">
        <v>26</v>
      </c>
      <c r="F30" s="4" t="s">
        <v>26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5" t="s">
        <v>26</v>
      </c>
      <c r="R30" s="4" t="s">
        <v>26</v>
      </c>
      <c r="S30" s="4" t="s">
        <v>26</v>
      </c>
      <c r="T30" s="4" t="s">
        <v>26</v>
      </c>
      <c r="U30" s="4" t="s">
        <v>26</v>
      </c>
    </row>
    <row r="31" spans="1:21" ht="16" x14ac:dyDescent="0.2">
      <c r="A31" s="3" t="s">
        <v>44</v>
      </c>
      <c r="B31" s="4">
        <v>183600000</v>
      </c>
      <c r="C31" s="4">
        <v>58000000</v>
      </c>
      <c r="D31" s="4">
        <v>212000000</v>
      </c>
      <c r="E31" s="4">
        <v>285300000</v>
      </c>
      <c r="F31" s="4">
        <v>247400000</v>
      </c>
      <c r="G31" s="4">
        <v>228800000</v>
      </c>
      <c r="H31" s="4">
        <v>81800000</v>
      </c>
      <c r="I31" s="4">
        <v>-326000000</v>
      </c>
      <c r="J31" s="4">
        <v>-579200000</v>
      </c>
      <c r="K31" s="4">
        <v>-566900000</v>
      </c>
      <c r="L31" s="4">
        <v>-80800000</v>
      </c>
      <c r="M31" s="4">
        <v>214500000</v>
      </c>
      <c r="N31" s="4">
        <v>1208200000</v>
      </c>
      <c r="O31" s="4">
        <v>497000000</v>
      </c>
      <c r="P31" s="4">
        <v>823000000</v>
      </c>
      <c r="Q31" s="5">
        <v>874000000</v>
      </c>
      <c r="R31" s="4">
        <v>198000000</v>
      </c>
      <c r="S31" s="4">
        <v>293000000</v>
      </c>
      <c r="T31" s="4">
        <v>161000000</v>
      </c>
      <c r="U31" s="4">
        <v>222000000</v>
      </c>
    </row>
    <row r="32" spans="1:21" ht="16" x14ac:dyDescent="0.2">
      <c r="A32" s="3" t="s">
        <v>45</v>
      </c>
      <c r="B32" s="4" t="s">
        <v>26</v>
      </c>
      <c r="C32" s="4" t="s">
        <v>26</v>
      </c>
      <c r="D32" s="4" t="s">
        <v>26</v>
      </c>
      <c r="E32" s="4" t="s">
        <v>26</v>
      </c>
      <c r="F32" s="4" t="s">
        <v>26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5" t="s">
        <v>26</v>
      </c>
      <c r="R32" s="4" t="s">
        <v>26</v>
      </c>
      <c r="S32" s="4" t="s">
        <v>26</v>
      </c>
      <c r="T32" s="4" t="s">
        <v>26</v>
      </c>
      <c r="U32" s="4" t="s">
        <v>26</v>
      </c>
    </row>
    <row r="33" spans="1:21" ht="16" x14ac:dyDescent="0.2">
      <c r="A33" s="34" t="s">
        <v>46</v>
      </c>
      <c r="B33" s="32">
        <v>183600000</v>
      </c>
      <c r="C33" s="32">
        <v>58000000</v>
      </c>
      <c r="D33" s="32">
        <v>212000000</v>
      </c>
      <c r="E33" s="32">
        <v>285300000</v>
      </c>
      <c r="F33" s="32">
        <v>247400000</v>
      </c>
      <c r="G33" s="32">
        <v>228800000</v>
      </c>
      <c r="H33" s="32">
        <v>81800000</v>
      </c>
      <c r="I33" s="32">
        <v>-326000000</v>
      </c>
      <c r="J33" s="32">
        <v>-579200000</v>
      </c>
      <c r="K33" s="32">
        <v>-566900000</v>
      </c>
      <c r="L33" s="32">
        <v>-80800000</v>
      </c>
      <c r="M33" s="32">
        <v>214500000</v>
      </c>
      <c r="N33" s="32">
        <v>1208200000</v>
      </c>
      <c r="O33" s="32">
        <v>497000000</v>
      </c>
      <c r="P33" s="32">
        <v>823000000</v>
      </c>
      <c r="Q33" s="33">
        <v>874000000</v>
      </c>
      <c r="R33" s="32">
        <v>198000000</v>
      </c>
      <c r="S33" s="32">
        <v>293000000</v>
      </c>
      <c r="T33" s="32">
        <v>161000000</v>
      </c>
      <c r="U33" s="32">
        <v>222000000</v>
      </c>
    </row>
    <row r="34" spans="1:21" ht="16" x14ac:dyDescent="0.2">
      <c r="A34" s="29" t="s">
        <v>62</v>
      </c>
      <c r="B34" s="30">
        <v>7.93</v>
      </c>
      <c r="C34" s="30">
        <v>3.38</v>
      </c>
      <c r="D34" s="30">
        <v>10.86</v>
      </c>
      <c r="E34" s="30">
        <v>12.88</v>
      </c>
      <c r="F34" s="30">
        <v>10.7</v>
      </c>
      <c r="G34" s="30">
        <v>10.06</v>
      </c>
      <c r="H34" s="30">
        <v>3.26</v>
      </c>
      <c r="I34" s="30">
        <v>-13.02</v>
      </c>
      <c r="J34" s="30">
        <v>-28.52</v>
      </c>
      <c r="K34" s="30">
        <v>-27.56</v>
      </c>
      <c r="L34" s="30">
        <v>-3.14</v>
      </c>
      <c r="M34" s="30">
        <v>6.55</v>
      </c>
      <c r="N34" s="30">
        <v>31.88</v>
      </c>
      <c r="O34" s="30">
        <v>11.33</v>
      </c>
      <c r="P34" s="30">
        <v>16.440000000000001</v>
      </c>
      <c r="Q34" s="31">
        <v>16.77</v>
      </c>
      <c r="R34" s="30">
        <v>15.47</v>
      </c>
      <c r="S34" s="30">
        <v>22.23</v>
      </c>
      <c r="T34" s="30">
        <v>12.69</v>
      </c>
      <c r="U34" s="30">
        <v>16.510000000000002</v>
      </c>
    </row>
    <row r="35" spans="1:21" ht="16" x14ac:dyDescent="0.2">
      <c r="A35" s="16" t="s">
        <v>197</v>
      </c>
      <c r="B35" s="17"/>
      <c r="C35" s="14">
        <f>(C33/B33)-1</f>
        <v>-0.68409586056644878</v>
      </c>
      <c r="D35" s="14">
        <f>(D33/C33)-1</f>
        <v>2.6551724137931036</v>
      </c>
      <c r="E35" s="14">
        <f>(E33/D33)-1</f>
        <v>0.34575471698113214</v>
      </c>
      <c r="F35" s="14">
        <f t="shared" ref="F35:Q35" si="6">(F33/E33)-1</f>
        <v>-0.13284262180161233</v>
      </c>
      <c r="G35" s="14">
        <f t="shared" si="6"/>
        <v>-7.5181891673403389E-2</v>
      </c>
      <c r="H35" s="14">
        <f t="shared" si="6"/>
        <v>-0.6424825174825175</v>
      </c>
      <c r="I35" s="14">
        <f t="shared" si="6"/>
        <v>-4.9853300733496333</v>
      </c>
      <c r="J35" s="14">
        <f t="shared" si="6"/>
        <v>0.77668711656441713</v>
      </c>
      <c r="K35" s="14">
        <f t="shared" si="6"/>
        <v>-2.12361878453039E-2</v>
      </c>
      <c r="L35" s="14">
        <f t="shared" si="6"/>
        <v>-0.85747045334274119</v>
      </c>
      <c r="M35" s="14">
        <f t="shared" si="6"/>
        <v>-3.6547029702970297</v>
      </c>
      <c r="N35" s="14">
        <f t="shared" si="6"/>
        <v>4.6326340326340327</v>
      </c>
      <c r="O35" s="14">
        <f t="shared" si="6"/>
        <v>-0.58864426419466975</v>
      </c>
      <c r="P35" s="14">
        <f t="shared" si="6"/>
        <v>0.65593561368209263</v>
      </c>
      <c r="Q35" s="14">
        <f t="shared" si="6"/>
        <v>6.1968408262454533E-2</v>
      </c>
      <c r="R35" s="14"/>
      <c r="S35" s="14">
        <f t="shared" ref="S35:U35" si="7">(S33/R33)-1</f>
        <v>0.47979797979797989</v>
      </c>
      <c r="T35" s="14">
        <f t="shared" si="7"/>
        <v>-0.45051194539249151</v>
      </c>
      <c r="U35" s="14">
        <f t="shared" si="7"/>
        <v>0.37888198757763969</v>
      </c>
    </row>
    <row r="36" spans="1:21" ht="16" x14ac:dyDescent="0.2">
      <c r="A36" s="18" t="s">
        <v>198</v>
      </c>
      <c r="B36" s="19" t="e">
        <f t="shared" ref="B36:U36" si="8">(B16*(1-0.25))/(B126+B105+B96)</f>
        <v>#VALUE!</v>
      </c>
      <c r="C36" s="19" t="e">
        <f t="shared" si="8"/>
        <v>#VALUE!</v>
      </c>
      <c r="D36" s="19" t="e">
        <f t="shared" si="8"/>
        <v>#VALUE!</v>
      </c>
      <c r="E36" s="19" t="e">
        <f t="shared" si="8"/>
        <v>#VALUE!</v>
      </c>
      <c r="F36" s="19" t="e">
        <f t="shared" si="8"/>
        <v>#VALUE!</v>
      </c>
      <c r="G36" s="19" t="e">
        <f t="shared" si="8"/>
        <v>#VALUE!</v>
      </c>
      <c r="H36" s="19" t="e">
        <f t="shared" si="8"/>
        <v>#VALUE!</v>
      </c>
      <c r="I36" s="19" t="e">
        <f t="shared" si="8"/>
        <v>#VALUE!</v>
      </c>
      <c r="J36" s="19">
        <f t="shared" si="8"/>
        <v>-0.14113011853448276</v>
      </c>
      <c r="K36" s="19" t="e">
        <f t="shared" si="8"/>
        <v>#VALUE!</v>
      </c>
      <c r="L36" s="19" t="e">
        <f t="shared" si="8"/>
        <v>#VALUE!</v>
      </c>
      <c r="M36" s="19">
        <f t="shared" si="8"/>
        <v>0.10709831635834546</v>
      </c>
      <c r="N36" s="19">
        <f t="shared" si="8"/>
        <v>0.15368391909058338</v>
      </c>
      <c r="O36" s="19">
        <f t="shared" si="8"/>
        <v>0.11849274769128444</v>
      </c>
      <c r="P36" s="19">
        <f t="shared" si="8"/>
        <v>0.19463395434269221</v>
      </c>
      <c r="Q36" s="19">
        <f t="shared" si="8"/>
        <v>0.19607336605528286</v>
      </c>
      <c r="R36" s="19">
        <f t="shared" si="8"/>
        <v>4.8718599340268967E-2</v>
      </c>
      <c r="S36" s="19">
        <f t="shared" si="8"/>
        <v>5.4513251115192861E-2</v>
      </c>
      <c r="T36" s="19">
        <f t="shared" si="8"/>
        <v>4.5448198827143259E-2</v>
      </c>
      <c r="U36" s="19">
        <f t="shared" si="8"/>
        <v>5.0762076982691813E-2</v>
      </c>
    </row>
    <row r="37" spans="1:21" ht="16" x14ac:dyDescent="0.2">
      <c r="A37" s="3" t="s">
        <v>47</v>
      </c>
      <c r="B37" s="4" t="s">
        <v>26</v>
      </c>
      <c r="C37" s="4" t="s">
        <v>26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5" t="s">
        <v>26</v>
      </c>
      <c r="R37" s="4" t="s">
        <v>26</v>
      </c>
      <c r="S37" s="4" t="s">
        <v>26</v>
      </c>
      <c r="T37" s="4" t="s">
        <v>26</v>
      </c>
      <c r="U37" s="4" t="s">
        <v>26</v>
      </c>
    </row>
    <row r="38" spans="1:21" ht="16" x14ac:dyDescent="0.2">
      <c r="A38" s="3" t="s">
        <v>48</v>
      </c>
      <c r="B38" s="4" t="s">
        <v>26</v>
      </c>
      <c r="C38" s="4" t="s">
        <v>26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5" t="s">
        <v>26</v>
      </c>
      <c r="R38" s="4" t="s">
        <v>26</v>
      </c>
      <c r="S38" s="4" t="s">
        <v>26</v>
      </c>
      <c r="T38" s="4" t="s">
        <v>26</v>
      </c>
      <c r="U38" s="4" t="s">
        <v>26</v>
      </c>
    </row>
    <row r="39" spans="1:21" ht="16" x14ac:dyDescent="0.2">
      <c r="A39" s="3" t="s">
        <v>49</v>
      </c>
      <c r="B39" s="4">
        <v>183600000</v>
      </c>
      <c r="C39" s="4">
        <v>58000000</v>
      </c>
      <c r="D39" s="4">
        <v>212000000</v>
      </c>
      <c r="E39" s="4">
        <v>285300000</v>
      </c>
      <c r="F39" s="4">
        <v>247400000</v>
      </c>
      <c r="G39" s="4">
        <v>228800000</v>
      </c>
      <c r="H39" s="4">
        <v>81800000</v>
      </c>
      <c r="I39" s="4">
        <v>-326000000</v>
      </c>
      <c r="J39" s="4">
        <v>-579200000</v>
      </c>
      <c r="K39" s="4">
        <v>-566900000</v>
      </c>
      <c r="L39" s="4">
        <v>-80800000</v>
      </c>
      <c r="M39" s="4">
        <v>214500000</v>
      </c>
      <c r="N39" s="4">
        <v>1208200000</v>
      </c>
      <c r="O39" s="4">
        <v>497000000</v>
      </c>
      <c r="P39" s="4">
        <v>823000000</v>
      </c>
      <c r="Q39" s="5">
        <v>874000000</v>
      </c>
      <c r="R39" s="4">
        <v>198000000</v>
      </c>
      <c r="S39" s="4">
        <v>293000000</v>
      </c>
      <c r="T39" s="4">
        <v>161000000</v>
      </c>
      <c r="U39" s="4">
        <v>222000000</v>
      </c>
    </row>
    <row r="40" spans="1:21" ht="16" x14ac:dyDescent="0.2">
      <c r="A40" s="3" t="s">
        <v>50</v>
      </c>
      <c r="B40" s="4">
        <v>225500000</v>
      </c>
      <c r="C40" s="4">
        <v>228700000</v>
      </c>
      <c r="D40" s="4">
        <v>227600000</v>
      </c>
      <c r="E40" s="4">
        <v>227700000</v>
      </c>
      <c r="F40" s="4">
        <v>226400000</v>
      </c>
      <c r="G40" s="4">
        <v>224000000</v>
      </c>
      <c r="H40" s="4">
        <v>227100000</v>
      </c>
      <c r="I40" s="4">
        <v>226000000</v>
      </c>
      <c r="J40" s="4">
        <v>222700000</v>
      </c>
      <c r="K40" s="4">
        <v>219500000</v>
      </c>
      <c r="L40" s="4">
        <v>218900000</v>
      </c>
      <c r="M40" s="4">
        <v>219700000</v>
      </c>
      <c r="N40" s="4">
        <v>219000000</v>
      </c>
      <c r="O40" s="4">
        <v>220000000</v>
      </c>
      <c r="P40" s="4">
        <v>216000000</v>
      </c>
      <c r="Q40" s="5">
        <v>214500000</v>
      </c>
      <c r="R40" s="4">
        <v>216000000</v>
      </c>
      <c r="S40" s="4">
        <v>213000000</v>
      </c>
      <c r="T40" s="4">
        <v>215000000</v>
      </c>
      <c r="U40" s="4">
        <v>214000000</v>
      </c>
    </row>
    <row r="41" spans="1:21" ht="16" x14ac:dyDescent="0.2">
      <c r="A41" s="3" t="s">
        <v>51</v>
      </c>
      <c r="B41" s="6">
        <v>0.81</v>
      </c>
      <c r="C41" s="6">
        <v>0.25</v>
      </c>
      <c r="D41" s="6">
        <v>0.93</v>
      </c>
      <c r="E41" s="6">
        <v>1.25</v>
      </c>
      <c r="F41" s="6">
        <v>1.0900000000000001</v>
      </c>
      <c r="G41" s="6">
        <v>1.02</v>
      </c>
      <c r="H41" s="6">
        <v>0.36</v>
      </c>
      <c r="I41" s="6">
        <v>-1.44</v>
      </c>
      <c r="J41" s="6">
        <v>-2.6</v>
      </c>
      <c r="K41" s="6">
        <v>-2.58</v>
      </c>
      <c r="L41" s="6">
        <v>-0.37</v>
      </c>
      <c r="M41" s="6">
        <v>0.98</v>
      </c>
      <c r="N41" s="6">
        <v>5.52</v>
      </c>
      <c r="O41" s="6">
        <v>2.2599999999999998</v>
      </c>
      <c r="P41" s="6">
        <v>3.81</v>
      </c>
      <c r="Q41" s="7">
        <v>4.07</v>
      </c>
      <c r="R41" s="6">
        <v>0.92</v>
      </c>
      <c r="S41" s="6">
        <v>1.38</v>
      </c>
      <c r="T41" s="6">
        <v>0.75</v>
      </c>
      <c r="U41" s="6">
        <v>1.04</v>
      </c>
    </row>
    <row r="42" spans="1:21" ht="16" x14ac:dyDescent="0.2">
      <c r="A42" s="3" t="s">
        <v>52</v>
      </c>
      <c r="B42" s="6">
        <v>0.81</v>
      </c>
      <c r="C42" s="6">
        <v>0.25</v>
      </c>
      <c r="D42" s="6">
        <v>0.93</v>
      </c>
      <c r="E42" s="6">
        <v>1.25</v>
      </c>
      <c r="F42" s="6">
        <v>1.0900000000000001</v>
      </c>
      <c r="G42" s="6">
        <v>1.02</v>
      </c>
      <c r="H42" s="6">
        <v>0.36</v>
      </c>
      <c r="I42" s="6">
        <v>-1.44</v>
      </c>
      <c r="J42" s="6">
        <v>-2.6</v>
      </c>
      <c r="K42" s="6">
        <v>-2.58</v>
      </c>
      <c r="L42" s="6">
        <v>-0.37</v>
      </c>
      <c r="M42" s="6">
        <v>0.98</v>
      </c>
      <c r="N42" s="6">
        <v>5.52</v>
      </c>
      <c r="O42" s="6">
        <v>2.2599999999999998</v>
      </c>
      <c r="P42" s="6">
        <v>3.81</v>
      </c>
      <c r="Q42" s="7">
        <v>4.07</v>
      </c>
      <c r="R42" s="6">
        <v>0.92</v>
      </c>
      <c r="S42" s="6">
        <v>1.38</v>
      </c>
      <c r="T42" s="6">
        <v>0.75</v>
      </c>
      <c r="U42" s="6">
        <v>1.04</v>
      </c>
    </row>
    <row r="43" spans="1:21" ht="16" x14ac:dyDescent="0.2">
      <c r="A43" s="3" t="s">
        <v>53</v>
      </c>
      <c r="B43" s="4">
        <v>230100000</v>
      </c>
      <c r="C43" s="4">
        <v>232100000</v>
      </c>
      <c r="D43" s="4">
        <v>234200000</v>
      </c>
      <c r="E43" s="4">
        <v>233300000</v>
      </c>
      <c r="F43" s="4">
        <v>231700000</v>
      </c>
      <c r="G43" s="4">
        <v>229600000</v>
      </c>
      <c r="H43" s="4">
        <v>232400000</v>
      </c>
      <c r="I43" s="4">
        <v>226000000</v>
      </c>
      <c r="J43" s="4">
        <v>222700000</v>
      </c>
      <c r="K43" s="4">
        <v>219500000</v>
      </c>
      <c r="L43" s="4">
        <v>218900000</v>
      </c>
      <c r="M43" s="4">
        <v>222500000</v>
      </c>
      <c r="N43" s="4">
        <v>222000000</v>
      </c>
      <c r="O43" s="4">
        <v>222000000</v>
      </c>
      <c r="P43" s="4">
        <v>218000000</v>
      </c>
      <c r="Q43" s="5">
        <v>216500000</v>
      </c>
      <c r="R43" s="4">
        <v>217000000</v>
      </c>
      <c r="S43" s="4">
        <v>218000000</v>
      </c>
      <c r="T43" s="4">
        <v>216000000</v>
      </c>
      <c r="U43" s="4">
        <v>215000000</v>
      </c>
    </row>
    <row r="44" spans="1:21" ht="16" x14ac:dyDescent="0.2">
      <c r="A44" s="3" t="s">
        <v>54</v>
      </c>
      <c r="B44" s="6">
        <v>0.8</v>
      </c>
      <c r="C44" s="6">
        <v>0.25</v>
      </c>
      <c r="D44" s="6">
        <v>0.91</v>
      </c>
      <c r="E44" s="6">
        <v>1.22</v>
      </c>
      <c r="F44" s="6">
        <v>1.07</v>
      </c>
      <c r="G44" s="4">
        <v>1</v>
      </c>
      <c r="H44" s="6">
        <v>0.35</v>
      </c>
      <c r="I44" s="6">
        <v>-1.44</v>
      </c>
      <c r="J44" s="6">
        <v>-2.6</v>
      </c>
      <c r="K44" s="6">
        <v>-2.58</v>
      </c>
      <c r="L44" s="6">
        <v>-0.37</v>
      </c>
      <c r="M44" s="6">
        <v>0.96</v>
      </c>
      <c r="N44" s="6">
        <v>5.44</v>
      </c>
      <c r="O44" s="6">
        <v>2.2400000000000002</v>
      </c>
      <c r="P44" s="6">
        <v>3.78</v>
      </c>
      <c r="Q44" s="7">
        <v>4.04</v>
      </c>
      <c r="R44" s="6">
        <v>0.91</v>
      </c>
      <c r="S44" s="6">
        <v>1.34</v>
      </c>
      <c r="T44" s="6">
        <v>0.75</v>
      </c>
      <c r="U44" s="6">
        <v>1.03</v>
      </c>
    </row>
    <row r="45" spans="1:21" ht="16" x14ac:dyDescent="0.2">
      <c r="A45" s="3" t="s">
        <v>55</v>
      </c>
      <c r="B45" s="6">
        <v>0.8</v>
      </c>
      <c r="C45" s="6">
        <v>0.25</v>
      </c>
      <c r="D45" s="6">
        <v>0.91</v>
      </c>
      <c r="E45" s="6">
        <v>1.22</v>
      </c>
      <c r="F45" s="6">
        <v>1.07</v>
      </c>
      <c r="G45" s="4">
        <v>1</v>
      </c>
      <c r="H45" s="6">
        <v>0.35</v>
      </c>
      <c r="I45" s="6">
        <v>-1.44</v>
      </c>
      <c r="J45" s="6">
        <v>-2.6</v>
      </c>
      <c r="K45" s="6">
        <v>-2.58</v>
      </c>
      <c r="L45" s="6">
        <v>-0.37</v>
      </c>
      <c r="M45" s="6">
        <v>0.96</v>
      </c>
      <c r="N45" s="6">
        <v>5.44</v>
      </c>
      <c r="O45" s="6">
        <v>2.2400000000000002</v>
      </c>
      <c r="P45" s="6">
        <v>3.78</v>
      </c>
      <c r="Q45" s="7">
        <v>4.04</v>
      </c>
      <c r="R45" s="6">
        <v>0.91</v>
      </c>
      <c r="S45" s="6">
        <v>1.34</v>
      </c>
      <c r="T45" s="6">
        <v>0.75</v>
      </c>
      <c r="U45" s="6">
        <v>1.03</v>
      </c>
    </row>
    <row r="46" spans="1:21" ht="16" x14ac:dyDescent="0.2">
      <c r="A46" s="3" t="s">
        <v>56</v>
      </c>
      <c r="B46" s="4">
        <v>376500000</v>
      </c>
      <c r="C46" s="4">
        <v>246300000</v>
      </c>
      <c r="D46" s="4">
        <v>387600000</v>
      </c>
      <c r="E46" s="4">
        <v>469800000</v>
      </c>
      <c r="F46" s="4">
        <v>477600000</v>
      </c>
      <c r="G46" s="4">
        <v>426500000</v>
      </c>
      <c r="H46" s="4">
        <v>269700000</v>
      </c>
      <c r="I46" s="4">
        <v>147100000</v>
      </c>
      <c r="J46" s="4">
        <v>-279900000</v>
      </c>
      <c r="K46" s="4">
        <v>-306600000</v>
      </c>
      <c r="L46" s="4">
        <v>112100000</v>
      </c>
      <c r="M46" s="4">
        <v>470800000</v>
      </c>
      <c r="N46" s="4">
        <v>752900000</v>
      </c>
      <c r="O46" s="4">
        <v>765700000</v>
      </c>
      <c r="P46" s="4">
        <v>1139000000</v>
      </c>
      <c r="Q46" s="5">
        <v>1152000000</v>
      </c>
      <c r="R46" s="4">
        <v>293000000</v>
      </c>
      <c r="S46" s="4">
        <v>314000000</v>
      </c>
      <c r="T46" s="4">
        <v>250000000</v>
      </c>
      <c r="U46" s="4">
        <v>295000000</v>
      </c>
    </row>
    <row r="47" spans="1:21" ht="16" x14ac:dyDescent="0.2">
      <c r="A47" s="3" t="s">
        <v>57</v>
      </c>
      <c r="B47" s="6">
        <v>16.260000000000002</v>
      </c>
      <c r="C47" s="6">
        <v>14.37</v>
      </c>
      <c r="D47" s="6">
        <v>19.86</v>
      </c>
      <c r="E47" s="6">
        <v>21.2</v>
      </c>
      <c r="F47" s="6">
        <v>20.66</v>
      </c>
      <c r="G47" s="6">
        <v>18.760000000000002</v>
      </c>
      <c r="H47" s="6">
        <v>10.74</v>
      </c>
      <c r="I47" s="6">
        <v>5.87</v>
      </c>
      <c r="J47" s="6">
        <v>-13.78</v>
      </c>
      <c r="K47" s="6">
        <v>-14.91</v>
      </c>
      <c r="L47" s="6">
        <v>4.3600000000000003</v>
      </c>
      <c r="M47" s="6">
        <v>14.38</v>
      </c>
      <c r="N47" s="6">
        <v>19.86</v>
      </c>
      <c r="O47" s="6">
        <v>17.46</v>
      </c>
      <c r="P47" s="6">
        <v>22.76</v>
      </c>
      <c r="Q47" s="7">
        <v>22.1</v>
      </c>
      <c r="R47" s="6">
        <v>20.45</v>
      </c>
      <c r="S47" s="6">
        <v>22.76</v>
      </c>
      <c r="T47" s="6">
        <v>22.28</v>
      </c>
      <c r="U47" s="6">
        <v>22.1</v>
      </c>
    </row>
    <row r="48" spans="1:21" ht="16" x14ac:dyDescent="0.2">
      <c r="A48" s="3" t="s">
        <v>58</v>
      </c>
      <c r="B48" s="4">
        <v>284700000</v>
      </c>
      <c r="C48" s="4">
        <v>134800000</v>
      </c>
      <c r="D48" s="4">
        <v>282200000</v>
      </c>
      <c r="E48" s="4">
        <v>354300000</v>
      </c>
      <c r="F48" s="4">
        <v>349800000</v>
      </c>
      <c r="G48" s="4">
        <v>297600000</v>
      </c>
      <c r="H48" s="4">
        <v>123800000</v>
      </c>
      <c r="I48" s="4">
        <v>1300000</v>
      </c>
      <c r="J48" s="4">
        <v>-419100000</v>
      </c>
      <c r="K48" s="4">
        <v>-415000000</v>
      </c>
      <c r="L48" s="4">
        <v>16900000</v>
      </c>
      <c r="M48" s="4">
        <v>343500000</v>
      </c>
      <c r="N48" s="4">
        <v>629100000</v>
      </c>
      <c r="O48" s="4">
        <v>617600000</v>
      </c>
      <c r="P48" s="4">
        <v>989000000</v>
      </c>
      <c r="Q48" s="5">
        <v>1012000000</v>
      </c>
      <c r="R48" s="4">
        <v>256000000</v>
      </c>
      <c r="S48" s="4">
        <v>277000000</v>
      </c>
      <c r="T48" s="4">
        <v>217000000</v>
      </c>
      <c r="U48" s="4">
        <v>262000000</v>
      </c>
    </row>
    <row r="49" spans="1:21" ht="16" x14ac:dyDescent="0.2">
      <c r="A49" s="3" t="s">
        <v>59</v>
      </c>
      <c r="B49" s="4">
        <v>284700000</v>
      </c>
      <c r="C49" s="4">
        <v>134800000</v>
      </c>
      <c r="D49" s="4">
        <v>282200000</v>
      </c>
      <c r="E49" s="4">
        <v>354300000</v>
      </c>
      <c r="F49" s="4">
        <v>349800000</v>
      </c>
      <c r="G49" s="4">
        <v>297600000</v>
      </c>
      <c r="H49" s="4">
        <v>123800000</v>
      </c>
      <c r="I49" s="4">
        <v>1300000</v>
      </c>
      <c r="J49" s="4">
        <v>-419100000</v>
      </c>
      <c r="K49" s="4">
        <v>-415000000</v>
      </c>
      <c r="L49" s="4">
        <v>16900000</v>
      </c>
      <c r="M49" s="4">
        <v>343500000</v>
      </c>
      <c r="N49" s="4">
        <v>629100000</v>
      </c>
      <c r="O49" s="4">
        <v>617600000</v>
      </c>
      <c r="P49" s="4">
        <v>989000000</v>
      </c>
      <c r="Q49" s="5">
        <v>1012000000</v>
      </c>
      <c r="R49" s="4">
        <v>256000000</v>
      </c>
      <c r="S49" s="4">
        <v>277000000</v>
      </c>
      <c r="T49" s="4">
        <v>217000000</v>
      </c>
      <c r="U49" s="4">
        <v>262000000</v>
      </c>
    </row>
    <row r="50" spans="1:21" ht="16" x14ac:dyDescent="0.2">
      <c r="A50" s="3" t="s">
        <v>63</v>
      </c>
      <c r="B50" s="4">
        <v>296821</v>
      </c>
      <c r="C50" s="4">
        <v>252015</v>
      </c>
      <c r="D50" s="4">
        <v>287029</v>
      </c>
      <c r="E50" s="4">
        <v>295413</v>
      </c>
      <c r="F50" s="4">
        <v>316740</v>
      </c>
      <c r="G50" s="4">
        <v>299197</v>
      </c>
      <c r="H50" s="4">
        <v>284733</v>
      </c>
      <c r="I50" s="4">
        <v>263589</v>
      </c>
      <c r="J50" s="4">
        <v>225667</v>
      </c>
      <c r="K50" s="4">
        <v>233705</v>
      </c>
      <c r="L50" s="4">
        <v>267688</v>
      </c>
      <c r="M50" s="4">
        <v>324188</v>
      </c>
      <c r="N50" s="4">
        <v>329600</v>
      </c>
      <c r="O50" s="4">
        <v>348127</v>
      </c>
      <c r="P50" s="4">
        <v>365328</v>
      </c>
      <c r="Q50" s="5">
        <v>380438</v>
      </c>
      <c r="R50" s="4">
        <v>101587</v>
      </c>
      <c r="S50" s="4">
        <v>96204</v>
      </c>
      <c r="T50" s="4">
        <v>92628</v>
      </c>
      <c r="U50" s="4">
        <v>98175</v>
      </c>
    </row>
    <row r="51" spans="1:21" ht="16" x14ac:dyDescent="0.2">
      <c r="A51" s="3" t="s">
        <v>64</v>
      </c>
      <c r="B51" s="4" t="s">
        <v>26</v>
      </c>
      <c r="C51" s="4" t="s">
        <v>26</v>
      </c>
      <c r="D51" s="4" t="s">
        <v>26</v>
      </c>
      <c r="E51" s="4" t="s">
        <v>26</v>
      </c>
      <c r="F51" s="4" t="s">
        <v>26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5" t="s">
        <v>26</v>
      </c>
      <c r="R51" s="4" t="s">
        <v>26</v>
      </c>
      <c r="S51" s="4" t="s">
        <v>26</v>
      </c>
      <c r="T51" s="4" t="s">
        <v>26</v>
      </c>
      <c r="U51" s="4" t="s">
        <v>26</v>
      </c>
    </row>
    <row r="52" spans="1:21" ht="16" x14ac:dyDescent="0.2">
      <c r="A52" s="3" t="s">
        <v>65</v>
      </c>
      <c r="B52" s="4">
        <v>91800000</v>
      </c>
      <c r="C52" s="4">
        <v>111500000</v>
      </c>
      <c r="D52" s="4">
        <v>105400000</v>
      </c>
      <c r="E52" s="4">
        <v>115500000</v>
      </c>
      <c r="F52" s="4">
        <v>127800000</v>
      </c>
      <c r="G52" s="4">
        <v>128900000</v>
      </c>
      <c r="H52" s="4">
        <v>145900000</v>
      </c>
      <c r="I52" s="4">
        <v>145800000</v>
      </c>
      <c r="J52" s="4">
        <v>139200000</v>
      </c>
      <c r="K52" s="4">
        <v>108400000</v>
      </c>
      <c r="L52" s="4">
        <v>95200000</v>
      </c>
      <c r="M52" s="4">
        <v>127300000</v>
      </c>
      <c r="N52" s="4">
        <v>123800000</v>
      </c>
      <c r="O52" s="4">
        <v>148100000</v>
      </c>
      <c r="P52" s="4">
        <v>150000000</v>
      </c>
      <c r="Q52" s="5">
        <v>140000000</v>
      </c>
      <c r="R52" s="4">
        <v>37000000</v>
      </c>
      <c r="S52" s="4">
        <v>37000000</v>
      </c>
      <c r="T52" s="4">
        <v>33000000</v>
      </c>
      <c r="U52" s="4">
        <v>33000000</v>
      </c>
    </row>
    <row r="54" spans="1:21" ht="16" x14ac:dyDescent="0.2">
      <c r="A54" s="2" t="s">
        <v>26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  <c r="T54" s="2" t="s">
        <v>18</v>
      </c>
      <c r="U54" s="2" t="s">
        <v>19</v>
      </c>
    </row>
    <row r="55" spans="1:21" ht="16" x14ac:dyDescent="0.2">
      <c r="A55" s="3" t="s">
        <v>66</v>
      </c>
      <c r="B55" s="4">
        <v>1388000000</v>
      </c>
      <c r="C55" s="4">
        <v>1379600000</v>
      </c>
      <c r="D55" s="4">
        <v>1714300000</v>
      </c>
      <c r="E55" s="4">
        <v>1895900000</v>
      </c>
      <c r="F55" s="4">
        <v>2552400000</v>
      </c>
      <c r="G55" s="4">
        <v>2835000000</v>
      </c>
      <c r="H55" s="4">
        <v>2671300000</v>
      </c>
      <c r="I55" s="4">
        <v>2993100000</v>
      </c>
      <c r="J55" s="4">
        <v>2461800000</v>
      </c>
      <c r="K55" s="4">
        <v>1877900000</v>
      </c>
      <c r="L55" s="4">
        <v>1620000000</v>
      </c>
      <c r="M55" s="4">
        <v>2659300000</v>
      </c>
      <c r="N55" s="4">
        <v>2699200000</v>
      </c>
      <c r="O55" s="4">
        <v>2763800000</v>
      </c>
      <c r="P55" s="4">
        <v>3341000000</v>
      </c>
      <c r="Q55" s="5">
        <v>2821000000</v>
      </c>
      <c r="R55" s="4">
        <v>2788000000</v>
      </c>
      <c r="S55" s="4">
        <v>3341000000</v>
      </c>
      <c r="T55" s="4">
        <v>2833000000</v>
      </c>
      <c r="U55" s="4">
        <v>2821000000</v>
      </c>
    </row>
    <row r="56" spans="1:21" ht="16" x14ac:dyDescent="0.2">
      <c r="A56" s="3" t="s">
        <v>67</v>
      </c>
      <c r="B56" s="4">
        <v>981100000</v>
      </c>
      <c r="C56" s="4">
        <v>1000600000</v>
      </c>
      <c r="D56" s="4">
        <v>1274300000</v>
      </c>
      <c r="E56" s="4">
        <v>1411300000</v>
      </c>
      <c r="F56" s="4">
        <v>1954300000</v>
      </c>
      <c r="G56" s="4">
        <v>2267100000</v>
      </c>
      <c r="H56" s="4">
        <v>2026400000</v>
      </c>
      <c r="I56" s="4">
        <v>2250900000</v>
      </c>
      <c r="J56" s="4">
        <v>1899900000</v>
      </c>
      <c r="K56" s="4">
        <v>1323200000</v>
      </c>
      <c r="L56" s="4">
        <v>953600000</v>
      </c>
      <c r="M56" s="4">
        <v>1843700000</v>
      </c>
      <c r="N56" s="4">
        <v>1857200000</v>
      </c>
      <c r="O56" s="4">
        <v>1764100000</v>
      </c>
      <c r="P56" s="4">
        <v>2072000000</v>
      </c>
      <c r="Q56" s="5">
        <v>2073000000</v>
      </c>
      <c r="R56" s="4">
        <v>1804000000</v>
      </c>
      <c r="S56" s="4">
        <v>2072000000</v>
      </c>
      <c r="T56" s="4">
        <v>2131000000</v>
      </c>
      <c r="U56" s="4">
        <v>2073000000</v>
      </c>
    </row>
    <row r="57" spans="1:21" ht="16" x14ac:dyDescent="0.2">
      <c r="A57" s="3" t="s">
        <v>68</v>
      </c>
      <c r="B57" s="4">
        <v>917600000</v>
      </c>
      <c r="C57" s="4">
        <v>838700000</v>
      </c>
      <c r="D57" s="4">
        <v>1075100000</v>
      </c>
      <c r="E57" s="4">
        <v>1156900000</v>
      </c>
      <c r="F57" s="4">
        <v>1612200000</v>
      </c>
      <c r="G57" s="4">
        <v>1853000000</v>
      </c>
      <c r="H57" s="4">
        <v>1410600000</v>
      </c>
      <c r="I57" s="4">
        <v>1353000000</v>
      </c>
      <c r="J57" s="4">
        <v>1213100000</v>
      </c>
      <c r="K57" s="4">
        <v>1078000000</v>
      </c>
      <c r="L57" s="4">
        <v>886000000</v>
      </c>
      <c r="M57" s="4">
        <v>1774700000</v>
      </c>
      <c r="N57" s="4">
        <v>1772200000</v>
      </c>
      <c r="O57" s="4">
        <v>1528400000</v>
      </c>
      <c r="P57" s="4">
        <v>1947000000</v>
      </c>
      <c r="Q57" s="5">
        <v>1714000000</v>
      </c>
      <c r="R57" s="4">
        <v>1665000000</v>
      </c>
      <c r="S57" s="4">
        <v>1947000000</v>
      </c>
      <c r="T57" s="4">
        <v>1909000000</v>
      </c>
      <c r="U57" s="4">
        <v>1714000000</v>
      </c>
    </row>
    <row r="58" spans="1:21" ht="16" x14ac:dyDescent="0.2">
      <c r="A58" s="3" t="s">
        <v>69</v>
      </c>
      <c r="B58" s="4">
        <v>63500000</v>
      </c>
      <c r="C58" s="4">
        <v>161900000</v>
      </c>
      <c r="D58" s="4">
        <v>199200000</v>
      </c>
      <c r="E58" s="4">
        <v>254400000</v>
      </c>
      <c r="F58" s="4">
        <v>342100000</v>
      </c>
      <c r="G58" s="4">
        <v>414100000</v>
      </c>
      <c r="H58" s="4">
        <v>615800000</v>
      </c>
      <c r="I58" s="4">
        <v>897900000</v>
      </c>
      <c r="J58" s="4">
        <v>686800000</v>
      </c>
      <c r="K58" s="4">
        <v>245200000</v>
      </c>
      <c r="L58" s="4">
        <v>67600000</v>
      </c>
      <c r="M58" s="4">
        <v>69000000</v>
      </c>
      <c r="N58" s="4">
        <v>85000000</v>
      </c>
      <c r="O58" s="4">
        <v>235700000</v>
      </c>
      <c r="P58" s="4">
        <v>125000000</v>
      </c>
      <c r="Q58" s="5">
        <v>359000000</v>
      </c>
      <c r="R58" s="4">
        <v>139000000</v>
      </c>
      <c r="S58" s="4">
        <v>125000000</v>
      </c>
      <c r="T58" s="4">
        <v>222000000</v>
      </c>
      <c r="U58" s="4">
        <v>359000000</v>
      </c>
    </row>
    <row r="59" spans="1:21" ht="16" x14ac:dyDescent="0.2">
      <c r="A59" s="3" t="s">
        <v>70</v>
      </c>
      <c r="B59" s="4">
        <v>316500000</v>
      </c>
      <c r="C59" s="4">
        <v>277400000</v>
      </c>
      <c r="D59" s="4">
        <v>318400000</v>
      </c>
      <c r="E59" s="4">
        <v>395100000</v>
      </c>
      <c r="F59" s="4">
        <v>495100000</v>
      </c>
      <c r="G59" s="4">
        <v>423700000</v>
      </c>
      <c r="H59" s="4">
        <v>458900000</v>
      </c>
      <c r="I59" s="4">
        <v>653600000</v>
      </c>
      <c r="J59" s="4">
        <v>452300000</v>
      </c>
      <c r="K59" s="4">
        <v>438200000</v>
      </c>
      <c r="L59" s="4">
        <v>474300000</v>
      </c>
      <c r="M59" s="4">
        <v>652300000</v>
      </c>
      <c r="N59" s="4">
        <v>643100000</v>
      </c>
      <c r="O59" s="4">
        <v>716100000</v>
      </c>
      <c r="P59" s="4">
        <v>961000000</v>
      </c>
      <c r="Q59" s="5">
        <v>402000000</v>
      </c>
      <c r="R59" s="4">
        <v>642000000</v>
      </c>
      <c r="S59" s="4">
        <v>961000000</v>
      </c>
      <c r="T59" s="4">
        <v>331000000</v>
      </c>
      <c r="U59" s="4">
        <v>402000000</v>
      </c>
    </row>
    <row r="60" spans="1:21" ht="16" x14ac:dyDescent="0.2">
      <c r="A60" s="3" t="s">
        <v>71</v>
      </c>
      <c r="B60" s="4">
        <v>316500000</v>
      </c>
      <c r="C60" s="4">
        <v>277400000</v>
      </c>
      <c r="D60" s="4">
        <v>318400000</v>
      </c>
      <c r="E60" s="4">
        <v>395100000</v>
      </c>
      <c r="F60" s="4">
        <v>495100000</v>
      </c>
      <c r="G60" s="4">
        <v>423700000</v>
      </c>
      <c r="H60" s="4">
        <v>458900000</v>
      </c>
      <c r="I60" s="4">
        <v>653600000</v>
      </c>
      <c r="J60" s="4">
        <v>452300000</v>
      </c>
      <c r="K60" s="4">
        <v>438200000</v>
      </c>
      <c r="L60" s="4">
        <v>474300000</v>
      </c>
      <c r="M60" s="4">
        <v>652300000</v>
      </c>
      <c r="N60" s="4">
        <v>643100000</v>
      </c>
      <c r="O60" s="4">
        <v>716100000</v>
      </c>
      <c r="P60" s="4">
        <v>961000000</v>
      </c>
      <c r="Q60" s="5">
        <v>402000000</v>
      </c>
      <c r="R60" s="4">
        <v>642000000</v>
      </c>
      <c r="S60" s="4">
        <v>961000000</v>
      </c>
      <c r="T60" s="4">
        <v>331000000</v>
      </c>
      <c r="U60" s="4">
        <v>402000000</v>
      </c>
    </row>
    <row r="61" spans="1:21" ht="16" x14ac:dyDescent="0.2">
      <c r="A61" s="3" t="s">
        <v>72</v>
      </c>
      <c r="B61" s="4" t="s">
        <v>26</v>
      </c>
      <c r="C61" s="4" t="s">
        <v>26</v>
      </c>
      <c r="D61" s="4" t="s">
        <v>26</v>
      </c>
      <c r="E61" s="4" t="s">
        <v>26</v>
      </c>
      <c r="F61" s="4" t="s">
        <v>26</v>
      </c>
      <c r="G61" s="4" t="s">
        <v>26</v>
      </c>
      <c r="H61" s="4" t="s">
        <v>26</v>
      </c>
      <c r="I61" s="4" t="s">
        <v>26</v>
      </c>
      <c r="J61" s="4" t="s">
        <v>26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  <c r="Q61" s="5" t="s">
        <v>26</v>
      </c>
      <c r="R61" s="4" t="s">
        <v>26</v>
      </c>
      <c r="S61" s="4" t="s">
        <v>26</v>
      </c>
      <c r="T61" s="4" t="s">
        <v>26</v>
      </c>
      <c r="U61" s="4" t="s">
        <v>26</v>
      </c>
    </row>
    <row r="62" spans="1:21" ht="16" x14ac:dyDescent="0.2">
      <c r="A62" s="3" t="s">
        <v>73</v>
      </c>
      <c r="B62" s="4" t="s">
        <v>26</v>
      </c>
      <c r="C62" s="4" t="s">
        <v>26</v>
      </c>
      <c r="D62" s="4" t="s">
        <v>26</v>
      </c>
      <c r="E62" s="4" t="s">
        <v>26</v>
      </c>
      <c r="F62" s="4" t="s">
        <v>26</v>
      </c>
      <c r="G62" s="4" t="s">
        <v>26</v>
      </c>
      <c r="H62" s="4" t="s">
        <v>26</v>
      </c>
      <c r="I62" s="4" t="s">
        <v>26</v>
      </c>
      <c r="J62" s="4" t="s">
        <v>26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5" t="s">
        <v>26</v>
      </c>
      <c r="R62" s="4" t="s">
        <v>26</v>
      </c>
      <c r="S62" s="4" t="s">
        <v>26</v>
      </c>
      <c r="T62" s="4" t="s">
        <v>26</v>
      </c>
      <c r="U62" s="4" t="s">
        <v>26</v>
      </c>
    </row>
    <row r="63" spans="1:21" ht="16" x14ac:dyDescent="0.2">
      <c r="A63" s="3" t="s">
        <v>74</v>
      </c>
      <c r="B63" s="4" t="s">
        <v>26</v>
      </c>
      <c r="C63" s="4" t="s">
        <v>26</v>
      </c>
      <c r="D63" s="4" t="s">
        <v>26</v>
      </c>
      <c r="E63" s="4" t="s">
        <v>26</v>
      </c>
      <c r="F63" s="4" t="s">
        <v>26</v>
      </c>
      <c r="G63" s="4" t="s">
        <v>26</v>
      </c>
      <c r="H63" s="4" t="s">
        <v>26</v>
      </c>
      <c r="I63" s="4" t="s">
        <v>26</v>
      </c>
      <c r="J63" s="4" t="s">
        <v>26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26</v>
      </c>
      <c r="Q63" s="5" t="s">
        <v>26</v>
      </c>
      <c r="R63" s="4" t="s">
        <v>26</v>
      </c>
      <c r="S63" s="4" t="s">
        <v>26</v>
      </c>
      <c r="T63" s="4" t="s">
        <v>26</v>
      </c>
      <c r="U63" s="4" t="s">
        <v>26</v>
      </c>
    </row>
    <row r="64" spans="1:21" ht="16" x14ac:dyDescent="0.2">
      <c r="A64" s="3" t="s">
        <v>75</v>
      </c>
      <c r="B64" s="4" t="s">
        <v>26</v>
      </c>
      <c r="C64" s="4" t="s">
        <v>26</v>
      </c>
      <c r="D64" s="4" t="s">
        <v>26</v>
      </c>
      <c r="E64" s="4" t="s">
        <v>26</v>
      </c>
      <c r="F64" s="4" t="s">
        <v>26</v>
      </c>
      <c r="G64" s="4" t="s">
        <v>26</v>
      </c>
      <c r="H64" s="4" t="s">
        <v>26</v>
      </c>
      <c r="I64" s="4" t="s">
        <v>26</v>
      </c>
      <c r="J64" s="4" t="s">
        <v>26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5" t="s">
        <v>26</v>
      </c>
      <c r="R64" s="4" t="s">
        <v>26</v>
      </c>
      <c r="S64" s="4" t="s">
        <v>26</v>
      </c>
      <c r="T64" s="4" t="s">
        <v>26</v>
      </c>
      <c r="U64" s="4" t="s">
        <v>26</v>
      </c>
    </row>
    <row r="65" spans="1:21" ht="16" x14ac:dyDescent="0.2">
      <c r="A65" s="3" t="s">
        <v>76</v>
      </c>
      <c r="B65" s="4" t="s">
        <v>26</v>
      </c>
      <c r="C65" s="4" t="s">
        <v>26</v>
      </c>
      <c r="D65" s="4" t="s">
        <v>26</v>
      </c>
      <c r="E65" s="4" t="s">
        <v>26</v>
      </c>
      <c r="F65" s="4" t="s">
        <v>26</v>
      </c>
      <c r="G65" s="4" t="s">
        <v>26</v>
      </c>
      <c r="H65" s="4" t="s">
        <v>26</v>
      </c>
      <c r="I65" s="4" t="s">
        <v>26</v>
      </c>
      <c r="J65" s="4" t="s">
        <v>26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26</v>
      </c>
      <c r="Q65" s="5" t="s">
        <v>26</v>
      </c>
      <c r="R65" s="4" t="s">
        <v>26</v>
      </c>
      <c r="S65" s="4" t="s">
        <v>26</v>
      </c>
      <c r="T65" s="4" t="s">
        <v>26</v>
      </c>
      <c r="U65" s="4" t="s">
        <v>26</v>
      </c>
    </row>
    <row r="66" spans="1:21" ht="16" x14ac:dyDescent="0.2">
      <c r="A66" s="3" t="s">
        <v>77</v>
      </c>
      <c r="B66" s="4" t="s">
        <v>26</v>
      </c>
      <c r="C66" s="4" t="s">
        <v>26</v>
      </c>
      <c r="D66" s="4" t="s">
        <v>26</v>
      </c>
      <c r="E66" s="4" t="s">
        <v>26</v>
      </c>
      <c r="F66" s="4" t="s">
        <v>26</v>
      </c>
      <c r="G66" s="4" t="s">
        <v>26</v>
      </c>
      <c r="H66" s="4" t="s">
        <v>26</v>
      </c>
      <c r="I66" s="4" t="s">
        <v>26</v>
      </c>
      <c r="J66" s="4" t="s">
        <v>26</v>
      </c>
      <c r="K66" s="4" t="s">
        <v>26</v>
      </c>
      <c r="L66" s="4" t="s">
        <v>26</v>
      </c>
      <c r="M66" s="4" t="s">
        <v>26</v>
      </c>
      <c r="N66" s="4" t="s">
        <v>26</v>
      </c>
      <c r="O66" s="4" t="s">
        <v>26</v>
      </c>
      <c r="P66" s="4" t="s">
        <v>26</v>
      </c>
      <c r="Q66" s="5" t="s">
        <v>26</v>
      </c>
      <c r="R66" s="4" t="s">
        <v>26</v>
      </c>
      <c r="S66" s="4" t="s">
        <v>26</v>
      </c>
      <c r="T66" s="4" t="s">
        <v>26</v>
      </c>
      <c r="U66" s="4" t="s">
        <v>26</v>
      </c>
    </row>
    <row r="67" spans="1:21" ht="16" x14ac:dyDescent="0.2">
      <c r="A67" s="3" t="s">
        <v>78</v>
      </c>
      <c r="B67" s="4" t="s">
        <v>26</v>
      </c>
      <c r="C67" s="4" t="s">
        <v>26</v>
      </c>
      <c r="D67" s="4" t="s">
        <v>26</v>
      </c>
      <c r="E67" s="4" t="s">
        <v>26</v>
      </c>
      <c r="F67" s="4" t="s">
        <v>26</v>
      </c>
      <c r="G67" s="4" t="s">
        <v>26</v>
      </c>
      <c r="H67" s="4" t="s">
        <v>26</v>
      </c>
      <c r="I67" s="4" t="s">
        <v>26</v>
      </c>
      <c r="J67" s="4" t="s">
        <v>26</v>
      </c>
      <c r="K67" s="4" t="s">
        <v>26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5" t="s">
        <v>26</v>
      </c>
      <c r="R67" s="4" t="s">
        <v>26</v>
      </c>
      <c r="S67" s="4" t="s">
        <v>26</v>
      </c>
      <c r="T67" s="4" t="s">
        <v>26</v>
      </c>
      <c r="U67" s="4" t="s">
        <v>26</v>
      </c>
    </row>
    <row r="68" spans="1:21" ht="16" x14ac:dyDescent="0.2">
      <c r="A68" s="3" t="s">
        <v>79</v>
      </c>
      <c r="B68" s="4" t="s">
        <v>26</v>
      </c>
      <c r="C68" s="4" t="s">
        <v>26</v>
      </c>
      <c r="D68" s="4" t="s">
        <v>26</v>
      </c>
      <c r="E68" s="4" t="s">
        <v>26</v>
      </c>
      <c r="F68" s="4" t="s">
        <v>26</v>
      </c>
      <c r="G68" s="4" t="s">
        <v>26</v>
      </c>
      <c r="H68" s="4" t="s">
        <v>26</v>
      </c>
      <c r="I68" s="4" t="s">
        <v>26</v>
      </c>
      <c r="J68" s="4" t="s">
        <v>26</v>
      </c>
      <c r="K68" s="4" t="s">
        <v>26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5" t="s">
        <v>26</v>
      </c>
      <c r="R68" s="4" t="s">
        <v>26</v>
      </c>
      <c r="S68" s="4" t="s">
        <v>26</v>
      </c>
      <c r="T68" s="4" t="s">
        <v>26</v>
      </c>
      <c r="U68" s="4" t="s">
        <v>26</v>
      </c>
    </row>
    <row r="69" spans="1:21" ht="16" x14ac:dyDescent="0.2">
      <c r="A69" s="3" t="s">
        <v>80</v>
      </c>
      <c r="B69" s="4" t="s">
        <v>26</v>
      </c>
      <c r="C69" s="4" t="s">
        <v>26</v>
      </c>
      <c r="D69" s="4" t="s">
        <v>26</v>
      </c>
      <c r="E69" s="4" t="s">
        <v>26</v>
      </c>
      <c r="F69" s="4" t="s">
        <v>26</v>
      </c>
      <c r="G69" s="4" t="s">
        <v>26</v>
      </c>
      <c r="H69" s="4" t="s">
        <v>26</v>
      </c>
      <c r="I69" s="4" t="s">
        <v>26</v>
      </c>
      <c r="J69" s="4" t="s">
        <v>26</v>
      </c>
      <c r="K69" s="4" t="s">
        <v>26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  <c r="Q69" s="5" t="s">
        <v>26</v>
      </c>
      <c r="R69" s="4" t="s">
        <v>26</v>
      </c>
      <c r="S69" s="4" t="s">
        <v>26</v>
      </c>
      <c r="T69" s="4" t="s">
        <v>26</v>
      </c>
      <c r="U69" s="4" t="s">
        <v>26</v>
      </c>
    </row>
    <row r="70" spans="1:21" ht="16" x14ac:dyDescent="0.2">
      <c r="A70" s="3" t="s">
        <v>81</v>
      </c>
      <c r="B70" s="4">
        <v>90400000</v>
      </c>
      <c r="C70" s="4">
        <v>101600000</v>
      </c>
      <c r="D70" s="4">
        <v>121600000</v>
      </c>
      <c r="E70" s="4">
        <v>89500000</v>
      </c>
      <c r="F70" s="4">
        <v>103000000</v>
      </c>
      <c r="G70" s="4">
        <v>144200000</v>
      </c>
      <c r="H70" s="4">
        <v>186000000</v>
      </c>
      <c r="I70" s="4">
        <v>88600000</v>
      </c>
      <c r="J70" s="4">
        <v>109600000</v>
      </c>
      <c r="K70" s="4">
        <v>116500000</v>
      </c>
      <c r="L70" s="4">
        <v>192100000</v>
      </c>
      <c r="M70" s="4">
        <v>163300000</v>
      </c>
      <c r="N70" s="4">
        <v>198900000</v>
      </c>
      <c r="O70" s="4">
        <v>283600000</v>
      </c>
      <c r="P70" s="4">
        <v>308000000</v>
      </c>
      <c r="Q70" s="5">
        <v>346000000</v>
      </c>
      <c r="R70" s="4">
        <v>342000000</v>
      </c>
      <c r="S70" s="4">
        <v>308000000</v>
      </c>
      <c r="T70" s="4">
        <v>371000000</v>
      </c>
      <c r="U70" s="4">
        <v>346000000</v>
      </c>
    </row>
    <row r="71" spans="1:21" ht="16" x14ac:dyDescent="0.2">
      <c r="A71" s="3" t="s">
        <v>82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26</v>
      </c>
      <c r="G71" s="4" t="s">
        <v>26</v>
      </c>
      <c r="H71" s="4" t="s">
        <v>26</v>
      </c>
      <c r="I71" s="4" t="s">
        <v>26</v>
      </c>
      <c r="J71" s="4" t="s">
        <v>26</v>
      </c>
      <c r="K71" s="4" t="s">
        <v>26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  <c r="Q71" s="5" t="s">
        <v>26</v>
      </c>
      <c r="R71" s="4" t="s">
        <v>26</v>
      </c>
      <c r="S71" s="4" t="s">
        <v>26</v>
      </c>
      <c r="T71" s="4" t="s">
        <v>26</v>
      </c>
      <c r="U71" s="4" t="s">
        <v>26</v>
      </c>
    </row>
    <row r="72" spans="1:21" ht="16" x14ac:dyDescent="0.2">
      <c r="A72" s="3" t="s">
        <v>83</v>
      </c>
      <c r="B72" s="4" t="s">
        <v>26</v>
      </c>
      <c r="C72" s="4" t="s">
        <v>26</v>
      </c>
      <c r="D72" s="4" t="s">
        <v>26</v>
      </c>
      <c r="E72" s="4" t="s">
        <v>26</v>
      </c>
      <c r="F72" s="4" t="s">
        <v>26</v>
      </c>
      <c r="G72" s="4" t="s">
        <v>26</v>
      </c>
      <c r="H72" s="4" t="s">
        <v>26</v>
      </c>
      <c r="I72" s="4" t="s">
        <v>26</v>
      </c>
      <c r="J72" s="4" t="s">
        <v>26</v>
      </c>
      <c r="K72" s="4" t="s">
        <v>26</v>
      </c>
      <c r="L72" s="4" t="s">
        <v>26</v>
      </c>
      <c r="M72" s="4" t="s">
        <v>26</v>
      </c>
      <c r="N72" s="4" t="s">
        <v>26</v>
      </c>
      <c r="O72" s="4" t="s">
        <v>26</v>
      </c>
      <c r="P72" s="4" t="s">
        <v>26</v>
      </c>
      <c r="Q72" s="5" t="s">
        <v>26</v>
      </c>
      <c r="R72" s="4" t="s">
        <v>26</v>
      </c>
      <c r="S72" s="4" t="s">
        <v>26</v>
      </c>
      <c r="T72" s="4" t="s">
        <v>26</v>
      </c>
      <c r="U72" s="4" t="s">
        <v>26</v>
      </c>
    </row>
    <row r="73" spans="1:21" ht="16" x14ac:dyDescent="0.2">
      <c r="A73" s="3" t="s">
        <v>84</v>
      </c>
      <c r="B73" s="4" t="s">
        <v>26</v>
      </c>
      <c r="C73" s="4" t="s">
        <v>26</v>
      </c>
      <c r="D73" s="4" t="s">
        <v>26</v>
      </c>
      <c r="E73" s="4" t="s">
        <v>26</v>
      </c>
      <c r="F73" s="4" t="s">
        <v>26</v>
      </c>
      <c r="G73" s="4" t="s">
        <v>26</v>
      </c>
      <c r="H73" s="4" t="s">
        <v>26</v>
      </c>
      <c r="I73" s="4" t="s">
        <v>26</v>
      </c>
      <c r="J73" s="4" t="s">
        <v>26</v>
      </c>
      <c r="K73" s="4" t="s">
        <v>26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5" t="s">
        <v>26</v>
      </c>
      <c r="R73" s="4" t="s">
        <v>26</v>
      </c>
      <c r="S73" s="4" t="s">
        <v>26</v>
      </c>
      <c r="T73" s="4" t="s">
        <v>26</v>
      </c>
      <c r="U73" s="4" t="s">
        <v>26</v>
      </c>
    </row>
    <row r="74" spans="1:21" ht="16" x14ac:dyDescent="0.2">
      <c r="A74" s="3" t="s">
        <v>85</v>
      </c>
      <c r="B74" s="4" t="s">
        <v>26</v>
      </c>
      <c r="C74" s="4" t="s">
        <v>26</v>
      </c>
      <c r="D74" s="4" t="s">
        <v>26</v>
      </c>
      <c r="E74" s="4" t="s">
        <v>26</v>
      </c>
      <c r="F74" s="4" t="s">
        <v>26</v>
      </c>
      <c r="G74" s="4" t="s">
        <v>26</v>
      </c>
      <c r="H74" s="4" t="s">
        <v>26</v>
      </c>
      <c r="I74" s="4" t="s">
        <v>26</v>
      </c>
      <c r="J74" s="4" t="s">
        <v>26</v>
      </c>
      <c r="K74" s="4" t="s">
        <v>26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26</v>
      </c>
      <c r="Q74" s="5" t="s">
        <v>26</v>
      </c>
      <c r="R74" s="4" t="s">
        <v>26</v>
      </c>
      <c r="S74" s="4" t="s">
        <v>26</v>
      </c>
      <c r="T74" s="4" t="s">
        <v>26</v>
      </c>
      <c r="U74" s="4" t="s">
        <v>26</v>
      </c>
    </row>
    <row r="75" spans="1:21" ht="16" x14ac:dyDescent="0.2">
      <c r="A75" s="3" t="s">
        <v>86</v>
      </c>
      <c r="B75" s="4" t="s">
        <v>26</v>
      </c>
      <c r="C75" s="4" t="s">
        <v>26</v>
      </c>
      <c r="D75" s="4" t="s">
        <v>26</v>
      </c>
      <c r="E75" s="4" t="s">
        <v>26</v>
      </c>
      <c r="F75" s="4" t="s">
        <v>26</v>
      </c>
      <c r="G75" s="4" t="s">
        <v>26</v>
      </c>
      <c r="H75" s="4" t="s">
        <v>26</v>
      </c>
      <c r="I75" s="4" t="s">
        <v>26</v>
      </c>
      <c r="J75" s="4" t="s">
        <v>26</v>
      </c>
      <c r="K75" s="4" t="s">
        <v>26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5" t="s">
        <v>26</v>
      </c>
      <c r="R75" s="4" t="s">
        <v>26</v>
      </c>
      <c r="S75" s="4" t="s">
        <v>26</v>
      </c>
      <c r="T75" s="4" t="s">
        <v>26</v>
      </c>
      <c r="U75" s="4" t="s">
        <v>26</v>
      </c>
    </row>
    <row r="76" spans="1:21" ht="16" x14ac:dyDescent="0.2">
      <c r="A76" s="3" t="s">
        <v>87</v>
      </c>
      <c r="B76" s="4">
        <v>1032700000</v>
      </c>
      <c r="C76" s="4">
        <v>1067600000</v>
      </c>
      <c r="D76" s="4">
        <v>1073300000</v>
      </c>
      <c r="E76" s="4">
        <v>1331900000</v>
      </c>
      <c r="F76" s="4">
        <v>1756000000</v>
      </c>
      <c r="G76" s="4">
        <v>1760000000</v>
      </c>
      <c r="H76" s="4">
        <v>2242500000</v>
      </c>
      <c r="I76" s="4">
        <v>2522200000</v>
      </c>
      <c r="J76" s="4">
        <v>2336000000</v>
      </c>
      <c r="K76" s="4">
        <v>2235700000</v>
      </c>
      <c r="L76" s="4">
        <v>3109200000</v>
      </c>
      <c r="M76" s="4">
        <v>3520000000</v>
      </c>
      <c r="N76" s="4">
        <v>4580600000</v>
      </c>
      <c r="O76" s="4">
        <v>5843000000</v>
      </c>
      <c r="P76" s="4">
        <v>6097000000</v>
      </c>
      <c r="Q76" s="5">
        <v>6286000000</v>
      </c>
      <c r="R76" s="4">
        <v>5847000000</v>
      </c>
      <c r="S76" s="4">
        <v>6097000000</v>
      </c>
      <c r="T76" s="4">
        <v>6236000000</v>
      </c>
      <c r="U76" s="4">
        <v>6286000000</v>
      </c>
    </row>
    <row r="77" spans="1:21" ht="16" x14ac:dyDescent="0.2">
      <c r="A77" s="3" t="s">
        <v>88</v>
      </c>
      <c r="B77" s="4">
        <v>120600000</v>
      </c>
      <c r="C77" s="4">
        <v>101600000</v>
      </c>
      <c r="D77" s="4">
        <v>84500000</v>
      </c>
      <c r="E77" s="4">
        <v>104500000</v>
      </c>
      <c r="F77" s="4">
        <v>114900000</v>
      </c>
      <c r="G77" s="4">
        <v>130300000</v>
      </c>
      <c r="H77" s="4">
        <v>159200000</v>
      </c>
      <c r="I77" s="4">
        <v>169300000</v>
      </c>
      <c r="J77" s="4">
        <v>158600000</v>
      </c>
      <c r="K77" s="4">
        <v>145000000</v>
      </c>
      <c r="L77" s="4">
        <v>149700000</v>
      </c>
      <c r="M77" s="4">
        <v>185500000</v>
      </c>
      <c r="N77" s="4">
        <v>166800000</v>
      </c>
      <c r="O77" s="4">
        <v>-6600000</v>
      </c>
      <c r="P77" s="4">
        <v>-99000000</v>
      </c>
      <c r="Q77" s="5">
        <v>-113000000</v>
      </c>
      <c r="R77" s="4">
        <v>-52000000</v>
      </c>
      <c r="S77" s="4">
        <v>-99000000</v>
      </c>
      <c r="T77" s="4">
        <v>-91000000</v>
      </c>
      <c r="U77" s="4">
        <v>-113000000</v>
      </c>
    </row>
    <row r="78" spans="1:21" ht="16" x14ac:dyDescent="0.2">
      <c r="A78" s="3" t="s">
        <v>89</v>
      </c>
      <c r="B78" s="4">
        <v>394700000</v>
      </c>
      <c r="C78" s="4">
        <v>392400000</v>
      </c>
      <c r="D78" s="4">
        <v>418000000</v>
      </c>
      <c r="E78" s="4">
        <v>474000000</v>
      </c>
      <c r="F78" s="4">
        <v>445800000</v>
      </c>
      <c r="G78" s="4">
        <v>459300000</v>
      </c>
      <c r="H78" s="4">
        <v>508200000</v>
      </c>
      <c r="I78" s="4">
        <v>550200000</v>
      </c>
      <c r="J78" s="4">
        <v>544100000</v>
      </c>
      <c r="K78" s="4">
        <v>582000000</v>
      </c>
      <c r="L78" s="4">
        <v>571900000</v>
      </c>
      <c r="M78" s="4">
        <v>600500000</v>
      </c>
      <c r="N78" s="4">
        <v>609500000</v>
      </c>
      <c r="O78" s="4">
        <v>467000000</v>
      </c>
      <c r="P78" s="4">
        <v>389000000</v>
      </c>
      <c r="Q78" s="5">
        <v>384000000</v>
      </c>
      <c r="R78" s="4">
        <v>420000000</v>
      </c>
      <c r="S78" s="4">
        <v>389000000</v>
      </c>
      <c r="T78" s="4">
        <v>407000000</v>
      </c>
      <c r="U78" s="4">
        <v>384000000</v>
      </c>
    </row>
    <row r="79" spans="1:21" ht="16" x14ac:dyDescent="0.2">
      <c r="A79" s="3" t="s">
        <v>90</v>
      </c>
      <c r="B79" s="4">
        <v>274100000</v>
      </c>
      <c r="C79" s="4">
        <v>290800000</v>
      </c>
      <c r="D79" s="4">
        <v>333500000</v>
      </c>
      <c r="E79" s="4">
        <v>369500000</v>
      </c>
      <c r="F79" s="4">
        <v>330900000</v>
      </c>
      <c r="G79" s="4">
        <v>329000000</v>
      </c>
      <c r="H79" s="4">
        <v>349000000</v>
      </c>
      <c r="I79" s="4">
        <v>380900000</v>
      </c>
      <c r="J79" s="4">
        <v>385500000</v>
      </c>
      <c r="K79" s="4">
        <v>437000000</v>
      </c>
      <c r="L79" s="4">
        <v>422200000</v>
      </c>
      <c r="M79" s="4">
        <v>415000000</v>
      </c>
      <c r="N79" s="4">
        <v>442700000</v>
      </c>
      <c r="O79" s="4">
        <v>473600000</v>
      </c>
      <c r="P79" s="4">
        <v>488000000</v>
      </c>
      <c r="Q79" s="5">
        <v>497000000</v>
      </c>
      <c r="R79" s="4">
        <v>472000000</v>
      </c>
      <c r="S79" s="4">
        <v>488000000</v>
      </c>
      <c r="T79" s="4">
        <v>498000000</v>
      </c>
      <c r="U79" s="4">
        <v>497000000</v>
      </c>
    </row>
    <row r="80" spans="1:21" ht="16" x14ac:dyDescent="0.2">
      <c r="A80" s="3" t="s">
        <v>91</v>
      </c>
      <c r="B80" s="4">
        <v>7600000</v>
      </c>
      <c r="C80" s="4">
        <v>125600000</v>
      </c>
      <c r="D80" s="4">
        <v>192600000</v>
      </c>
      <c r="E80" s="4">
        <v>192800000</v>
      </c>
      <c r="F80" s="4">
        <v>411100000</v>
      </c>
      <c r="G80" s="4">
        <v>277300000</v>
      </c>
      <c r="H80" s="4">
        <v>273000000</v>
      </c>
      <c r="I80" s="4">
        <v>532300000</v>
      </c>
      <c r="J80" s="4">
        <v>306200000</v>
      </c>
      <c r="K80" s="4">
        <v>190800000</v>
      </c>
      <c r="L80" s="4" t="s">
        <v>26</v>
      </c>
      <c r="M80" s="4" t="s">
        <v>26</v>
      </c>
      <c r="N80" s="4" t="s">
        <v>26</v>
      </c>
      <c r="O80" s="4">
        <v>45400000</v>
      </c>
      <c r="P80" s="4">
        <v>102000000</v>
      </c>
      <c r="Q80" s="5">
        <v>219000000</v>
      </c>
      <c r="R80" s="4">
        <v>37000000</v>
      </c>
      <c r="S80" s="4">
        <v>102000000</v>
      </c>
      <c r="T80" s="4">
        <v>185000000</v>
      </c>
      <c r="U80" s="4">
        <v>219000000</v>
      </c>
    </row>
    <row r="81" spans="1:21" ht="16" x14ac:dyDescent="0.2">
      <c r="A81" s="3" t="s">
        <v>92</v>
      </c>
      <c r="B81" s="4">
        <v>7600000</v>
      </c>
      <c r="C81" s="4">
        <v>125600000</v>
      </c>
      <c r="D81" s="4">
        <v>192600000</v>
      </c>
      <c r="E81" s="4">
        <v>192800000</v>
      </c>
      <c r="F81" s="4">
        <v>411100000</v>
      </c>
      <c r="G81" s="4">
        <v>277300000</v>
      </c>
      <c r="H81" s="4">
        <v>273000000</v>
      </c>
      <c r="I81" s="4">
        <v>532300000</v>
      </c>
      <c r="J81" s="4">
        <v>306200000</v>
      </c>
      <c r="K81" s="4">
        <v>190800000</v>
      </c>
      <c r="L81" s="4" t="s">
        <v>26</v>
      </c>
      <c r="M81" s="4" t="s">
        <v>26</v>
      </c>
      <c r="N81" s="4" t="s">
        <v>26</v>
      </c>
      <c r="O81" s="4">
        <v>45400000</v>
      </c>
      <c r="P81" s="4">
        <v>102000000</v>
      </c>
      <c r="Q81" s="5">
        <v>219000000</v>
      </c>
      <c r="R81" s="4">
        <v>37000000</v>
      </c>
      <c r="S81" s="4">
        <v>102000000</v>
      </c>
      <c r="T81" s="4">
        <v>185000000</v>
      </c>
      <c r="U81" s="4">
        <v>219000000</v>
      </c>
    </row>
    <row r="82" spans="1:21" ht="16" x14ac:dyDescent="0.2">
      <c r="A82" s="3" t="s">
        <v>93</v>
      </c>
      <c r="B82" s="4" t="s">
        <v>26</v>
      </c>
      <c r="C82" s="4" t="s">
        <v>26</v>
      </c>
      <c r="D82" s="4" t="s">
        <v>26</v>
      </c>
      <c r="E82" s="4" t="s">
        <v>26</v>
      </c>
      <c r="F82" s="4" t="s">
        <v>26</v>
      </c>
      <c r="G82" s="4" t="s">
        <v>26</v>
      </c>
      <c r="H82" s="4" t="s">
        <v>26</v>
      </c>
      <c r="I82" s="4" t="s">
        <v>26</v>
      </c>
      <c r="J82" s="4" t="s">
        <v>26</v>
      </c>
      <c r="K82" s="4" t="s">
        <v>26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  <c r="Q82" s="5" t="s">
        <v>26</v>
      </c>
      <c r="R82" s="4" t="s">
        <v>26</v>
      </c>
      <c r="S82" s="4" t="s">
        <v>26</v>
      </c>
      <c r="T82" s="4" t="s">
        <v>26</v>
      </c>
      <c r="U82" s="4" t="s">
        <v>26</v>
      </c>
    </row>
    <row r="83" spans="1:21" ht="16" x14ac:dyDescent="0.2">
      <c r="A83" s="3" t="s">
        <v>94</v>
      </c>
      <c r="B83" s="4">
        <v>904500000</v>
      </c>
      <c r="C83" s="4">
        <v>840400000</v>
      </c>
      <c r="D83" s="4">
        <v>796200000</v>
      </c>
      <c r="E83" s="4">
        <v>1034600000</v>
      </c>
      <c r="F83" s="4">
        <v>1230000000</v>
      </c>
      <c r="G83" s="4">
        <v>1352400000</v>
      </c>
      <c r="H83" s="4">
        <v>1810300000</v>
      </c>
      <c r="I83" s="4">
        <v>1820600000</v>
      </c>
      <c r="J83" s="4">
        <v>1871200000</v>
      </c>
      <c r="K83" s="4">
        <v>1899900000</v>
      </c>
      <c r="L83" s="4">
        <v>2959500000</v>
      </c>
      <c r="M83" s="4">
        <v>3334500000</v>
      </c>
      <c r="N83" s="4">
        <v>4413800000</v>
      </c>
      <c r="O83" s="4">
        <v>5804200000</v>
      </c>
      <c r="P83" s="4">
        <v>6094000000</v>
      </c>
      <c r="Q83" s="5">
        <v>6180000000</v>
      </c>
      <c r="R83" s="4">
        <v>5862000000</v>
      </c>
      <c r="S83" s="4">
        <v>6094000000</v>
      </c>
      <c r="T83" s="4">
        <v>6142000000</v>
      </c>
      <c r="U83" s="4">
        <v>6180000000</v>
      </c>
    </row>
    <row r="84" spans="1:21" ht="16" x14ac:dyDescent="0.2">
      <c r="A84" s="3" t="s">
        <v>95</v>
      </c>
      <c r="B84" s="4">
        <v>655800000</v>
      </c>
      <c r="C84" s="4">
        <v>630900000</v>
      </c>
      <c r="D84" s="4">
        <v>611300000</v>
      </c>
      <c r="E84" s="4">
        <v>767000000</v>
      </c>
      <c r="F84" s="4">
        <v>947500000</v>
      </c>
      <c r="G84" s="4">
        <v>1073000000</v>
      </c>
      <c r="H84" s="4">
        <v>1542700000</v>
      </c>
      <c r="I84" s="4">
        <v>1605800000</v>
      </c>
      <c r="J84" s="4">
        <v>1606800000</v>
      </c>
      <c r="K84" s="4">
        <v>1647300000</v>
      </c>
      <c r="L84" s="4">
        <v>2556400000</v>
      </c>
      <c r="M84" s="4">
        <v>2515900000</v>
      </c>
      <c r="N84" s="4">
        <v>2795100000</v>
      </c>
      <c r="O84" s="4">
        <v>4097600000</v>
      </c>
      <c r="P84" s="4">
        <v>4032000000</v>
      </c>
      <c r="Q84" s="5">
        <v>4047000000</v>
      </c>
      <c r="R84" s="4">
        <v>4000000000</v>
      </c>
      <c r="S84" s="4">
        <v>4032000000</v>
      </c>
      <c r="T84" s="4">
        <v>4050000000</v>
      </c>
      <c r="U84" s="4">
        <v>4047000000</v>
      </c>
    </row>
    <row r="85" spans="1:21" ht="16" x14ac:dyDescent="0.2">
      <c r="A85" s="3" t="s">
        <v>96</v>
      </c>
      <c r="B85" s="4">
        <v>542500000</v>
      </c>
      <c r="C85" s="4">
        <v>542900000</v>
      </c>
      <c r="D85" s="4">
        <v>554100000</v>
      </c>
      <c r="E85" s="4">
        <v>682400000</v>
      </c>
      <c r="F85" s="4">
        <v>871500000</v>
      </c>
      <c r="G85" s="4">
        <v>1009900000</v>
      </c>
      <c r="H85" s="4">
        <v>1456200000</v>
      </c>
      <c r="I85" s="4">
        <v>1535000000</v>
      </c>
      <c r="J85" s="4">
        <v>1561100000</v>
      </c>
      <c r="K85" s="4">
        <v>1620200000</v>
      </c>
      <c r="L85" s="4">
        <v>2450800000</v>
      </c>
      <c r="M85" s="4">
        <v>2445000000</v>
      </c>
      <c r="N85" s="4">
        <v>2706500000</v>
      </c>
      <c r="O85" s="4">
        <v>3603800000</v>
      </c>
      <c r="P85" s="4">
        <v>3625000000</v>
      </c>
      <c r="Q85" s="5">
        <v>3637000000</v>
      </c>
      <c r="R85" s="4">
        <v>3577000000</v>
      </c>
      <c r="S85" s="4">
        <v>3625000000</v>
      </c>
      <c r="T85" s="4">
        <v>3624000000</v>
      </c>
      <c r="U85" s="4">
        <v>3637000000</v>
      </c>
    </row>
    <row r="86" spans="1:21" ht="16" x14ac:dyDescent="0.2">
      <c r="A86" s="3" t="s">
        <v>97</v>
      </c>
      <c r="B86" s="4">
        <v>113300000</v>
      </c>
      <c r="C86" s="4">
        <v>88000000</v>
      </c>
      <c r="D86" s="4">
        <v>57200000</v>
      </c>
      <c r="E86" s="4">
        <v>84600000</v>
      </c>
      <c r="F86" s="4">
        <v>76000000</v>
      </c>
      <c r="G86" s="4">
        <v>63100000</v>
      </c>
      <c r="H86" s="4">
        <v>86500000</v>
      </c>
      <c r="I86" s="4">
        <v>70800000</v>
      </c>
      <c r="J86" s="4">
        <v>45700000</v>
      </c>
      <c r="K86" s="4">
        <v>27100000</v>
      </c>
      <c r="L86" s="4">
        <v>105600000</v>
      </c>
      <c r="M86" s="4">
        <v>70900000</v>
      </c>
      <c r="N86" s="4">
        <v>88600000</v>
      </c>
      <c r="O86" s="4">
        <v>493800000</v>
      </c>
      <c r="P86" s="4">
        <v>407000000</v>
      </c>
      <c r="Q86" s="5">
        <v>410000000</v>
      </c>
      <c r="R86" s="4">
        <v>423000000</v>
      </c>
      <c r="S86" s="4">
        <v>407000000</v>
      </c>
      <c r="T86" s="4">
        <v>426000000</v>
      </c>
      <c r="U86" s="4">
        <v>410000000</v>
      </c>
    </row>
    <row r="87" spans="1:21" ht="16" x14ac:dyDescent="0.2">
      <c r="A87" s="3" t="s">
        <v>98</v>
      </c>
      <c r="B87" s="4" t="s">
        <v>26</v>
      </c>
      <c r="C87" s="4" t="s">
        <v>26</v>
      </c>
      <c r="D87" s="4" t="s">
        <v>26</v>
      </c>
      <c r="E87" s="4" t="s">
        <v>26</v>
      </c>
      <c r="F87" s="4" t="s">
        <v>26</v>
      </c>
      <c r="G87" s="4" t="s">
        <v>26</v>
      </c>
      <c r="H87" s="4" t="s">
        <v>26</v>
      </c>
      <c r="I87" s="4" t="s">
        <v>26</v>
      </c>
      <c r="J87" s="4" t="s">
        <v>26</v>
      </c>
      <c r="K87" s="4" t="s">
        <v>26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5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spans="1:21" ht="16" x14ac:dyDescent="0.2">
      <c r="A88" s="3" t="s">
        <v>99</v>
      </c>
      <c r="B88" s="4" t="s">
        <v>26</v>
      </c>
      <c r="C88" s="4" t="s">
        <v>26</v>
      </c>
      <c r="D88" s="4" t="s">
        <v>26</v>
      </c>
      <c r="E88" s="4" t="s">
        <v>26</v>
      </c>
      <c r="F88" s="4" t="s">
        <v>26</v>
      </c>
      <c r="G88" s="4" t="s">
        <v>26</v>
      </c>
      <c r="H88" s="4" t="s">
        <v>26</v>
      </c>
      <c r="I88" s="4" t="s">
        <v>26</v>
      </c>
      <c r="J88" s="4" t="s">
        <v>26</v>
      </c>
      <c r="K88" s="4" t="s">
        <v>26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  <c r="Q88" s="5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spans="1:21" ht="16" x14ac:dyDescent="0.2">
      <c r="A89" s="3" t="s">
        <v>100</v>
      </c>
      <c r="B89" s="4">
        <v>248700000</v>
      </c>
      <c r="C89" s="4">
        <v>209500000</v>
      </c>
      <c r="D89" s="4">
        <v>184900000</v>
      </c>
      <c r="E89" s="4">
        <v>267600000</v>
      </c>
      <c r="F89" s="4">
        <v>282500000</v>
      </c>
      <c r="G89" s="4">
        <v>279400000</v>
      </c>
      <c r="H89" s="4">
        <v>267600000</v>
      </c>
      <c r="I89" s="4">
        <v>214800000</v>
      </c>
      <c r="J89" s="4">
        <v>264400000</v>
      </c>
      <c r="K89" s="4">
        <v>252600000</v>
      </c>
      <c r="L89" s="4">
        <v>403100000</v>
      </c>
      <c r="M89" s="4">
        <v>818600000</v>
      </c>
      <c r="N89" s="4">
        <v>1618700000</v>
      </c>
      <c r="O89" s="4">
        <v>1706600000</v>
      </c>
      <c r="P89" s="4">
        <v>2062000000</v>
      </c>
      <c r="Q89" s="5">
        <v>2133000000</v>
      </c>
      <c r="R89" s="4">
        <v>1862000000</v>
      </c>
      <c r="S89" s="4">
        <v>2062000000</v>
      </c>
      <c r="T89" s="4">
        <v>2092000000</v>
      </c>
      <c r="U89" s="4">
        <v>2133000000</v>
      </c>
    </row>
    <row r="90" spans="1:21" ht="16" x14ac:dyDescent="0.2">
      <c r="A90" s="3" t="s">
        <v>101</v>
      </c>
      <c r="B90" s="4">
        <v>2420700000</v>
      </c>
      <c r="C90" s="4">
        <v>2447200000</v>
      </c>
      <c r="D90" s="4">
        <v>2787600000</v>
      </c>
      <c r="E90" s="4">
        <v>3227800000</v>
      </c>
      <c r="F90" s="4">
        <v>4308400000</v>
      </c>
      <c r="G90" s="4">
        <v>4595000000</v>
      </c>
      <c r="H90" s="4">
        <v>4913800000</v>
      </c>
      <c r="I90" s="4">
        <v>5515300000</v>
      </c>
      <c r="J90" s="4">
        <v>4797800000</v>
      </c>
      <c r="K90" s="4">
        <v>4113600000</v>
      </c>
      <c r="L90" s="4">
        <v>4729200000</v>
      </c>
      <c r="M90" s="4">
        <v>6179300000</v>
      </c>
      <c r="N90" s="4">
        <v>7279800000</v>
      </c>
      <c r="O90" s="4">
        <v>8606800000</v>
      </c>
      <c r="P90" s="4">
        <v>9438000000</v>
      </c>
      <c r="Q90" s="5">
        <v>9107000000</v>
      </c>
      <c r="R90" s="4">
        <v>8635000000</v>
      </c>
      <c r="S90" s="4">
        <v>9438000000</v>
      </c>
      <c r="T90" s="4">
        <v>9069000000</v>
      </c>
      <c r="U90" s="4">
        <v>9107000000</v>
      </c>
    </row>
    <row r="91" spans="1:21" ht="16" x14ac:dyDescent="0.2">
      <c r="A91" s="3" t="s">
        <v>102</v>
      </c>
      <c r="B91" s="4">
        <v>309200000</v>
      </c>
      <c r="C91" s="4">
        <v>259400000</v>
      </c>
      <c r="D91" s="4">
        <v>373600000</v>
      </c>
      <c r="E91" s="4">
        <v>187900000</v>
      </c>
      <c r="F91" s="4">
        <v>207100000</v>
      </c>
      <c r="G91" s="4">
        <v>194100000</v>
      </c>
      <c r="H91" s="4">
        <v>246000000</v>
      </c>
      <c r="I91" s="4">
        <v>278800000</v>
      </c>
      <c r="J91" s="4">
        <v>275200000</v>
      </c>
      <c r="K91" s="4">
        <v>320700000</v>
      </c>
      <c r="L91" s="4">
        <v>257100000</v>
      </c>
      <c r="M91" s="4">
        <v>273200000</v>
      </c>
      <c r="N91" s="4">
        <v>359800000</v>
      </c>
      <c r="O91" s="4">
        <v>368500000</v>
      </c>
      <c r="P91" s="4">
        <v>354000000</v>
      </c>
      <c r="Q91" s="5">
        <v>393000000</v>
      </c>
      <c r="R91" s="4">
        <v>355000000</v>
      </c>
      <c r="S91" s="4">
        <v>354000000</v>
      </c>
      <c r="T91" s="4">
        <v>379000000</v>
      </c>
      <c r="U91" s="4">
        <v>393000000</v>
      </c>
    </row>
    <row r="92" spans="1:21" ht="16" x14ac:dyDescent="0.2">
      <c r="A92" s="3" t="s">
        <v>103</v>
      </c>
      <c r="B92" s="4">
        <v>62400000</v>
      </c>
      <c r="C92" s="4">
        <v>67800000</v>
      </c>
      <c r="D92" s="4">
        <v>76800000</v>
      </c>
      <c r="E92" s="4">
        <v>89300000</v>
      </c>
      <c r="F92" s="4">
        <v>94200000</v>
      </c>
      <c r="G92" s="4">
        <v>84500000</v>
      </c>
      <c r="H92" s="4">
        <v>100500000</v>
      </c>
      <c r="I92" s="4">
        <v>119900000</v>
      </c>
      <c r="J92" s="4">
        <v>93500000</v>
      </c>
      <c r="K92" s="4">
        <v>94700000</v>
      </c>
      <c r="L92" s="4">
        <v>101600000</v>
      </c>
      <c r="M92" s="4">
        <v>83700000</v>
      </c>
      <c r="N92" s="4">
        <v>122500000</v>
      </c>
      <c r="O92" s="4">
        <v>120800000</v>
      </c>
      <c r="P92" s="4">
        <v>102000000</v>
      </c>
      <c r="Q92" s="5">
        <v>124000000</v>
      </c>
      <c r="R92" s="4">
        <v>134000000</v>
      </c>
      <c r="S92" s="4">
        <v>102000000</v>
      </c>
      <c r="T92" s="4">
        <v>127000000</v>
      </c>
      <c r="U92" s="4">
        <v>124000000</v>
      </c>
    </row>
    <row r="93" spans="1:21" ht="16" x14ac:dyDescent="0.2">
      <c r="A93" s="3" t="s">
        <v>104</v>
      </c>
      <c r="B93" s="4">
        <v>16700000</v>
      </c>
      <c r="C93" s="4">
        <v>8400000</v>
      </c>
      <c r="D93" s="4">
        <v>28600000</v>
      </c>
      <c r="E93" s="4">
        <v>14400000</v>
      </c>
      <c r="F93" s="4">
        <v>13900000</v>
      </c>
      <c r="G93" s="4">
        <v>24300000</v>
      </c>
      <c r="H93" s="4">
        <v>28200000</v>
      </c>
      <c r="I93" s="4">
        <v>29400000</v>
      </c>
      <c r="J93" s="4">
        <v>46800000</v>
      </c>
      <c r="K93" s="4">
        <v>28000000</v>
      </c>
      <c r="L93" s="4">
        <v>13200000</v>
      </c>
      <c r="M93" s="4">
        <v>21200000</v>
      </c>
      <c r="N93" s="4">
        <v>42600000</v>
      </c>
      <c r="O93" s="4">
        <v>29700000</v>
      </c>
      <c r="P93" s="4">
        <v>33000000</v>
      </c>
      <c r="Q93" s="5">
        <v>116000000</v>
      </c>
      <c r="R93" s="4">
        <v>40000000</v>
      </c>
      <c r="S93" s="4">
        <v>33000000</v>
      </c>
      <c r="T93" s="4">
        <v>104000000</v>
      </c>
      <c r="U93" s="4">
        <v>116000000</v>
      </c>
    </row>
    <row r="94" spans="1:21" ht="16" x14ac:dyDescent="0.2">
      <c r="A94" s="3" t="s">
        <v>105</v>
      </c>
      <c r="B94" s="4" t="s">
        <v>26</v>
      </c>
      <c r="C94" s="4" t="s">
        <v>26</v>
      </c>
      <c r="D94" s="4" t="s">
        <v>26</v>
      </c>
      <c r="E94" s="4" t="s">
        <v>26</v>
      </c>
      <c r="F94" s="4" t="s">
        <v>26</v>
      </c>
      <c r="G94" s="4" t="s">
        <v>26</v>
      </c>
      <c r="H94" s="4" t="s">
        <v>26</v>
      </c>
      <c r="I94" s="4" t="s">
        <v>26</v>
      </c>
      <c r="J94" s="4" t="s">
        <v>26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5" t="s">
        <v>26</v>
      </c>
      <c r="R94" s="4" t="s">
        <v>26</v>
      </c>
      <c r="S94" s="4" t="s">
        <v>26</v>
      </c>
      <c r="T94" s="4" t="s">
        <v>26</v>
      </c>
      <c r="U94" s="4" t="s">
        <v>26</v>
      </c>
    </row>
    <row r="95" spans="1:21" ht="16" x14ac:dyDescent="0.2">
      <c r="A95" s="3" t="s">
        <v>106</v>
      </c>
      <c r="B95" s="4">
        <v>230100000</v>
      </c>
      <c r="C95" s="4">
        <v>183200000</v>
      </c>
      <c r="D95" s="4">
        <v>268200000</v>
      </c>
      <c r="E95" s="4">
        <v>84200000</v>
      </c>
      <c r="F95" s="4">
        <v>99000000</v>
      </c>
      <c r="G95" s="4">
        <v>85300000</v>
      </c>
      <c r="H95" s="4">
        <v>117300000</v>
      </c>
      <c r="I95" s="4">
        <v>129500000</v>
      </c>
      <c r="J95" s="4">
        <v>134900000</v>
      </c>
      <c r="K95" s="4">
        <v>198000000</v>
      </c>
      <c r="L95" s="4">
        <v>142300000</v>
      </c>
      <c r="M95" s="4">
        <v>168300000</v>
      </c>
      <c r="N95" s="4">
        <v>194700000</v>
      </c>
      <c r="O95" s="4">
        <v>218000000</v>
      </c>
      <c r="P95" s="4">
        <v>219000000</v>
      </c>
      <c r="Q95" s="5">
        <v>153000000</v>
      </c>
      <c r="R95" s="4">
        <v>181000000</v>
      </c>
      <c r="S95" s="4">
        <v>219000000</v>
      </c>
      <c r="T95" s="4">
        <v>148000000</v>
      </c>
      <c r="U95" s="4">
        <v>153000000</v>
      </c>
    </row>
    <row r="96" spans="1:21" ht="16" x14ac:dyDescent="0.2">
      <c r="A96" s="3" t="s">
        <v>107</v>
      </c>
      <c r="B96" s="4">
        <v>52100000</v>
      </c>
      <c r="C96" s="4" t="s">
        <v>26</v>
      </c>
      <c r="D96" s="4" t="s">
        <v>26</v>
      </c>
      <c r="E96" s="4" t="s">
        <v>26</v>
      </c>
      <c r="F96" s="4" t="s">
        <v>26</v>
      </c>
      <c r="G96" s="4" t="s">
        <v>26</v>
      </c>
      <c r="H96" s="4" t="s">
        <v>26</v>
      </c>
      <c r="I96" s="4" t="s">
        <v>26</v>
      </c>
      <c r="J96" s="4">
        <v>398700000</v>
      </c>
      <c r="K96" s="4" t="s">
        <v>26</v>
      </c>
      <c r="L96" s="4" t="s">
        <v>26</v>
      </c>
      <c r="M96" s="4">
        <v>497800000</v>
      </c>
      <c r="N96" s="4">
        <v>71400000</v>
      </c>
      <c r="O96" s="4">
        <v>436300000</v>
      </c>
      <c r="P96" s="4">
        <v>85000000</v>
      </c>
      <c r="Q96" s="5">
        <v>72000000</v>
      </c>
      <c r="R96" s="4">
        <v>432000000</v>
      </c>
      <c r="S96" s="4">
        <v>85000000</v>
      </c>
      <c r="T96" s="4">
        <v>74000000</v>
      </c>
      <c r="U96" s="4">
        <v>72000000</v>
      </c>
    </row>
    <row r="97" spans="1:21" ht="16" x14ac:dyDescent="0.2">
      <c r="A97" s="3" t="s">
        <v>108</v>
      </c>
      <c r="B97" s="4">
        <v>52100000</v>
      </c>
      <c r="C97" s="4" t="s">
        <v>26</v>
      </c>
      <c r="D97" s="4" t="s">
        <v>26</v>
      </c>
      <c r="E97" s="4" t="s">
        <v>26</v>
      </c>
      <c r="F97" s="4" t="s">
        <v>26</v>
      </c>
      <c r="G97" s="4" t="s">
        <v>26</v>
      </c>
      <c r="H97" s="4" t="s">
        <v>26</v>
      </c>
      <c r="I97" s="4" t="s">
        <v>26</v>
      </c>
      <c r="J97" s="4">
        <v>398700000</v>
      </c>
      <c r="K97" s="4" t="s">
        <v>26</v>
      </c>
      <c r="L97" s="4" t="s">
        <v>26</v>
      </c>
      <c r="M97" s="4">
        <v>449700000</v>
      </c>
      <c r="N97" s="4" t="s">
        <v>26</v>
      </c>
      <c r="O97" s="4">
        <v>349700000</v>
      </c>
      <c r="P97" s="4" t="s">
        <v>26</v>
      </c>
      <c r="Q97" s="5" t="s">
        <v>26</v>
      </c>
      <c r="R97" s="4">
        <v>350000000</v>
      </c>
      <c r="S97" s="4" t="s">
        <v>26</v>
      </c>
      <c r="T97" s="4" t="s">
        <v>26</v>
      </c>
      <c r="U97" s="4" t="s">
        <v>26</v>
      </c>
    </row>
    <row r="98" spans="1:21" ht="16" x14ac:dyDescent="0.2">
      <c r="A98" s="3" t="s">
        <v>109</v>
      </c>
      <c r="B98" s="4" t="s">
        <v>26</v>
      </c>
      <c r="C98" s="4" t="s">
        <v>26</v>
      </c>
      <c r="D98" s="4" t="s">
        <v>26</v>
      </c>
      <c r="E98" s="4" t="s">
        <v>26</v>
      </c>
      <c r="F98" s="4" t="s">
        <v>26</v>
      </c>
      <c r="G98" s="4" t="s">
        <v>26</v>
      </c>
      <c r="H98" s="4" t="s">
        <v>26</v>
      </c>
      <c r="I98" s="4" t="s">
        <v>26</v>
      </c>
      <c r="J98" s="4" t="s">
        <v>26</v>
      </c>
      <c r="K98" s="4" t="s">
        <v>26</v>
      </c>
      <c r="L98" s="4" t="s">
        <v>26</v>
      </c>
      <c r="M98" s="4">
        <v>48100000</v>
      </c>
      <c r="N98" s="4">
        <v>71400000</v>
      </c>
      <c r="O98" s="4">
        <v>86600000</v>
      </c>
      <c r="P98" s="4">
        <v>85000000</v>
      </c>
      <c r="Q98" s="5">
        <v>72000000</v>
      </c>
      <c r="R98" s="4">
        <v>82000000</v>
      </c>
      <c r="S98" s="4">
        <v>85000000</v>
      </c>
      <c r="T98" s="4">
        <v>74000000</v>
      </c>
      <c r="U98" s="4">
        <v>72000000</v>
      </c>
    </row>
    <row r="99" spans="1:21" ht="16" x14ac:dyDescent="0.2">
      <c r="A99" s="3" t="s">
        <v>110</v>
      </c>
      <c r="B99" s="4">
        <v>438800000</v>
      </c>
      <c r="C99" s="4">
        <v>444600000</v>
      </c>
      <c r="D99" s="4">
        <v>496200000</v>
      </c>
      <c r="E99" s="4">
        <v>766200000</v>
      </c>
      <c r="F99" s="4">
        <v>836600000</v>
      </c>
      <c r="G99" s="4">
        <v>877400000</v>
      </c>
      <c r="H99" s="4">
        <v>1154100000</v>
      </c>
      <c r="I99" s="4">
        <v>1312200000</v>
      </c>
      <c r="J99" s="4">
        <v>1521000000</v>
      </c>
      <c r="K99" s="4">
        <v>1802500000</v>
      </c>
      <c r="L99" s="4">
        <v>2044100000</v>
      </c>
      <c r="M99" s="4">
        <v>2448200000</v>
      </c>
      <c r="N99" s="4">
        <v>2823500000</v>
      </c>
      <c r="O99" s="4">
        <v>3204600000</v>
      </c>
      <c r="P99" s="4">
        <v>3561000000</v>
      </c>
      <c r="Q99" s="5">
        <v>3410000000</v>
      </c>
      <c r="R99" s="4">
        <v>3024000000</v>
      </c>
      <c r="S99" s="4">
        <v>3561000000</v>
      </c>
      <c r="T99" s="4">
        <v>3473000000</v>
      </c>
      <c r="U99" s="4">
        <v>3410000000</v>
      </c>
    </row>
    <row r="100" spans="1:21" ht="16" x14ac:dyDescent="0.2">
      <c r="A100" s="3" t="s">
        <v>111</v>
      </c>
      <c r="B100" s="4">
        <v>438800000</v>
      </c>
      <c r="C100" s="4">
        <v>444600000</v>
      </c>
      <c r="D100" s="4">
        <v>496200000</v>
      </c>
      <c r="E100" s="4">
        <v>582300000</v>
      </c>
      <c r="F100" s="4">
        <v>647000000</v>
      </c>
      <c r="G100" s="4">
        <v>696200000</v>
      </c>
      <c r="H100" s="4">
        <v>900800000</v>
      </c>
      <c r="I100" s="4">
        <v>1068900000</v>
      </c>
      <c r="J100" s="4">
        <v>1282800000</v>
      </c>
      <c r="K100" s="4">
        <v>1551600000</v>
      </c>
      <c r="L100" s="4">
        <v>1763300000</v>
      </c>
      <c r="M100" s="4">
        <v>2176100000</v>
      </c>
      <c r="N100" s="4">
        <v>2500900000</v>
      </c>
      <c r="O100" s="4">
        <v>2863300000</v>
      </c>
      <c r="P100" s="4">
        <v>3203000000</v>
      </c>
      <c r="Q100" s="5">
        <v>3131000000</v>
      </c>
      <c r="R100" s="4">
        <v>2731000000</v>
      </c>
      <c r="S100" s="4">
        <v>3203000000</v>
      </c>
      <c r="T100" s="4">
        <v>3189000000</v>
      </c>
      <c r="U100" s="4">
        <v>3131000000</v>
      </c>
    </row>
    <row r="101" spans="1:21" ht="16" x14ac:dyDescent="0.2">
      <c r="A101" s="3" t="s">
        <v>112</v>
      </c>
      <c r="B101" s="4" t="s">
        <v>26</v>
      </c>
      <c r="C101" s="4" t="s">
        <v>26</v>
      </c>
      <c r="D101" s="4" t="s">
        <v>26</v>
      </c>
      <c r="E101" s="4" t="s">
        <v>26</v>
      </c>
      <c r="F101" s="4" t="s">
        <v>26</v>
      </c>
      <c r="G101" s="4" t="s">
        <v>26</v>
      </c>
      <c r="H101" s="4" t="s">
        <v>26</v>
      </c>
      <c r="I101" s="4" t="s">
        <v>26</v>
      </c>
      <c r="J101" s="4" t="s">
        <v>26</v>
      </c>
      <c r="K101" s="4" t="s">
        <v>26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  <c r="Q101" s="5" t="s">
        <v>26</v>
      </c>
      <c r="R101" s="4" t="s">
        <v>26</v>
      </c>
      <c r="S101" s="4" t="s">
        <v>26</v>
      </c>
      <c r="T101" s="4" t="s">
        <v>26</v>
      </c>
      <c r="U101" s="4" t="s">
        <v>26</v>
      </c>
    </row>
    <row r="102" spans="1:21" ht="16" x14ac:dyDescent="0.2">
      <c r="A102" s="3" t="s">
        <v>113</v>
      </c>
      <c r="B102" s="4" t="s">
        <v>26</v>
      </c>
      <c r="C102" s="4" t="s">
        <v>26</v>
      </c>
      <c r="D102" s="4" t="s">
        <v>26</v>
      </c>
      <c r="E102" s="4" t="s">
        <v>26</v>
      </c>
      <c r="F102" s="4" t="s">
        <v>26</v>
      </c>
      <c r="G102" s="4" t="s">
        <v>26</v>
      </c>
      <c r="H102" s="4" t="s">
        <v>26</v>
      </c>
      <c r="I102" s="4" t="s">
        <v>26</v>
      </c>
      <c r="J102" s="4" t="s">
        <v>26</v>
      </c>
      <c r="K102" s="4" t="s">
        <v>26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  <c r="Q102" s="5" t="s">
        <v>26</v>
      </c>
      <c r="R102" s="4" t="s">
        <v>26</v>
      </c>
      <c r="S102" s="4" t="s">
        <v>26</v>
      </c>
      <c r="T102" s="4" t="s">
        <v>26</v>
      </c>
      <c r="U102" s="4" t="s">
        <v>26</v>
      </c>
    </row>
    <row r="103" spans="1:21" ht="16" x14ac:dyDescent="0.2">
      <c r="A103" s="3" t="s">
        <v>114</v>
      </c>
      <c r="B103" s="4" t="s">
        <v>26</v>
      </c>
      <c r="C103" s="4" t="s">
        <v>26</v>
      </c>
      <c r="D103" s="4" t="s">
        <v>26</v>
      </c>
      <c r="E103" s="4">
        <v>183900000</v>
      </c>
      <c r="F103" s="4">
        <v>189600000</v>
      </c>
      <c r="G103" s="4">
        <v>181200000</v>
      </c>
      <c r="H103" s="4">
        <v>253300000</v>
      </c>
      <c r="I103" s="4">
        <v>243300000</v>
      </c>
      <c r="J103" s="4">
        <v>238200000</v>
      </c>
      <c r="K103" s="4">
        <v>250900000</v>
      </c>
      <c r="L103" s="4">
        <v>280800000</v>
      </c>
      <c r="M103" s="4">
        <v>272100000</v>
      </c>
      <c r="N103" s="4">
        <v>322600000</v>
      </c>
      <c r="O103" s="4">
        <v>341300000</v>
      </c>
      <c r="P103" s="4">
        <v>358000000</v>
      </c>
      <c r="Q103" s="5">
        <v>279000000</v>
      </c>
      <c r="R103" s="4">
        <v>293000000</v>
      </c>
      <c r="S103" s="4">
        <v>358000000</v>
      </c>
      <c r="T103" s="4">
        <v>284000000</v>
      </c>
      <c r="U103" s="4">
        <v>279000000</v>
      </c>
    </row>
    <row r="104" spans="1:21" ht="16" x14ac:dyDescent="0.2">
      <c r="A104" s="3" t="s">
        <v>115</v>
      </c>
      <c r="B104" s="4">
        <v>800100000</v>
      </c>
      <c r="C104" s="4">
        <v>704000000</v>
      </c>
      <c r="D104" s="4">
        <v>869800000</v>
      </c>
      <c r="E104" s="4">
        <v>954100000</v>
      </c>
      <c r="F104" s="4">
        <v>1043700000</v>
      </c>
      <c r="G104" s="4">
        <v>1071500000</v>
      </c>
      <c r="H104" s="4">
        <v>1400100000</v>
      </c>
      <c r="I104" s="4">
        <v>1591000000</v>
      </c>
      <c r="J104" s="4">
        <v>2194900000</v>
      </c>
      <c r="K104" s="4">
        <v>2123200000</v>
      </c>
      <c r="L104" s="4">
        <v>2301200000</v>
      </c>
      <c r="M104" s="4">
        <v>3219200000</v>
      </c>
      <c r="N104" s="4">
        <v>3254700000</v>
      </c>
      <c r="O104" s="4">
        <v>4009400000</v>
      </c>
      <c r="P104" s="4">
        <v>4000000000</v>
      </c>
      <c r="Q104" s="5">
        <v>3875000000</v>
      </c>
      <c r="R104" s="4">
        <v>3811000000</v>
      </c>
      <c r="S104" s="4">
        <v>4000000000</v>
      </c>
      <c r="T104" s="4">
        <v>3926000000</v>
      </c>
      <c r="U104" s="4">
        <v>3875000000</v>
      </c>
    </row>
    <row r="105" spans="1:21" ht="16" x14ac:dyDescent="0.2">
      <c r="A105" s="3" t="s">
        <v>116</v>
      </c>
      <c r="B105" s="4" t="s">
        <v>26</v>
      </c>
      <c r="C105" s="4">
        <v>127200000</v>
      </c>
      <c r="D105" s="4" t="s">
        <v>26</v>
      </c>
      <c r="E105" s="4" t="s">
        <v>26</v>
      </c>
      <c r="F105" s="4">
        <v>745600000</v>
      </c>
      <c r="G105" s="4">
        <v>746400000</v>
      </c>
      <c r="H105" s="4">
        <v>747200000</v>
      </c>
      <c r="I105" s="4">
        <v>1487700000</v>
      </c>
      <c r="J105" s="4">
        <v>1092000000</v>
      </c>
      <c r="K105" s="4">
        <v>1586000000</v>
      </c>
      <c r="L105" s="4">
        <v>2087700000</v>
      </c>
      <c r="M105" s="4">
        <v>2046800000</v>
      </c>
      <c r="N105" s="4">
        <v>2033200000</v>
      </c>
      <c r="O105" s="4">
        <v>2623700000</v>
      </c>
      <c r="P105" s="4">
        <v>2581000000</v>
      </c>
      <c r="Q105" s="5">
        <v>2593000000</v>
      </c>
      <c r="R105" s="4">
        <v>2603000000</v>
      </c>
      <c r="S105" s="4">
        <v>2581000000</v>
      </c>
      <c r="T105" s="4">
        <v>2610000000</v>
      </c>
      <c r="U105" s="4">
        <v>2593000000</v>
      </c>
    </row>
    <row r="106" spans="1:21" ht="16" x14ac:dyDescent="0.2">
      <c r="A106" s="3" t="s">
        <v>117</v>
      </c>
      <c r="B106" s="4" t="s">
        <v>26</v>
      </c>
      <c r="C106" s="4">
        <v>127200000</v>
      </c>
      <c r="D106" s="4" t="s">
        <v>26</v>
      </c>
      <c r="E106" s="4" t="s">
        <v>26</v>
      </c>
      <c r="F106" s="4">
        <v>745600000</v>
      </c>
      <c r="G106" s="4">
        <v>746400000</v>
      </c>
      <c r="H106" s="4">
        <v>747200000</v>
      </c>
      <c r="I106" s="4">
        <v>1487700000</v>
      </c>
      <c r="J106" s="4">
        <v>1092000000</v>
      </c>
      <c r="K106" s="4">
        <v>1586000000</v>
      </c>
      <c r="L106" s="4">
        <v>2087700000</v>
      </c>
      <c r="M106" s="4">
        <v>1635100000</v>
      </c>
      <c r="N106" s="4">
        <v>1637200000</v>
      </c>
      <c r="O106" s="4">
        <v>2277900000</v>
      </c>
      <c r="P106" s="4">
        <v>2281000000</v>
      </c>
      <c r="Q106" s="5">
        <v>2282000000</v>
      </c>
      <c r="R106" s="4">
        <v>2280000000</v>
      </c>
      <c r="S106" s="4">
        <v>2281000000</v>
      </c>
      <c r="T106" s="4">
        <v>2282000000</v>
      </c>
      <c r="U106" s="4">
        <v>2282000000</v>
      </c>
    </row>
    <row r="107" spans="1:21" ht="16" x14ac:dyDescent="0.2">
      <c r="A107" s="3" t="s">
        <v>118</v>
      </c>
      <c r="B107" s="4" t="s">
        <v>26</v>
      </c>
      <c r="C107" s="4" t="s">
        <v>26</v>
      </c>
      <c r="D107" s="4" t="s">
        <v>26</v>
      </c>
      <c r="E107" s="4" t="s">
        <v>26</v>
      </c>
      <c r="F107" s="4" t="s">
        <v>26</v>
      </c>
      <c r="G107" s="4" t="s">
        <v>26</v>
      </c>
      <c r="H107" s="4" t="s">
        <v>26</v>
      </c>
      <c r="I107" s="4" t="s">
        <v>26</v>
      </c>
      <c r="J107" s="4" t="s">
        <v>26</v>
      </c>
      <c r="K107" s="4" t="s">
        <v>26</v>
      </c>
      <c r="L107" s="4" t="s">
        <v>26</v>
      </c>
      <c r="M107" s="4">
        <v>411700000</v>
      </c>
      <c r="N107" s="4">
        <v>396000000</v>
      </c>
      <c r="O107" s="4">
        <v>345800000</v>
      </c>
      <c r="P107" s="4">
        <v>300000000</v>
      </c>
      <c r="Q107" s="5">
        <v>311000000</v>
      </c>
      <c r="R107" s="4">
        <v>323000000</v>
      </c>
      <c r="S107" s="4">
        <v>300000000</v>
      </c>
      <c r="T107" s="4">
        <v>328000000</v>
      </c>
      <c r="U107" s="4">
        <v>311000000</v>
      </c>
    </row>
    <row r="108" spans="1:21" ht="16" x14ac:dyDescent="0.2">
      <c r="A108" s="3" t="s">
        <v>119</v>
      </c>
      <c r="B108" s="4">
        <v>309900000</v>
      </c>
      <c r="C108" s="4">
        <v>142500000</v>
      </c>
      <c r="D108" s="4">
        <v>308500000</v>
      </c>
      <c r="E108" s="4">
        <v>390800000</v>
      </c>
      <c r="F108" s="4">
        <v>475900000</v>
      </c>
      <c r="G108" s="4">
        <v>515600000</v>
      </c>
      <c r="H108" s="4">
        <v>547300000</v>
      </c>
      <c r="I108" s="4">
        <v>812500000</v>
      </c>
      <c r="J108" s="4">
        <v>774400000</v>
      </c>
      <c r="K108" s="4">
        <v>660400000</v>
      </c>
      <c r="L108" s="4">
        <v>551200000</v>
      </c>
      <c r="M108" s="4">
        <v>1052400000</v>
      </c>
      <c r="N108" s="4">
        <v>1026400000</v>
      </c>
      <c r="O108" s="4">
        <v>1124600000</v>
      </c>
      <c r="P108" s="4">
        <v>1712000000</v>
      </c>
      <c r="Q108" s="5">
        <v>1433000000</v>
      </c>
      <c r="R108" s="4">
        <v>1315000000</v>
      </c>
      <c r="S108" s="4">
        <v>1712000000</v>
      </c>
      <c r="T108" s="4">
        <v>1636000000</v>
      </c>
      <c r="U108" s="4">
        <v>1433000000</v>
      </c>
    </row>
    <row r="109" spans="1:21" ht="16" x14ac:dyDescent="0.2">
      <c r="A109" s="3" t="s">
        <v>120</v>
      </c>
      <c r="B109" s="4">
        <v>22700000</v>
      </c>
      <c r="C109" s="4">
        <v>71900000</v>
      </c>
      <c r="D109" s="4">
        <v>91700000</v>
      </c>
      <c r="E109" s="4">
        <v>136900000</v>
      </c>
      <c r="F109" s="4">
        <v>187600000</v>
      </c>
      <c r="G109" s="4">
        <v>204400000</v>
      </c>
      <c r="H109" s="4">
        <v>256300000</v>
      </c>
      <c r="I109" s="4">
        <v>513500000</v>
      </c>
      <c r="J109" s="4">
        <v>596700000</v>
      </c>
      <c r="K109" s="4">
        <v>470100000</v>
      </c>
      <c r="L109" s="4">
        <v>407900000</v>
      </c>
      <c r="M109" s="4">
        <v>913500000</v>
      </c>
      <c r="N109" s="4">
        <v>870700000</v>
      </c>
      <c r="O109" s="4">
        <v>955900000</v>
      </c>
      <c r="P109" s="4">
        <v>1409000000</v>
      </c>
      <c r="Q109" s="5">
        <v>1137000000</v>
      </c>
      <c r="R109" s="4">
        <v>1096000000</v>
      </c>
      <c r="S109" s="4">
        <v>1409000000</v>
      </c>
      <c r="T109" s="4">
        <v>1327000000</v>
      </c>
      <c r="U109" s="4">
        <v>1137000000</v>
      </c>
    </row>
    <row r="110" spans="1:21" ht="16" x14ac:dyDescent="0.2">
      <c r="A110" s="3" t="s">
        <v>121</v>
      </c>
      <c r="B110" s="4" t="s">
        <v>26</v>
      </c>
      <c r="C110" s="4" t="s">
        <v>26</v>
      </c>
      <c r="D110" s="4" t="s">
        <v>26</v>
      </c>
      <c r="E110" s="4" t="s">
        <v>26</v>
      </c>
      <c r="F110" s="4" t="s">
        <v>26</v>
      </c>
      <c r="G110" s="4" t="s">
        <v>26</v>
      </c>
      <c r="H110" s="4" t="s">
        <v>26</v>
      </c>
      <c r="I110" s="4" t="s">
        <v>26</v>
      </c>
      <c r="J110" s="4" t="s">
        <v>26</v>
      </c>
      <c r="K110" s="4" t="s">
        <v>26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  <c r="Q110" s="5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6" x14ac:dyDescent="0.2">
      <c r="A111" s="3" t="s">
        <v>111</v>
      </c>
      <c r="B111" s="4" t="s">
        <v>26</v>
      </c>
      <c r="C111" s="4" t="s">
        <v>26</v>
      </c>
      <c r="D111" s="4" t="s">
        <v>26</v>
      </c>
      <c r="E111" s="4" t="s">
        <v>26</v>
      </c>
      <c r="F111" s="4" t="s">
        <v>26</v>
      </c>
      <c r="G111" s="4" t="s">
        <v>26</v>
      </c>
      <c r="H111" s="4" t="s">
        <v>26</v>
      </c>
      <c r="I111" s="4" t="s">
        <v>26</v>
      </c>
      <c r="J111" s="4" t="s">
        <v>26</v>
      </c>
      <c r="K111" s="4" t="s">
        <v>26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  <c r="Q111" s="5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6" x14ac:dyDescent="0.2">
      <c r="A112" s="3" t="s">
        <v>113</v>
      </c>
      <c r="B112" s="4" t="s">
        <v>26</v>
      </c>
      <c r="C112" s="4" t="s">
        <v>26</v>
      </c>
      <c r="D112" s="4" t="s">
        <v>26</v>
      </c>
      <c r="E112" s="4" t="s">
        <v>26</v>
      </c>
      <c r="F112" s="4" t="s">
        <v>26</v>
      </c>
      <c r="G112" s="4" t="s">
        <v>26</v>
      </c>
      <c r="H112" s="4" t="s">
        <v>26</v>
      </c>
      <c r="I112" s="4" t="s">
        <v>26</v>
      </c>
      <c r="J112" s="4" t="s">
        <v>26</v>
      </c>
      <c r="K112" s="4" t="s">
        <v>26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5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6" x14ac:dyDescent="0.2">
      <c r="A113" s="3" t="s">
        <v>112</v>
      </c>
      <c r="B113" s="4" t="s">
        <v>26</v>
      </c>
      <c r="C113" s="4" t="s">
        <v>26</v>
      </c>
      <c r="D113" s="4" t="s">
        <v>26</v>
      </c>
      <c r="E113" s="4" t="s">
        <v>26</v>
      </c>
      <c r="F113" s="4" t="s">
        <v>26</v>
      </c>
      <c r="G113" s="4" t="s">
        <v>26</v>
      </c>
      <c r="H113" s="4" t="s">
        <v>26</v>
      </c>
      <c r="I113" s="4" t="s">
        <v>26</v>
      </c>
      <c r="J113" s="4" t="s">
        <v>26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  <c r="Q113" s="5" t="s">
        <v>26</v>
      </c>
      <c r="R113" s="4" t="s">
        <v>26</v>
      </c>
      <c r="S113" s="4" t="s">
        <v>26</v>
      </c>
      <c r="T113" s="4" t="s">
        <v>26</v>
      </c>
      <c r="U113" s="4" t="s">
        <v>26</v>
      </c>
    </row>
    <row r="114" spans="1:21" ht="16" x14ac:dyDescent="0.2">
      <c r="A114" s="3" t="s">
        <v>122</v>
      </c>
      <c r="B114" s="4">
        <v>287200000</v>
      </c>
      <c r="C114" s="4">
        <v>70600000</v>
      </c>
      <c r="D114" s="4">
        <v>216800000</v>
      </c>
      <c r="E114" s="4">
        <v>253900000</v>
      </c>
      <c r="F114" s="4">
        <v>288300000</v>
      </c>
      <c r="G114" s="4">
        <v>311200000</v>
      </c>
      <c r="H114" s="4">
        <v>291000000</v>
      </c>
      <c r="I114" s="4">
        <v>299000000</v>
      </c>
      <c r="J114" s="4">
        <v>177700000</v>
      </c>
      <c r="K114" s="4">
        <v>190300000</v>
      </c>
      <c r="L114" s="4">
        <v>143300000</v>
      </c>
      <c r="M114" s="4">
        <v>138900000</v>
      </c>
      <c r="N114" s="4">
        <v>155700000</v>
      </c>
      <c r="O114" s="4">
        <v>168700000</v>
      </c>
      <c r="P114" s="4">
        <v>303000000</v>
      </c>
      <c r="Q114" s="5">
        <v>296000000</v>
      </c>
      <c r="R114" s="4">
        <v>219000000</v>
      </c>
      <c r="S114" s="4">
        <v>303000000</v>
      </c>
      <c r="T114" s="4">
        <v>309000000</v>
      </c>
      <c r="U114" s="4">
        <v>296000000</v>
      </c>
    </row>
    <row r="115" spans="1:21" ht="16" x14ac:dyDescent="0.2">
      <c r="A115" s="3" t="s">
        <v>123</v>
      </c>
      <c r="B115" s="4">
        <v>309900000</v>
      </c>
      <c r="C115" s="4">
        <v>269700000</v>
      </c>
      <c r="D115" s="4">
        <v>308500000</v>
      </c>
      <c r="E115" s="4">
        <v>390800000</v>
      </c>
      <c r="F115" s="4">
        <v>1221500000</v>
      </c>
      <c r="G115" s="4">
        <v>1262000000</v>
      </c>
      <c r="H115" s="4">
        <v>1294500000</v>
      </c>
      <c r="I115" s="4">
        <v>2300200000</v>
      </c>
      <c r="J115" s="4">
        <v>1866400000</v>
      </c>
      <c r="K115" s="4">
        <v>2246400000</v>
      </c>
      <c r="L115" s="4">
        <v>2638900000</v>
      </c>
      <c r="M115" s="4">
        <v>3099200000</v>
      </c>
      <c r="N115" s="4">
        <v>3059600000</v>
      </c>
      <c r="O115" s="4">
        <v>3748300000</v>
      </c>
      <c r="P115" s="4">
        <v>4293000000</v>
      </c>
      <c r="Q115" s="5">
        <v>4026000000</v>
      </c>
      <c r="R115" s="4">
        <v>3918000000</v>
      </c>
      <c r="S115" s="4">
        <v>4293000000</v>
      </c>
      <c r="T115" s="4">
        <v>4246000000</v>
      </c>
      <c r="U115" s="4">
        <v>4026000000</v>
      </c>
    </row>
    <row r="116" spans="1:21" ht="16" x14ac:dyDescent="0.2">
      <c r="A116" s="3" t="s">
        <v>124</v>
      </c>
      <c r="B116" s="4">
        <v>1110000000</v>
      </c>
      <c r="C116" s="4">
        <v>973700000</v>
      </c>
      <c r="D116" s="4">
        <v>1178300000</v>
      </c>
      <c r="E116" s="4">
        <v>1344900000</v>
      </c>
      <c r="F116" s="4">
        <v>2265200000</v>
      </c>
      <c r="G116" s="4">
        <v>2333500000</v>
      </c>
      <c r="H116" s="4">
        <v>2694600000</v>
      </c>
      <c r="I116" s="4">
        <v>3891200000</v>
      </c>
      <c r="J116" s="4">
        <v>4061300000</v>
      </c>
      <c r="K116" s="4">
        <v>4369600000</v>
      </c>
      <c r="L116" s="4">
        <v>4940100000</v>
      </c>
      <c r="M116" s="4">
        <v>6318400000</v>
      </c>
      <c r="N116" s="4">
        <v>6314300000</v>
      </c>
      <c r="O116" s="4">
        <v>7757700000</v>
      </c>
      <c r="P116" s="4">
        <v>8293000000</v>
      </c>
      <c r="Q116" s="5">
        <v>7901000000</v>
      </c>
      <c r="R116" s="4">
        <v>7729000000</v>
      </c>
      <c r="S116" s="4">
        <v>8293000000</v>
      </c>
      <c r="T116" s="4">
        <v>8172000000</v>
      </c>
      <c r="U116" s="4">
        <v>7901000000</v>
      </c>
    </row>
    <row r="117" spans="1:21" ht="16" x14ac:dyDescent="0.2">
      <c r="A117" s="3" t="s">
        <v>125</v>
      </c>
      <c r="B117" s="4" t="s">
        <v>26</v>
      </c>
      <c r="C117" s="4" t="s">
        <v>26</v>
      </c>
      <c r="D117" s="4" t="s">
        <v>26</v>
      </c>
      <c r="E117" s="4" t="s">
        <v>26</v>
      </c>
      <c r="F117" s="4" t="s">
        <v>26</v>
      </c>
      <c r="G117" s="4" t="s">
        <v>26</v>
      </c>
      <c r="H117" s="4" t="s">
        <v>26</v>
      </c>
      <c r="I117" s="4" t="s">
        <v>26</v>
      </c>
      <c r="J117" s="4" t="s">
        <v>26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26</v>
      </c>
      <c r="Q117" s="5" t="s">
        <v>26</v>
      </c>
      <c r="R117" s="4" t="s">
        <v>26</v>
      </c>
      <c r="S117" s="4" t="s">
        <v>26</v>
      </c>
      <c r="T117" s="4" t="s">
        <v>26</v>
      </c>
      <c r="U117" s="4" t="s">
        <v>26</v>
      </c>
    </row>
    <row r="118" spans="1:21" ht="16" x14ac:dyDescent="0.2">
      <c r="A118" s="3" t="s">
        <v>126</v>
      </c>
      <c r="B118" s="4">
        <v>1080400000</v>
      </c>
      <c r="C118" s="4">
        <v>2408600000</v>
      </c>
      <c r="D118" s="4">
        <v>2534400000</v>
      </c>
      <c r="E118" s="4">
        <v>2730800000</v>
      </c>
      <c r="F118" s="4">
        <v>1449800000</v>
      </c>
      <c r="G118" s="4">
        <v>1637300000</v>
      </c>
      <c r="H118" s="4">
        <v>1773100000</v>
      </c>
      <c r="I118" s="4">
        <v>1821500000</v>
      </c>
      <c r="J118" s="4">
        <v>1876300000</v>
      </c>
      <c r="K118" s="4">
        <v>1952700000</v>
      </c>
      <c r="L118" s="4">
        <v>2071500000</v>
      </c>
      <c r="M118" s="4">
        <v>2317000000</v>
      </c>
      <c r="N118" s="4">
        <v>2578900000</v>
      </c>
      <c r="O118" s="4">
        <v>2923100000</v>
      </c>
      <c r="P118" s="4">
        <v>3325000000</v>
      </c>
      <c r="Q118" s="5">
        <v>3531000000</v>
      </c>
      <c r="R118" s="4">
        <v>3213000000</v>
      </c>
      <c r="S118" s="4">
        <v>3325000000</v>
      </c>
      <c r="T118" s="4">
        <v>3368000000</v>
      </c>
      <c r="U118" s="4">
        <v>3531000000</v>
      </c>
    </row>
    <row r="119" spans="1:21" ht="16" x14ac:dyDescent="0.2">
      <c r="A119" s="3" t="s">
        <v>127</v>
      </c>
      <c r="B119" s="4">
        <v>1080400000</v>
      </c>
      <c r="C119" s="4">
        <v>1204300000</v>
      </c>
      <c r="D119" s="4">
        <v>1267200000</v>
      </c>
      <c r="E119" s="4">
        <v>1365400000</v>
      </c>
      <c r="F119" s="4">
        <v>1449800000</v>
      </c>
      <c r="G119" s="4">
        <v>1637300000</v>
      </c>
      <c r="H119" s="4">
        <v>1773100000</v>
      </c>
      <c r="I119" s="4">
        <v>1821500000</v>
      </c>
      <c r="J119" s="4">
        <v>1876300000</v>
      </c>
      <c r="K119" s="4">
        <v>1952700000</v>
      </c>
      <c r="L119" s="4">
        <v>2071500000</v>
      </c>
      <c r="M119" s="4">
        <v>2317000000</v>
      </c>
      <c r="N119" s="4">
        <v>2578900000</v>
      </c>
      <c r="O119" s="4">
        <v>2923100000</v>
      </c>
      <c r="P119" s="4">
        <v>3325000000</v>
      </c>
      <c r="Q119" s="5">
        <v>3531000000</v>
      </c>
      <c r="R119" s="4">
        <v>3213000000</v>
      </c>
      <c r="S119" s="4">
        <v>3325000000</v>
      </c>
      <c r="T119" s="4">
        <v>3368000000</v>
      </c>
      <c r="U119" s="4">
        <v>3531000000</v>
      </c>
    </row>
    <row r="120" spans="1:21" ht="16" x14ac:dyDescent="0.2">
      <c r="A120" s="3" t="s">
        <v>128</v>
      </c>
      <c r="B120" s="4" t="s">
        <v>26</v>
      </c>
      <c r="C120" s="4">
        <v>1204300000</v>
      </c>
      <c r="D120" s="4">
        <v>1267200000</v>
      </c>
      <c r="E120" s="4">
        <v>1365400000</v>
      </c>
      <c r="F120" s="4" t="s">
        <v>26</v>
      </c>
      <c r="G120" s="4" t="s">
        <v>26</v>
      </c>
      <c r="H120" s="4" t="s">
        <v>26</v>
      </c>
      <c r="I120" s="4" t="s">
        <v>26</v>
      </c>
      <c r="J120" s="4" t="s">
        <v>26</v>
      </c>
      <c r="K120" s="4" t="s">
        <v>26</v>
      </c>
      <c r="L120" s="4" t="s">
        <v>26</v>
      </c>
      <c r="M120" s="4" t="s">
        <v>26</v>
      </c>
      <c r="N120" s="4" t="s">
        <v>26</v>
      </c>
      <c r="O120" s="4" t="s">
        <v>26</v>
      </c>
      <c r="P120" s="4" t="s">
        <v>26</v>
      </c>
      <c r="Q120" s="5" t="s">
        <v>26</v>
      </c>
      <c r="R120" s="4" t="s">
        <v>26</v>
      </c>
      <c r="S120" s="4" t="s">
        <v>26</v>
      </c>
      <c r="T120" s="4" t="s">
        <v>26</v>
      </c>
      <c r="U120" s="4" t="s">
        <v>26</v>
      </c>
    </row>
    <row r="121" spans="1:21" ht="16" x14ac:dyDescent="0.2">
      <c r="A121" s="3" t="s">
        <v>129</v>
      </c>
      <c r="B121" s="4" t="s">
        <v>26</v>
      </c>
      <c r="C121" s="4" t="s">
        <v>26</v>
      </c>
      <c r="D121" s="4" t="s">
        <v>26</v>
      </c>
      <c r="E121" s="4" t="s">
        <v>26</v>
      </c>
      <c r="F121" s="4" t="s">
        <v>26</v>
      </c>
      <c r="G121" s="4" t="s">
        <v>26</v>
      </c>
      <c r="H121" s="4" t="s">
        <v>26</v>
      </c>
      <c r="I121" s="4" t="s">
        <v>26</v>
      </c>
      <c r="J121" s="4" t="s">
        <v>26</v>
      </c>
      <c r="K121" s="4" t="s">
        <v>26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5" t="s">
        <v>26</v>
      </c>
      <c r="R121" s="4" t="s">
        <v>26</v>
      </c>
      <c r="S121" s="4" t="s">
        <v>26</v>
      </c>
      <c r="T121" s="4" t="s">
        <v>26</v>
      </c>
      <c r="U121" s="4" t="s">
        <v>26</v>
      </c>
    </row>
    <row r="122" spans="1:21" ht="16" x14ac:dyDescent="0.2">
      <c r="A122" s="3" t="s">
        <v>130</v>
      </c>
      <c r="B122" s="4">
        <v>241500000</v>
      </c>
      <c r="C122" s="4">
        <v>272700000</v>
      </c>
      <c r="D122" s="4">
        <v>342700000</v>
      </c>
      <c r="E122" s="4">
        <v>511600000</v>
      </c>
      <c r="F122" s="4">
        <v>599100000</v>
      </c>
      <c r="G122" s="4">
        <v>624800000</v>
      </c>
      <c r="H122" s="4">
        <v>499400000</v>
      </c>
      <c r="I122" s="4">
        <v>-76300000</v>
      </c>
      <c r="J122" s="4">
        <v>-961300000</v>
      </c>
      <c r="K122" s="4">
        <v>-2084900000</v>
      </c>
      <c r="L122" s="4">
        <v>-2147400000</v>
      </c>
      <c r="M122" s="4">
        <v>-2295800000</v>
      </c>
      <c r="N122" s="4">
        <v>-1487500000</v>
      </c>
      <c r="O122" s="4">
        <v>-1950000000</v>
      </c>
      <c r="P122" s="4">
        <v>-1995000000</v>
      </c>
      <c r="Q122" s="5">
        <v>-2127000000</v>
      </c>
      <c r="R122" s="4">
        <v>-2100000000</v>
      </c>
      <c r="S122" s="4">
        <v>-1995000000</v>
      </c>
      <c r="T122" s="4">
        <v>-2271000000</v>
      </c>
      <c r="U122" s="4">
        <v>-2127000000</v>
      </c>
    </row>
    <row r="123" spans="1:21" ht="16" x14ac:dyDescent="0.2">
      <c r="A123" s="3" t="s">
        <v>131</v>
      </c>
      <c r="B123" s="4">
        <v>-11200000</v>
      </c>
      <c r="C123" s="4">
        <v>-3500000</v>
      </c>
      <c r="D123" s="4">
        <v>-600000</v>
      </c>
      <c r="E123" s="4">
        <v>5900000</v>
      </c>
      <c r="F123" s="4">
        <v>-5700000</v>
      </c>
      <c r="G123" s="4">
        <v>-600000</v>
      </c>
      <c r="H123" s="4">
        <v>-53300000</v>
      </c>
      <c r="I123" s="4">
        <v>-121100000</v>
      </c>
      <c r="J123" s="4">
        <v>-178500000</v>
      </c>
      <c r="K123" s="4">
        <v>-123800000</v>
      </c>
      <c r="L123" s="4">
        <v>-135000000</v>
      </c>
      <c r="M123" s="4">
        <v>-160300000</v>
      </c>
      <c r="N123" s="4">
        <v>-125900000</v>
      </c>
      <c r="O123" s="4">
        <v>-124000000</v>
      </c>
      <c r="P123" s="4">
        <v>-185000000</v>
      </c>
      <c r="Q123" s="5">
        <v>-198000000</v>
      </c>
      <c r="R123" s="4">
        <v>-207000000</v>
      </c>
      <c r="S123" s="4">
        <v>-185000000</v>
      </c>
      <c r="T123" s="4">
        <v>-200000000</v>
      </c>
      <c r="U123" s="4">
        <v>-198000000</v>
      </c>
    </row>
    <row r="124" spans="1:21" ht="16" x14ac:dyDescent="0.2">
      <c r="A124" s="3" t="s">
        <v>132</v>
      </c>
      <c r="B124" s="4">
        <v>1310700000</v>
      </c>
      <c r="C124" s="4">
        <v>1473500000</v>
      </c>
      <c r="D124" s="4">
        <v>1609300000</v>
      </c>
      <c r="E124" s="4">
        <v>1882900000</v>
      </c>
      <c r="F124" s="4">
        <v>2043200000</v>
      </c>
      <c r="G124" s="4">
        <v>2261500000</v>
      </c>
      <c r="H124" s="4">
        <v>2219200000</v>
      </c>
      <c r="I124" s="4">
        <v>1624100000</v>
      </c>
      <c r="J124" s="4">
        <v>736500000</v>
      </c>
      <c r="K124" s="4">
        <v>-256000000</v>
      </c>
      <c r="L124" s="4">
        <v>-210900000</v>
      </c>
      <c r="M124" s="4">
        <v>-139100000</v>
      </c>
      <c r="N124" s="4">
        <v>965500000</v>
      </c>
      <c r="O124" s="4">
        <v>849100000</v>
      </c>
      <c r="P124" s="4">
        <v>1145000000</v>
      </c>
      <c r="Q124" s="5">
        <v>1206000000</v>
      </c>
      <c r="R124" s="4">
        <v>906000000</v>
      </c>
      <c r="S124" s="4">
        <v>1145000000</v>
      </c>
      <c r="T124" s="4">
        <v>897000000</v>
      </c>
      <c r="U124" s="4">
        <v>1206000000</v>
      </c>
    </row>
    <row r="125" spans="1:21" ht="16" x14ac:dyDescent="0.2">
      <c r="A125" s="3" t="s">
        <v>133</v>
      </c>
      <c r="B125" s="4" t="s">
        <v>26</v>
      </c>
      <c r="C125" s="4" t="s">
        <v>26</v>
      </c>
      <c r="D125" s="4" t="s">
        <v>26</v>
      </c>
      <c r="E125" s="4" t="s">
        <v>26</v>
      </c>
      <c r="F125" s="4" t="s">
        <v>26</v>
      </c>
      <c r="G125" s="4" t="s">
        <v>26</v>
      </c>
      <c r="H125" s="4" t="s">
        <v>26</v>
      </c>
      <c r="I125" s="4" t="s">
        <v>26</v>
      </c>
      <c r="J125" s="4" t="s">
        <v>26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5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spans="1:21" ht="16" x14ac:dyDescent="0.2">
      <c r="A126" s="3" t="s">
        <v>134</v>
      </c>
      <c r="B126" s="4">
        <v>1310700000</v>
      </c>
      <c r="C126" s="4">
        <v>1473500000</v>
      </c>
      <c r="D126" s="4">
        <v>1609300000</v>
      </c>
      <c r="E126" s="4">
        <v>1882900000</v>
      </c>
      <c r="F126" s="4">
        <v>2043200000</v>
      </c>
      <c r="G126" s="4">
        <v>2261500000</v>
      </c>
      <c r="H126" s="4">
        <v>2219200000</v>
      </c>
      <c r="I126" s="4">
        <v>1624100000</v>
      </c>
      <c r="J126" s="4">
        <v>736500000</v>
      </c>
      <c r="K126" s="4">
        <v>-256000000</v>
      </c>
      <c r="L126" s="4">
        <v>-210900000</v>
      </c>
      <c r="M126" s="4">
        <v>-139100000</v>
      </c>
      <c r="N126" s="4">
        <v>965500000</v>
      </c>
      <c r="O126" s="4">
        <v>849100000</v>
      </c>
      <c r="P126" s="4">
        <v>1145000000</v>
      </c>
      <c r="Q126" s="5">
        <v>1206000000</v>
      </c>
      <c r="R126" s="4">
        <v>906000000</v>
      </c>
      <c r="S126" s="4">
        <v>1145000000</v>
      </c>
      <c r="T126" s="4">
        <v>897000000</v>
      </c>
      <c r="U126" s="4">
        <v>1206000000</v>
      </c>
    </row>
    <row r="127" spans="1:21" ht="16" x14ac:dyDescent="0.2">
      <c r="A127" s="3" t="s">
        <v>135</v>
      </c>
      <c r="B127" s="4">
        <v>2420700000</v>
      </c>
      <c r="C127" s="4">
        <v>2447200000</v>
      </c>
      <c r="D127" s="4">
        <v>2787600000</v>
      </c>
      <c r="E127" s="4">
        <v>3227800000</v>
      </c>
      <c r="F127" s="4">
        <v>4308400000</v>
      </c>
      <c r="G127" s="4">
        <v>4595000000</v>
      </c>
      <c r="H127" s="4">
        <v>4913800000</v>
      </c>
      <c r="I127" s="4">
        <v>5515300000</v>
      </c>
      <c r="J127" s="4">
        <v>4797800000</v>
      </c>
      <c r="K127" s="4">
        <v>4113600000</v>
      </c>
      <c r="L127" s="4">
        <v>4729200000</v>
      </c>
      <c r="M127" s="4">
        <v>6179300000</v>
      </c>
      <c r="N127" s="4">
        <v>7279800000</v>
      </c>
      <c r="O127" s="4">
        <v>8606800000</v>
      </c>
      <c r="P127" s="4">
        <v>9438000000</v>
      </c>
      <c r="Q127" s="5">
        <v>9107000000</v>
      </c>
      <c r="R127" s="4">
        <v>8635000000</v>
      </c>
      <c r="S127" s="4">
        <v>9438000000</v>
      </c>
      <c r="T127" s="4">
        <v>9069000000</v>
      </c>
      <c r="U127" s="4">
        <v>9107000000</v>
      </c>
    </row>
    <row r="128" spans="1:21" ht="16" x14ac:dyDescent="0.2">
      <c r="A128" s="27" t="s">
        <v>136</v>
      </c>
      <c r="B128" s="25">
        <v>226400000</v>
      </c>
      <c r="C128" s="25">
        <v>228900000</v>
      </c>
      <c r="D128" s="25">
        <v>227000000</v>
      </c>
      <c r="E128" s="25">
        <v>225900000</v>
      </c>
      <c r="F128" s="25">
        <v>223600000</v>
      </c>
      <c r="G128" s="25">
        <v>226700000</v>
      </c>
      <c r="H128" s="25">
        <v>227000000</v>
      </c>
      <c r="I128" s="25">
        <v>224400000</v>
      </c>
      <c r="J128" s="25">
        <v>220300000</v>
      </c>
      <c r="K128" s="25">
        <v>218300000</v>
      </c>
      <c r="L128" s="25">
        <v>219400000</v>
      </c>
      <c r="M128" s="25">
        <v>219400000</v>
      </c>
      <c r="N128" s="25">
        <v>219600000</v>
      </c>
      <c r="O128" s="25">
        <v>218200000</v>
      </c>
      <c r="P128" s="25">
        <v>215000000</v>
      </c>
      <c r="Q128" s="26">
        <v>214000000</v>
      </c>
      <c r="R128" s="25">
        <v>216000000</v>
      </c>
      <c r="S128" s="25">
        <v>215000000</v>
      </c>
      <c r="T128" s="25">
        <v>214000000</v>
      </c>
      <c r="U128" s="25">
        <v>214000000</v>
      </c>
    </row>
    <row r="129" spans="1:21" ht="16" x14ac:dyDescent="0.2">
      <c r="A129" s="15" t="s">
        <v>199</v>
      </c>
      <c r="B129" s="10"/>
      <c r="C129" s="20">
        <f>(C128/B128)-1</f>
        <v>1.1042402826855202E-2</v>
      </c>
      <c r="D129" s="20">
        <f>(D128/C128)-1</f>
        <v>-8.3005679335954596E-3</v>
      </c>
      <c r="E129" s="20">
        <f>(E128/D128)-1</f>
        <v>-4.8458149779735393E-3</v>
      </c>
      <c r="F129" s="20">
        <f t="shared" ref="F129:U129" si="9">(F128/E128)-1</f>
        <v>-1.0181496237273158E-2</v>
      </c>
      <c r="G129" s="20">
        <f t="shared" si="9"/>
        <v>1.3864042933810383E-2</v>
      </c>
      <c r="H129" s="20">
        <f t="shared" si="9"/>
        <v>1.3233348037053894E-3</v>
      </c>
      <c r="I129" s="20">
        <f t="shared" si="9"/>
        <v>-1.1453744493392093E-2</v>
      </c>
      <c r="J129" s="20">
        <f t="shared" si="9"/>
        <v>-1.8270944741533013E-2</v>
      </c>
      <c r="K129" s="20">
        <f t="shared" si="9"/>
        <v>-9.0785292782569194E-3</v>
      </c>
      <c r="L129" s="20">
        <f t="shared" si="9"/>
        <v>5.0389372423271794E-3</v>
      </c>
      <c r="M129" s="20">
        <f t="shared" si="9"/>
        <v>0</v>
      </c>
      <c r="N129" s="20">
        <f t="shared" si="9"/>
        <v>9.1157702825883646E-4</v>
      </c>
      <c r="O129" s="20">
        <f t="shared" si="9"/>
        <v>-6.3752276867030666E-3</v>
      </c>
      <c r="P129" s="20">
        <f t="shared" si="9"/>
        <v>-1.466544454628782E-2</v>
      </c>
      <c r="Q129" s="20">
        <f t="shared" si="9"/>
        <v>-4.6511627906976605E-3</v>
      </c>
      <c r="R129" s="20">
        <f t="shared" si="9"/>
        <v>9.3457943925232545E-3</v>
      </c>
      <c r="S129" s="20">
        <f t="shared" si="9"/>
        <v>-4.6296296296296502E-3</v>
      </c>
      <c r="T129" s="20">
        <f t="shared" si="9"/>
        <v>-4.6511627906976605E-3</v>
      </c>
      <c r="U129" s="20">
        <f t="shared" si="9"/>
        <v>0</v>
      </c>
    </row>
    <row r="130" spans="1:21" ht="16" x14ac:dyDescent="0.2">
      <c r="A130" s="3" t="s">
        <v>137</v>
      </c>
      <c r="B130" s="4" t="s">
        <v>26</v>
      </c>
      <c r="C130" s="4" t="s">
        <v>26</v>
      </c>
      <c r="D130" s="4" t="s">
        <v>26</v>
      </c>
      <c r="E130" s="4" t="s">
        <v>26</v>
      </c>
      <c r="F130" s="4" t="s">
        <v>26</v>
      </c>
      <c r="G130" s="4" t="s">
        <v>26</v>
      </c>
      <c r="H130" s="4" t="s">
        <v>26</v>
      </c>
      <c r="I130" s="4" t="s">
        <v>26</v>
      </c>
      <c r="J130" s="4" t="s">
        <v>26</v>
      </c>
      <c r="K130" s="4" t="s">
        <v>26</v>
      </c>
      <c r="L130" s="4" t="s">
        <v>26</v>
      </c>
      <c r="M130" s="4">
        <v>459800000</v>
      </c>
      <c r="N130" s="4">
        <v>467400000</v>
      </c>
      <c r="O130" s="4">
        <v>432400000</v>
      </c>
      <c r="P130" s="4">
        <v>385000000</v>
      </c>
      <c r="Q130" s="5">
        <v>383000000</v>
      </c>
      <c r="R130" s="4">
        <v>405000000</v>
      </c>
      <c r="S130" s="4">
        <v>385000000</v>
      </c>
      <c r="T130" s="4">
        <v>402000000</v>
      </c>
      <c r="U130" s="4">
        <v>383000000</v>
      </c>
    </row>
    <row r="131" spans="1:21" ht="16" x14ac:dyDescent="0.2">
      <c r="A131" s="3" t="s">
        <v>138</v>
      </c>
      <c r="B131" s="4">
        <v>-865500000</v>
      </c>
      <c r="C131" s="4">
        <v>-711500000</v>
      </c>
      <c r="D131" s="4">
        <v>-1075100000</v>
      </c>
      <c r="E131" s="4">
        <v>-1156900000</v>
      </c>
      <c r="F131" s="4">
        <v>-866600000</v>
      </c>
      <c r="G131" s="4">
        <v>-1106600000</v>
      </c>
      <c r="H131" s="4">
        <v>-663400000</v>
      </c>
      <c r="I131" s="4">
        <v>134700000</v>
      </c>
      <c r="J131" s="4">
        <v>277600000</v>
      </c>
      <c r="K131" s="4">
        <v>508000000</v>
      </c>
      <c r="L131" s="4">
        <v>1201700000</v>
      </c>
      <c r="M131" s="4">
        <v>310100000</v>
      </c>
      <c r="N131" s="4">
        <v>-135000000</v>
      </c>
      <c r="O131" s="4">
        <v>1099200000</v>
      </c>
      <c r="P131" s="4">
        <v>334000000</v>
      </c>
      <c r="Q131" s="5">
        <v>568000000</v>
      </c>
      <c r="R131" s="4">
        <v>965000000</v>
      </c>
      <c r="S131" s="4">
        <v>334000000</v>
      </c>
      <c r="T131" s="4">
        <v>373000000</v>
      </c>
      <c r="U131" s="4">
        <v>568000000</v>
      </c>
    </row>
    <row r="132" spans="1:21" ht="16" x14ac:dyDescent="0.2">
      <c r="A132" s="3" t="s">
        <v>139</v>
      </c>
      <c r="B132" s="6">
        <v>-66.03</v>
      </c>
      <c r="C132" s="6">
        <v>-48.29</v>
      </c>
      <c r="D132" s="6">
        <v>-66.81</v>
      </c>
      <c r="E132" s="6">
        <v>-61.44</v>
      </c>
      <c r="F132" s="6">
        <v>-42.41</v>
      </c>
      <c r="G132" s="6">
        <v>-48.93</v>
      </c>
      <c r="H132" s="6">
        <v>-29.89</v>
      </c>
      <c r="I132" s="6">
        <v>8.2899999999999991</v>
      </c>
      <c r="J132" s="6">
        <v>37.69</v>
      </c>
      <c r="K132" s="6">
        <v>-198.44</v>
      </c>
      <c r="L132" s="6">
        <v>-569.79999999999995</v>
      </c>
      <c r="M132" s="6">
        <v>-222.93</v>
      </c>
      <c r="N132" s="6">
        <v>-13.98</v>
      </c>
      <c r="O132" s="6">
        <v>129.44999999999999</v>
      </c>
      <c r="P132" s="6">
        <v>29.17</v>
      </c>
      <c r="Q132" s="7">
        <v>47.1</v>
      </c>
      <c r="R132" s="6">
        <v>106.51</v>
      </c>
      <c r="S132" s="6">
        <v>29.17</v>
      </c>
      <c r="T132" s="6">
        <v>41.58</v>
      </c>
      <c r="U132" s="6">
        <v>47.1</v>
      </c>
    </row>
    <row r="133" spans="1:21" ht="16" x14ac:dyDescent="0.2">
      <c r="A133" s="3" t="s">
        <v>140</v>
      </c>
      <c r="B133" s="6">
        <v>37.11</v>
      </c>
      <c r="C133" s="6">
        <v>46.39</v>
      </c>
      <c r="D133" s="6">
        <v>45.86</v>
      </c>
      <c r="E133" s="6">
        <v>45.35</v>
      </c>
      <c r="F133" s="6">
        <v>32.6</v>
      </c>
      <c r="G133" s="6">
        <v>33.75</v>
      </c>
      <c r="H133" s="6">
        <v>20.07</v>
      </c>
      <c r="I133" s="6">
        <v>0.47</v>
      </c>
      <c r="J133" s="6">
        <v>-27.27</v>
      </c>
      <c r="K133" s="6">
        <v>-77.17</v>
      </c>
      <c r="L133" s="6">
        <v>-127.36</v>
      </c>
      <c r="M133" s="6">
        <v>-72.47</v>
      </c>
      <c r="N133" s="6">
        <v>-40.799999999999997</v>
      </c>
      <c r="O133" s="6">
        <v>-72.040000000000006</v>
      </c>
      <c r="P133" s="6">
        <v>-53.4</v>
      </c>
      <c r="Q133" s="7">
        <v>-56.15</v>
      </c>
      <c r="R133" s="6">
        <v>-66.75</v>
      </c>
      <c r="S133" s="6">
        <v>-53.4</v>
      </c>
      <c r="T133" s="6">
        <v>-62.82</v>
      </c>
      <c r="U133" s="6">
        <v>-56.15</v>
      </c>
    </row>
    <row r="134" spans="1:21" ht="16" x14ac:dyDescent="0.2">
      <c r="A134" s="3" t="s">
        <v>141</v>
      </c>
      <c r="B134" s="6">
        <v>1.73</v>
      </c>
      <c r="C134" s="6">
        <v>1.96</v>
      </c>
      <c r="D134" s="6">
        <v>1.97</v>
      </c>
      <c r="E134" s="6">
        <v>1.99</v>
      </c>
      <c r="F134" s="6">
        <v>2.4500000000000002</v>
      </c>
      <c r="G134" s="6">
        <v>2.65</v>
      </c>
      <c r="H134" s="6">
        <v>1.91</v>
      </c>
      <c r="I134" s="6">
        <v>1.88</v>
      </c>
      <c r="J134" s="6">
        <v>1.1200000000000001</v>
      </c>
      <c r="K134" s="6">
        <v>0.88</v>
      </c>
      <c r="L134" s="6">
        <v>0.7</v>
      </c>
      <c r="M134" s="6">
        <v>0.83</v>
      </c>
      <c r="N134" s="6">
        <v>0.83</v>
      </c>
      <c r="O134" s="6">
        <v>0.69</v>
      </c>
      <c r="P134" s="6">
        <v>0.84</v>
      </c>
      <c r="Q134" s="7">
        <v>0.73</v>
      </c>
      <c r="R134" s="6">
        <v>0.73</v>
      </c>
      <c r="S134" s="6">
        <v>0.84</v>
      </c>
      <c r="T134" s="6">
        <v>0.72</v>
      </c>
      <c r="U134" s="6">
        <v>0.73</v>
      </c>
    </row>
    <row r="135" spans="1:21" ht="16" x14ac:dyDescent="0.2">
      <c r="A135" s="3" t="s">
        <v>142</v>
      </c>
      <c r="B135" s="6">
        <v>-62.61</v>
      </c>
      <c r="C135" s="6">
        <v>-60.64</v>
      </c>
      <c r="D135" s="6">
        <v>-78.52</v>
      </c>
      <c r="E135" s="6">
        <v>-73.540000000000006</v>
      </c>
      <c r="F135" s="6">
        <v>-70.150000000000006</v>
      </c>
      <c r="G135" s="6">
        <v>-45.15</v>
      </c>
      <c r="H135" s="6">
        <v>-34.57</v>
      </c>
      <c r="I135" s="6">
        <v>-27.43</v>
      </c>
      <c r="J135" s="6">
        <v>-14.54</v>
      </c>
      <c r="K135" s="6">
        <v>-34.18</v>
      </c>
      <c r="L135" s="6">
        <v>-60.5</v>
      </c>
      <c r="M135" s="6">
        <v>-41.29</v>
      </c>
      <c r="N135" s="6">
        <v>-49.26</v>
      </c>
      <c r="O135" s="6">
        <v>-49.55</v>
      </c>
      <c r="P135" s="6">
        <v>-23.56</v>
      </c>
      <c r="Q135" s="7">
        <v>-56.11</v>
      </c>
      <c r="R135" s="6">
        <v>-58.55</v>
      </c>
      <c r="S135" s="6">
        <v>-23.56</v>
      </c>
      <c r="T135" s="6">
        <v>-72.02</v>
      </c>
      <c r="U135" s="6">
        <v>-56.11</v>
      </c>
    </row>
    <row r="136" spans="1:21" ht="16" x14ac:dyDescent="0.2">
      <c r="A136" s="3" t="s">
        <v>143</v>
      </c>
      <c r="B136" s="4">
        <v>7800</v>
      </c>
      <c r="C136" s="4">
        <v>6800</v>
      </c>
      <c r="D136" s="4">
        <v>6800</v>
      </c>
      <c r="E136" s="4">
        <v>7500</v>
      </c>
      <c r="F136" s="4">
        <v>7300</v>
      </c>
      <c r="G136" s="4">
        <v>7600</v>
      </c>
      <c r="H136" s="4">
        <v>8823</v>
      </c>
      <c r="I136" s="4">
        <v>9500</v>
      </c>
      <c r="J136" s="4">
        <v>9000</v>
      </c>
      <c r="K136" s="4">
        <v>8800</v>
      </c>
      <c r="L136" s="4">
        <v>9600</v>
      </c>
      <c r="M136" s="4">
        <v>10100</v>
      </c>
      <c r="N136" s="4">
        <v>11500</v>
      </c>
      <c r="O136" s="4">
        <v>12600</v>
      </c>
      <c r="P136" s="4">
        <v>13700</v>
      </c>
      <c r="Q136" s="5">
        <v>13700</v>
      </c>
      <c r="R136" s="4">
        <v>12600</v>
      </c>
      <c r="S136" s="4">
        <v>13700</v>
      </c>
      <c r="T136" s="4">
        <v>13700</v>
      </c>
      <c r="U136" s="4">
        <v>13700</v>
      </c>
    </row>
    <row r="138" spans="1:21" ht="16" x14ac:dyDescent="0.2">
      <c r="A138" s="2" t="s">
        <v>26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  <c r="T138" s="2" t="s">
        <v>18</v>
      </c>
      <c r="U138" s="2" t="s">
        <v>19</v>
      </c>
    </row>
    <row r="139" spans="1:21" ht="16" x14ac:dyDescent="0.2">
      <c r="A139" s="3" t="s">
        <v>144</v>
      </c>
      <c r="B139" s="4">
        <v>183600000</v>
      </c>
      <c r="C139" s="4">
        <v>58000000</v>
      </c>
      <c r="D139" s="4">
        <v>212000000</v>
      </c>
      <c r="E139" s="4">
        <v>285300000</v>
      </c>
      <c r="F139" s="4">
        <v>247400000</v>
      </c>
      <c r="G139" s="4">
        <v>228800000</v>
      </c>
      <c r="H139" s="4">
        <v>81800000</v>
      </c>
      <c r="I139" s="4">
        <v>-326000000</v>
      </c>
      <c r="J139" s="4">
        <v>-579200000</v>
      </c>
      <c r="K139" s="4">
        <v>-566900000</v>
      </c>
      <c r="L139" s="4">
        <v>-80800000</v>
      </c>
      <c r="M139" s="4">
        <v>214500000</v>
      </c>
      <c r="N139" s="4">
        <v>1208200000</v>
      </c>
      <c r="O139" s="4">
        <v>497000000</v>
      </c>
      <c r="P139" s="4">
        <v>823000000</v>
      </c>
      <c r="Q139" s="5">
        <v>874000000</v>
      </c>
      <c r="R139" s="4">
        <v>198000000</v>
      </c>
      <c r="S139" s="4">
        <v>293000000</v>
      </c>
      <c r="T139" s="4">
        <v>161000000</v>
      </c>
      <c r="U139" s="4">
        <v>222000000</v>
      </c>
    </row>
    <row r="140" spans="1:21" ht="16" x14ac:dyDescent="0.2">
      <c r="A140" s="3" t="s">
        <v>145</v>
      </c>
      <c r="B140" s="4">
        <v>91800000</v>
      </c>
      <c r="C140" s="4">
        <v>111500000</v>
      </c>
      <c r="D140" s="4">
        <v>105400000</v>
      </c>
      <c r="E140" s="4">
        <v>115500000</v>
      </c>
      <c r="F140" s="4">
        <v>127800000</v>
      </c>
      <c r="G140" s="4">
        <v>128900000</v>
      </c>
      <c r="H140" s="4">
        <v>145900000</v>
      </c>
      <c r="I140" s="4">
        <v>145800000</v>
      </c>
      <c r="J140" s="4">
        <v>139200000</v>
      </c>
      <c r="K140" s="4">
        <v>108400000</v>
      </c>
      <c r="L140" s="4">
        <v>95200000</v>
      </c>
      <c r="M140" s="4">
        <v>127300000</v>
      </c>
      <c r="N140" s="4">
        <v>123800000</v>
      </c>
      <c r="O140" s="4">
        <v>148100000</v>
      </c>
      <c r="P140" s="4">
        <v>150000000</v>
      </c>
      <c r="Q140" s="5">
        <v>140000000</v>
      </c>
      <c r="R140" s="4">
        <v>37000000</v>
      </c>
      <c r="S140" s="4">
        <v>37000000</v>
      </c>
      <c r="T140" s="4">
        <v>33000000</v>
      </c>
      <c r="U140" s="4">
        <v>33000000</v>
      </c>
    </row>
    <row r="141" spans="1:21" ht="16" x14ac:dyDescent="0.2">
      <c r="A141" s="3" t="s">
        <v>146</v>
      </c>
      <c r="B141" s="4">
        <v>270400000</v>
      </c>
      <c r="C141" s="4">
        <v>160500000</v>
      </c>
      <c r="D141" s="4">
        <v>91500000</v>
      </c>
      <c r="E141" s="4">
        <v>76000000</v>
      </c>
      <c r="F141" s="4">
        <v>194000000</v>
      </c>
      <c r="G141" s="4">
        <v>119800000</v>
      </c>
      <c r="H141" s="4">
        <v>184400000</v>
      </c>
      <c r="I141" s="4">
        <v>403600000</v>
      </c>
      <c r="J141" s="4">
        <v>257300000</v>
      </c>
      <c r="K141" s="4">
        <v>323700000</v>
      </c>
      <c r="L141" s="4">
        <v>276600000</v>
      </c>
      <c r="M141" s="4">
        <v>361300000</v>
      </c>
      <c r="N141" s="4">
        <v>-341400000</v>
      </c>
      <c r="O141" s="4">
        <v>668900000</v>
      </c>
      <c r="P141" s="4">
        <v>406000000</v>
      </c>
      <c r="Q141" s="5">
        <v>400000000</v>
      </c>
      <c r="R141" s="4">
        <v>152000000</v>
      </c>
      <c r="S141" s="4">
        <v>-23000000</v>
      </c>
      <c r="T141" s="4">
        <v>124000000</v>
      </c>
      <c r="U141" s="4">
        <v>147000000</v>
      </c>
    </row>
    <row r="142" spans="1:21" ht="16" x14ac:dyDescent="0.2">
      <c r="A142" s="27" t="s">
        <v>147</v>
      </c>
      <c r="B142" s="25">
        <v>89500000</v>
      </c>
      <c r="C142" s="25">
        <v>93600000</v>
      </c>
      <c r="D142" s="25">
        <v>80700000</v>
      </c>
      <c r="E142" s="25">
        <v>108800000</v>
      </c>
      <c r="F142" s="25">
        <v>156300000</v>
      </c>
      <c r="G142" s="25">
        <v>132200000</v>
      </c>
      <c r="H142" s="25">
        <v>165600000</v>
      </c>
      <c r="I142" s="25">
        <v>197200000</v>
      </c>
      <c r="J142" s="25">
        <v>221800000</v>
      </c>
      <c r="K142" s="25">
        <v>261400000</v>
      </c>
      <c r="L142" s="25">
        <v>249500000</v>
      </c>
      <c r="M142" s="25">
        <v>362400000</v>
      </c>
      <c r="N142" s="25">
        <v>398400000</v>
      </c>
      <c r="O142" s="25">
        <v>555400000</v>
      </c>
      <c r="P142" s="25">
        <v>657000000</v>
      </c>
      <c r="Q142" s="26">
        <v>697000000</v>
      </c>
      <c r="R142" s="25">
        <v>171000000</v>
      </c>
      <c r="S142" s="25">
        <v>164000000</v>
      </c>
      <c r="T142" s="25">
        <v>165000000</v>
      </c>
      <c r="U142" s="25">
        <v>197000000</v>
      </c>
    </row>
    <row r="143" spans="1:21" ht="16" x14ac:dyDescent="0.2">
      <c r="A143" s="12" t="s">
        <v>200</v>
      </c>
      <c r="B143" s="20">
        <f t="shared" ref="B143:U143" si="10">B142/B2</f>
        <v>3.8657567380787836E-2</v>
      </c>
      <c r="C143" s="20">
        <f t="shared" si="10"/>
        <v>5.4618661375970122E-2</v>
      </c>
      <c r="D143" s="20">
        <f t="shared" si="10"/>
        <v>4.1346449431294188E-2</v>
      </c>
      <c r="E143" s="20">
        <f t="shared" si="10"/>
        <v>4.9106336883914067E-2</v>
      </c>
      <c r="F143" s="20">
        <f t="shared" si="10"/>
        <v>6.7597958654095666E-2</v>
      </c>
      <c r="G143" s="20">
        <f t="shared" si="10"/>
        <v>5.8138000791591538E-2</v>
      </c>
      <c r="H143" s="20">
        <f t="shared" si="10"/>
        <v>6.5918318605206597E-2</v>
      </c>
      <c r="I143" s="20">
        <f t="shared" si="10"/>
        <v>7.8750848608282423E-2</v>
      </c>
      <c r="J143" s="20">
        <f t="shared" si="10"/>
        <v>0.10920728705071393</v>
      </c>
      <c r="K143" s="20">
        <f t="shared" si="10"/>
        <v>0.12710298551006516</v>
      </c>
      <c r="L143" s="20">
        <f t="shared" si="10"/>
        <v>9.708926764728773E-2</v>
      </c>
      <c r="M143" s="20">
        <f t="shared" si="10"/>
        <v>0.11068014537458389</v>
      </c>
      <c r="N143" s="20">
        <f t="shared" si="10"/>
        <v>0.10510764035457999</v>
      </c>
      <c r="O143" s="20">
        <f t="shared" si="10"/>
        <v>0.12661863943096846</v>
      </c>
      <c r="P143" s="20">
        <f t="shared" si="10"/>
        <v>0.13126873126873126</v>
      </c>
      <c r="Q143" s="20">
        <f t="shared" si="10"/>
        <v>0.1337298541826554</v>
      </c>
      <c r="R143" s="20">
        <f t="shared" si="10"/>
        <v>0.13359375000000001</v>
      </c>
      <c r="S143" s="20">
        <f t="shared" si="10"/>
        <v>0.1244309559939302</v>
      </c>
      <c r="T143" s="20">
        <f t="shared" si="10"/>
        <v>0.13002364066193853</v>
      </c>
      <c r="U143" s="20">
        <f t="shared" si="10"/>
        <v>0.14646840148698884</v>
      </c>
    </row>
    <row r="144" spans="1:21" ht="16" x14ac:dyDescent="0.2">
      <c r="A144" s="3" t="s">
        <v>148</v>
      </c>
      <c r="B144" s="4">
        <v>-13800000</v>
      </c>
      <c r="C144" s="4" t="s">
        <v>26</v>
      </c>
      <c r="D144" s="4">
        <v>-2100000</v>
      </c>
      <c r="E144" s="4">
        <v>-33800000</v>
      </c>
      <c r="F144" s="4">
        <v>-28300000</v>
      </c>
      <c r="G144" s="4">
        <v>-49400000</v>
      </c>
      <c r="H144" s="4">
        <v>-18800000</v>
      </c>
      <c r="I144" s="4">
        <v>231400000</v>
      </c>
      <c r="J144" s="4">
        <v>-37300000</v>
      </c>
      <c r="K144" s="4">
        <v>-39100000</v>
      </c>
      <c r="L144" s="4">
        <v>-6800000</v>
      </c>
      <c r="M144" s="4">
        <v>10300000</v>
      </c>
      <c r="N144" s="4">
        <v>-778600000</v>
      </c>
      <c r="O144" s="4">
        <v>-7800000</v>
      </c>
      <c r="P144" s="4">
        <v>-277000000</v>
      </c>
      <c r="Q144" s="5">
        <v>-299000000</v>
      </c>
      <c r="R144" s="4">
        <v>-55000000</v>
      </c>
      <c r="S144" s="4">
        <v>-179000000</v>
      </c>
      <c r="T144" s="4">
        <v>-30000000</v>
      </c>
      <c r="U144" s="4">
        <v>-35000000</v>
      </c>
    </row>
    <row r="145" spans="1:21" ht="16" x14ac:dyDescent="0.2">
      <c r="A145" s="3" t="s">
        <v>149</v>
      </c>
      <c r="B145" s="4">
        <v>128900000</v>
      </c>
      <c r="C145" s="4">
        <v>21000000</v>
      </c>
      <c r="D145" s="4" t="s">
        <v>26</v>
      </c>
      <c r="E145" s="4" t="s">
        <v>26</v>
      </c>
      <c r="F145" s="4" t="s">
        <v>26</v>
      </c>
      <c r="G145" s="4" t="s">
        <v>26</v>
      </c>
      <c r="H145" s="4" t="s">
        <v>26</v>
      </c>
      <c r="I145" s="4" t="s">
        <v>26</v>
      </c>
      <c r="J145" s="4" t="s">
        <v>26</v>
      </c>
      <c r="K145" s="4" t="s">
        <v>26</v>
      </c>
      <c r="L145" s="4" t="s">
        <v>26</v>
      </c>
      <c r="M145" s="4" t="s">
        <v>26</v>
      </c>
      <c r="N145" s="4" t="s">
        <v>26</v>
      </c>
      <c r="O145" s="4">
        <v>103700000</v>
      </c>
      <c r="P145" s="4">
        <v>34000000</v>
      </c>
      <c r="Q145" s="5">
        <v>32000000</v>
      </c>
      <c r="R145" s="4">
        <v>12000000</v>
      </c>
      <c r="S145" s="4">
        <v>13000000</v>
      </c>
      <c r="T145" s="4" t="s">
        <v>26</v>
      </c>
      <c r="U145" s="4">
        <v>7000000</v>
      </c>
    </row>
    <row r="146" spans="1:21" ht="16" x14ac:dyDescent="0.2">
      <c r="A146" s="3" t="s">
        <v>150</v>
      </c>
      <c r="B146" s="4">
        <v>65800000</v>
      </c>
      <c r="C146" s="4">
        <v>45900000</v>
      </c>
      <c r="D146" s="4">
        <v>12900000</v>
      </c>
      <c r="E146" s="4">
        <v>1000000</v>
      </c>
      <c r="F146" s="4">
        <v>66000000</v>
      </c>
      <c r="G146" s="4">
        <v>37000000</v>
      </c>
      <c r="H146" s="4">
        <v>37600000</v>
      </c>
      <c r="I146" s="4">
        <v>-25000000</v>
      </c>
      <c r="J146" s="4">
        <v>72800000</v>
      </c>
      <c r="K146" s="4">
        <v>101400000</v>
      </c>
      <c r="L146" s="4">
        <v>33900000</v>
      </c>
      <c r="M146" s="4">
        <v>-11400000</v>
      </c>
      <c r="N146" s="4">
        <v>38800000</v>
      </c>
      <c r="O146" s="4">
        <v>17600000</v>
      </c>
      <c r="P146" s="4">
        <v>-8000000</v>
      </c>
      <c r="Q146" s="5">
        <v>-30000000</v>
      </c>
      <c r="R146" s="4">
        <v>24000000</v>
      </c>
      <c r="S146" s="4">
        <v>-21000000</v>
      </c>
      <c r="T146" s="4">
        <v>-11000000</v>
      </c>
      <c r="U146" s="4">
        <v>-22000000</v>
      </c>
    </row>
    <row r="147" spans="1:21" ht="16" x14ac:dyDescent="0.2">
      <c r="A147" s="3" t="s">
        <v>151</v>
      </c>
      <c r="B147" s="4">
        <v>48100000</v>
      </c>
      <c r="C147" s="4">
        <v>-83200000</v>
      </c>
      <c r="D147" s="4">
        <v>131900000</v>
      </c>
      <c r="E147" s="4">
        <v>96700000</v>
      </c>
      <c r="F147" s="4">
        <v>-10100000</v>
      </c>
      <c r="G147" s="4">
        <v>86000000</v>
      </c>
      <c r="H147" s="4">
        <v>296000000</v>
      </c>
      <c r="I147" s="4">
        <v>190600000</v>
      </c>
      <c r="J147" s="4">
        <v>352400000</v>
      </c>
      <c r="K147" s="4">
        <v>135700000</v>
      </c>
      <c r="L147" s="4">
        <v>86100000</v>
      </c>
      <c r="M147" s="4">
        <v>712000000</v>
      </c>
      <c r="N147" s="4">
        <v>446600000</v>
      </c>
      <c r="O147" s="4">
        <v>217300000</v>
      </c>
      <c r="P147" s="4">
        <v>692000000</v>
      </c>
      <c r="Q147" s="5">
        <v>824000000</v>
      </c>
      <c r="R147" s="4">
        <v>82000000</v>
      </c>
      <c r="S147" s="4">
        <v>604000000</v>
      </c>
      <c r="T147" s="4">
        <v>405000000</v>
      </c>
      <c r="U147" s="4">
        <v>-267000000</v>
      </c>
    </row>
    <row r="148" spans="1:21" ht="16" x14ac:dyDescent="0.2">
      <c r="A148" s="3" t="s">
        <v>152</v>
      </c>
      <c r="B148" s="4">
        <v>81800000</v>
      </c>
      <c r="C148" s="4">
        <v>37300000</v>
      </c>
      <c r="D148" s="4">
        <v>-40700000</v>
      </c>
      <c r="E148" s="4">
        <v>-71800000</v>
      </c>
      <c r="F148" s="4">
        <v>-98100000</v>
      </c>
      <c r="G148" s="4">
        <v>72300000</v>
      </c>
      <c r="H148" s="4">
        <v>-17300000</v>
      </c>
      <c r="I148" s="4">
        <v>-195500000</v>
      </c>
      <c r="J148" s="4">
        <v>201500000</v>
      </c>
      <c r="K148" s="4">
        <v>13300000</v>
      </c>
      <c r="L148" s="4">
        <v>-25400000</v>
      </c>
      <c r="M148" s="4">
        <v>-178500000</v>
      </c>
      <c r="N148" s="4">
        <v>12600000</v>
      </c>
      <c r="O148" s="4">
        <v>-66200000</v>
      </c>
      <c r="P148" s="4">
        <v>-247000000</v>
      </c>
      <c r="Q148" s="5">
        <v>31000000</v>
      </c>
      <c r="R148" s="4">
        <v>-211000000</v>
      </c>
      <c r="S148" s="4">
        <v>-317000000</v>
      </c>
      <c r="T148" s="4">
        <v>630000000</v>
      </c>
      <c r="U148" s="4">
        <v>-71000000</v>
      </c>
    </row>
    <row r="149" spans="1:21" ht="16" x14ac:dyDescent="0.2">
      <c r="A149" s="3" t="s">
        <v>153</v>
      </c>
      <c r="B149" s="4" t="s">
        <v>26</v>
      </c>
      <c r="C149" s="4" t="s">
        <v>26</v>
      </c>
      <c r="D149" s="4" t="s">
        <v>26</v>
      </c>
      <c r="E149" s="4" t="s">
        <v>26</v>
      </c>
      <c r="F149" s="4" t="s">
        <v>26</v>
      </c>
      <c r="G149" s="4" t="s">
        <v>26</v>
      </c>
      <c r="H149" s="4" t="s">
        <v>26</v>
      </c>
      <c r="I149" s="4" t="s">
        <v>26</v>
      </c>
      <c r="J149" s="4" t="s">
        <v>26</v>
      </c>
      <c r="K149" s="4" t="s">
        <v>26</v>
      </c>
      <c r="L149" s="4" t="s">
        <v>26</v>
      </c>
      <c r="M149" s="4" t="s">
        <v>26</v>
      </c>
      <c r="N149" s="4" t="s">
        <v>26</v>
      </c>
      <c r="O149" s="4" t="s">
        <v>26</v>
      </c>
      <c r="P149" s="4" t="s">
        <v>26</v>
      </c>
      <c r="Q149" s="5" t="s">
        <v>26</v>
      </c>
      <c r="R149" s="4" t="s">
        <v>26</v>
      </c>
      <c r="S149" s="4" t="s">
        <v>26</v>
      </c>
      <c r="T149" s="4" t="s">
        <v>26</v>
      </c>
      <c r="U149" s="4" t="s">
        <v>26</v>
      </c>
    </row>
    <row r="150" spans="1:21" ht="16" x14ac:dyDescent="0.2">
      <c r="A150" s="3" t="s">
        <v>154</v>
      </c>
      <c r="B150" s="4">
        <v>-7800000</v>
      </c>
      <c r="C150" s="4">
        <v>4400000</v>
      </c>
      <c r="D150" s="4">
        <v>-12900000</v>
      </c>
      <c r="E150" s="4">
        <v>17700000</v>
      </c>
      <c r="F150" s="4">
        <v>100000</v>
      </c>
      <c r="G150" s="4">
        <v>-20300000</v>
      </c>
      <c r="H150" s="4">
        <v>6800000</v>
      </c>
      <c r="I150" s="4">
        <v>-2800000</v>
      </c>
      <c r="J150" s="4">
        <v>-14700000</v>
      </c>
      <c r="K150" s="4">
        <v>-9900000</v>
      </c>
      <c r="L150" s="4">
        <v>7500000</v>
      </c>
      <c r="M150" s="4">
        <v>58500000</v>
      </c>
      <c r="N150" s="4">
        <v>-56400000</v>
      </c>
      <c r="O150" s="4">
        <v>-133500000</v>
      </c>
      <c r="P150" s="4">
        <v>-3000000</v>
      </c>
      <c r="Q150" s="5">
        <v>-1000000</v>
      </c>
      <c r="R150" s="4">
        <v>26000000</v>
      </c>
      <c r="S150" s="4">
        <v>-4000000</v>
      </c>
      <c r="T150" s="4">
        <v>-32000000</v>
      </c>
      <c r="U150" s="4">
        <v>9000000</v>
      </c>
    </row>
    <row r="151" spans="1:21" ht="16" x14ac:dyDescent="0.2">
      <c r="A151" s="3" t="s">
        <v>155</v>
      </c>
      <c r="B151" s="4">
        <v>-93600000</v>
      </c>
      <c r="C151" s="4">
        <v>-79700000</v>
      </c>
      <c r="D151" s="4">
        <v>116100000</v>
      </c>
      <c r="E151" s="4">
        <v>55000000</v>
      </c>
      <c r="F151" s="4">
        <v>2900000</v>
      </c>
      <c r="G151" s="4">
        <v>17400000</v>
      </c>
      <c r="H151" s="4">
        <v>80100000</v>
      </c>
      <c r="I151" s="4">
        <v>28400000</v>
      </c>
      <c r="J151" s="4">
        <v>-101400000</v>
      </c>
      <c r="K151" s="4">
        <v>-36000000</v>
      </c>
      <c r="L151" s="4">
        <v>-93000000</v>
      </c>
      <c r="M151" s="4">
        <v>-84700000</v>
      </c>
      <c r="N151" s="4">
        <v>146000000</v>
      </c>
      <c r="O151" s="4">
        <v>-2400000</v>
      </c>
      <c r="P151" s="4">
        <v>144000000</v>
      </c>
      <c r="Q151" s="5">
        <v>269000000</v>
      </c>
      <c r="R151" s="4">
        <v>176000000</v>
      </c>
      <c r="S151" s="4">
        <v>141000000</v>
      </c>
      <c r="T151" s="4">
        <v>-95000000</v>
      </c>
      <c r="U151" s="4">
        <v>47000000</v>
      </c>
    </row>
    <row r="152" spans="1:21" ht="16" x14ac:dyDescent="0.2">
      <c r="A152" s="3" t="s">
        <v>156</v>
      </c>
      <c r="B152" s="4">
        <v>67700000</v>
      </c>
      <c r="C152" s="4">
        <v>-45200000</v>
      </c>
      <c r="D152" s="4">
        <v>69400000</v>
      </c>
      <c r="E152" s="4">
        <v>95800000</v>
      </c>
      <c r="F152" s="4">
        <v>85000000</v>
      </c>
      <c r="G152" s="4">
        <v>16600000</v>
      </c>
      <c r="H152" s="4">
        <v>226400000</v>
      </c>
      <c r="I152" s="4">
        <v>360500000</v>
      </c>
      <c r="J152" s="4">
        <v>267000000</v>
      </c>
      <c r="K152" s="4">
        <v>168300000</v>
      </c>
      <c r="L152" s="4">
        <v>197000000</v>
      </c>
      <c r="M152" s="4">
        <v>916700000</v>
      </c>
      <c r="N152" s="4">
        <v>344400000</v>
      </c>
      <c r="O152" s="4">
        <v>419400000</v>
      </c>
      <c r="P152" s="4">
        <v>798000000</v>
      </c>
      <c r="Q152" s="5">
        <v>525000000</v>
      </c>
      <c r="R152" s="4">
        <v>91000000</v>
      </c>
      <c r="S152" s="4">
        <v>784000000</v>
      </c>
      <c r="T152" s="4">
        <v>-98000000</v>
      </c>
      <c r="U152" s="4">
        <v>-252000000</v>
      </c>
    </row>
    <row r="153" spans="1:21" ht="16" x14ac:dyDescent="0.2">
      <c r="A153" s="3" t="s">
        <v>157</v>
      </c>
      <c r="B153" s="4" t="s">
        <v>26</v>
      </c>
      <c r="C153" s="4" t="s">
        <v>26</v>
      </c>
      <c r="D153" s="4" t="s">
        <v>26</v>
      </c>
      <c r="E153" s="4" t="s">
        <v>26</v>
      </c>
      <c r="F153" s="4" t="s">
        <v>26</v>
      </c>
      <c r="G153" s="4" t="s">
        <v>26</v>
      </c>
      <c r="H153" s="4" t="s">
        <v>26</v>
      </c>
      <c r="I153" s="4" t="s">
        <v>26</v>
      </c>
      <c r="J153" s="4" t="s">
        <v>26</v>
      </c>
      <c r="K153" s="4" t="s">
        <v>26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26</v>
      </c>
      <c r="Q153" s="5" t="s">
        <v>26</v>
      </c>
      <c r="R153" s="4" t="s">
        <v>26</v>
      </c>
      <c r="S153" s="4" t="s">
        <v>26</v>
      </c>
      <c r="T153" s="4" t="s">
        <v>26</v>
      </c>
      <c r="U153" s="4" t="s">
        <v>26</v>
      </c>
    </row>
    <row r="154" spans="1:21" ht="16" x14ac:dyDescent="0.2">
      <c r="A154" s="3" t="s">
        <v>158</v>
      </c>
      <c r="B154" s="4">
        <v>593900000</v>
      </c>
      <c r="C154" s="4">
        <v>246800000</v>
      </c>
      <c r="D154" s="4">
        <v>540800000</v>
      </c>
      <c r="E154" s="4">
        <v>573500000</v>
      </c>
      <c r="F154" s="4">
        <v>559100000</v>
      </c>
      <c r="G154" s="4">
        <v>563500000</v>
      </c>
      <c r="H154" s="4">
        <v>708100000</v>
      </c>
      <c r="I154" s="4">
        <v>414000000</v>
      </c>
      <c r="J154" s="4">
        <v>169700000</v>
      </c>
      <c r="K154" s="4">
        <v>900000</v>
      </c>
      <c r="L154" s="4">
        <v>377100000</v>
      </c>
      <c r="M154" s="4">
        <v>1415100000</v>
      </c>
      <c r="N154" s="4">
        <v>1437200000</v>
      </c>
      <c r="O154" s="4">
        <v>1531300000</v>
      </c>
      <c r="P154" s="4">
        <v>2071000000</v>
      </c>
      <c r="Q154" s="5">
        <v>2238000000</v>
      </c>
      <c r="R154" s="4">
        <v>469000000</v>
      </c>
      <c r="S154" s="4">
        <v>911000000</v>
      </c>
      <c r="T154" s="4">
        <v>723000000</v>
      </c>
      <c r="U154" s="4">
        <v>135000000</v>
      </c>
    </row>
    <row r="155" spans="1:21" ht="16" x14ac:dyDescent="0.2">
      <c r="A155" s="3" t="s">
        <v>159</v>
      </c>
      <c r="B155" s="4" t="s">
        <v>26</v>
      </c>
      <c r="C155" s="4" t="s">
        <v>26</v>
      </c>
      <c r="D155" s="4" t="s">
        <v>26</v>
      </c>
      <c r="E155" s="4" t="s">
        <v>26</v>
      </c>
      <c r="F155" s="4" t="s">
        <v>26</v>
      </c>
      <c r="G155" s="4" t="s">
        <v>26</v>
      </c>
      <c r="H155" s="4" t="s">
        <v>26</v>
      </c>
      <c r="I155" s="4" t="s">
        <v>26</v>
      </c>
      <c r="J155" s="4" t="s">
        <v>26</v>
      </c>
      <c r="K155" s="4" t="s">
        <v>26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26</v>
      </c>
      <c r="Q155" s="5" t="s">
        <v>26</v>
      </c>
      <c r="R155" s="4" t="s">
        <v>26</v>
      </c>
      <c r="S155" s="4" t="s">
        <v>26</v>
      </c>
      <c r="T155" s="4" t="s">
        <v>26</v>
      </c>
      <c r="U155" s="4" t="s">
        <v>26</v>
      </c>
    </row>
    <row r="156" spans="1:21" ht="16" x14ac:dyDescent="0.2">
      <c r="A156" s="3" t="s">
        <v>160</v>
      </c>
      <c r="B156" s="4" t="s">
        <v>26</v>
      </c>
      <c r="C156" s="4" t="s">
        <v>26</v>
      </c>
      <c r="D156" s="4" t="s">
        <v>26</v>
      </c>
      <c r="E156" s="4" t="s">
        <v>26</v>
      </c>
      <c r="F156" s="4" t="s">
        <v>26</v>
      </c>
      <c r="G156" s="4" t="s">
        <v>26</v>
      </c>
      <c r="H156" s="4" t="s">
        <v>26</v>
      </c>
      <c r="I156" s="4" t="s">
        <v>26</v>
      </c>
      <c r="J156" s="4" t="s">
        <v>26</v>
      </c>
      <c r="K156" s="4" t="s">
        <v>26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  <c r="Q156" s="5" t="s">
        <v>26</v>
      </c>
      <c r="R156" s="4" t="s">
        <v>26</v>
      </c>
      <c r="S156" s="4" t="s">
        <v>26</v>
      </c>
      <c r="T156" s="4" t="s">
        <v>26</v>
      </c>
      <c r="U156" s="4" t="s">
        <v>26</v>
      </c>
    </row>
    <row r="157" spans="1:21" ht="16" x14ac:dyDescent="0.2">
      <c r="A157" s="3" t="s">
        <v>161</v>
      </c>
      <c r="B157" s="4" t="s">
        <v>26</v>
      </c>
      <c r="C157" s="4" t="s">
        <v>26</v>
      </c>
      <c r="D157" s="4" t="s">
        <v>26</v>
      </c>
      <c r="E157" s="4" t="s">
        <v>26</v>
      </c>
      <c r="F157" s="4" t="s">
        <v>26</v>
      </c>
      <c r="G157" s="4" t="s">
        <v>26</v>
      </c>
      <c r="H157" s="4" t="s">
        <v>26</v>
      </c>
      <c r="I157" s="4" t="s">
        <v>26</v>
      </c>
      <c r="J157" s="4" t="s">
        <v>26</v>
      </c>
      <c r="K157" s="4" t="s">
        <v>26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  <c r="Q157" s="5" t="s">
        <v>26</v>
      </c>
      <c r="R157" s="4" t="s">
        <v>26</v>
      </c>
      <c r="S157" s="4" t="s">
        <v>26</v>
      </c>
      <c r="T157" s="4" t="s">
        <v>26</v>
      </c>
      <c r="U157" s="4" t="s">
        <v>26</v>
      </c>
    </row>
    <row r="158" spans="1:21" ht="16" x14ac:dyDescent="0.2">
      <c r="A158" s="3" t="s">
        <v>162</v>
      </c>
      <c r="B158" s="4" t="s">
        <v>26</v>
      </c>
      <c r="C158" s="4" t="s">
        <v>26</v>
      </c>
      <c r="D158" s="4" t="s">
        <v>26</v>
      </c>
      <c r="E158" s="4" t="s">
        <v>26</v>
      </c>
      <c r="F158" s="4" t="s">
        <v>26</v>
      </c>
      <c r="G158" s="4" t="s">
        <v>26</v>
      </c>
      <c r="H158" s="4" t="s">
        <v>26</v>
      </c>
      <c r="I158" s="4" t="s">
        <v>26</v>
      </c>
      <c r="J158" s="4" t="s">
        <v>26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5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16" x14ac:dyDescent="0.2">
      <c r="A159" s="3" t="s">
        <v>163</v>
      </c>
      <c r="B159" s="4">
        <v>-78400000</v>
      </c>
      <c r="C159" s="4">
        <v>-39000000</v>
      </c>
      <c r="D159" s="4">
        <v>-28300000</v>
      </c>
      <c r="E159" s="4">
        <v>-63000000</v>
      </c>
      <c r="F159" s="4">
        <v>-56400000</v>
      </c>
      <c r="G159" s="4">
        <v>-64200000</v>
      </c>
      <c r="H159" s="4">
        <v>-75500000</v>
      </c>
      <c r="I159" s="4">
        <v>-72400000</v>
      </c>
      <c r="J159" s="4">
        <v>-76000000</v>
      </c>
      <c r="K159" s="4">
        <v>-50700000</v>
      </c>
      <c r="L159" s="4">
        <v>-67000000</v>
      </c>
      <c r="M159" s="4">
        <v>-53200000</v>
      </c>
      <c r="N159" s="4">
        <v>-100800000</v>
      </c>
      <c r="O159" s="4">
        <v>-77500000</v>
      </c>
      <c r="P159" s="4">
        <v>-52000000</v>
      </c>
      <c r="Q159" s="5">
        <v>-55000000</v>
      </c>
      <c r="R159" s="4">
        <v>-11000000</v>
      </c>
      <c r="S159" s="4">
        <v>-8000000</v>
      </c>
      <c r="T159" s="4">
        <v>-21000000</v>
      </c>
      <c r="U159" s="4">
        <v>-15000000</v>
      </c>
    </row>
    <row r="160" spans="1:21" ht="16" x14ac:dyDescent="0.2">
      <c r="A160" s="3" t="s">
        <v>164</v>
      </c>
      <c r="B160" s="4">
        <v>-78400000</v>
      </c>
      <c r="C160" s="4">
        <v>-39000000</v>
      </c>
      <c r="D160" s="4">
        <v>-28300000</v>
      </c>
      <c r="E160" s="4">
        <v>-63000000</v>
      </c>
      <c r="F160" s="4">
        <v>-56400000</v>
      </c>
      <c r="G160" s="4">
        <v>-64200000</v>
      </c>
      <c r="H160" s="4">
        <v>-75500000</v>
      </c>
      <c r="I160" s="4">
        <v>-72400000</v>
      </c>
      <c r="J160" s="4">
        <v>-76000000</v>
      </c>
      <c r="K160" s="4">
        <v>-50700000</v>
      </c>
      <c r="L160" s="4">
        <v>-67000000</v>
      </c>
      <c r="M160" s="4">
        <v>-53200000</v>
      </c>
      <c r="N160" s="4">
        <v>-96000000</v>
      </c>
      <c r="O160" s="4">
        <v>-67000000</v>
      </c>
      <c r="P160" s="4">
        <v>-46000000</v>
      </c>
      <c r="Q160" s="5">
        <v>-44000000</v>
      </c>
      <c r="R160" s="4">
        <v>-10000000</v>
      </c>
      <c r="S160" s="4">
        <v>-8000000</v>
      </c>
      <c r="T160" s="4">
        <v>-15000000</v>
      </c>
      <c r="U160" s="4">
        <v>-11000000</v>
      </c>
    </row>
    <row r="161" spans="1:21" ht="16" x14ac:dyDescent="0.2">
      <c r="A161" s="3" t="s">
        <v>165</v>
      </c>
      <c r="B161" s="4" t="s">
        <v>26</v>
      </c>
      <c r="C161" s="4" t="s">
        <v>26</v>
      </c>
      <c r="D161" s="4" t="s">
        <v>26</v>
      </c>
      <c r="E161" s="4" t="s">
        <v>26</v>
      </c>
      <c r="F161" s="4" t="s">
        <v>26</v>
      </c>
      <c r="G161" s="4" t="s">
        <v>26</v>
      </c>
      <c r="H161" s="4" t="s">
        <v>26</v>
      </c>
      <c r="I161" s="4" t="s">
        <v>26</v>
      </c>
      <c r="J161" s="4" t="s">
        <v>26</v>
      </c>
      <c r="K161" s="4" t="s">
        <v>26</v>
      </c>
      <c r="L161" s="4" t="s">
        <v>26</v>
      </c>
      <c r="M161" s="4" t="s">
        <v>26</v>
      </c>
      <c r="N161" s="4">
        <v>-4800000</v>
      </c>
      <c r="O161" s="4">
        <v>-10500000</v>
      </c>
      <c r="P161" s="4">
        <v>-6000000</v>
      </c>
      <c r="Q161" s="5">
        <v>-11000000</v>
      </c>
      <c r="R161" s="4">
        <v>-1000000</v>
      </c>
      <c r="S161" s="4" t="s">
        <v>26</v>
      </c>
      <c r="T161" s="4">
        <v>-6000000</v>
      </c>
      <c r="U161" s="4">
        <v>-4000000</v>
      </c>
    </row>
    <row r="162" spans="1:21" ht="16" x14ac:dyDescent="0.2">
      <c r="A162" s="3" t="s">
        <v>166</v>
      </c>
      <c r="B162" s="4">
        <v>-35200000</v>
      </c>
      <c r="C162" s="4">
        <v>-225200000</v>
      </c>
      <c r="D162" s="4">
        <v>-100500000</v>
      </c>
      <c r="E162" s="4">
        <v>-55100000</v>
      </c>
      <c r="F162" s="4">
        <v>-300000000</v>
      </c>
      <c r="G162" s="4">
        <v>64900000</v>
      </c>
      <c r="H162" s="4">
        <v>-196100000</v>
      </c>
      <c r="I162" s="4">
        <v>-544100000</v>
      </c>
      <c r="J162" s="4">
        <v>447000000</v>
      </c>
      <c r="K162" s="4">
        <v>569300000</v>
      </c>
      <c r="L162" s="4">
        <v>392800000</v>
      </c>
      <c r="M162" s="4">
        <v>7500000</v>
      </c>
      <c r="N162" s="4">
        <v>-4000000</v>
      </c>
      <c r="O162" s="4">
        <v>-273300000</v>
      </c>
      <c r="P162" s="4">
        <v>53000000</v>
      </c>
      <c r="Q162" s="5">
        <v>-443000000</v>
      </c>
      <c r="R162" s="4">
        <v>-45000000</v>
      </c>
      <c r="S162" s="4">
        <v>-50000000</v>
      </c>
      <c r="T162" s="4">
        <v>-179000000</v>
      </c>
      <c r="U162" s="4">
        <v>-169000000</v>
      </c>
    </row>
    <row r="163" spans="1:21" ht="16" x14ac:dyDescent="0.2">
      <c r="A163" s="3" t="s">
        <v>167</v>
      </c>
      <c r="B163" s="4">
        <v>83400000</v>
      </c>
      <c r="C163" s="4">
        <v>355100000</v>
      </c>
      <c r="D163" s="4">
        <v>410700000</v>
      </c>
      <c r="E163" s="4">
        <v>559100000</v>
      </c>
      <c r="F163" s="4">
        <v>1097700000</v>
      </c>
      <c r="G163" s="4">
        <v>1279100000</v>
      </c>
      <c r="H163" s="4">
        <v>1159000000</v>
      </c>
      <c r="I163" s="4">
        <v>1706000000</v>
      </c>
      <c r="J163" s="4">
        <v>2314900000</v>
      </c>
      <c r="K163" s="4">
        <v>1083300000</v>
      </c>
      <c r="L163" s="4">
        <v>531000000</v>
      </c>
      <c r="M163" s="4">
        <v>27400000</v>
      </c>
      <c r="N163" s="4">
        <v>17000000</v>
      </c>
      <c r="O163" s="4">
        <v>37800000</v>
      </c>
      <c r="P163" s="4">
        <v>450000000</v>
      </c>
      <c r="Q163" s="5">
        <v>544000000</v>
      </c>
      <c r="R163" s="4">
        <v>57000000</v>
      </c>
      <c r="S163" s="4">
        <v>148000000</v>
      </c>
      <c r="T163" s="4">
        <v>163000000</v>
      </c>
      <c r="U163" s="4">
        <v>176000000</v>
      </c>
    </row>
    <row r="164" spans="1:21" ht="16" x14ac:dyDescent="0.2">
      <c r="A164" s="3" t="s">
        <v>168</v>
      </c>
      <c r="B164" s="4">
        <v>-118600000</v>
      </c>
      <c r="C164" s="4">
        <v>-580300000</v>
      </c>
      <c r="D164" s="4">
        <v>-511200000</v>
      </c>
      <c r="E164" s="4">
        <v>-614200000</v>
      </c>
      <c r="F164" s="4">
        <v>-1397700000</v>
      </c>
      <c r="G164" s="4">
        <v>-1214200000</v>
      </c>
      <c r="H164" s="4">
        <v>-1355100000</v>
      </c>
      <c r="I164" s="4">
        <v>-2250100000</v>
      </c>
      <c r="J164" s="4">
        <v>-1867900000</v>
      </c>
      <c r="K164" s="4">
        <v>-514000000</v>
      </c>
      <c r="L164" s="4">
        <v>-138200000</v>
      </c>
      <c r="M164" s="4">
        <v>-19900000</v>
      </c>
      <c r="N164" s="4">
        <v>-21000000</v>
      </c>
      <c r="O164" s="4">
        <v>-311100000</v>
      </c>
      <c r="P164" s="4">
        <v>-397000000</v>
      </c>
      <c r="Q164" s="5">
        <v>-987000000</v>
      </c>
      <c r="R164" s="4">
        <v>-102000000</v>
      </c>
      <c r="S164" s="4">
        <v>-198000000</v>
      </c>
      <c r="T164" s="4">
        <v>-342000000</v>
      </c>
      <c r="U164" s="4">
        <v>-345000000</v>
      </c>
    </row>
    <row r="165" spans="1:21" ht="16" x14ac:dyDescent="0.2">
      <c r="A165" s="3" t="s">
        <v>169</v>
      </c>
      <c r="B165" s="4">
        <v>-364500000</v>
      </c>
      <c r="C165" s="4">
        <v>-18800000</v>
      </c>
      <c r="D165" s="4">
        <v>-13500000</v>
      </c>
      <c r="E165" s="4">
        <v>-221700000</v>
      </c>
      <c r="F165" s="4">
        <v>-263700000</v>
      </c>
      <c r="G165" s="4">
        <v>-176100000</v>
      </c>
      <c r="H165" s="4">
        <v>-630000000</v>
      </c>
      <c r="I165" s="4">
        <v>-148500000</v>
      </c>
      <c r="J165" s="4">
        <v>-85200000</v>
      </c>
      <c r="K165" s="4" t="s">
        <v>26</v>
      </c>
      <c r="L165" s="4">
        <v>-1040200000</v>
      </c>
      <c r="M165" s="4" t="s">
        <v>26</v>
      </c>
      <c r="N165" s="4">
        <v>-246200000</v>
      </c>
      <c r="O165" s="4">
        <v>-1250300000</v>
      </c>
      <c r="P165" s="4">
        <v>-96000000</v>
      </c>
      <c r="Q165" s="5">
        <v>-26000000</v>
      </c>
      <c r="R165" s="4" t="s">
        <v>26</v>
      </c>
      <c r="S165" s="4" t="s">
        <v>26</v>
      </c>
      <c r="T165" s="4">
        <v>-26000000</v>
      </c>
      <c r="U165" s="4" t="s">
        <v>26</v>
      </c>
    </row>
    <row r="166" spans="1:21" ht="16" x14ac:dyDescent="0.2">
      <c r="A166" s="3" t="s">
        <v>170</v>
      </c>
      <c r="B166" s="4" t="s">
        <v>26</v>
      </c>
      <c r="C166" s="4" t="s">
        <v>26</v>
      </c>
      <c r="D166" s="4" t="s">
        <v>26</v>
      </c>
      <c r="E166" s="4" t="s">
        <v>26</v>
      </c>
      <c r="F166" s="4" t="s">
        <v>26</v>
      </c>
      <c r="G166" s="4" t="s">
        <v>26</v>
      </c>
      <c r="H166" s="4" t="s">
        <v>26</v>
      </c>
      <c r="I166" s="4" t="s">
        <v>26</v>
      </c>
      <c r="J166" s="4" t="s">
        <v>26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5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spans="1:21" ht="16" x14ac:dyDescent="0.2">
      <c r="A167" s="3" t="s">
        <v>171</v>
      </c>
      <c r="B167" s="4">
        <v>-364500000</v>
      </c>
      <c r="C167" s="4">
        <v>-18800000</v>
      </c>
      <c r="D167" s="4">
        <v>-13500000</v>
      </c>
      <c r="E167" s="4">
        <v>-221700000</v>
      </c>
      <c r="F167" s="4">
        <v>-263700000</v>
      </c>
      <c r="G167" s="4">
        <v>-176100000</v>
      </c>
      <c r="H167" s="4">
        <v>-630000000</v>
      </c>
      <c r="I167" s="4">
        <v>-148500000</v>
      </c>
      <c r="J167" s="4">
        <v>-85200000</v>
      </c>
      <c r="K167" s="4" t="s">
        <v>26</v>
      </c>
      <c r="L167" s="4">
        <v>-1040200000</v>
      </c>
      <c r="M167" s="4" t="s">
        <v>26</v>
      </c>
      <c r="N167" s="4">
        <v>-246200000</v>
      </c>
      <c r="O167" s="4">
        <v>-1250300000</v>
      </c>
      <c r="P167" s="4">
        <v>-96000000</v>
      </c>
      <c r="Q167" s="5">
        <v>-26000000</v>
      </c>
      <c r="R167" s="4" t="s">
        <v>26</v>
      </c>
      <c r="S167" s="4" t="s">
        <v>26</v>
      </c>
      <c r="T167" s="4">
        <v>-26000000</v>
      </c>
      <c r="U167" s="4" t="s">
        <v>26</v>
      </c>
    </row>
    <row r="168" spans="1:21" ht="16" x14ac:dyDescent="0.2">
      <c r="A168" s="3" t="s">
        <v>172</v>
      </c>
      <c r="B168" s="4" t="s">
        <v>26</v>
      </c>
      <c r="C168" s="4" t="s">
        <v>26</v>
      </c>
      <c r="D168" s="4" t="s">
        <v>26</v>
      </c>
      <c r="E168" s="4" t="s">
        <v>26</v>
      </c>
      <c r="F168" s="4" t="s">
        <v>26</v>
      </c>
      <c r="G168" s="4" t="s">
        <v>26</v>
      </c>
      <c r="H168" s="4" t="s">
        <v>26</v>
      </c>
      <c r="I168" s="4" t="s">
        <v>26</v>
      </c>
      <c r="J168" s="4" t="s">
        <v>26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5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spans="1:21" ht="16" x14ac:dyDescent="0.2">
      <c r="A169" s="3" t="s">
        <v>173</v>
      </c>
      <c r="B169" s="4" t="s">
        <v>26</v>
      </c>
      <c r="C169" s="4" t="s">
        <v>26</v>
      </c>
      <c r="D169" s="4" t="s">
        <v>26</v>
      </c>
      <c r="E169" s="4">
        <v>-30500000</v>
      </c>
      <c r="F169" s="4">
        <v>-27100000</v>
      </c>
      <c r="G169" s="4">
        <v>-18600000</v>
      </c>
      <c r="H169" s="4">
        <v>-4000000</v>
      </c>
      <c r="I169" s="4">
        <v>-44500000</v>
      </c>
      <c r="J169" s="4">
        <v>-13800000</v>
      </c>
      <c r="K169" s="4">
        <v>-12200000</v>
      </c>
      <c r="L169" s="4">
        <v>4000000</v>
      </c>
      <c r="M169" s="4">
        <v>-11600000</v>
      </c>
      <c r="N169" s="4">
        <v>-52900000</v>
      </c>
      <c r="O169" s="4">
        <v>6500000</v>
      </c>
      <c r="P169" s="4">
        <v>-48000000</v>
      </c>
      <c r="Q169" s="5">
        <v>-14000000</v>
      </c>
      <c r="R169" s="4">
        <v>-5000000</v>
      </c>
      <c r="S169" s="4">
        <v>-1000000</v>
      </c>
      <c r="T169" s="4">
        <v>-4000000</v>
      </c>
      <c r="U169" s="4">
        <v>-4000000</v>
      </c>
    </row>
    <row r="170" spans="1:21" ht="16" x14ac:dyDescent="0.2">
      <c r="A170" s="3" t="s">
        <v>157</v>
      </c>
      <c r="B170" s="4" t="s">
        <v>26</v>
      </c>
      <c r="C170" s="4" t="s">
        <v>26</v>
      </c>
      <c r="D170" s="4" t="s">
        <v>26</v>
      </c>
      <c r="E170" s="4" t="s">
        <v>26</v>
      </c>
      <c r="F170" s="4" t="s">
        <v>26</v>
      </c>
      <c r="G170" s="4" t="s">
        <v>26</v>
      </c>
      <c r="H170" s="4" t="s">
        <v>26</v>
      </c>
      <c r="I170" s="4" t="s">
        <v>26</v>
      </c>
      <c r="J170" s="4" t="s">
        <v>26</v>
      </c>
      <c r="K170" s="4" t="s">
        <v>26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5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spans="1:21" ht="16" x14ac:dyDescent="0.2">
      <c r="A171" s="3" t="s">
        <v>174</v>
      </c>
      <c r="B171" s="4">
        <v>-478100000</v>
      </c>
      <c r="C171" s="4">
        <v>-283000000</v>
      </c>
      <c r="D171" s="4">
        <v>-142300000</v>
      </c>
      <c r="E171" s="4">
        <v>-370300000</v>
      </c>
      <c r="F171" s="4">
        <v>-647200000</v>
      </c>
      <c r="G171" s="4">
        <v>-194000000</v>
      </c>
      <c r="H171" s="4">
        <v>-905600000</v>
      </c>
      <c r="I171" s="4">
        <v>-809500000</v>
      </c>
      <c r="J171" s="4">
        <v>272000000</v>
      </c>
      <c r="K171" s="4">
        <v>506400000</v>
      </c>
      <c r="L171" s="4">
        <v>-710400000</v>
      </c>
      <c r="M171" s="4">
        <v>-57300000</v>
      </c>
      <c r="N171" s="4">
        <v>-403900000</v>
      </c>
      <c r="O171" s="4">
        <v>-1594600000</v>
      </c>
      <c r="P171" s="4">
        <v>-143000000</v>
      </c>
      <c r="Q171" s="5">
        <v>-538000000</v>
      </c>
      <c r="R171" s="4">
        <v>-61000000</v>
      </c>
      <c r="S171" s="4">
        <v>-59000000</v>
      </c>
      <c r="T171" s="4">
        <v>-230000000</v>
      </c>
      <c r="U171" s="4">
        <v>-188000000</v>
      </c>
    </row>
    <row r="172" spans="1:21" ht="16" x14ac:dyDescent="0.2">
      <c r="A172" s="3" t="s">
        <v>175</v>
      </c>
      <c r="B172" s="4" t="s">
        <v>26</v>
      </c>
      <c r="C172" s="4" t="s">
        <v>26</v>
      </c>
      <c r="D172" s="4" t="s">
        <v>26</v>
      </c>
      <c r="E172" s="4" t="s">
        <v>26</v>
      </c>
      <c r="F172" s="4" t="s">
        <v>26</v>
      </c>
      <c r="G172" s="4" t="s">
        <v>26</v>
      </c>
      <c r="H172" s="4" t="s">
        <v>26</v>
      </c>
      <c r="I172" s="4" t="s">
        <v>26</v>
      </c>
      <c r="J172" s="4" t="s">
        <v>26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5">
        <v>0</v>
      </c>
      <c r="R172" s="4" t="s">
        <v>26</v>
      </c>
      <c r="S172" s="4" t="s">
        <v>26</v>
      </c>
      <c r="T172" s="4" t="s">
        <v>26</v>
      </c>
      <c r="U172" s="4" t="s">
        <v>26</v>
      </c>
    </row>
    <row r="173" spans="1:21" ht="16" x14ac:dyDescent="0.2">
      <c r="A173" s="3" t="s">
        <v>176</v>
      </c>
      <c r="B173" s="4" t="s">
        <v>26</v>
      </c>
      <c r="C173" s="4">
        <v>-52100000</v>
      </c>
      <c r="D173" s="4" t="s">
        <v>26</v>
      </c>
      <c r="E173" s="4" t="s">
        <v>26</v>
      </c>
      <c r="F173" s="4">
        <v>745600000</v>
      </c>
      <c r="G173" s="4" t="s">
        <v>26</v>
      </c>
      <c r="H173" s="4" t="s">
        <v>26</v>
      </c>
      <c r="I173" s="4">
        <v>748300000</v>
      </c>
      <c r="J173" s="4" t="s">
        <v>26</v>
      </c>
      <c r="K173" s="4">
        <v>96900000</v>
      </c>
      <c r="L173" s="4">
        <v>500000000</v>
      </c>
      <c r="M173" s="4">
        <v>-1100000</v>
      </c>
      <c r="N173" s="4">
        <v>-450000000</v>
      </c>
      <c r="O173" s="4">
        <v>997000000</v>
      </c>
      <c r="P173" s="4">
        <v>-350000000</v>
      </c>
      <c r="Q173" s="5" t="s">
        <v>26</v>
      </c>
      <c r="R173" s="4" t="s">
        <v>26</v>
      </c>
      <c r="S173" s="4" t="s">
        <v>26</v>
      </c>
      <c r="T173" s="4" t="s">
        <v>26</v>
      </c>
      <c r="U173" s="4" t="s">
        <v>26</v>
      </c>
    </row>
    <row r="174" spans="1:21" ht="16" x14ac:dyDescent="0.2">
      <c r="A174" s="3" t="s">
        <v>177</v>
      </c>
      <c r="B174" s="4" t="s">
        <v>26</v>
      </c>
      <c r="C174" s="4">
        <v>2200000</v>
      </c>
      <c r="D174" s="4" t="s">
        <v>26</v>
      </c>
      <c r="E174" s="4" t="s">
        <v>26</v>
      </c>
      <c r="F174" s="4">
        <v>855600000</v>
      </c>
      <c r="G174" s="4" t="s">
        <v>26</v>
      </c>
      <c r="H174" s="4" t="s">
        <v>26</v>
      </c>
      <c r="I174" s="4">
        <v>748300000</v>
      </c>
      <c r="J174" s="4" t="s">
        <v>26</v>
      </c>
      <c r="K174" s="4">
        <v>496900000</v>
      </c>
      <c r="L174" s="4">
        <v>500000000</v>
      </c>
      <c r="M174" s="4">
        <v>498900000</v>
      </c>
      <c r="N174" s="4" t="s">
        <v>26</v>
      </c>
      <c r="O174" s="4">
        <v>997000000</v>
      </c>
      <c r="P174" s="4" t="s">
        <v>26</v>
      </c>
      <c r="Q174" s="5" t="s">
        <v>26</v>
      </c>
      <c r="R174" s="4" t="s">
        <v>26</v>
      </c>
      <c r="S174" s="4" t="s">
        <v>26</v>
      </c>
      <c r="T174" s="4" t="s">
        <v>26</v>
      </c>
      <c r="U174" s="4" t="s">
        <v>26</v>
      </c>
    </row>
    <row r="175" spans="1:21" ht="16" x14ac:dyDescent="0.2">
      <c r="A175" s="3" t="s">
        <v>178</v>
      </c>
      <c r="B175" s="4" t="s">
        <v>26</v>
      </c>
      <c r="C175" s="4">
        <v>-54300000</v>
      </c>
      <c r="D175" s="4" t="s">
        <v>26</v>
      </c>
      <c r="E175" s="4" t="s">
        <v>26</v>
      </c>
      <c r="F175" s="4">
        <v>-110000000</v>
      </c>
      <c r="G175" s="4" t="s">
        <v>26</v>
      </c>
      <c r="H175" s="4" t="s">
        <v>26</v>
      </c>
      <c r="I175" s="4" t="s">
        <v>26</v>
      </c>
      <c r="J175" s="4" t="s">
        <v>26</v>
      </c>
      <c r="K175" s="4">
        <v>-400000000</v>
      </c>
      <c r="L175" s="4" t="s">
        <v>26</v>
      </c>
      <c r="M175" s="4">
        <v>-500000000</v>
      </c>
      <c r="N175" s="4">
        <v>-450000000</v>
      </c>
      <c r="O175" s="4" t="s">
        <v>26</v>
      </c>
      <c r="P175" s="4">
        <v>-350000000</v>
      </c>
      <c r="Q175" s="5" t="s">
        <v>26</v>
      </c>
      <c r="R175" s="4" t="s">
        <v>26</v>
      </c>
      <c r="S175" s="4" t="s">
        <v>26</v>
      </c>
      <c r="T175" s="4" t="s">
        <v>26</v>
      </c>
      <c r="U175" s="4" t="s">
        <v>26</v>
      </c>
    </row>
    <row r="176" spans="1:21" ht="16" x14ac:dyDescent="0.2">
      <c r="A176" s="3" t="s">
        <v>179</v>
      </c>
      <c r="B176" s="4">
        <v>-166500000</v>
      </c>
      <c r="C176" s="4">
        <v>6800000</v>
      </c>
      <c r="D176" s="4">
        <v>-159400000</v>
      </c>
      <c r="E176" s="4">
        <v>-151300000</v>
      </c>
      <c r="F176" s="4">
        <v>-211000000</v>
      </c>
      <c r="G176" s="4">
        <v>-135600000</v>
      </c>
      <c r="H176" s="4">
        <v>-237000000</v>
      </c>
      <c r="I176" s="4">
        <v>-347200000</v>
      </c>
      <c r="J176" s="4">
        <v>-502100000</v>
      </c>
      <c r="K176" s="4">
        <v>-604600000</v>
      </c>
      <c r="L176" s="4">
        <v>-202600000</v>
      </c>
      <c r="M176" s="4">
        <v>-348800000</v>
      </c>
      <c r="N176" s="4">
        <v>-437600000</v>
      </c>
      <c r="O176" s="4">
        <v>-964800000</v>
      </c>
      <c r="P176" s="4">
        <v>-977000000</v>
      </c>
      <c r="Q176" s="5">
        <v>-881000000</v>
      </c>
      <c r="R176" s="4">
        <v>-129000000</v>
      </c>
      <c r="S176" s="4">
        <v>-207000000</v>
      </c>
      <c r="T176" s="4">
        <v>-441000000</v>
      </c>
      <c r="U176" s="4">
        <v>-104000000</v>
      </c>
    </row>
    <row r="177" spans="1:21" ht="16" x14ac:dyDescent="0.2">
      <c r="A177" s="3" t="s">
        <v>180</v>
      </c>
      <c r="B177" s="4">
        <v>90100000</v>
      </c>
      <c r="C177" s="4">
        <v>70000000</v>
      </c>
      <c r="D177" s="4">
        <v>120900000</v>
      </c>
      <c r="E177" s="4">
        <v>176100000</v>
      </c>
      <c r="F177" s="4">
        <v>220200000</v>
      </c>
      <c r="G177" s="4">
        <v>288200000</v>
      </c>
      <c r="H177" s="4">
        <v>135400000</v>
      </c>
      <c r="I177" s="4">
        <v>110800000</v>
      </c>
      <c r="J177" s="4">
        <v>119600000</v>
      </c>
      <c r="K177" s="4">
        <v>94400000</v>
      </c>
      <c r="L177" s="4">
        <v>90900000</v>
      </c>
      <c r="M177" s="4">
        <v>93700000</v>
      </c>
      <c r="N177" s="4">
        <v>114100000</v>
      </c>
      <c r="O177" s="4">
        <v>113700000</v>
      </c>
      <c r="P177" s="4">
        <v>124000000</v>
      </c>
      <c r="Q177" s="5">
        <v>128000000</v>
      </c>
      <c r="R177" s="4">
        <v>57000000</v>
      </c>
      <c r="S177" s="4" t="s">
        <v>26</v>
      </c>
      <c r="T177" s="4">
        <v>71000000</v>
      </c>
      <c r="U177" s="4" t="s">
        <v>26</v>
      </c>
    </row>
    <row r="178" spans="1:21" ht="16" x14ac:dyDescent="0.2">
      <c r="A178" s="3" t="s">
        <v>181</v>
      </c>
      <c r="B178" s="4">
        <v>-256600000</v>
      </c>
      <c r="C178" s="4">
        <v>-63200000</v>
      </c>
      <c r="D178" s="4">
        <v>-280300000</v>
      </c>
      <c r="E178" s="4">
        <v>-327400000</v>
      </c>
      <c r="F178" s="4">
        <v>-431200000</v>
      </c>
      <c r="G178" s="4">
        <v>-423800000</v>
      </c>
      <c r="H178" s="4">
        <v>-372400000</v>
      </c>
      <c r="I178" s="4">
        <v>-458000000</v>
      </c>
      <c r="J178" s="4">
        <v>-621700000</v>
      </c>
      <c r="K178" s="4">
        <v>-699000000</v>
      </c>
      <c r="L178" s="4">
        <v>-293500000</v>
      </c>
      <c r="M178" s="4">
        <v>-442500000</v>
      </c>
      <c r="N178" s="4">
        <v>-551700000</v>
      </c>
      <c r="O178" s="4">
        <v>-1078500000</v>
      </c>
      <c r="P178" s="4">
        <v>-1101000000</v>
      </c>
      <c r="Q178" s="5">
        <v>-1009000000</v>
      </c>
      <c r="R178" s="4">
        <v>-186000000</v>
      </c>
      <c r="S178" s="4">
        <v>-207000000</v>
      </c>
      <c r="T178" s="4">
        <v>-512000000</v>
      </c>
      <c r="U178" s="4">
        <v>-104000000</v>
      </c>
    </row>
    <row r="179" spans="1:21" ht="16" x14ac:dyDescent="0.2">
      <c r="A179" s="3" t="s">
        <v>182</v>
      </c>
      <c r="B179" s="4">
        <v>52100000</v>
      </c>
      <c r="C179" s="4" t="s">
        <v>26</v>
      </c>
      <c r="D179" s="4" t="s">
        <v>26</v>
      </c>
      <c r="E179" s="4">
        <v>31500000</v>
      </c>
      <c r="F179" s="4">
        <v>6800000</v>
      </c>
      <c r="G179" s="4">
        <v>9100000</v>
      </c>
      <c r="H179" s="4">
        <v>-2900000</v>
      </c>
      <c r="I179" s="4">
        <v>-57900000</v>
      </c>
      <c r="J179" s="4">
        <v>-76200000</v>
      </c>
      <c r="K179" s="4">
        <v>-148900000</v>
      </c>
      <c r="L179" s="4">
        <v>-145500000</v>
      </c>
      <c r="M179" s="4">
        <v>-116900000</v>
      </c>
      <c r="N179" s="4">
        <v>-159200000</v>
      </c>
      <c r="O179" s="4">
        <v>-200800000</v>
      </c>
      <c r="P179" s="4">
        <v>-160000000</v>
      </c>
      <c r="Q179" s="5">
        <v>-538000000</v>
      </c>
      <c r="R179" s="4">
        <v>-35000000</v>
      </c>
      <c r="S179" s="4">
        <v>-383000000</v>
      </c>
      <c r="T179" s="4">
        <v>-82000000</v>
      </c>
      <c r="U179" s="4">
        <v>-38000000</v>
      </c>
    </row>
    <row r="180" spans="1:21" ht="16" x14ac:dyDescent="0.2">
      <c r="A180" s="3" t="s">
        <v>157</v>
      </c>
      <c r="B180" s="4" t="s">
        <v>26</v>
      </c>
      <c r="C180" s="4" t="s">
        <v>26</v>
      </c>
      <c r="D180" s="4" t="s">
        <v>26</v>
      </c>
      <c r="E180" s="4" t="s">
        <v>26</v>
      </c>
      <c r="F180" s="4" t="s">
        <v>26</v>
      </c>
      <c r="G180" s="4" t="s">
        <v>26</v>
      </c>
      <c r="H180" s="4" t="s">
        <v>26</v>
      </c>
      <c r="I180" s="4" t="s">
        <v>26</v>
      </c>
      <c r="J180" s="4" t="s">
        <v>26</v>
      </c>
      <c r="K180" s="4" t="s">
        <v>26</v>
      </c>
      <c r="L180" s="4" t="s">
        <v>26</v>
      </c>
      <c r="M180" s="4" t="s">
        <v>26</v>
      </c>
      <c r="N180" s="4" t="s">
        <v>26</v>
      </c>
      <c r="O180" s="4" t="s">
        <v>26</v>
      </c>
      <c r="P180" s="4" t="s">
        <v>26</v>
      </c>
      <c r="Q180" s="5" t="s">
        <v>26</v>
      </c>
      <c r="R180" s="4" t="s">
        <v>26</v>
      </c>
      <c r="S180" s="4" t="s">
        <v>26</v>
      </c>
      <c r="T180" s="4" t="s">
        <v>26</v>
      </c>
      <c r="U180" s="4" t="s">
        <v>26</v>
      </c>
    </row>
    <row r="181" spans="1:21" ht="16" x14ac:dyDescent="0.2">
      <c r="A181" s="3" t="s">
        <v>183</v>
      </c>
      <c r="B181" s="4">
        <v>-114400000</v>
      </c>
      <c r="C181" s="4">
        <v>-45300000</v>
      </c>
      <c r="D181" s="4">
        <v>-159400000</v>
      </c>
      <c r="E181" s="4">
        <v>-119800000</v>
      </c>
      <c r="F181" s="4">
        <v>541400000</v>
      </c>
      <c r="G181" s="4">
        <v>-126500000</v>
      </c>
      <c r="H181" s="4">
        <v>-239900000</v>
      </c>
      <c r="I181" s="4">
        <v>343200000</v>
      </c>
      <c r="J181" s="4">
        <v>-578300000</v>
      </c>
      <c r="K181" s="4">
        <v>-656600000</v>
      </c>
      <c r="L181" s="4">
        <v>151900000</v>
      </c>
      <c r="M181" s="4">
        <v>-466800000</v>
      </c>
      <c r="N181" s="4">
        <v>-1046800000</v>
      </c>
      <c r="O181" s="4">
        <v>-168600000</v>
      </c>
      <c r="P181" s="4">
        <v>-1487000000</v>
      </c>
      <c r="Q181" s="5">
        <v>-1419000000</v>
      </c>
      <c r="R181" s="4">
        <v>-164000000</v>
      </c>
      <c r="S181" s="4">
        <v>-590000000</v>
      </c>
      <c r="T181" s="4">
        <v>-523000000</v>
      </c>
      <c r="U181" s="4">
        <v>-142000000</v>
      </c>
    </row>
    <row r="182" spans="1:21" ht="16" x14ac:dyDescent="0.2">
      <c r="A182" s="3" t="s">
        <v>184</v>
      </c>
      <c r="B182" s="4">
        <v>-1700000</v>
      </c>
      <c r="C182" s="4">
        <v>2600000</v>
      </c>
      <c r="D182" s="4">
        <v>-2700000</v>
      </c>
      <c r="E182" s="4">
        <v>-1600000</v>
      </c>
      <c r="F182" s="4">
        <v>2000000</v>
      </c>
      <c r="G182" s="4">
        <v>-2200000</v>
      </c>
      <c r="H182" s="4">
        <v>-5000000</v>
      </c>
      <c r="I182" s="4">
        <v>-5300000</v>
      </c>
      <c r="J182" s="4">
        <v>-3300000</v>
      </c>
      <c r="K182" s="4">
        <v>14200000</v>
      </c>
      <c r="L182" s="4">
        <v>-10600000</v>
      </c>
      <c r="M182" s="4">
        <v>-2300000</v>
      </c>
      <c r="N182" s="4">
        <v>11000000</v>
      </c>
      <c r="O182" s="4">
        <v>-11900000</v>
      </c>
      <c r="P182" s="4">
        <v>-22000000</v>
      </c>
      <c r="Q182" s="5">
        <v>-7000000</v>
      </c>
      <c r="R182" s="4">
        <v>-19000000</v>
      </c>
      <c r="S182" s="4">
        <v>20000000</v>
      </c>
      <c r="T182" s="4">
        <v>-8000000</v>
      </c>
      <c r="U182" s="4" t="s">
        <v>26</v>
      </c>
    </row>
    <row r="183" spans="1:21" ht="16" x14ac:dyDescent="0.2">
      <c r="A183" s="3" t="s">
        <v>185</v>
      </c>
      <c r="B183" s="4">
        <v>1400000</v>
      </c>
      <c r="C183" s="4">
        <v>-81500000</v>
      </c>
      <c r="D183" s="4">
        <v>239100000</v>
      </c>
      <c r="E183" s="4">
        <v>83400000</v>
      </c>
      <c r="F183" s="4">
        <v>453300000</v>
      </c>
      <c r="G183" s="4">
        <v>243000000</v>
      </c>
      <c r="H183" s="4">
        <v>-437400000</v>
      </c>
      <c r="I183" s="4">
        <v>-52300000</v>
      </c>
      <c r="J183" s="4">
        <v>-136600000</v>
      </c>
      <c r="K183" s="4">
        <v>-149300000</v>
      </c>
      <c r="L183" s="4">
        <v>-181400000</v>
      </c>
      <c r="M183" s="4">
        <v>891000000</v>
      </c>
      <c r="N183" s="4">
        <v>-13500000</v>
      </c>
      <c r="O183" s="4">
        <v>-231900000</v>
      </c>
      <c r="P183" s="4">
        <v>441000000</v>
      </c>
      <c r="Q183" s="5">
        <v>281000000</v>
      </c>
      <c r="R183" s="4">
        <v>244000000</v>
      </c>
      <c r="S183" s="4">
        <v>262000000</v>
      </c>
      <c r="T183" s="4">
        <v>-30000000</v>
      </c>
      <c r="U183" s="4">
        <v>-195000000</v>
      </c>
    </row>
    <row r="184" spans="1:21" ht="16" x14ac:dyDescent="0.2">
      <c r="A184" s="3" t="s">
        <v>56</v>
      </c>
      <c r="B184" s="4">
        <v>376500000</v>
      </c>
      <c r="C184" s="4">
        <v>246300000</v>
      </c>
      <c r="D184" s="4">
        <v>387600000</v>
      </c>
      <c r="E184" s="4">
        <v>469800000</v>
      </c>
      <c r="F184" s="4">
        <v>477600000</v>
      </c>
      <c r="G184" s="4">
        <v>426500000</v>
      </c>
      <c r="H184" s="4">
        <v>269700000</v>
      </c>
      <c r="I184" s="4">
        <v>147100000</v>
      </c>
      <c r="J184" s="4">
        <v>-279900000</v>
      </c>
      <c r="K184" s="4">
        <v>-306600000</v>
      </c>
      <c r="L184" s="4">
        <v>112100000</v>
      </c>
      <c r="M184" s="4">
        <v>470800000</v>
      </c>
      <c r="N184" s="4">
        <v>752900000</v>
      </c>
      <c r="O184" s="4">
        <v>765700000</v>
      </c>
      <c r="P184" s="4">
        <v>1139000000</v>
      </c>
      <c r="Q184" s="5">
        <v>1152000000</v>
      </c>
      <c r="R184" s="4">
        <v>293000000</v>
      </c>
      <c r="S184" s="4">
        <v>314000000</v>
      </c>
      <c r="T184" s="4">
        <v>250000000</v>
      </c>
      <c r="U184" s="4">
        <v>295000000</v>
      </c>
    </row>
    <row r="185" spans="1:21" ht="16" x14ac:dyDescent="0.2">
      <c r="A185" s="3" t="s">
        <v>57</v>
      </c>
      <c r="B185" s="6">
        <v>16.260000000000002</v>
      </c>
      <c r="C185" s="6">
        <v>14.37</v>
      </c>
      <c r="D185" s="6">
        <v>19.86</v>
      </c>
      <c r="E185" s="6">
        <v>21.2</v>
      </c>
      <c r="F185" s="6">
        <v>20.66</v>
      </c>
      <c r="G185" s="6">
        <v>18.760000000000002</v>
      </c>
      <c r="H185" s="6">
        <v>10.74</v>
      </c>
      <c r="I185" s="6">
        <v>5.87</v>
      </c>
      <c r="J185" s="6">
        <v>-13.78</v>
      </c>
      <c r="K185" s="6">
        <v>-14.91</v>
      </c>
      <c r="L185" s="6">
        <v>4.3600000000000003</v>
      </c>
      <c r="M185" s="6">
        <v>14.38</v>
      </c>
      <c r="N185" s="6">
        <v>19.86</v>
      </c>
      <c r="O185" s="6">
        <v>17.46</v>
      </c>
      <c r="P185" s="6">
        <v>22.76</v>
      </c>
      <c r="Q185" s="7">
        <v>22.1</v>
      </c>
      <c r="R185" s="6">
        <v>20.45</v>
      </c>
      <c r="S185" s="6">
        <v>22.76</v>
      </c>
      <c r="T185" s="6">
        <v>22.28</v>
      </c>
      <c r="U185" s="6">
        <v>22.1</v>
      </c>
    </row>
    <row r="186" spans="1:21" ht="16" x14ac:dyDescent="0.2">
      <c r="A186" s="3" t="s">
        <v>186</v>
      </c>
      <c r="B186" s="4">
        <v>364500000</v>
      </c>
      <c r="C186" s="4">
        <v>18800000</v>
      </c>
      <c r="D186" s="4">
        <v>13500000</v>
      </c>
      <c r="E186" s="4">
        <v>221700000</v>
      </c>
      <c r="F186" s="4">
        <v>263700000</v>
      </c>
      <c r="G186" s="4">
        <v>176100000</v>
      </c>
      <c r="H186" s="4">
        <v>630000000</v>
      </c>
      <c r="I186" s="4">
        <v>148500000</v>
      </c>
      <c r="J186" s="4">
        <v>85200000</v>
      </c>
      <c r="K186" s="4" t="s">
        <v>26</v>
      </c>
      <c r="L186" s="4">
        <v>1040200000</v>
      </c>
      <c r="M186" s="4" t="s">
        <v>26</v>
      </c>
      <c r="N186" s="4">
        <v>246200000</v>
      </c>
      <c r="O186" s="4">
        <v>1250300000</v>
      </c>
      <c r="P186" s="4">
        <v>96000000</v>
      </c>
      <c r="Q186" s="5">
        <v>26000000</v>
      </c>
      <c r="R186" s="4" t="s">
        <v>26</v>
      </c>
      <c r="S186" s="4" t="s">
        <v>26</v>
      </c>
      <c r="T186" s="4">
        <v>26000000</v>
      </c>
      <c r="U186" s="4" t="s">
        <v>26</v>
      </c>
    </row>
    <row r="187" spans="1:21" ht="16" x14ac:dyDescent="0.2">
      <c r="A187" s="3" t="s">
        <v>187</v>
      </c>
      <c r="B187" s="4">
        <v>515500000</v>
      </c>
      <c r="C187" s="4">
        <v>207800000</v>
      </c>
      <c r="D187" s="4">
        <v>512500000</v>
      </c>
      <c r="E187" s="4">
        <v>510500000</v>
      </c>
      <c r="F187" s="4">
        <v>502700000</v>
      </c>
      <c r="G187" s="4">
        <v>499300000</v>
      </c>
      <c r="H187" s="4">
        <v>632600000</v>
      </c>
      <c r="I187" s="4">
        <v>341600000</v>
      </c>
      <c r="J187" s="4">
        <v>93700000</v>
      </c>
      <c r="K187" s="4">
        <v>-49800000</v>
      </c>
      <c r="L187" s="4">
        <v>310100000</v>
      </c>
      <c r="M187" s="4">
        <v>1361900000</v>
      </c>
      <c r="N187" s="4">
        <v>1336400000</v>
      </c>
      <c r="O187" s="4">
        <v>1453800000</v>
      </c>
      <c r="P187" s="4">
        <v>2019000000</v>
      </c>
      <c r="Q187" s="5">
        <v>2183000000</v>
      </c>
      <c r="R187" s="4">
        <v>458000000</v>
      </c>
      <c r="S187" s="4">
        <v>903000000</v>
      </c>
      <c r="T187" s="4">
        <v>702000000</v>
      </c>
      <c r="U187" s="4">
        <v>120000000</v>
      </c>
    </row>
    <row r="188" spans="1:21" ht="16" x14ac:dyDescent="0.2">
      <c r="A188" s="27" t="s">
        <v>188</v>
      </c>
      <c r="B188" s="25">
        <v>515500000</v>
      </c>
      <c r="C188" s="25">
        <v>207800000</v>
      </c>
      <c r="D188" s="25">
        <v>512500000</v>
      </c>
      <c r="E188" s="25">
        <v>510264150</v>
      </c>
      <c r="F188" s="25">
        <v>506610516</v>
      </c>
      <c r="G188" s="25">
        <v>507310861</v>
      </c>
      <c r="H188" s="25">
        <v>645609157</v>
      </c>
      <c r="I188" s="25">
        <v>341600000</v>
      </c>
      <c r="J188" s="25">
        <v>93700000</v>
      </c>
      <c r="K188" s="25">
        <v>-49800000</v>
      </c>
      <c r="L188" s="25">
        <v>310100000</v>
      </c>
      <c r="M188" s="25">
        <v>1401191045</v>
      </c>
      <c r="N188" s="25">
        <v>1336400000</v>
      </c>
      <c r="O188" s="25">
        <v>1511007367</v>
      </c>
      <c r="P188" s="25">
        <v>2056409091</v>
      </c>
      <c r="Q188" s="26">
        <v>2193509018</v>
      </c>
      <c r="R188" s="25">
        <v>469454545</v>
      </c>
      <c r="S188" s="25">
        <v>903000000</v>
      </c>
      <c r="T188" s="25">
        <v>702000000</v>
      </c>
      <c r="U188" s="25">
        <v>120000000</v>
      </c>
    </row>
    <row r="189" spans="1:21" ht="16" x14ac:dyDescent="0.2">
      <c r="A189" s="21" t="s">
        <v>201</v>
      </c>
      <c r="B189" s="22"/>
      <c r="C189" s="23">
        <f>(C188/B188)-1</f>
        <v>-0.59689621726479147</v>
      </c>
      <c r="D189" s="23">
        <f>(D188/C188)-1</f>
        <v>1.4663137632338787</v>
      </c>
      <c r="E189" s="23">
        <f>(E188/D188)-1</f>
        <v>-4.3626341463414153E-3</v>
      </c>
      <c r="F189" s="23">
        <f t="shared" ref="F189:Q189" si="11">(F188/E188)-1</f>
        <v>-7.1602796316379003E-3</v>
      </c>
      <c r="G189" s="23">
        <f t="shared" si="11"/>
        <v>1.3824130725308414E-3</v>
      </c>
      <c r="H189" s="23">
        <f t="shared" si="11"/>
        <v>0.27261055623250297</v>
      </c>
      <c r="I189" s="23">
        <f t="shared" si="11"/>
        <v>-0.47088730651321908</v>
      </c>
      <c r="J189" s="23">
        <f t="shared" si="11"/>
        <v>-0.72570257611241218</v>
      </c>
      <c r="K189" s="23">
        <f t="shared" si="11"/>
        <v>-1.5314834578441836</v>
      </c>
      <c r="L189" s="23">
        <f t="shared" si="11"/>
        <v>-7.2269076305220885</v>
      </c>
      <c r="M189" s="23">
        <f t="shared" si="11"/>
        <v>3.5185135278942274</v>
      </c>
      <c r="N189" s="23">
        <f t="shared" si="11"/>
        <v>-4.6239979359845251E-2</v>
      </c>
      <c r="O189" s="23">
        <f t="shared" si="11"/>
        <v>0.13065501870697394</v>
      </c>
      <c r="P189" s="23">
        <f t="shared" si="11"/>
        <v>0.36095239236513921</v>
      </c>
      <c r="Q189" s="23">
        <f t="shared" si="11"/>
        <v>6.6669578344127345E-2</v>
      </c>
      <c r="R189" s="23"/>
      <c r="S189" s="23">
        <f t="shared" ref="S189:U189" si="12">(S188/R188)-1</f>
        <v>0.92350890968581423</v>
      </c>
      <c r="T189" s="23">
        <f t="shared" si="12"/>
        <v>-0.22259136212624586</v>
      </c>
      <c r="U189" s="23">
        <f t="shared" si="12"/>
        <v>-0.829059829059829</v>
      </c>
    </row>
    <row r="190" spans="1:21" ht="16" x14ac:dyDescent="0.2">
      <c r="A190" s="24" t="s">
        <v>202</v>
      </c>
      <c r="B190" s="28">
        <f t="shared" ref="B190:U190" si="13">B188/B2</f>
        <v>0.22265894955079474</v>
      </c>
      <c r="C190" s="28">
        <f t="shared" si="13"/>
        <v>0.12125809651630974</v>
      </c>
      <c r="D190" s="28">
        <f t="shared" si="13"/>
        <v>0.26257813300543087</v>
      </c>
      <c r="E190" s="28">
        <f t="shared" si="13"/>
        <v>0.23030517692724317</v>
      </c>
      <c r="F190" s="28">
        <f t="shared" si="13"/>
        <v>0.21910324193408875</v>
      </c>
      <c r="G190" s="28">
        <f t="shared" si="13"/>
        <v>0.2231016583842737</v>
      </c>
      <c r="H190" s="28">
        <f t="shared" si="13"/>
        <v>0.25698955377756549</v>
      </c>
      <c r="I190" s="28">
        <f t="shared" si="13"/>
        <v>0.13641627730521944</v>
      </c>
      <c r="J190" s="28">
        <f t="shared" si="13"/>
        <v>4.6134908911866078E-2</v>
      </c>
      <c r="K190" s="28">
        <f t="shared" si="13"/>
        <v>-2.4214723329767578E-2</v>
      </c>
      <c r="L190" s="28">
        <f t="shared" si="13"/>
        <v>0.1206708693283524</v>
      </c>
      <c r="M190" s="28">
        <f t="shared" si="13"/>
        <v>0.42793606114283966</v>
      </c>
      <c r="N190" s="28">
        <f t="shared" si="13"/>
        <v>0.35257492612916841</v>
      </c>
      <c r="O190" s="28">
        <f t="shared" si="13"/>
        <v>0.34447550770563562</v>
      </c>
      <c r="P190" s="28">
        <f t="shared" si="13"/>
        <v>0.41087094725274725</v>
      </c>
      <c r="Q190" s="28">
        <f t="shared" si="13"/>
        <v>0.42085744781273982</v>
      </c>
      <c r="R190" s="28">
        <f t="shared" si="13"/>
        <v>0.36676136328124997</v>
      </c>
      <c r="S190" s="28">
        <f t="shared" si="13"/>
        <v>0.68512898330804251</v>
      </c>
      <c r="T190" s="28">
        <f t="shared" si="13"/>
        <v>0.55319148936170215</v>
      </c>
      <c r="U190" s="28">
        <f t="shared" si="13"/>
        <v>8.9219330855018583E-2</v>
      </c>
    </row>
    <row r="191" spans="1:21" ht="16" x14ac:dyDescent="0.2">
      <c r="A191" s="3" t="s">
        <v>189</v>
      </c>
      <c r="B191" s="4">
        <v>515500000</v>
      </c>
      <c r="C191" s="4">
        <v>155700000</v>
      </c>
      <c r="D191" s="4">
        <v>512500000</v>
      </c>
      <c r="E191" s="4">
        <v>510500000</v>
      </c>
      <c r="F191" s="4">
        <v>1248300000</v>
      </c>
      <c r="G191" s="4">
        <v>499300000</v>
      </c>
      <c r="H191" s="4">
        <v>632600000</v>
      </c>
      <c r="I191" s="4">
        <v>1089900000</v>
      </c>
      <c r="J191" s="4">
        <v>93700000</v>
      </c>
      <c r="K191" s="4">
        <v>47100000</v>
      </c>
      <c r="L191" s="4">
        <v>810100000</v>
      </c>
      <c r="M191" s="4">
        <v>1360800000</v>
      </c>
      <c r="N191" s="4">
        <v>891200000</v>
      </c>
      <c r="O191" s="4">
        <v>2461300000</v>
      </c>
      <c r="P191" s="4">
        <v>1675000000</v>
      </c>
      <c r="Q191" s="5">
        <v>2194000000</v>
      </c>
      <c r="R191" s="4">
        <v>459000000</v>
      </c>
      <c r="S191" s="4">
        <v>903000000</v>
      </c>
      <c r="T191" s="4">
        <v>708000000</v>
      </c>
      <c r="U191" s="4">
        <v>124000000</v>
      </c>
    </row>
    <row r="192" spans="1:21" ht="16" x14ac:dyDescent="0.2">
      <c r="A192" s="3" t="s">
        <v>190</v>
      </c>
      <c r="B192" s="6">
        <v>2.29</v>
      </c>
      <c r="C192" s="6">
        <v>0.91</v>
      </c>
      <c r="D192" s="6">
        <v>2.25</v>
      </c>
      <c r="E192" s="6">
        <v>2.2400000000000002</v>
      </c>
      <c r="F192" s="6">
        <v>2.2200000000000002</v>
      </c>
      <c r="G192" s="6">
        <v>2.23</v>
      </c>
      <c r="H192" s="6">
        <v>2.79</v>
      </c>
      <c r="I192" s="6">
        <v>1.51</v>
      </c>
      <c r="J192" s="6">
        <v>0.42</v>
      </c>
      <c r="K192" s="6">
        <v>-0.23</v>
      </c>
      <c r="L192" s="6">
        <v>1.42</v>
      </c>
      <c r="M192" s="6">
        <v>6.2</v>
      </c>
      <c r="N192" s="6">
        <v>6.1</v>
      </c>
      <c r="O192" s="6">
        <v>6.61</v>
      </c>
      <c r="P192" s="6">
        <v>9.35</v>
      </c>
      <c r="Q192" s="7">
        <v>10.18</v>
      </c>
      <c r="R192" s="6">
        <v>2.12</v>
      </c>
      <c r="S192" s="6">
        <v>4.24</v>
      </c>
      <c r="T192" s="6">
        <v>3.27</v>
      </c>
      <c r="U192" s="6">
        <v>0.56000000000000005</v>
      </c>
    </row>
    <row r="193" spans="1:21" ht="16" x14ac:dyDescent="0.2">
      <c r="A193" s="3" t="s">
        <v>191</v>
      </c>
      <c r="B193" s="6">
        <v>5.67</v>
      </c>
      <c r="C193" s="6">
        <v>19.32</v>
      </c>
      <c r="D193" s="6">
        <v>16.739999999999998</v>
      </c>
      <c r="E193" s="6">
        <v>13.2</v>
      </c>
      <c r="F193" s="6">
        <v>14.64</v>
      </c>
      <c r="G193" s="6">
        <v>18.75</v>
      </c>
      <c r="H193" s="6">
        <v>16.02</v>
      </c>
      <c r="I193" s="6">
        <v>21.75</v>
      </c>
      <c r="J193" s="6">
        <v>73.73</v>
      </c>
      <c r="K193" s="6">
        <v>491.83</v>
      </c>
      <c r="L193" s="6">
        <v>72.56</v>
      </c>
      <c r="M193" s="6">
        <v>29.83</v>
      </c>
      <c r="N193" s="6">
        <v>40.049999999999997</v>
      </c>
      <c r="O193" s="6">
        <v>34.47</v>
      </c>
      <c r="P193" s="6">
        <v>22.09</v>
      </c>
      <c r="Q193" s="7">
        <v>20.02</v>
      </c>
      <c r="R193" s="6">
        <v>24.33</v>
      </c>
      <c r="S193" s="6">
        <v>22.22</v>
      </c>
      <c r="T193" s="6">
        <v>17.62</v>
      </c>
      <c r="U193" s="6">
        <v>20.09</v>
      </c>
    </row>
    <row r="194" spans="1:21" ht="16" x14ac:dyDescent="0.2">
      <c r="A194" s="3" t="s">
        <v>192</v>
      </c>
      <c r="B194" s="6">
        <v>3.23</v>
      </c>
      <c r="C194" s="6">
        <v>4.26</v>
      </c>
      <c r="D194" s="6">
        <v>2.5499999999999998</v>
      </c>
      <c r="E194" s="6">
        <v>2.0099999999999998</v>
      </c>
      <c r="F194" s="6">
        <v>2.2599999999999998</v>
      </c>
      <c r="G194" s="6">
        <v>2.46</v>
      </c>
      <c r="H194" s="6">
        <v>8.66</v>
      </c>
      <c r="I194" s="6">
        <v>-1.27</v>
      </c>
      <c r="J194" s="6">
        <v>-0.28999999999999998</v>
      </c>
      <c r="K194" s="4">
        <v>0</v>
      </c>
      <c r="L194" s="6">
        <v>-4.67</v>
      </c>
      <c r="M194" s="6">
        <v>6.6</v>
      </c>
      <c r="N194" s="6">
        <v>1.19</v>
      </c>
      <c r="O194" s="6">
        <v>3.08</v>
      </c>
      <c r="P194" s="6">
        <v>2.52</v>
      </c>
      <c r="Q194" s="7">
        <v>2.56</v>
      </c>
      <c r="R194" s="6">
        <v>2.37</v>
      </c>
      <c r="S194" s="6">
        <v>3.11</v>
      </c>
      <c r="T194" s="6">
        <v>4.49</v>
      </c>
      <c r="U194" s="6">
        <v>0.61</v>
      </c>
    </row>
    <row r="196" spans="1:21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U1 A4:U7 A15:U16 A19:U33 A191:U195 A2:U2 A9:U11 A13:U13 A37:U128 A130:U142 A144:U171 A188:H188 O188:R188 M188 T188:U188 A173:U187 A172:P172 R172:U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B6B2-32E9-944A-9D3F-45FFD06C8448}">
  <dimension ref="A1:R110"/>
  <sheetViews>
    <sheetView tabSelected="1" workbookViewId="0">
      <selection activeCell="F18" sqref="F18"/>
    </sheetView>
  </sheetViews>
  <sheetFormatPr baseColWidth="10" defaultRowHeight="15" x14ac:dyDescent="0.2"/>
  <cols>
    <col min="1" max="18" width="18.83203125" customWidth="1"/>
  </cols>
  <sheetData>
    <row r="1" spans="1:18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5" customFormat="1" ht="22" customHeight="1" thickBot="1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2" customHeight="1" x14ac:dyDescent="0.2">
      <c r="A3" s="35" cm="1">
        <f t="array" ref="A3">_FV(A1,"Market cap",TRUE)</f>
        <v>47919166353</v>
      </c>
      <c r="B3" s="36" t="s">
        <v>203</v>
      </c>
      <c r="C3" s="37">
        <f>Financials!Q8*0.01</f>
        <v>0.90450000000000008</v>
      </c>
      <c r="D3" s="36" t="s">
        <v>204</v>
      </c>
      <c r="E3" s="37">
        <f>SUM(C11:E11)/3</f>
        <v>0.15196254266027495</v>
      </c>
      <c r="F3" s="38" t="s">
        <v>205</v>
      </c>
      <c r="G3" s="39">
        <f>AVERAGE(Financials!M129:Q129)</f>
        <v>-4.9560515990859418E-3</v>
      </c>
      <c r="H3" s="38" t="s">
        <v>206</v>
      </c>
      <c r="I3" s="40">
        <f>J15*(1+I7)/(I6-I7)</f>
        <v>45090690361.333199</v>
      </c>
      <c r="J3" s="41" t="s">
        <v>207</v>
      </c>
      <c r="K3" s="42">
        <f>Financials!Q172*-1/Model!A3</f>
        <v>0</v>
      </c>
      <c r="L3" s="43" t="s">
        <v>208</v>
      </c>
      <c r="M3" s="44"/>
      <c r="N3" s="116" t="s">
        <v>209</v>
      </c>
      <c r="O3" s="117"/>
      <c r="P3" s="44"/>
      <c r="Q3" s="44"/>
      <c r="R3" s="44"/>
    </row>
    <row r="4" spans="1:18" ht="22" customHeight="1" x14ac:dyDescent="0.2">
      <c r="A4" s="45">
        <f>Financials!Q56-Financials!Q96-Financials!Q105</f>
        <v>-592000000</v>
      </c>
      <c r="B4" s="46" t="s">
        <v>210</v>
      </c>
      <c r="C4" s="47">
        <f>Financials!Q17*0.01</f>
        <v>0.19420000000000001</v>
      </c>
      <c r="D4" s="46" t="s">
        <v>211</v>
      </c>
      <c r="E4" s="47">
        <f>SUM(C13:E13)/3</f>
        <v>1.5666417940404849</v>
      </c>
      <c r="F4" s="48" t="s">
        <v>212</v>
      </c>
      <c r="G4" s="49">
        <f>A5*(1+(5*G3))</f>
        <v>208614423.67683026</v>
      </c>
      <c r="H4" s="48" t="s">
        <v>213</v>
      </c>
      <c r="I4" s="50">
        <f>NPV(I6,F15,G15,H15,I15,(J15+I3))</f>
        <v>38198131554.835793</v>
      </c>
      <c r="J4" s="48" t="s">
        <v>214</v>
      </c>
      <c r="K4" s="51" cm="1">
        <f t="array" ref="K4">_FV(A1,"Change (%)",TRUE)</f>
        <v>7.5950000000000008E-4</v>
      </c>
      <c r="L4" s="52" t="s">
        <v>215</v>
      </c>
      <c r="M4" s="44"/>
      <c r="N4" s="118" t="s">
        <v>216</v>
      </c>
      <c r="O4" s="119"/>
      <c r="P4" s="44"/>
      <c r="Q4" s="44"/>
      <c r="R4" s="44"/>
    </row>
    <row r="5" spans="1:18" ht="22" customHeight="1" x14ac:dyDescent="0.2">
      <c r="A5" s="45" cm="1">
        <f t="array" ref="A5">_FV(A1,"Shares outstanding",TRUE)</f>
        <v>213915300</v>
      </c>
      <c r="B5" s="46" t="s">
        <v>217</v>
      </c>
      <c r="C5" s="47">
        <f>F14</f>
        <v>0.29597069597069597</v>
      </c>
      <c r="D5" s="53" t="s">
        <v>218</v>
      </c>
      <c r="E5" s="47">
        <f>SUM(C16:E16)/3</f>
        <v>0.14845581057075596</v>
      </c>
      <c r="F5" s="48" t="s">
        <v>219</v>
      </c>
      <c r="G5" s="49">
        <f>Financials!Q56</f>
        <v>2073000000</v>
      </c>
      <c r="H5" s="48" t="s">
        <v>220</v>
      </c>
      <c r="I5" s="50">
        <f>I4+G5-G6</f>
        <v>37606131554.835793</v>
      </c>
      <c r="J5" s="48" t="s">
        <v>221</v>
      </c>
      <c r="K5" s="54" cm="1">
        <f t="array" ref="K5">_FV(A1,"Price")</f>
        <v>224.01</v>
      </c>
      <c r="L5" s="55" t="s">
        <v>222</v>
      </c>
      <c r="M5" s="44"/>
      <c r="N5" s="56" t="s">
        <v>223</v>
      </c>
      <c r="O5" s="57">
        <f>Financials!Q20</f>
        <v>1000000</v>
      </c>
      <c r="P5" s="44"/>
      <c r="Q5" s="44"/>
      <c r="R5" s="44"/>
    </row>
    <row r="6" spans="1:18" ht="22" customHeight="1" x14ac:dyDescent="0.2">
      <c r="A6" s="58">
        <f>O20/F10</f>
        <v>8.7764040939560442</v>
      </c>
      <c r="B6" s="46" t="s">
        <v>224</v>
      </c>
      <c r="C6" s="47">
        <f>F17</f>
        <v>0.3545787545787546</v>
      </c>
      <c r="D6" s="53" t="s">
        <v>202</v>
      </c>
      <c r="E6" s="47">
        <f>Financials!Q33/Financials!Q126</f>
        <v>0.72470978441127698</v>
      </c>
      <c r="F6" s="46" t="s">
        <v>225</v>
      </c>
      <c r="G6" s="49">
        <f>Financials!Q96+Financials!Q105</f>
        <v>2665000000</v>
      </c>
      <c r="H6" s="48" t="s">
        <v>226</v>
      </c>
      <c r="I6" s="51">
        <f>N25</f>
        <v>9.2968575673619019E-2</v>
      </c>
      <c r="J6" s="48" t="s">
        <v>227</v>
      </c>
      <c r="K6" s="59">
        <f>I5/G4</f>
        <v>180.26621022663502</v>
      </c>
      <c r="L6" s="60" t="s">
        <v>228</v>
      </c>
      <c r="M6" s="44"/>
      <c r="N6" s="56" t="s">
        <v>229</v>
      </c>
      <c r="O6" s="57">
        <f>Financials!Q96</f>
        <v>72000000</v>
      </c>
      <c r="P6" s="44"/>
      <c r="Q6" s="44"/>
      <c r="R6" s="44"/>
    </row>
    <row r="7" spans="1:18" ht="22" customHeight="1" thickBot="1" x14ac:dyDescent="0.25">
      <c r="A7" s="61">
        <f>O20/F12</f>
        <v>29.652949475866336</v>
      </c>
      <c r="B7" s="62" t="s">
        <v>230</v>
      </c>
      <c r="C7" s="63">
        <f>F15/A3</f>
        <v>4.0401370627742482E-2</v>
      </c>
      <c r="D7" s="62" t="s">
        <v>231</v>
      </c>
      <c r="E7" s="64">
        <f>(Financials!Q16*(1-0.25))/(Financials!Q126+Financials!Q105+Financials!Q96)</f>
        <v>0.19607336605528286</v>
      </c>
      <c r="F7" s="62" t="s">
        <v>198</v>
      </c>
      <c r="G7" s="65">
        <f>(Financials!Q96+Financials!Q105)/Financials!Q126</f>
        <v>2.2097844112769485</v>
      </c>
      <c r="H7" s="66" t="s">
        <v>232</v>
      </c>
      <c r="I7" s="67">
        <v>2.5000000000000001E-2</v>
      </c>
      <c r="J7" s="68" t="s">
        <v>233</v>
      </c>
      <c r="K7" s="69">
        <f>K6/K5-1</f>
        <v>-0.19527605809278592</v>
      </c>
      <c r="L7" s="70" t="s">
        <v>234</v>
      </c>
      <c r="M7" s="44"/>
      <c r="N7" s="56" t="s">
        <v>235</v>
      </c>
      <c r="O7" s="57">
        <f>Financials!Q105</f>
        <v>2593000000</v>
      </c>
      <c r="P7" s="44"/>
      <c r="Q7" s="44"/>
      <c r="R7" s="44"/>
    </row>
    <row r="8" spans="1:18" ht="22" customHeight="1" x14ac:dyDescent="0.2">
      <c r="A8" s="71"/>
      <c r="B8" s="44"/>
      <c r="C8" s="44"/>
      <c r="D8" s="44"/>
      <c r="E8" s="44"/>
      <c r="F8" s="44"/>
      <c r="G8" s="44"/>
      <c r="H8" s="44"/>
      <c r="I8" s="44"/>
      <c r="J8" s="72"/>
      <c r="K8" s="72"/>
      <c r="L8" s="72"/>
      <c r="M8" s="44"/>
      <c r="N8" s="73" t="s">
        <v>216</v>
      </c>
      <c r="O8" s="74">
        <f>O5/(O6+O7)</f>
        <v>3.7523452157598499E-4</v>
      </c>
      <c r="P8" s="44"/>
      <c r="Q8" s="44"/>
      <c r="R8" s="44"/>
    </row>
    <row r="9" spans="1:18" ht="22" customHeight="1" x14ac:dyDescent="0.2">
      <c r="A9" s="75"/>
      <c r="B9" s="76">
        <v>2020</v>
      </c>
      <c r="C9" s="76">
        <v>2021</v>
      </c>
      <c r="D9" s="76">
        <v>2022</v>
      </c>
      <c r="E9" s="77">
        <v>2023</v>
      </c>
      <c r="F9" s="78">
        <v>2024</v>
      </c>
      <c r="G9" s="79">
        <v>2025</v>
      </c>
      <c r="H9" s="79">
        <v>2026</v>
      </c>
      <c r="I9" s="79">
        <v>2027</v>
      </c>
      <c r="J9" s="80">
        <v>2028</v>
      </c>
      <c r="K9" s="72"/>
      <c r="L9" s="72"/>
      <c r="M9" s="72"/>
      <c r="N9" s="56" t="s">
        <v>236</v>
      </c>
      <c r="O9" s="57">
        <f>Financials!Q25</f>
        <v>124000000</v>
      </c>
      <c r="P9" s="44"/>
      <c r="Q9" s="44"/>
      <c r="R9" s="44"/>
    </row>
    <row r="10" spans="1:18" ht="22" customHeight="1" x14ac:dyDescent="0.2">
      <c r="A10" s="81" t="s">
        <v>237</v>
      </c>
      <c r="B10" s="82">
        <v>3274300000</v>
      </c>
      <c r="C10" s="82">
        <v>3790400000</v>
      </c>
      <c r="D10" s="82">
        <v>4386400000</v>
      </c>
      <c r="E10" s="83">
        <v>5005000000</v>
      </c>
      <c r="F10" s="82">
        <v>5460000000</v>
      </c>
      <c r="G10" s="82">
        <v>5964000000</v>
      </c>
      <c r="H10" s="82">
        <v>6580000000</v>
      </c>
      <c r="I10" s="82">
        <v>7378000000</v>
      </c>
      <c r="J10" s="83">
        <v>8142000000</v>
      </c>
      <c r="K10" s="84" t="s">
        <v>238</v>
      </c>
      <c r="L10" s="72"/>
      <c r="N10" s="56" t="s">
        <v>239</v>
      </c>
      <c r="O10" s="57">
        <f>Financials!Q24</f>
        <v>998000000</v>
      </c>
      <c r="P10" s="44"/>
      <c r="Q10" s="44"/>
      <c r="R10" s="44"/>
    </row>
    <row r="11" spans="1:18" ht="22" customHeight="1" x14ac:dyDescent="0.2">
      <c r="A11" s="85"/>
      <c r="B11" s="86"/>
      <c r="C11" s="86">
        <f t="shared" ref="C11:J11" si="0">(C10/B10)-1</f>
        <v>0.15762147634608925</v>
      </c>
      <c r="D11" s="86">
        <f t="shared" si="0"/>
        <v>0.15723934149430141</v>
      </c>
      <c r="E11" s="86">
        <f t="shared" si="0"/>
        <v>0.14102681014043417</v>
      </c>
      <c r="F11" s="87">
        <f t="shared" si="0"/>
        <v>9.0909090909090828E-2</v>
      </c>
      <c r="G11" s="86">
        <f t="shared" si="0"/>
        <v>9.2307692307692202E-2</v>
      </c>
      <c r="H11" s="86">
        <f t="shared" si="0"/>
        <v>0.10328638497652576</v>
      </c>
      <c r="I11" s="86">
        <f t="shared" si="0"/>
        <v>0.12127659574468086</v>
      </c>
      <c r="J11" s="88">
        <f t="shared" si="0"/>
        <v>0.10355109785849814</v>
      </c>
      <c r="K11" s="88">
        <f>AVERAGE(F11:J11)</f>
        <v>0.10226617235929755</v>
      </c>
      <c r="L11" s="72"/>
      <c r="M11" s="72"/>
      <c r="N11" s="56" t="s">
        <v>240</v>
      </c>
      <c r="O11" s="89">
        <f>O9/O10</f>
        <v>0.12424849699398798</v>
      </c>
      <c r="P11" s="44"/>
      <c r="Q11" s="44"/>
      <c r="R11" s="44"/>
    </row>
    <row r="12" spans="1:18" ht="22" customHeight="1" x14ac:dyDescent="0.2">
      <c r="A12" s="81" t="s">
        <v>144</v>
      </c>
      <c r="B12" s="82">
        <v>214500000</v>
      </c>
      <c r="C12" s="82">
        <v>1208200000</v>
      </c>
      <c r="D12" s="82">
        <v>497000000</v>
      </c>
      <c r="E12" s="82">
        <v>823000000</v>
      </c>
      <c r="F12" s="90">
        <v>1616000000</v>
      </c>
      <c r="G12" s="82">
        <v>1764000000</v>
      </c>
      <c r="H12" s="82">
        <v>1968000000</v>
      </c>
      <c r="I12" s="82">
        <v>2506000000</v>
      </c>
      <c r="J12" s="83">
        <v>2751000000</v>
      </c>
      <c r="K12" s="91" t="s">
        <v>241</v>
      </c>
      <c r="L12" s="72"/>
      <c r="M12" s="72"/>
      <c r="N12" s="56" t="s">
        <v>242</v>
      </c>
      <c r="O12" s="89">
        <f>O8*(1-O11)</f>
        <v>3.2861219624991068E-4</v>
      </c>
      <c r="P12" s="44"/>
      <c r="Q12" s="44"/>
      <c r="R12" s="44"/>
    </row>
    <row r="13" spans="1:18" ht="22" customHeight="1" x14ac:dyDescent="0.2">
      <c r="A13" s="85"/>
      <c r="B13" s="86"/>
      <c r="C13" s="86">
        <f t="shared" ref="C13:J13" si="1">(C12/B12)-1</f>
        <v>4.6326340326340327</v>
      </c>
      <c r="D13" s="86">
        <f t="shared" si="1"/>
        <v>-0.58864426419466975</v>
      </c>
      <c r="E13" s="86">
        <f t="shared" si="1"/>
        <v>0.65593561368209263</v>
      </c>
      <c r="F13" s="87">
        <f t="shared" si="1"/>
        <v>0.96354799513973277</v>
      </c>
      <c r="G13" s="86">
        <f t="shared" si="1"/>
        <v>9.1584158415841666E-2</v>
      </c>
      <c r="H13" s="86">
        <f t="shared" si="1"/>
        <v>0.11564625850340127</v>
      </c>
      <c r="I13" s="86">
        <f t="shared" si="1"/>
        <v>0.27337398373983746</v>
      </c>
      <c r="J13" s="88">
        <f t="shared" si="1"/>
        <v>9.77653631284916E-2</v>
      </c>
      <c r="K13" s="88">
        <f>AVERAGE(F13:J13)</f>
        <v>0.30838355178546095</v>
      </c>
      <c r="L13" s="72"/>
      <c r="M13" s="72"/>
      <c r="N13" s="118" t="s">
        <v>243</v>
      </c>
      <c r="O13" s="119"/>
      <c r="P13" s="44"/>
      <c r="Q13" s="44"/>
      <c r="R13" s="44"/>
    </row>
    <row r="14" spans="1:18" ht="22" customHeight="1" x14ac:dyDescent="0.2">
      <c r="A14" s="92" t="s">
        <v>244</v>
      </c>
      <c r="B14" s="93">
        <f>B12/B10</f>
        <v>6.5510185383135328E-2</v>
      </c>
      <c r="C14" s="93">
        <f t="shared" ref="C14:J14" si="2">C12/C10</f>
        <v>0.31875263824398481</v>
      </c>
      <c r="D14" s="93">
        <f t="shared" si="2"/>
        <v>0.11330476016779135</v>
      </c>
      <c r="E14" s="93">
        <f t="shared" si="2"/>
        <v>0.16443556443556442</v>
      </c>
      <c r="F14" s="94">
        <f t="shared" si="2"/>
        <v>0.29597069597069597</v>
      </c>
      <c r="G14" s="93">
        <f t="shared" si="2"/>
        <v>0.29577464788732394</v>
      </c>
      <c r="H14" s="93">
        <f t="shared" si="2"/>
        <v>0.29908814589665655</v>
      </c>
      <c r="I14" s="93">
        <f t="shared" si="2"/>
        <v>0.3396584440227704</v>
      </c>
      <c r="J14" s="95">
        <f t="shared" si="2"/>
        <v>0.33787767133382463</v>
      </c>
      <c r="K14" s="95"/>
      <c r="L14" s="72"/>
      <c r="M14" s="72"/>
      <c r="N14" s="56" t="s">
        <v>245</v>
      </c>
      <c r="O14" s="89">
        <f>'[1]US Treasury Bonds'!$C$8</f>
        <v>4.1210000000000004E-2</v>
      </c>
      <c r="P14" s="44"/>
      <c r="Q14" s="44"/>
      <c r="R14" s="44"/>
    </row>
    <row r="15" spans="1:18" ht="22" customHeight="1" x14ac:dyDescent="0.2">
      <c r="A15" s="81" t="s">
        <v>187</v>
      </c>
      <c r="B15" s="82">
        <v>1401191045</v>
      </c>
      <c r="C15" s="82">
        <v>1336400000</v>
      </c>
      <c r="D15" s="82">
        <v>1511007367</v>
      </c>
      <c r="E15" s="82">
        <v>2056409091</v>
      </c>
      <c r="F15" s="90">
        <v>1936000000</v>
      </c>
      <c r="G15" s="82">
        <v>2154000000</v>
      </c>
      <c r="H15" s="82">
        <v>2472000000</v>
      </c>
      <c r="I15" s="82">
        <v>2716000000</v>
      </c>
      <c r="J15" s="83">
        <v>2990000000</v>
      </c>
      <c r="K15" s="91" t="s">
        <v>246</v>
      </c>
      <c r="L15" s="72"/>
      <c r="M15" s="72"/>
      <c r="N15" s="56" t="s">
        <v>247</v>
      </c>
      <c r="O15" s="96">
        <f>1.33</f>
        <v>1.33</v>
      </c>
      <c r="P15" s="44"/>
      <c r="Q15" s="44"/>
      <c r="R15" s="44"/>
    </row>
    <row r="16" spans="1:18" ht="22" customHeight="1" x14ac:dyDescent="0.2">
      <c r="A16" s="97"/>
      <c r="B16" s="86"/>
      <c r="C16" s="86">
        <f t="shared" ref="C16:J16" si="3">(C15/B15)-1</f>
        <v>-4.6239979359845251E-2</v>
      </c>
      <c r="D16" s="86">
        <f t="shared" si="3"/>
        <v>0.13065501870697394</v>
      </c>
      <c r="E16" s="86">
        <f t="shared" si="3"/>
        <v>0.36095239236513921</v>
      </c>
      <c r="F16" s="87">
        <f t="shared" si="3"/>
        <v>-5.8553082422645231E-2</v>
      </c>
      <c r="G16" s="86">
        <f t="shared" si="3"/>
        <v>0.1126033057851239</v>
      </c>
      <c r="H16" s="86">
        <f t="shared" si="3"/>
        <v>0.14763231197771587</v>
      </c>
      <c r="I16" s="86">
        <f t="shared" si="3"/>
        <v>9.8705501618123082E-2</v>
      </c>
      <c r="J16" s="88">
        <f t="shared" si="3"/>
        <v>0.10088365243004427</v>
      </c>
      <c r="K16" s="88">
        <f>AVERAGE(F16:J16)</f>
        <v>8.0254337877672374E-2</v>
      </c>
      <c r="L16" s="72"/>
      <c r="M16" s="72"/>
      <c r="N16" s="56" t="s">
        <v>248</v>
      </c>
      <c r="O16" s="89">
        <v>8.4000000000000005E-2</v>
      </c>
      <c r="P16" s="44"/>
      <c r="Q16" s="44"/>
      <c r="R16" s="44"/>
    </row>
    <row r="17" spans="1:18" ht="22" customHeight="1" x14ac:dyDescent="0.2">
      <c r="A17" s="92" t="s">
        <v>202</v>
      </c>
      <c r="B17" s="93">
        <f>B15/B10</f>
        <v>0.42793606114283966</v>
      </c>
      <c r="C17" s="93">
        <f t="shared" ref="C17:J17" si="4">C15/C10</f>
        <v>0.35257492612916841</v>
      </c>
      <c r="D17" s="93">
        <f t="shared" si="4"/>
        <v>0.34447550770563562</v>
      </c>
      <c r="E17" s="95">
        <f t="shared" si="4"/>
        <v>0.41087094725274725</v>
      </c>
      <c r="F17" s="93">
        <f t="shared" si="4"/>
        <v>0.3545787545787546</v>
      </c>
      <c r="G17" s="93">
        <f t="shared" si="4"/>
        <v>0.36116700201207241</v>
      </c>
      <c r="H17" s="93">
        <f t="shared" si="4"/>
        <v>0.37568389057750762</v>
      </c>
      <c r="I17" s="93">
        <f t="shared" si="4"/>
        <v>0.36812144212523717</v>
      </c>
      <c r="J17" s="95">
        <f t="shared" si="4"/>
        <v>0.3672316384180791</v>
      </c>
      <c r="K17" s="95"/>
      <c r="L17" s="72"/>
      <c r="M17" s="72"/>
      <c r="N17" s="98" t="s">
        <v>243</v>
      </c>
      <c r="O17" s="99">
        <f>(O14)+((O15)*(O16-O14))</f>
        <v>9.8120700000000005E-2</v>
      </c>
      <c r="P17" s="44"/>
      <c r="Q17" s="44"/>
      <c r="R17" s="44"/>
    </row>
    <row r="18" spans="1:18" ht="22" customHeight="1" x14ac:dyDescent="0.2">
      <c r="A18" s="100" t="s">
        <v>198</v>
      </c>
      <c r="B18" s="101">
        <v>0.10709831635834546</v>
      </c>
      <c r="C18" s="101">
        <v>0.15368391909058338</v>
      </c>
      <c r="D18" s="101">
        <v>0.11849274769128444</v>
      </c>
      <c r="E18" s="101">
        <v>0.19463395434269221</v>
      </c>
      <c r="F18" s="102"/>
      <c r="G18" s="101"/>
      <c r="H18" s="101"/>
      <c r="I18" s="101"/>
      <c r="J18" s="103"/>
      <c r="K18" s="104"/>
      <c r="L18" s="72"/>
      <c r="M18" s="72"/>
      <c r="N18" s="118" t="s">
        <v>249</v>
      </c>
      <c r="O18" s="119"/>
      <c r="P18" s="44"/>
      <c r="Q18" s="44"/>
      <c r="R18" s="44"/>
    </row>
    <row r="19" spans="1:18" ht="22" customHeight="1" x14ac:dyDescent="0.2">
      <c r="A19" s="72"/>
      <c r="B19" s="72"/>
      <c r="C19" s="72"/>
      <c r="D19" s="72"/>
      <c r="E19" s="72"/>
      <c r="F19" s="72" t="s">
        <v>250</v>
      </c>
      <c r="G19" s="72"/>
      <c r="H19" s="72"/>
      <c r="I19" s="72"/>
      <c r="J19" s="72"/>
      <c r="K19" s="72"/>
      <c r="L19" s="72"/>
      <c r="M19" s="72"/>
      <c r="N19" s="56" t="s">
        <v>226</v>
      </c>
      <c r="O19" s="105">
        <f>O6+O7</f>
        <v>2665000000</v>
      </c>
      <c r="P19" s="44"/>
      <c r="Q19" s="44"/>
      <c r="R19" s="44"/>
    </row>
    <row r="20" spans="1:18" ht="22" customHeight="1" x14ac:dyDescent="0.2">
      <c r="B20" s="106"/>
      <c r="C20" s="106"/>
      <c r="D20" s="106"/>
      <c r="E20" s="106"/>
      <c r="F20" s="72"/>
      <c r="G20" s="72"/>
      <c r="H20" s="72"/>
      <c r="I20" s="72"/>
      <c r="J20" s="72"/>
      <c r="K20" s="72"/>
      <c r="L20" s="72"/>
      <c r="M20" s="72"/>
      <c r="N20" s="56" t="s">
        <v>203</v>
      </c>
      <c r="O20" s="105">
        <f>A3</f>
        <v>47919166353</v>
      </c>
      <c r="P20" s="44"/>
      <c r="Q20" s="44"/>
      <c r="R20" s="44"/>
    </row>
    <row r="21" spans="1:18" ht="22" customHeight="1" x14ac:dyDescent="0.2">
      <c r="A21" s="120" t="str" cm="1">
        <f t="array" ref="A21">_FV(A1,"Industry")</f>
        <v>Software &amp; IT Services</v>
      </c>
      <c r="B21" s="120"/>
      <c r="C21" s="120"/>
      <c r="D21" s="121" cm="1">
        <f t="array" ref="D21">_FV(A1,"Year incorporated",TRUE)</f>
        <v>1994</v>
      </c>
      <c r="E21" s="121"/>
      <c r="F21" s="72"/>
      <c r="G21" s="72"/>
      <c r="H21" s="72"/>
      <c r="I21" s="72"/>
      <c r="J21" s="72"/>
      <c r="K21" s="72"/>
      <c r="M21" s="72"/>
      <c r="N21" s="56" t="s">
        <v>251</v>
      </c>
      <c r="O21" s="105">
        <f>O19+O20</f>
        <v>50584166353</v>
      </c>
      <c r="P21" s="44"/>
      <c r="Q21" s="44"/>
      <c r="R21" s="44"/>
    </row>
    <row r="22" spans="1:18" ht="22" customHeight="1" x14ac:dyDescent="0.2">
      <c r="A22" s="109" t="str" cm="1">
        <f t="array" ref="A22">_FV(A1,"Description")</f>
        <v>Autodesk, Inc. is engaged in three-dimensional (3D) design, engineering and entertainment technology solutions, spanning architecture, engineering, construction, product design, manufacturing, media and entertainment. Its product offerings are focused on four primary product families: Architecture, Engineering and Construction, AutoCAD and AutoCAD LT, Manufacturing, and Media and Entertainment. Its products include AutoCAD Civil 3D; Building Connected; Architecture, Engineering and Construction Collection; Autodesk Build; Revit; AutoCAD; AutoCAD LT; Computer-Aided Manufacturing (CAM) Solutions; Fusion 360; Product Design and Manufacturing Collection; Inventor; Vault; Media and Entertainment Collection; Maya; ShotGrid, and 3ds Max. Its product development and manufacturing software provides manufacturers in automotive, transportation, industrial machinery, consumer products, and building product industries with digital design, engineering, manufacturing, and production solutions.</v>
      </c>
      <c r="B22" s="109"/>
      <c r="C22" s="109"/>
      <c r="D22" s="109"/>
      <c r="E22" s="109"/>
      <c r="F22" s="72"/>
      <c r="G22" s="72"/>
      <c r="H22" s="72"/>
      <c r="I22" s="72"/>
      <c r="J22" s="72"/>
      <c r="K22" s="72"/>
      <c r="L22" s="72"/>
      <c r="M22" s="72"/>
      <c r="N22" s="73" t="s">
        <v>252</v>
      </c>
      <c r="O22" s="107">
        <f>(O19/O21)</f>
        <v>5.2684470104783027E-2</v>
      </c>
      <c r="P22" s="44"/>
      <c r="Q22" s="44"/>
      <c r="R22" s="44"/>
    </row>
    <row r="23" spans="1:18" ht="22" customHeight="1" x14ac:dyDescent="0.2">
      <c r="A23" s="109"/>
      <c r="B23" s="109"/>
      <c r="C23" s="109"/>
      <c r="D23" s="109"/>
      <c r="E23" s="109"/>
      <c r="F23" s="72"/>
      <c r="G23" s="72"/>
      <c r="H23" s="72"/>
      <c r="I23" s="72"/>
      <c r="J23" s="72"/>
      <c r="K23" s="72"/>
      <c r="L23" s="72"/>
      <c r="M23" s="72"/>
      <c r="N23" s="98" t="s">
        <v>253</v>
      </c>
      <c r="O23" s="108">
        <f>O20/O21</f>
        <v>0.94731552989521695</v>
      </c>
      <c r="P23" s="44"/>
      <c r="Q23" s="44"/>
      <c r="R23" s="44"/>
    </row>
    <row r="24" spans="1:18" ht="22" customHeight="1" x14ac:dyDescent="0.2">
      <c r="A24" s="109"/>
      <c r="B24" s="109"/>
      <c r="C24" s="109"/>
      <c r="D24" s="109"/>
      <c r="E24" s="109"/>
      <c r="F24" s="72"/>
      <c r="G24" s="72"/>
      <c r="H24" s="72"/>
      <c r="I24" s="72"/>
      <c r="J24" s="72"/>
      <c r="K24" s="72"/>
      <c r="L24" s="72"/>
      <c r="M24" s="72"/>
      <c r="N24" s="110" t="s">
        <v>254</v>
      </c>
      <c r="O24" s="111"/>
      <c r="P24" s="44"/>
      <c r="Q24" s="44"/>
      <c r="R24" s="44"/>
    </row>
    <row r="25" spans="1:18" ht="22" customHeight="1" x14ac:dyDescent="0.2">
      <c r="A25" s="109"/>
      <c r="B25" s="109"/>
      <c r="C25" s="109"/>
      <c r="D25" s="109"/>
      <c r="E25" s="109"/>
      <c r="F25" s="72"/>
      <c r="G25" s="72"/>
      <c r="H25" s="72"/>
      <c r="I25" s="72"/>
      <c r="J25" s="72"/>
      <c r="K25" s="72"/>
      <c r="L25" s="72"/>
      <c r="M25" s="72"/>
      <c r="N25" s="112">
        <f>(O22*O12)+(O23*O17)</f>
        <v>9.2968575673619019E-2</v>
      </c>
      <c r="O25" s="113"/>
      <c r="P25" s="44"/>
      <c r="Q25" s="44"/>
      <c r="R25" s="44"/>
    </row>
    <row r="26" spans="1:18" ht="22" customHeight="1" x14ac:dyDescent="0.2">
      <c r="A26" s="109"/>
      <c r="B26" s="109"/>
      <c r="C26" s="109"/>
      <c r="D26" s="109"/>
      <c r="E26" s="109"/>
      <c r="F26" s="72"/>
      <c r="G26" s="72"/>
      <c r="H26" s="72"/>
      <c r="I26" s="72"/>
      <c r="J26" s="72"/>
      <c r="K26" s="72"/>
      <c r="L26" s="72"/>
      <c r="M26" s="72"/>
      <c r="N26" s="72"/>
      <c r="O26" s="44"/>
      <c r="P26" s="44"/>
      <c r="Q26" s="44"/>
      <c r="R26" s="44"/>
    </row>
    <row r="27" spans="1:18" ht="22" customHeight="1" x14ac:dyDescent="0.2">
      <c r="A27" s="109"/>
      <c r="B27" s="109"/>
      <c r="C27" s="109"/>
      <c r="D27" s="109"/>
      <c r="E27" s="109"/>
      <c r="F27" s="72"/>
      <c r="G27" s="72"/>
      <c r="H27" s="72"/>
      <c r="I27" s="72"/>
      <c r="J27" s="72"/>
      <c r="K27" s="72"/>
      <c r="L27" s="72"/>
      <c r="M27" s="72"/>
      <c r="N27" s="72"/>
      <c r="O27" s="44"/>
      <c r="P27" s="44"/>
      <c r="Q27" s="44"/>
      <c r="R27" s="44"/>
    </row>
    <row r="28" spans="1:18" ht="22" customHeight="1" x14ac:dyDescent="0.2">
      <c r="A28" s="109"/>
      <c r="B28" s="109"/>
      <c r="C28" s="109"/>
      <c r="D28" s="109"/>
      <c r="E28" s="109"/>
      <c r="F28" s="72"/>
      <c r="G28" s="72"/>
      <c r="H28" s="72"/>
      <c r="I28" s="72"/>
      <c r="J28" s="72"/>
      <c r="K28" s="72"/>
      <c r="L28" s="72"/>
      <c r="M28" s="72"/>
      <c r="N28" s="72"/>
      <c r="O28" s="44"/>
      <c r="P28" s="44"/>
      <c r="Q28" s="44"/>
      <c r="R28" s="44"/>
    </row>
    <row r="29" spans="1:18" ht="22" customHeight="1" x14ac:dyDescent="0.2">
      <c r="A29" s="109"/>
      <c r="B29" s="109"/>
      <c r="C29" s="109"/>
      <c r="D29" s="109"/>
      <c r="E29" s="109"/>
      <c r="F29" s="72"/>
      <c r="G29" s="72"/>
      <c r="H29" s="72"/>
      <c r="I29" s="72"/>
      <c r="J29" s="72"/>
      <c r="K29" s="72"/>
      <c r="L29" s="72"/>
      <c r="M29" s="72"/>
      <c r="N29" s="72"/>
      <c r="O29" s="44"/>
      <c r="P29" s="44"/>
      <c r="Q29" s="44"/>
      <c r="R29" s="44"/>
    </row>
    <row r="30" spans="1:18" ht="22" customHeight="1" x14ac:dyDescent="0.2">
      <c r="A30" s="109"/>
      <c r="B30" s="109"/>
      <c r="C30" s="109"/>
      <c r="D30" s="109"/>
      <c r="E30" s="109"/>
      <c r="F30" s="72"/>
      <c r="G30" s="72"/>
      <c r="H30" s="72"/>
      <c r="I30" s="72"/>
      <c r="J30" s="72"/>
      <c r="K30" s="72"/>
      <c r="L30" s="72"/>
      <c r="M30" s="72"/>
      <c r="N30" s="72"/>
      <c r="O30" s="44"/>
      <c r="P30" s="44"/>
      <c r="Q30" s="44"/>
      <c r="R30" s="44"/>
    </row>
    <row r="31" spans="1:18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44"/>
      <c r="R33" s="44"/>
    </row>
    <row r="34" spans="1:18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44"/>
      <c r="R34" s="44"/>
    </row>
    <row r="35" spans="1:18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44"/>
      <c r="R35" s="44"/>
    </row>
    <row r="36" spans="1:18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44"/>
      <c r="R36" s="44"/>
    </row>
    <row r="37" spans="1:18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44"/>
      <c r="R37" s="44"/>
    </row>
    <row r="38" spans="1:18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44"/>
      <c r="R38" s="44"/>
    </row>
    <row r="39" spans="1:18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44"/>
      <c r="R39" s="44"/>
    </row>
    <row r="40" spans="1:18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44"/>
      <c r="R40" s="44"/>
    </row>
    <row r="41" spans="1:18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44"/>
      <c r="R41" s="44"/>
    </row>
    <row r="42" spans="1:18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44"/>
      <c r="R42" s="44"/>
    </row>
    <row r="43" spans="1:18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44"/>
      <c r="R43" s="44"/>
    </row>
    <row r="44" spans="1:18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44"/>
      <c r="R44" s="44"/>
    </row>
    <row r="45" spans="1:18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44"/>
      <c r="R45" s="44"/>
    </row>
    <row r="46" spans="1:18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44"/>
      <c r="R46" s="44"/>
    </row>
    <row r="47" spans="1:18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44"/>
      <c r="R47" s="44"/>
    </row>
    <row r="48" spans="1:18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44"/>
      <c r="R48" s="44"/>
    </row>
    <row r="49" spans="1:1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44"/>
      <c r="R49" s="44"/>
    </row>
    <row r="50" spans="1:1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44"/>
      <c r="R50" s="44"/>
    </row>
    <row r="51" spans="1:1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44"/>
      <c r="R51" s="44"/>
    </row>
    <row r="52" spans="1:1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44"/>
      <c r="R52" s="44"/>
    </row>
    <row r="53" spans="1:1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44"/>
      <c r="R53" s="44"/>
    </row>
    <row r="54" spans="1:1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44"/>
      <c r="R54" s="44"/>
    </row>
    <row r="55" spans="1:1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44"/>
      <c r="R55" s="44"/>
    </row>
    <row r="56" spans="1:1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44"/>
      <c r="R56" s="44"/>
    </row>
    <row r="57" spans="1:1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44"/>
      <c r="R57" s="44"/>
    </row>
    <row r="58" spans="1:1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44"/>
      <c r="R58" s="44"/>
    </row>
    <row r="59" spans="1:1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44"/>
      <c r="R59" s="44"/>
    </row>
    <row r="60" spans="1:1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44"/>
      <c r="R60" s="44"/>
    </row>
    <row r="61" spans="1:1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44"/>
      <c r="R61" s="44"/>
    </row>
    <row r="62" spans="1:18" x14ac:dyDescent="0.2">
      <c r="O62" s="44"/>
      <c r="P62" s="44"/>
      <c r="Q62" s="44"/>
      <c r="R62" s="44"/>
    </row>
    <row r="63" spans="1:18" x14ac:dyDescent="0.2">
      <c r="O63" s="44"/>
      <c r="P63" s="44"/>
    </row>
    <row r="64" spans="1:18" x14ac:dyDescent="0.2">
      <c r="O64" s="44"/>
      <c r="P64" s="44"/>
    </row>
    <row r="65" spans="15:16" x14ac:dyDescent="0.2">
      <c r="O65" s="44"/>
      <c r="P65" s="44"/>
    </row>
    <row r="66" spans="15:16" x14ac:dyDescent="0.2">
      <c r="O66" s="44"/>
      <c r="P66" s="44"/>
    </row>
    <row r="67" spans="15:16" x14ac:dyDescent="0.2">
      <c r="O67" s="44"/>
      <c r="P67" s="44"/>
    </row>
    <row r="68" spans="15:16" x14ac:dyDescent="0.2">
      <c r="O68" s="44"/>
      <c r="P68" s="44"/>
    </row>
    <row r="69" spans="15:16" x14ac:dyDescent="0.2">
      <c r="O69" s="44"/>
      <c r="P69" s="44"/>
    </row>
    <row r="70" spans="15:16" x14ac:dyDescent="0.2">
      <c r="O70" s="44"/>
      <c r="P70" s="44"/>
    </row>
    <row r="71" spans="15:16" x14ac:dyDescent="0.2">
      <c r="O71" s="44"/>
      <c r="P71" s="44"/>
    </row>
    <row r="72" spans="15:16" x14ac:dyDescent="0.2">
      <c r="O72" s="44"/>
      <c r="P72" s="44"/>
    </row>
    <row r="73" spans="15:16" x14ac:dyDescent="0.2">
      <c r="O73" s="44"/>
      <c r="P73" s="44"/>
    </row>
    <row r="74" spans="15:16" x14ac:dyDescent="0.2">
      <c r="O74" s="44"/>
      <c r="P74" s="44"/>
    </row>
    <row r="75" spans="15:16" x14ac:dyDescent="0.2">
      <c r="O75" s="44"/>
      <c r="P75" s="44"/>
    </row>
    <row r="76" spans="15:16" x14ac:dyDescent="0.2">
      <c r="O76" s="44"/>
      <c r="P76" s="44"/>
    </row>
    <row r="77" spans="15:16" x14ac:dyDescent="0.2">
      <c r="O77" s="44"/>
      <c r="P77" s="44"/>
    </row>
    <row r="78" spans="15:16" x14ac:dyDescent="0.2">
      <c r="O78" s="44"/>
      <c r="P78" s="44"/>
    </row>
    <row r="79" spans="15:16" x14ac:dyDescent="0.2">
      <c r="O79" s="44"/>
      <c r="P79" s="44"/>
    </row>
    <row r="80" spans="15:16" x14ac:dyDescent="0.2">
      <c r="O80" s="44"/>
      <c r="P80" s="44"/>
    </row>
    <row r="81" spans="15:16" x14ac:dyDescent="0.2">
      <c r="O81" s="44"/>
      <c r="P81" s="44"/>
    </row>
    <row r="82" spans="15:16" x14ac:dyDescent="0.2">
      <c r="O82" s="44"/>
      <c r="P82" s="44"/>
    </row>
    <row r="83" spans="15:16" x14ac:dyDescent="0.2">
      <c r="O83" s="44"/>
      <c r="P83" s="44"/>
    </row>
    <row r="84" spans="15:16" x14ac:dyDescent="0.2">
      <c r="O84" s="44"/>
      <c r="P84" s="44"/>
    </row>
    <row r="85" spans="15:16" x14ac:dyDescent="0.2">
      <c r="O85" s="44"/>
      <c r="P85" s="44"/>
    </row>
    <row r="86" spans="15:16" x14ac:dyDescent="0.2">
      <c r="O86" s="44"/>
      <c r="P86" s="44"/>
    </row>
    <row r="87" spans="15:16" x14ac:dyDescent="0.2">
      <c r="O87" s="44"/>
      <c r="P87" s="44"/>
    </row>
    <row r="88" spans="15:16" x14ac:dyDescent="0.2">
      <c r="O88" s="44"/>
      <c r="P88" s="44"/>
    </row>
    <row r="89" spans="15:16" x14ac:dyDescent="0.2">
      <c r="O89" s="44"/>
      <c r="P89" s="44"/>
    </row>
    <row r="90" spans="15:16" x14ac:dyDescent="0.2">
      <c r="O90" s="44"/>
      <c r="P90" s="44"/>
    </row>
    <row r="91" spans="15:16" x14ac:dyDescent="0.2">
      <c r="O91" s="44"/>
      <c r="P91" s="44"/>
    </row>
    <row r="92" spans="15:16" x14ac:dyDescent="0.2">
      <c r="O92" s="44"/>
      <c r="P92" s="44"/>
    </row>
    <row r="93" spans="15:16" x14ac:dyDescent="0.2">
      <c r="O93" s="44"/>
      <c r="P93" s="44"/>
    </row>
    <row r="94" spans="15:16" x14ac:dyDescent="0.2">
      <c r="O94" s="44"/>
      <c r="P94" s="44"/>
    </row>
    <row r="95" spans="15:16" x14ac:dyDescent="0.2">
      <c r="O95" s="44"/>
      <c r="P95" s="44"/>
    </row>
    <row r="96" spans="15:16" x14ac:dyDescent="0.2">
      <c r="O96" s="44"/>
      <c r="P96" s="44"/>
    </row>
    <row r="97" spans="15:16" x14ac:dyDescent="0.2">
      <c r="O97" s="44"/>
      <c r="P97" s="44"/>
    </row>
    <row r="98" spans="15:16" x14ac:dyDescent="0.2">
      <c r="O98" s="44"/>
      <c r="P98" s="44"/>
    </row>
    <row r="99" spans="15:16" x14ac:dyDescent="0.2">
      <c r="O99" s="44"/>
      <c r="P99" s="44"/>
    </row>
    <row r="100" spans="15:16" x14ac:dyDescent="0.2">
      <c r="O100" s="44"/>
      <c r="P100" s="44"/>
    </row>
    <row r="101" spans="15:16" x14ac:dyDescent="0.2">
      <c r="O101" s="44"/>
      <c r="P101" s="44"/>
    </row>
    <row r="102" spans="15:16" x14ac:dyDescent="0.2">
      <c r="O102" s="44"/>
      <c r="P102" s="44"/>
    </row>
    <row r="103" spans="15:16" x14ac:dyDescent="0.2">
      <c r="O103" s="44"/>
      <c r="P103" s="44"/>
    </row>
    <row r="104" spans="15:16" x14ac:dyDescent="0.2">
      <c r="O104" s="44"/>
      <c r="P104" s="44"/>
    </row>
    <row r="105" spans="15:16" x14ac:dyDescent="0.2">
      <c r="O105" s="44"/>
      <c r="P105" s="44"/>
    </row>
    <row r="106" spans="15:16" x14ac:dyDescent="0.2">
      <c r="O106" s="44"/>
      <c r="P106" s="44"/>
    </row>
    <row r="107" spans="15:16" x14ac:dyDescent="0.2">
      <c r="O107" s="44"/>
      <c r="P107" s="44"/>
    </row>
    <row r="108" spans="15:16" x14ac:dyDescent="0.2">
      <c r="O108" s="44"/>
      <c r="P108" s="44"/>
    </row>
    <row r="109" spans="15:16" x14ac:dyDescent="0.2">
      <c r="O109" s="44"/>
      <c r="P109" s="44"/>
    </row>
    <row r="110" spans="15:16" x14ac:dyDescent="0.2">
      <c r="O110" s="44"/>
      <c r="P110" s="44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C21"/>
    <mergeCell ref="D21:E21"/>
  </mergeCells>
  <hyperlinks>
    <hyperlink ref="F9" r:id="rId1" display="https://finbox.com/NASDAQGS:ADSK/explorer/revenue_proj" xr:uid="{D4FE2C3B-77C6-524D-90D5-485A11D16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2023-12-09T08:18:18Z</dcterms:modified>
</cp:coreProperties>
</file>