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B8A029CC-09DF-3C40-8038-B4C61C27BFB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2" l="1"/>
  <c r="G3" i="2"/>
  <c r="O10" i="2"/>
  <c r="O9" i="2"/>
  <c r="O7" i="2"/>
  <c r="G7" i="2"/>
  <c r="E7" i="2"/>
  <c r="O6" i="2"/>
  <c r="O19"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a="1"/>
  <c r="O15" i="2" s="1"/>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6" i="2" l="1"/>
  <c r="E4" i="2"/>
  <c r="K11" i="2"/>
  <c r="O8" i="2"/>
  <c r="O12" i="2" s="1"/>
  <c r="G4" i="2"/>
  <c r="O20" i="2"/>
  <c r="C7" i="2"/>
  <c r="A7" i="2" l="1"/>
  <c r="A6"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<sst xmlns="http://schemas.openxmlformats.org/spreadsheetml/2006/main" count="845" uniqueCount="244">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</sst>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2" xfId="0" applyFont="1" applyFill="1" applyBorder="1" applyAlignment="1">
      <alignment horizontal="left" vertical="center" wrapText="1"/>
    </xf>
    <xf numFmtId="10" fontId="20" fillId="12" borderId="23" xfId="0" applyNumberFormat="1" applyFont="1" applyFill="1" applyBorder="1" applyAlignment="1">
      <alignment vertical="center"/>
    </xf>
    <xf numFmtId="9" fontId="13" fillId="10" borderId="22" xfId="1" applyFont="1" applyFill="1" applyBorder="1" applyAlignment="1">
      <alignment horizontal="left" vertical="center" indent="2"/>
    </xf>
    <xf numFmtId="9" fontId="4" fillId="10" borderId="24" xfId="1" applyFont="1" applyFill="1" applyBorder="1" applyAlignment="1">
      <alignment horizontal="right" vertical="center" indent="1"/>
    </xf>
    <xf numFmtId="9" fontId="4" fillId="10" borderId="22"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3"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3" xfId="0" applyNumberFormat="1" applyFont="1" applyFill="1" applyBorder="1" applyAlignment="1">
      <alignment horizontal="right" vertical="center"/>
    </xf>
    <xf numFmtId="164" fontId="12" fillId="10" borderId="25"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1" fillId="11" borderId="29" xfId="0" applyFont="1" applyFill="1" applyBorder="1"/>
    <xf numFmtId="0" fontId="1" fillId="11" borderId="29" xfId="0" applyFont="1" applyFill="1" applyBorder="1" applyAlignment="1">
      <alignment vertical="center"/>
    </xf>
    <xf numFmtId="166" fontId="4" fillId="9" borderId="30" xfId="0" applyNumberFormat="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2" xfId="1" applyFont="1" applyFill="1" applyBorder="1" applyAlignment="1">
      <alignment horizontal="center" vertical="center"/>
    </xf>
    <xf numFmtId="9" fontId="4" fillId="10" borderId="23" xfId="1" applyFont="1" applyFill="1" applyBorder="1" applyAlignment="1">
      <alignment horizontal="center" vertical="center"/>
    </xf>
    <xf numFmtId="10" fontId="13" fillId="9" borderId="22" xfId="1" applyNumberFormat="1" applyFont="1" applyFill="1" applyBorder="1" applyAlignment="1">
      <alignment horizontal="center" vertical="center"/>
    </xf>
    <xf numFmtId="10" fontId="13" fillId="9" borderId="23"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12"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https://www.bing.com/financeapi/forcetrigger?t=bwdikr&amp;q=XNYS%3aCCCS&amp;form=skydnc</v>
    <v>Learn more on Bing</v>
  </rv>
  <rv s="1">
    <v>0</v>
    <v>CCC INTELLIGENT SOLUTIONS HOLDINGS INC. (XNAS:CCCS)</v>
    <v>2</v>
    <v>3</v>
    <v>Finance</v>
    <v>4</v>
    <v>en-US</v>
    <v>bwdikr</v>
    <v>268435456</v>
    <v>1</v>
    <v>Powered by Refinitiv</v>
    <v>13.41</v>
    <v>8.2402999999999995</v>
    <v>0.79200000000000004</v>
    <v>0.01</v>
    <v>8.6810000000000001E-4</v>
    <v>0.3</v>
    <v>2.6019E-2</v>
    <v>USD</v>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v>2375</v>
    <v>Nasdaq Stock Market</v>
    <v>XNAS</v>
    <v>XNAS</v>
    <v>167 N. Green Street, 9Th Floor, CHICAGO, IL, 60607 US</v>
    <v>11.6</v>
    <v>Software &amp; IT Services</v>
    <v>Stock</v>
    <v>45269.01263436328</v>
    <v>0</v>
    <v>11.47</v>
    <v>7320161788</v>
    <v>CCC INTELLIGENT SOLUTIONS HOLDINGS INC.</v>
    <v>CCC INTELLIGENT SOLUTIONS HOLDINGS INC.</v>
    <v>11.47</v>
    <v>11.52</v>
    <v>11.53</v>
    <v>11.83</v>
    <v>634879600</v>
    <v>CCCS</v>
    <v>CCC INTELLIGENT SOLUTIONS HOLDINGS INC. (XNAS:CCCS)</v>
    <v>1528041</v>
    <v>2704464</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CC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76" workbookViewId="0">
      <selection activeCell="B188" sqref="B188:E188"/>
    </sheetView>
  </sheetViews>
  <sheetFormatPr baseColWidth="10" defaultRowHeight="15" x14ac:dyDescent="0.2"/>
  <cols>
    <col min="1" max="1" width="40.83203125" customWidth="1"/>
    <col min="2" max="11" width="15.83203125" customWidth="1"/>
  </cols>
  <sheetData>
    <row r="1" spans="1:10" ht="16" x14ac:dyDescent="0.2">
      <c r="A1" s="8" t="e" vm="1">
        <v>#VALUE!</v>
      </c>
      <c r="B1" s="1" t="s">
        <v>0</v>
      </c>
      <c r="C1" s="1" t="s">
        <v>1</v>
      </c>
      <c r="D1" s="1" t="s">
        <v>2</v>
      </c>
      <c r="E1" s="1" t="s">
        <v>3</v>
      </c>
      <c r="F1" s="1" t="s">
        <v>4</v>
      </c>
      <c r="G1" s="1" t="s">
        <v>5</v>
      </c>
      <c r="H1" s="1" t="s">
        <v>6</v>
      </c>
      <c r="I1" s="1" t="s">
        <v>7</v>
      </c>
      <c r="J1" s="1" t="s">
        <v>8</v>
      </c>
    </row>
    <row r="2" spans="1:10" ht="16" x14ac:dyDescent="0.2">
      <c r="A2" s="31" t="s">
        <v>9</v>
      </c>
      <c r="B2" s="27">
        <v>616084000</v>
      </c>
      <c r="C2" s="27">
        <v>633063000</v>
      </c>
      <c r="D2" s="27">
        <v>688288000</v>
      </c>
      <c r="E2" s="27">
        <v>782448000</v>
      </c>
      <c r="F2" s="28">
        <v>841882000</v>
      </c>
      <c r="G2" s="27">
        <v>204106000</v>
      </c>
      <c r="H2" s="27">
        <v>204919000</v>
      </c>
      <c r="I2" s="27">
        <v>211710000</v>
      </c>
      <c r="J2" s="27">
        <v>221147000</v>
      </c>
    </row>
    <row r="3" spans="1:10" ht="16" x14ac:dyDescent="0.2">
      <c r="A3" s="9" t="s">
        <v>182</v>
      </c>
      <c r="B3" s="10"/>
      <c r="C3" s="11">
        <f t="shared" ref="C3:J3" si="0">(C2/B2)-1</f>
        <v>2.755955356737072E-2</v>
      </c>
      <c r="D3" s="11">
        <f t="shared" si="0"/>
        <v>8.7234603823000301E-2</v>
      </c>
      <c r="E3" s="11">
        <f t="shared" si="0"/>
        <v>0.13680319866102564</v>
      </c>
      <c r="F3" s="11">
        <f t="shared" si="0"/>
        <v>7.5959041367605229E-2</v>
      </c>
      <c r="G3" s="11"/>
      <c r="H3" s="11">
        <f t="shared" si="0"/>
        <v>3.9832244030062469E-3</v>
      </c>
      <c r="I3" s="11">
        <f t="shared" si="0"/>
        <v>3.3139923579560637E-2</v>
      </c>
      <c r="J3" s="11">
        <f t="shared" si="0"/>
        <v>4.4575126352085492E-2</v>
      </c>
    </row>
    <row r="4" spans="1:10" ht="16" x14ac:dyDescent="0.2">
      <c r="A4" s="2" t="s">
        <v>10</v>
      </c>
      <c r="B4" s="3">
        <v>616084000</v>
      </c>
      <c r="C4" s="3">
        <v>633063000</v>
      </c>
      <c r="D4" s="3">
        <v>688288000</v>
      </c>
      <c r="E4" s="3">
        <v>782448000</v>
      </c>
      <c r="F4" s="4">
        <v>841882000</v>
      </c>
      <c r="G4" s="3">
        <v>204106000</v>
      </c>
      <c r="H4" s="3">
        <v>204919000</v>
      </c>
      <c r="I4" s="3">
        <v>211710000</v>
      </c>
      <c r="J4" s="3">
        <v>221147000</v>
      </c>
    </row>
    <row r="5" spans="1:10" ht="16" x14ac:dyDescent="0.2">
      <c r="A5" s="2" t="s">
        <v>11</v>
      </c>
      <c r="B5" s="3">
        <v>225649000</v>
      </c>
      <c r="C5" s="3">
        <v>208717000</v>
      </c>
      <c r="D5" s="3">
        <v>195655000</v>
      </c>
      <c r="E5" s="3">
        <v>213939000</v>
      </c>
      <c r="F5" s="4">
        <v>232854000</v>
      </c>
      <c r="G5" s="3">
        <v>58572000</v>
      </c>
      <c r="H5" s="3">
        <v>57132000</v>
      </c>
      <c r="I5" s="3">
        <v>59124000</v>
      </c>
      <c r="J5" s="3">
        <v>58026000</v>
      </c>
    </row>
    <row r="6" spans="1:10" ht="16" x14ac:dyDescent="0.2">
      <c r="A6" s="2" t="s">
        <v>12</v>
      </c>
      <c r="B6" s="3">
        <v>225649000</v>
      </c>
      <c r="C6" s="3">
        <v>208717000</v>
      </c>
      <c r="D6" s="3">
        <v>195655000</v>
      </c>
      <c r="E6" s="3">
        <v>213939000</v>
      </c>
      <c r="F6" s="4">
        <v>232854000</v>
      </c>
      <c r="G6" s="3">
        <v>58572000</v>
      </c>
      <c r="H6" s="3">
        <v>57132000</v>
      </c>
      <c r="I6" s="3">
        <v>59124000</v>
      </c>
      <c r="J6" s="3">
        <v>58026000</v>
      </c>
    </row>
    <row r="7" spans="1:10" ht="16" x14ac:dyDescent="0.2">
      <c r="A7" s="31" t="s">
        <v>13</v>
      </c>
      <c r="B7" s="27">
        <v>390435000</v>
      </c>
      <c r="C7" s="27">
        <v>424346000</v>
      </c>
      <c r="D7" s="27">
        <v>492633000</v>
      </c>
      <c r="E7" s="27">
        <v>568509000</v>
      </c>
      <c r="F7" s="28">
        <v>609028000</v>
      </c>
      <c r="G7" s="27">
        <v>145534000</v>
      </c>
      <c r="H7" s="27">
        <v>147787000</v>
      </c>
      <c r="I7" s="27">
        <v>152586000</v>
      </c>
      <c r="J7" s="27">
        <v>163121000</v>
      </c>
    </row>
    <row r="8" spans="1:10" ht="16" x14ac:dyDescent="0.2">
      <c r="A8" s="26" t="s">
        <v>49</v>
      </c>
      <c r="B8" s="29">
        <v>63.37</v>
      </c>
      <c r="C8" s="29">
        <v>67.03</v>
      </c>
      <c r="D8" s="29">
        <v>71.569999999999993</v>
      </c>
      <c r="E8" s="29">
        <v>72.66</v>
      </c>
      <c r="F8" s="30">
        <v>72.34</v>
      </c>
      <c r="G8" s="29">
        <v>71.3</v>
      </c>
      <c r="H8" s="29">
        <v>72.12</v>
      </c>
      <c r="I8" s="29">
        <v>72.069999999999993</v>
      </c>
      <c r="J8" s="29">
        <v>73.760000000000005</v>
      </c>
    </row>
    <row r="9" spans="1:10" ht="16" x14ac:dyDescent="0.2">
      <c r="A9" s="2" t="s">
        <v>14</v>
      </c>
      <c r="B9" s="3" t="s">
        <v>15</v>
      </c>
      <c r="C9" s="3" t="s">
        <v>15</v>
      </c>
      <c r="D9" s="3" t="s">
        <v>15</v>
      </c>
      <c r="E9" s="3" t="s">
        <v>15</v>
      </c>
      <c r="F9" s="4" t="s">
        <v>15</v>
      </c>
      <c r="G9" s="3" t="s">
        <v>15</v>
      </c>
      <c r="H9" s="3" t="s">
        <v>15</v>
      </c>
      <c r="I9" s="3" t="s">
        <v>15</v>
      </c>
      <c r="J9" s="3" t="s">
        <v>15</v>
      </c>
    </row>
    <row r="10" spans="1:10" ht="16" x14ac:dyDescent="0.2">
      <c r="A10" s="2" t="s">
        <v>16</v>
      </c>
      <c r="B10" s="3">
        <v>355571000</v>
      </c>
      <c r="C10" s="3">
        <v>347366000</v>
      </c>
      <c r="D10" s="3">
        <v>637308000</v>
      </c>
      <c r="E10" s="3">
        <v>516587000</v>
      </c>
      <c r="F10" s="4">
        <v>560310000</v>
      </c>
      <c r="G10" s="3">
        <v>135840000</v>
      </c>
      <c r="H10" s="3">
        <v>134458000</v>
      </c>
      <c r="I10" s="3">
        <v>143462000</v>
      </c>
      <c r="J10" s="3">
        <v>146550000</v>
      </c>
    </row>
    <row r="11" spans="1:10" ht="16" x14ac:dyDescent="0.2">
      <c r="A11" s="26" t="s">
        <v>17</v>
      </c>
      <c r="B11" s="27">
        <v>160237000</v>
      </c>
      <c r="C11" s="27">
        <v>165548000</v>
      </c>
      <c r="D11" s="27">
        <v>398959000</v>
      </c>
      <c r="E11" s="27">
        <v>287352000</v>
      </c>
      <c r="F11" s="28">
        <v>318077000</v>
      </c>
      <c r="G11" s="27">
        <v>75528000</v>
      </c>
      <c r="H11" s="27">
        <v>75396000</v>
      </c>
      <c r="I11" s="27">
        <v>82077000</v>
      </c>
      <c r="J11" s="27">
        <v>85076000</v>
      </c>
    </row>
    <row r="12" spans="1:10" ht="16" x14ac:dyDescent="0.2">
      <c r="A12" s="12" t="s">
        <v>183</v>
      </c>
      <c r="B12" s="11">
        <f t="shared" ref="B12:J12" si="1">B11/B2</f>
        <v>0.26008953324546652</v>
      </c>
      <c r="C12" s="11">
        <f t="shared" si="1"/>
        <v>0.26150319952358614</v>
      </c>
      <c r="D12" s="11">
        <f t="shared" si="1"/>
        <v>0.57963962759774978</v>
      </c>
      <c r="E12" s="11">
        <f t="shared" si="1"/>
        <v>0.36724740813447027</v>
      </c>
      <c r="F12" s="11">
        <f t="shared" si="1"/>
        <v>0.37781660612769963</v>
      </c>
      <c r="G12" s="11">
        <f t="shared" si="1"/>
        <v>0.37004301686378649</v>
      </c>
      <c r="H12" s="11">
        <f t="shared" si="1"/>
        <v>0.3679307433668913</v>
      </c>
      <c r="I12" s="11">
        <f t="shared" si="1"/>
        <v>0.3876859855462661</v>
      </c>
      <c r="J12" s="11">
        <f t="shared" si="1"/>
        <v>0.38470338733964288</v>
      </c>
    </row>
    <row r="13" spans="1:10" ht="16" x14ac:dyDescent="0.2">
      <c r="A13" s="26" t="s">
        <v>18</v>
      </c>
      <c r="B13" s="27">
        <v>114005000</v>
      </c>
      <c r="C13" s="27">
        <v>109508000</v>
      </c>
      <c r="D13" s="27">
        <v>165991000</v>
      </c>
      <c r="E13" s="27">
        <v>156957000</v>
      </c>
      <c r="F13" s="28">
        <v>170137000</v>
      </c>
      <c r="G13" s="27">
        <v>42246000</v>
      </c>
      <c r="H13" s="27">
        <v>40996000</v>
      </c>
      <c r="I13" s="27">
        <v>43363000</v>
      </c>
      <c r="J13" s="27">
        <v>43532000</v>
      </c>
    </row>
    <row r="14" spans="1:10" ht="16" x14ac:dyDescent="0.2">
      <c r="A14" s="13" t="s">
        <v>184</v>
      </c>
      <c r="B14" s="14">
        <f t="shared" ref="B14:J14" si="2">B13/B2</f>
        <v>0.18504781815466723</v>
      </c>
      <c r="C14" s="14">
        <f t="shared" si="2"/>
        <v>0.17298120408237411</v>
      </c>
      <c r="D14" s="14">
        <f t="shared" si="2"/>
        <v>0.24116503556650704</v>
      </c>
      <c r="E14" s="14">
        <f t="shared" si="2"/>
        <v>0.20059735599043005</v>
      </c>
      <c r="F14" s="14">
        <f t="shared" si="2"/>
        <v>0.20209126694714935</v>
      </c>
      <c r="G14" s="14">
        <f t="shared" si="2"/>
        <v>0.20698068650603119</v>
      </c>
      <c r="H14" s="14">
        <f t="shared" si="2"/>
        <v>0.2000595357189914</v>
      </c>
      <c r="I14" s="14">
        <f t="shared" si="2"/>
        <v>0.20482263473619575</v>
      </c>
      <c r="J14" s="14">
        <f t="shared" si="2"/>
        <v>0.19684644150723274</v>
      </c>
    </row>
    <row r="15" spans="1:10" ht="16" x14ac:dyDescent="0.2">
      <c r="A15" s="2" t="s">
        <v>19</v>
      </c>
      <c r="B15" s="3">
        <v>81329000</v>
      </c>
      <c r="C15" s="3">
        <v>72310000</v>
      </c>
      <c r="D15" s="3">
        <v>72358000</v>
      </c>
      <c r="E15" s="3">
        <v>72278000</v>
      </c>
      <c r="F15" s="4">
        <v>72096000</v>
      </c>
      <c r="G15" s="3">
        <v>18066000</v>
      </c>
      <c r="H15" s="3">
        <v>18066000</v>
      </c>
      <c r="I15" s="3">
        <v>18022000</v>
      </c>
      <c r="J15" s="3">
        <v>17942000</v>
      </c>
    </row>
    <row r="16" spans="1:10" ht="16" x14ac:dyDescent="0.2">
      <c r="A16" s="31" t="s">
        <v>20</v>
      </c>
      <c r="B16" s="27">
        <v>34864000</v>
      </c>
      <c r="C16" s="27">
        <v>76980000</v>
      </c>
      <c r="D16" s="27">
        <v>-144675000</v>
      </c>
      <c r="E16" s="27">
        <v>51922000</v>
      </c>
      <c r="F16" s="28">
        <v>48718000</v>
      </c>
      <c r="G16" s="27">
        <v>9694000</v>
      </c>
      <c r="H16" s="27">
        <v>13329000</v>
      </c>
      <c r="I16" s="27">
        <v>9124000</v>
      </c>
      <c r="J16" s="27">
        <v>16571000</v>
      </c>
    </row>
    <row r="17" spans="1:10" ht="16" x14ac:dyDescent="0.2">
      <c r="A17" s="26" t="s">
        <v>50</v>
      </c>
      <c r="B17" s="29">
        <v>5.66</v>
      </c>
      <c r="C17" s="29">
        <v>12.16</v>
      </c>
      <c r="D17" s="29">
        <v>-21.02</v>
      </c>
      <c r="E17" s="29">
        <v>6.64</v>
      </c>
      <c r="F17" s="30">
        <v>5.79</v>
      </c>
      <c r="G17" s="29">
        <v>4.75</v>
      </c>
      <c r="H17" s="29">
        <v>6.5</v>
      </c>
      <c r="I17" s="29">
        <v>4.3099999999999996</v>
      </c>
      <c r="J17" s="29">
        <v>7.49</v>
      </c>
    </row>
    <row r="18" spans="1:10" ht="16" x14ac:dyDescent="0.2">
      <c r="A18" s="15" t="s">
        <v>185</v>
      </c>
      <c r="B18" s="10"/>
      <c r="C18" s="11">
        <f>(C16/B16)-1</f>
        <v>1.2080082606700322</v>
      </c>
      <c r="D18" s="11">
        <f>(D16/C16)-1</f>
        <v>-2.8793842556508187</v>
      </c>
      <c r="E18" s="11">
        <f>(E16/D16)-1</f>
        <v>-1.3588871608778297</v>
      </c>
      <c r="F18" s="11">
        <f t="shared" ref="F18:J18" si="3">(F16/E16)-1</f>
        <v>-6.1707946535187408E-2</v>
      </c>
      <c r="G18" s="11"/>
      <c r="H18" s="11">
        <f t="shared" si="3"/>
        <v>0.3749742108520735</v>
      </c>
      <c r="I18" s="11">
        <f t="shared" si="3"/>
        <v>-0.31547753019731417</v>
      </c>
      <c r="J18" s="11">
        <f t="shared" si="3"/>
        <v>0.81619903551074091</v>
      </c>
    </row>
    <row r="19" spans="1:10" ht="16" x14ac:dyDescent="0.2">
      <c r="A19" s="2" t="s">
        <v>21</v>
      </c>
      <c r="B19" s="3">
        <v>312497000</v>
      </c>
      <c r="C19" s="3">
        <v>98535000</v>
      </c>
      <c r="D19" s="3">
        <v>130244000</v>
      </c>
      <c r="E19" s="3">
        <v>2060000</v>
      </c>
      <c r="F19" s="4">
        <v>166512000</v>
      </c>
      <c r="G19" s="3">
        <v>9880000</v>
      </c>
      <c r="H19" s="3">
        <v>11928000</v>
      </c>
      <c r="I19" s="3">
        <v>108749000</v>
      </c>
      <c r="J19" s="3">
        <v>35955000</v>
      </c>
    </row>
    <row r="20" spans="1:10" ht="16" x14ac:dyDescent="0.2">
      <c r="A20" s="2" t="s">
        <v>22</v>
      </c>
      <c r="B20" s="3">
        <v>89475000</v>
      </c>
      <c r="C20" s="3">
        <v>77003000</v>
      </c>
      <c r="D20" s="3">
        <v>58990000</v>
      </c>
      <c r="E20" s="3">
        <v>38082000</v>
      </c>
      <c r="F20" s="4">
        <v>42328000</v>
      </c>
      <c r="G20" s="3">
        <v>12296000</v>
      </c>
      <c r="H20" s="3">
        <v>10573000</v>
      </c>
      <c r="I20" s="3">
        <v>9991000</v>
      </c>
      <c r="J20" s="3">
        <v>9468000</v>
      </c>
    </row>
    <row r="21" spans="1:10" ht="16" x14ac:dyDescent="0.2">
      <c r="A21" s="2" t="s">
        <v>23</v>
      </c>
      <c r="B21" s="3">
        <v>89475000</v>
      </c>
      <c r="C21" s="3">
        <v>77003000</v>
      </c>
      <c r="D21" s="3">
        <v>58990000</v>
      </c>
      <c r="E21" s="3">
        <v>38990000</v>
      </c>
      <c r="F21" s="4">
        <v>55683000</v>
      </c>
      <c r="G21" s="3">
        <v>13204000</v>
      </c>
      <c r="H21" s="3">
        <v>13832000</v>
      </c>
      <c r="I21" s="3">
        <v>14014000</v>
      </c>
      <c r="J21" s="3">
        <v>14633000</v>
      </c>
    </row>
    <row r="22" spans="1:10" ht="16" x14ac:dyDescent="0.2">
      <c r="A22" s="2" t="s">
        <v>24</v>
      </c>
      <c r="B22" s="3" t="s">
        <v>15</v>
      </c>
      <c r="C22" s="3" t="s">
        <v>15</v>
      </c>
      <c r="D22" s="3" t="s">
        <v>15</v>
      </c>
      <c r="E22" s="3">
        <v>908000</v>
      </c>
      <c r="F22" s="4">
        <v>13355000</v>
      </c>
      <c r="G22" s="3">
        <v>908000</v>
      </c>
      <c r="H22" s="3">
        <v>3259000</v>
      </c>
      <c r="I22" s="3">
        <v>4023000</v>
      </c>
      <c r="J22" s="3">
        <v>5165000</v>
      </c>
    </row>
    <row r="23" spans="1:10" ht="16" x14ac:dyDescent="0.2">
      <c r="A23" s="2" t="s">
        <v>25</v>
      </c>
      <c r="B23" s="3">
        <v>223022000</v>
      </c>
      <c r="C23" s="3">
        <v>21532000</v>
      </c>
      <c r="D23" s="3">
        <v>71254000</v>
      </c>
      <c r="E23" s="3">
        <v>-36022000</v>
      </c>
      <c r="F23" s="4">
        <v>124184000</v>
      </c>
      <c r="G23" s="3">
        <v>-2416000</v>
      </c>
      <c r="H23" s="3">
        <v>1355000</v>
      </c>
      <c r="I23" s="3">
        <v>98758000</v>
      </c>
      <c r="J23" s="3">
        <v>26487000</v>
      </c>
    </row>
    <row r="24" spans="1:10" ht="16" x14ac:dyDescent="0.2">
      <c r="A24" s="2" t="s">
        <v>26</v>
      </c>
      <c r="B24" s="3">
        <v>-277633000</v>
      </c>
      <c r="C24" s="3">
        <v>-21555000</v>
      </c>
      <c r="D24" s="3">
        <v>-274919000</v>
      </c>
      <c r="E24" s="3">
        <v>49862000</v>
      </c>
      <c r="F24" s="4">
        <v>-117794000</v>
      </c>
      <c r="G24" s="3">
        <v>-186000</v>
      </c>
      <c r="H24" s="3">
        <v>1401000</v>
      </c>
      <c r="I24" s="3">
        <v>-99625000</v>
      </c>
      <c r="J24" s="3">
        <v>-19384000</v>
      </c>
    </row>
    <row r="25" spans="1:10" ht="16" x14ac:dyDescent="0.2">
      <c r="A25" s="2" t="s">
        <v>27</v>
      </c>
      <c r="B25" s="3">
        <v>-67293000</v>
      </c>
      <c r="C25" s="3">
        <v>-4679000</v>
      </c>
      <c r="D25" s="3">
        <v>-26000000</v>
      </c>
      <c r="E25" s="3">
        <v>11456000</v>
      </c>
      <c r="F25" s="4">
        <v>-2504000</v>
      </c>
      <c r="G25" s="3">
        <v>-1258000</v>
      </c>
      <c r="H25" s="3">
        <v>-783000</v>
      </c>
      <c r="I25" s="3">
        <v>-2281000</v>
      </c>
      <c r="J25" s="3">
        <v>1818000</v>
      </c>
    </row>
    <row r="26" spans="1:10" ht="16" x14ac:dyDescent="0.2">
      <c r="A26" s="2" t="s">
        <v>28</v>
      </c>
      <c r="B26" s="3" t="s">
        <v>15</v>
      </c>
      <c r="C26" s="3" t="s">
        <v>15</v>
      </c>
      <c r="D26" s="3" t="s">
        <v>15</v>
      </c>
      <c r="E26" s="3" t="s">
        <v>15</v>
      </c>
      <c r="F26" s="4" t="s">
        <v>15</v>
      </c>
      <c r="G26" s="3" t="s">
        <v>15</v>
      </c>
      <c r="H26" s="3" t="s">
        <v>15</v>
      </c>
      <c r="I26" s="3" t="s">
        <v>15</v>
      </c>
      <c r="J26" s="3" t="s">
        <v>15</v>
      </c>
    </row>
    <row r="27" spans="1:10" ht="16" x14ac:dyDescent="0.2">
      <c r="A27" s="2" t="s">
        <v>29</v>
      </c>
      <c r="B27" s="3">
        <v>-210340000</v>
      </c>
      <c r="C27" s="3">
        <v>-16876000</v>
      </c>
      <c r="D27" s="3">
        <v>-248919000</v>
      </c>
      <c r="E27" s="3">
        <v>38406000</v>
      </c>
      <c r="F27" s="4">
        <v>-115290000</v>
      </c>
      <c r="G27" s="3">
        <v>1072000</v>
      </c>
      <c r="H27" s="3">
        <v>2184000</v>
      </c>
      <c r="I27" s="3">
        <v>-97344000</v>
      </c>
      <c r="J27" s="3">
        <v>-21202000</v>
      </c>
    </row>
    <row r="28" spans="1:10" ht="16" x14ac:dyDescent="0.2">
      <c r="A28" s="2" t="s">
        <v>30</v>
      </c>
      <c r="B28" s="3" t="s">
        <v>15</v>
      </c>
      <c r="C28" s="3" t="s">
        <v>15</v>
      </c>
      <c r="D28" s="3" t="s">
        <v>15</v>
      </c>
      <c r="E28" s="3" t="s">
        <v>15</v>
      </c>
      <c r="F28" s="4">
        <v>2650000</v>
      </c>
      <c r="G28" s="3" t="s">
        <v>15</v>
      </c>
      <c r="H28" s="3" t="s">
        <v>15</v>
      </c>
      <c r="I28" s="3">
        <v>630000</v>
      </c>
      <c r="J28" s="3">
        <v>2020000</v>
      </c>
    </row>
    <row r="29" spans="1:10" ht="16" x14ac:dyDescent="0.2">
      <c r="A29" s="2" t="s">
        <v>31</v>
      </c>
      <c r="B29" s="3" t="s">
        <v>15</v>
      </c>
      <c r="C29" s="3" t="s">
        <v>15</v>
      </c>
      <c r="D29" s="3" t="s">
        <v>15</v>
      </c>
      <c r="E29" s="3" t="s">
        <v>15</v>
      </c>
      <c r="F29" s="4" t="s">
        <v>15</v>
      </c>
      <c r="G29" s="3" t="s">
        <v>15</v>
      </c>
      <c r="H29" s="3" t="s">
        <v>15</v>
      </c>
      <c r="I29" s="3" t="s">
        <v>15</v>
      </c>
      <c r="J29" s="3" t="s">
        <v>15</v>
      </c>
    </row>
    <row r="30" spans="1:10" ht="16" x14ac:dyDescent="0.2">
      <c r="A30" s="2" t="s">
        <v>32</v>
      </c>
      <c r="B30" s="3" t="s">
        <v>15</v>
      </c>
      <c r="C30" s="3" t="s">
        <v>15</v>
      </c>
      <c r="D30" s="3" t="s">
        <v>15</v>
      </c>
      <c r="E30" s="3" t="s">
        <v>15</v>
      </c>
      <c r="F30" s="4">
        <v>2650000</v>
      </c>
      <c r="G30" s="3" t="s">
        <v>15</v>
      </c>
      <c r="H30" s="3" t="s">
        <v>15</v>
      </c>
      <c r="I30" s="3">
        <v>630000</v>
      </c>
      <c r="J30" s="3">
        <v>2020000</v>
      </c>
    </row>
    <row r="31" spans="1:10" ht="16" x14ac:dyDescent="0.2">
      <c r="A31" s="2" t="s">
        <v>33</v>
      </c>
      <c r="B31" s="3">
        <v>-210340000</v>
      </c>
      <c r="C31" s="3">
        <v>-16876000</v>
      </c>
      <c r="D31" s="3">
        <v>-248919000</v>
      </c>
      <c r="E31" s="3">
        <v>38406000</v>
      </c>
      <c r="F31" s="4">
        <v>-117940000</v>
      </c>
      <c r="G31" s="3">
        <v>1072000</v>
      </c>
      <c r="H31" s="3">
        <v>2184000</v>
      </c>
      <c r="I31" s="3">
        <v>-97974000</v>
      </c>
      <c r="J31" s="3">
        <v>-23222000</v>
      </c>
    </row>
    <row r="32" spans="1:10" ht="16" x14ac:dyDescent="0.2">
      <c r="A32" s="2" t="s">
        <v>34</v>
      </c>
      <c r="B32" s="3" t="s">
        <v>15</v>
      </c>
      <c r="C32" s="3" t="s">
        <v>15</v>
      </c>
      <c r="D32" s="3" t="s">
        <v>15</v>
      </c>
      <c r="E32" s="3" t="s">
        <v>15</v>
      </c>
      <c r="F32" s="4">
        <v>-1325000</v>
      </c>
      <c r="G32" s="3" t="s">
        <v>15</v>
      </c>
      <c r="H32" s="3" t="s">
        <v>15</v>
      </c>
      <c r="I32" s="3">
        <v>-315000</v>
      </c>
      <c r="J32" s="3">
        <v>-1010000</v>
      </c>
    </row>
    <row r="33" spans="1:10" ht="16" x14ac:dyDescent="0.2">
      <c r="A33" s="31" t="s">
        <v>35</v>
      </c>
      <c r="B33" s="27">
        <v>-210340000</v>
      </c>
      <c r="C33" s="27">
        <v>-16876000</v>
      </c>
      <c r="D33" s="27">
        <v>-248919000</v>
      </c>
      <c r="E33" s="27">
        <v>38406000</v>
      </c>
      <c r="F33" s="28">
        <v>-116615000</v>
      </c>
      <c r="G33" s="27">
        <v>1072000</v>
      </c>
      <c r="H33" s="27">
        <v>2184000</v>
      </c>
      <c r="I33" s="27">
        <v>-97659000</v>
      </c>
      <c r="J33" s="27">
        <v>-22212000</v>
      </c>
    </row>
    <row r="34" spans="1:10" ht="16" x14ac:dyDescent="0.2">
      <c r="A34" s="26" t="s">
        <v>51</v>
      </c>
      <c r="B34" s="29">
        <v>-34.14</v>
      </c>
      <c r="C34" s="29">
        <v>-2.67</v>
      </c>
      <c r="D34" s="29">
        <v>-36.159999999999997</v>
      </c>
      <c r="E34" s="29">
        <v>4.91</v>
      </c>
      <c r="F34" s="30">
        <v>-13.85</v>
      </c>
      <c r="G34" s="29">
        <v>0.53</v>
      </c>
      <c r="H34" s="29">
        <v>1.07</v>
      </c>
      <c r="I34" s="29">
        <v>-46.13</v>
      </c>
      <c r="J34" s="29">
        <v>-10.039999999999999</v>
      </c>
    </row>
    <row r="35" spans="1:10" ht="16" x14ac:dyDescent="0.2">
      <c r="A35" s="16" t="s">
        <v>186</v>
      </c>
      <c r="B35" s="17"/>
      <c r="C35" s="14">
        <f>(C33/B33)-1</f>
        <v>-0.91976799467528758</v>
      </c>
      <c r="D35" s="14">
        <f>(D33/C33)-1</f>
        <v>13.749881488504386</v>
      </c>
      <c r="E35" s="14">
        <f>(E33/D33)-1</f>
        <v>-1.1542911549540211</v>
      </c>
      <c r="F35" s="14">
        <f t="shared" ref="F35:J35" si="4">(F33/E33)-1</f>
        <v>-4.036374524813831</v>
      </c>
      <c r="G35" s="14"/>
      <c r="H35" s="14">
        <f t="shared" si="4"/>
        <v>1.0373134328358211</v>
      </c>
      <c r="I35" s="14">
        <f t="shared" si="4"/>
        <v>-45.715659340659343</v>
      </c>
      <c r="J35" s="14">
        <f t="shared" si="4"/>
        <v>-0.77255552483642065</v>
      </c>
    </row>
    <row r="36" spans="1:10" ht="16" x14ac:dyDescent="0.2">
      <c r="A36" s="18" t="s">
        <v>187</v>
      </c>
      <c r="B36" s="19">
        <f t="shared" ref="B36:J36" si="5">(B16*(1-0.25))/(B126+B105+B96)</f>
        <v>1.8868605290541018E-2</v>
      </c>
      <c r="C36" s="19">
        <f t="shared" si="5"/>
        <v>2.1353501700587179E-2</v>
      </c>
      <c r="D36" s="19">
        <f t="shared" si="5"/>
        <v>-3.9611056433560207E-2</v>
      </c>
      <c r="E36" s="19">
        <f t="shared" si="5"/>
        <v>1.3421961743712445E-2</v>
      </c>
      <c r="F36" s="19">
        <f t="shared" si="5"/>
        <v>1.2622699820981074E-2</v>
      </c>
      <c r="G36" s="19">
        <f t="shared" si="5"/>
        <v>2.5059222900417634E-3</v>
      </c>
      <c r="H36" s="19">
        <f t="shared" si="5"/>
        <v>3.4126299482579517E-3</v>
      </c>
      <c r="I36" s="19">
        <f t="shared" si="5"/>
        <v>2.3778853534702428E-3</v>
      </c>
      <c r="J36" s="19">
        <f t="shared" si="5"/>
        <v>4.293500528212927E-3</v>
      </c>
    </row>
    <row r="37" spans="1:10" ht="16" x14ac:dyDescent="0.2">
      <c r="A37" s="2" t="s">
        <v>36</v>
      </c>
      <c r="B37" s="3" t="s">
        <v>15</v>
      </c>
      <c r="C37" s="3" t="s">
        <v>15</v>
      </c>
      <c r="D37" s="3" t="s">
        <v>15</v>
      </c>
      <c r="E37" s="3" t="s">
        <v>15</v>
      </c>
      <c r="F37" s="4" t="s">
        <v>15</v>
      </c>
      <c r="G37" s="3" t="s">
        <v>15</v>
      </c>
      <c r="H37" s="3" t="s">
        <v>15</v>
      </c>
      <c r="I37" s="3" t="s">
        <v>15</v>
      </c>
      <c r="J37" s="3" t="s">
        <v>15</v>
      </c>
    </row>
    <row r="38" spans="1:10" ht="16" x14ac:dyDescent="0.2">
      <c r="A38" s="2" t="s">
        <v>37</v>
      </c>
      <c r="B38" s="3" t="s">
        <v>15</v>
      </c>
      <c r="C38" s="3" t="s">
        <v>15</v>
      </c>
      <c r="D38" s="3" t="s">
        <v>15</v>
      </c>
      <c r="E38" s="3" t="s">
        <v>15</v>
      </c>
      <c r="F38" s="4" t="s">
        <v>15</v>
      </c>
      <c r="G38" s="3" t="s">
        <v>15</v>
      </c>
      <c r="H38" s="3" t="s">
        <v>15</v>
      </c>
      <c r="I38" s="3" t="s">
        <v>15</v>
      </c>
      <c r="J38" s="3" t="s">
        <v>15</v>
      </c>
    </row>
    <row r="39" spans="1:10" ht="16" x14ac:dyDescent="0.2">
      <c r="A39" s="2" t="s">
        <v>38</v>
      </c>
      <c r="B39" s="3">
        <v>-210340000</v>
      </c>
      <c r="C39" s="3">
        <v>-16876000</v>
      </c>
      <c r="D39" s="3">
        <v>-248919000</v>
      </c>
      <c r="E39" s="3">
        <v>38406000</v>
      </c>
      <c r="F39" s="4">
        <v>-116615000</v>
      </c>
      <c r="G39" s="3">
        <v>1072000</v>
      </c>
      <c r="H39" s="3">
        <v>2184000</v>
      </c>
      <c r="I39" s="3">
        <v>-97659000</v>
      </c>
      <c r="J39" s="3">
        <v>-22212000</v>
      </c>
    </row>
    <row r="40" spans="1:10" ht="16" x14ac:dyDescent="0.2">
      <c r="A40" s="2" t="s">
        <v>39</v>
      </c>
      <c r="B40" s="3">
        <v>594545000</v>
      </c>
      <c r="C40" s="3">
        <v>594545000</v>
      </c>
      <c r="D40" s="3">
        <v>543558000</v>
      </c>
      <c r="E40" s="3">
        <v>607761000</v>
      </c>
      <c r="F40" s="4">
        <v>618732500</v>
      </c>
      <c r="G40" s="3">
        <v>612500000</v>
      </c>
      <c r="H40" s="3">
        <v>616217000</v>
      </c>
      <c r="I40" s="3">
        <v>621236000</v>
      </c>
      <c r="J40" s="3">
        <v>624977000</v>
      </c>
    </row>
    <row r="41" spans="1:10" ht="16" x14ac:dyDescent="0.2">
      <c r="A41" s="2" t="s">
        <v>40</v>
      </c>
      <c r="B41" s="5">
        <v>-0.35</v>
      </c>
      <c r="C41" s="5">
        <v>-0.03</v>
      </c>
      <c r="D41" s="5">
        <v>-0.46</v>
      </c>
      <c r="E41" s="5">
        <v>0.06</v>
      </c>
      <c r="F41" s="6">
        <v>-0.19</v>
      </c>
      <c r="G41" s="3">
        <v>0</v>
      </c>
      <c r="H41" s="3">
        <v>0</v>
      </c>
      <c r="I41" s="5">
        <v>-0.16</v>
      </c>
      <c r="J41" s="5">
        <v>-0.04</v>
      </c>
    </row>
    <row r="42" spans="1:10" ht="16" x14ac:dyDescent="0.2">
      <c r="A42" s="2" t="s">
        <v>41</v>
      </c>
      <c r="B42" s="5">
        <v>-0.35</v>
      </c>
      <c r="C42" s="5">
        <v>-0.03</v>
      </c>
      <c r="D42" s="5">
        <v>-0.46</v>
      </c>
      <c r="E42" s="5">
        <v>0.06</v>
      </c>
      <c r="F42" s="6">
        <v>-0.19</v>
      </c>
      <c r="G42" s="3">
        <v>0</v>
      </c>
      <c r="H42" s="3">
        <v>0</v>
      </c>
      <c r="I42" s="5">
        <v>-0.16</v>
      </c>
      <c r="J42" s="5">
        <v>-0.03</v>
      </c>
    </row>
    <row r="43" spans="1:10" ht="16" x14ac:dyDescent="0.2">
      <c r="A43" s="2" t="s">
        <v>42</v>
      </c>
      <c r="B43" s="3">
        <v>594545000</v>
      </c>
      <c r="C43" s="3">
        <v>594545000</v>
      </c>
      <c r="D43" s="3">
        <v>543558000</v>
      </c>
      <c r="E43" s="3">
        <v>642842000</v>
      </c>
      <c r="F43" s="4">
        <v>634333750</v>
      </c>
      <c r="G43" s="3">
        <v>644741000</v>
      </c>
      <c r="H43" s="3">
        <v>646381000</v>
      </c>
      <c r="I43" s="3">
        <v>621236000</v>
      </c>
      <c r="J43" s="3">
        <v>624977000</v>
      </c>
    </row>
    <row r="44" spans="1:10" ht="16" x14ac:dyDescent="0.2">
      <c r="A44" s="2" t="s">
        <v>43</v>
      </c>
      <c r="B44" s="5">
        <v>-0.35</v>
      </c>
      <c r="C44" s="5">
        <v>-0.03</v>
      </c>
      <c r="D44" s="5">
        <v>-0.46</v>
      </c>
      <c r="E44" s="5">
        <v>0.06</v>
      </c>
      <c r="F44" s="6">
        <v>-0.18</v>
      </c>
      <c r="G44" s="3">
        <v>0</v>
      </c>
      <c r="H44" s="3">
        <v>0</v>
      </c>
      <c r="I44" s="5">
        <v>-0.16</v>
      </c>
      <c r="J44" s="5">
        <v>-0.04</v>
      </c>
    </row>
    <row r="45" spans="1:10" ht="16" x14ac:dyDescent="0.2">
      <c r="A45" s="2" t="s">
        <v>44</v>
      </c>
      <c r="B45" s="5">
        <v>-0.35</v>
      </c>
      <c r="C45" s="5">
        <v>-0.03</v>
      </c>
      <c r="D45" s="5">
        <v>-0.46</v>
      </c>
      <c r="E45" s="5">
        <v>0.06</v>
      </c>
      <c r="F45" s="6">
        <v>-0.18</v>
      </c>
      <c r="G45" s="3">
        <v>0</v>
      </c>
      <c r="H45" s="3">
        <v>0</v>
      </c>
      <c r="I45" s="5">
        <v>-0.16</v>
      </c>
      <c r="J45" s="5">
        <v>-0.03</v>
      </c>
    </row>
    <row r="46" spans="1:10" ht="16" x14ac:dyDescent="0.2">
      <c r="A46" s="2" t="s">
        <v>45</v>
      </c>
      <c r="B46" s="3">
        <v>162381000</v>
      </c>
      <c r="C46" s="3">
        <v>193342000</v>
      </c>
      <c r="D46" s="3">
        <v>-21546000</v>
      </c>
      <c r="E46" s="3">
        <v>179071000</v>
      </c>
      <c r="F46" s="4">
        <v>183259000</v>
      </c>
      <c r="G46" s="3">
        <v>42283000</v>
      </c>
      <c r="H46" s="3">
        <v>47286000</v>
      </c>
      <c r="I46" s="3">
        <v>42552000</v>
      </c>
      <c r="J46" s="3">
        <v>51138000</v>
      </c>
    </row>
    <row r="47" spans="1:10" ht="16" x14ac:dyDescent="0.2">
      <c r="A47" s="2" t="s">
        <v>46</v>
      </c>
      <c r="B47" s="5">
        <v>26.36</v>
      </c>
      <c r="C47" s="5">
        <v>30.54</v>
      </c>
      <c r="D47" s="5">
        <v>-3.13</v>
      </c>
      <c r="E47" s="5">
        <v>22.89</v>
      </c>
      <c r="F47" s="6">
        <v>21.77</v>
      </c>
      <c r="G47" s="5">
        <v>22.89</v>
      </c>
      <c r="H47" s="5">
        <v>22.75</v>
      </c>
      <c r="I47" s="5">
        <v>22.05</v>
      </c>
      <c r="J47" s="5">
        <v>21.77</v>
      </c>
    </row>
    <row r="48" spans="1:10" ht="16" x14ac:dyDescent="0.2">
      <c r="A48" s="2" t="s">
        <v>47</v>
      </c>
      <c r="B48" s="3">
        <v>34864000</v>
      </c>
      <c r="C48" s="3">
        <v>76980000</v>
      </c>
      <c r="D48" s="3">
        <v>-144675000</v>
      </c>
      <c r="E48" s="3">
        <v>51922000</v>
      </c>
      <c r="F48" s="4">
        <v>63241000</v>
      </c>
      <c r="G48" s="3">
        <v>24217000</v>
      </c>
      <c r="H48" s="3">
        <v>13329000</v>
      </c>
      <c r="I48" s="3">
        <v>9124000</v>
      </c>
      <c r="J48" s="3">
        <v>16571000</v>
      </c>
    </row>
    <row r="49" spans="1:10" ht="16" x14ac:dyDescent="0.2">
      <c r="A49" s="2" t="s">
        <v>48</v>
      </c>
      <c r="B49" s="3">
        <v>34864000</v>
      </c>
      <c r="C49" s="3">
        <v>76980000</v>
      </c>
      <c r="D49" s="3">
        <v>-144675000</v>
      </c>
      <c r="E49" s="3">
        <v>51922000</v>
      </c>
      <c r="F49" s="4">
        <v>48718000</v>
      </c>
      <c r="G49" s="3">
        <v>9694000</v>
      </c>
      <c r="H49" s="3">
        <v>13329000</v>
      </c>
      <c r="I49" s="3">
        <v>9124000</v>
      </c>
      <c r="J49" s="3">
        <v>16571000</v>
      </c>
    </row>
    <row r="50" spans="1:10" ht="16" x14ac:dyDescent="0.2">
      <c r="A50" s="2" t="s">
        <v>52</v>
      </c>
      <c r="B50" s="3" t="s">
        <v>15</v>
      </c>
      <c r="C50" s="3" t="s">
        <v>15</v>
      </c>
      <c r="D50" s="3">
        <v>305906</v>
      </c>
      <c r="E50" s="3">
        <v>329452</v>
      </c>
      <c r="F50" s="4">
        <v>354477</v>
      </c>
      <c r="G50" s="3">
        <v>85939</v>
      </c>
      <c r="H50" s="3">
        <v>86282</v>
      </c>
      <c r="I50" s="3">
        <v>89141</v>
      </c>
      <c r="J50" s="3">
        <v>93115</v>
      </c>
    </row>
    <row r="51" spans="1:10" ht="16" x14ac:dyDescent="0.2">
      <c r="A51" s="2" t="s">
        <v>53</v>
      </c>
      <c r="B51" s="3" t="s">
        <v>15</v>
      </c>
      <c r="C51" s="3" t="s">
        <v>15</v>
      </c>
      <c r="D51" s="5">
        <v>0.5</v>
      </c>
      <c r="E51" s="3" t="s">
        <v>15</v>
      </c>
      <c r="F51" s="4" t="s">
        <v>15</v>
      </c>
      <c r="G51" s="3" t="s">
        <v>15</v>
      </c>
      <c r="H51" s="3" t="s">
        <v>15</v>
      </c>
      <c r="I51" s="3" t="s">
        <v>15</v>
      </c>
      <c r="J51" s="3" t="s">
        <v>15</v>
      </c>
    </row>
    <row r="52" spans="1:10" ht="16" x14ac:dyDescent="0.2">
      <c r="A52" s="2" t="s">
        <v>54</v>
      </c>
      <c r="B52" s="3">
        <v>127517000</v>
      </c>
      <c r="C52" s="3">
        <v>116362000</v>
      </c>
      <c r="D52" s="3">
        <v>123129000</v>
      </c>
      <c r="E52" s="3">
        <v>127149000</v>
      </c>
      <c r="F52" s="4">
        <v>120018000</v>
      </c>
      <c r="G52" s="3">
        <v>18066000</v>
      </c>
      <c r="H52" s="3">
        <v>33957000</v>
      </c>
      <c r="I52" s="3">
        <v>33428000</v>
      </c>
      <c r="J52" s="3">
        <v>34567000</v>
      </c>
    </row>
    <row r="54" spans="1:10" ht="16" x14ac:dyDescent="0.2">
      <c r="A54" s="1" t="s">
        <v>15</v>
      </c>
      <c r="B54" s="1" t="s">
        <v>0</v>
      </c>
      <c r="C54" s="1" t="s">
        <v>1</v>
      </c>
      <c r="D54" s="1" t="s">
        <v>2</v>
      </c>
      <c r="E54" s="1" t="s">
        <v>3</v>
      </c>
      <c r="F54" s="1" t="s">
        <v>4</v>
      </c>
      <c r="G54" s="1" t="s">
        <v>5</v>
      </c>
      <c r="H54" s="1" t="s">
        <v>6</v>
      </c>
      <c r="I54" s="1" t="s">
        <v>7</v>
      </c>
      <c r="J54" s="1" t="s">
        <v>8</v>
      </c>
    </row>
    <row r="55" spans="1:10" ht="16" x14ac:dyDescent="0.2">
      <c r="A55" s="2" t="s">
        <v>55</v>
      </c>
      <c r="B55" s="3" t="s">
        <v>15</v>
      </c>
      <c r="C55" s="3">
        <v>281765000</v>
      </c>
      <c r="D55" s="3">
        <v>322905000</v>
      </c>
      <c r="E55" s="3">
        <v>479070000</v>
      </c>
      <c r="F55" s="4">
        <v>613747000</v>
      </c>
      <c r="G55" s="3">
        <v>479070000</v>
      </c>
      <c r="H55" s="3">
        <v>485043000</v>
      </c>
      <c r="I55" s="3">
        <v>551657000</v>
      </c>
      <c r="J55" s="3">
        <v>613747000</v>
      </c>
    </row>
    <row r="56" spans="1:10" ht="16" x14ac:dyDescent="0.2">
      <c r="A56" s="2" t="s">
        <v>56</v>
      </c>
      <c r="B56" s="3" t="s">
        <v>15</v>
      </c>
      <c r="C56" s="3">
        <v>162118000</v>
      </c>
      <c r="D56" s="3">
        <v>182544000</v>
      </c>
      <c r="E56" s="3">
        <v>323788000</v>
      </c>
      <c r="F56" s="4">
        <v>448733000</v>
      </c>
      <c r="G56" s="3">
        <v>323788000</v>
      </c>
      <c r="H56" s="3">
        <v>338354000</v>
      </c>
      <c r="I56" s="3">
        <v>403577000</v>
      </c>
      <c r="J56" s="3">
        <v>448733000</v>
      </c>
    </row>
    <row r="57" spans="1:10" ht="16" x14ac:dyDescent="0.2">
      <c r="A57" s="2" t="s">
        <v>57</v>
      </c>
      <c r="B57" s="3" t="s">
        <v>15</v>
      </c>
      <c r="C57" s="3">
        <v>162118000</v>
      </c>
      <c r="D57" s="3">
        <v>182544000</v>
      </c>
      <c r="E57" s="3">
        <v>323788000</v>
      </c>
      <c r="F57" s="4">
        <v>448733000</v>
      </c>
      <c r="G57" s="3">
        <v>323788000</v>
      </c>
      <c r="H57" s="3">
        <v>338354000</v>
      </c>
      <c r="I57" s="3">
        <v>403577000</v>
      </c>
      <c r="J57" s="3">
        <v>448733000</v>
      </c>
    </row>
    <row r="58" spans="1:10" ht="16" x14ac:dyDescent="0.2">
      <c r="A58" s="2" t="s">
        <v>58</v>
      </c>
      <c r="B58" s="3" t="s">
        <v>15</v>
      </c>
      <c r="C58" s="3" t="s">
        <v>15</v>
      </c>
      <c r="D58" s="3" t="s">
        <v>15</v>
      </c>
      <c r="E58" s="3" t="s">
        <v>15</v>
      </c>
      <c r="F58" s="4" t="s">
        <v>15</v>
      </c>
      <c r="G58" s="3" t="s">
        <v>15</v>
      </c>
      <c r="H58" s="3" t="s">
        <v>15</v>
      </c>
      <c r="I58" s="3" t="s">
        <v>15</v>
      </c>
      <c r="J58" s="3" t="s">
        <v>15</v>
      </c>
    </row>
    <row r="59" spans="1:10" ht="16" x14ac:dyDescent="0.2">
      <c r="A59" s="2" t="s">
        <v>59</v>
      </c>
      <c r="B59" s="3" t="s">
        <v>15</v>
      </c>
      <c r="C59" s="3">
        <v>85239000</v>
      </c>
      <c r="D59" s="3">
        <v>79111000</v>
      </c>
      <c r="E59" s="3">
        <v>102368000</v>
      </c>
      <c r="F59" s="4">
        <v>118206000</v>
      </c>
      <c r="G59" s="3">
        <v>102368000</v>
      </c>
      <c r="H59" s="3">
        <v>94584000</v>
      </c>
      <c r="I59" s="3">
        <v>102050000</v>
      </c>
      <c r="J59" s="3">
        <v>118206000</v>
      </c>
    </row>
    <row r="60" spans="1:10" ht="16" x14ac:dyDescent="0.2">
      <c r="A60" s="2" t="s">
        <v>60</v>
      </c>
      <c r="B60" s="3" t="s">
        <v>15</v>
      </c>
      <c r="C60" s="3">
        <v>74107000</v>
      </c>
      <c r="D60" s="3">
        <v>78793000</v>
      </c>
      <c r="E60" s="3">
        <v>98353000</v>
      </c>
      <c r="F60" s="4">
        <v>117799000</v>
      </c>
      <c r="G60" s="3">
        <v>98353000</v>
      </c>
      <c r="H60" s="3">
        <v>92268000</v>
      </c>
      <c r="I60" s="3">
        <v>96139000</v>
      </c>
      <c r="J60" s="3">
        <v>117799000</v>
      </c>
    </row>
    <row r="61" spans="1:10" ht="16" x14ac:dyDescent="0.2">
      <c r="A61" s="2" t="s">
        <v>61</v>
      </c>
      <c r="B61" s="3" t="s">
        <v>15</v>
      </c>
      <c r="C61" s="3" t="s">
        <v>15</v>
      </c>
      <c r="D61" s="3" t="s">
        <v>15</v>
      </c>
      <c r="E61" s="3" t="s">
        <v>15</v>
      </c>
      <c r="F61" s="4" t="s">
        <v>15</v>
      </c>
      <c r="G61" s="3" t="s">
        <v>15</v>
      </c>
      <c r="H61" s="3" t="s">
        <v>15</v>
      </c>
      <c r="I61" s="3" t="s">
        <v>15</v>
      </c>
      <c r="J61" s="3" t="s">
        <v>15</v>
      </c>
    </row>
    <row r="62" spans="1:10" ht="16" x14ac:dyDescent="0.2">
      <c r="A62" s="2" t="s">
        <v>62</v>
      </c>
      <c r="B62" s="3" t="s">
        <v>15</v>
      </c>
      <c r="C62" s="3" t="s">
        <v>15</v>
      </c>
      <c r="D62" s="3" t="s">
        <v>15</v>
      </c>
      <c r="E62" s="3" t="s">
        <v>15</v>
      </c>
      <c r="F62" s="4" t="s">
        <v>15</v>
      </c>
      <c r="G62" s="3" t="s">
        <v>15</v>
      </c>
      <c r="H62" s="3" t="s">
        <v>15</v>
      </c>
      <c r="I62" s="3" t="s">
        <v>15</v>
      </c>
      <c r="J62" s="3" t="s">
        <v>15</v>
      </c>
    </row>
    <row r="63" spans="1:10" ht="16" x14ac:dyDescent="0.2">
      <c r="A63" s="2" t="s">
        <v>63</v>
      </c>
      <c r="B63" s="3" t="s">
        <v>15</v>
      </c>
      <c r="C63" s="3">
        <v>11132000</v>
      </c>
      <c r="D63" s="3">
        <v>318000</v>
      </c>
      <c r="E63" s="3">
        <v>4015000</v>
      </c>
      <c r="F63" s="4">
        <v>407000</v>
      </c>
      <c r="G63" s="3">
        <v>4015000</v>
      </c>
      <c r="H63" s="3">
        <v>2316000</v>
      </c>
      <c r="I63" s="3">
        <v>5911000</v>
      </c>
      <c r="J63" s="3">
        <v>407000</v>
      </c>
    </row>
    <row r="64" spans="1:10" ht="16" x14ac:dyDescent="0.2">
      <c r="A64" s="2" t="s">
        <v>64</v>
      </c>
      <c r="B64" s="3" t="s">
        <v>15</v>
      </c>
      <c r="C64" s="3" t="s">
        <v>15</v>
      </c>
      <c r="D64" s="3" t="s">
        <v>15</v>
      </c>
      <c r="E64" s="3" t="s">
        <v>15</v>
      </c>
      <c r="F64" s="4" t="s">
        <v>15</v>
      </c>
      <c r="G64" s="3" t="s">
        <v>15</v>
      </c>
      <c r="H64" s="3" t="s">
        <v>15</v>
      </c>
      <c r="I64" s="3" t="s">
        <v>15</v>
      </c>
      <c r="J64" s="3" t="s">
        <v>15</v>
      </c>
    </row>
    <row r="65" spans="1:10" ht="16" x14ac:dyDescent="0.2">
      <c r="A65" s="2" t="s">
        <v>65</v>
      </c>
      <c r="B65" s="3" t="s">
        <v>15</v>
      </c>
      <c r="C65" s="3" t="s">
        <v>15</v>
      </c>
      <c r="D65" s="3" t="s">
        <v>15</v>
      </c>
      <c r="E65" s="3" t="s">
        <v>15</v>
      </c>
      <c r="F65" s="4" t="s">
        <v>15</v>
      </c>
      <c r="G65" s="3" t="s">
        <v>15</v>
      </c>
      <c r="H65" s="3" t="s">
        <v>15</v>
      </c>
      <c r="I65" s="3" t="s">
        <v>15</v>
      </c>
      <c r="J65" s="3" t="s">
        <v>15</v>
      </c>
    </row>
    <row r="66" spans="1:10" ht="16" x14ac:dyDescent="0.2">
      <c r="A66" s="2" t="s">
        <v>66</v>
      </c>
      <c r="B66" s="3" t="s">
        <v>15</v>
      </c>
      <c r="C66" s="3" t="s">
        <v>15</v>
      </c>
      <c r="D66" s="3" t="s">
        <v>15</v>
      </c>
      <c r="E66" s="3" t="s">
        <v>15</v>
      </c>
      <c r="F66" s="4" t="s">
        <v>15</v>
      </c>
      <c r="G66" s="3" t="s">
        <v>15</v>
      </c>
      <c r="H66" s="3" t="s">
        <v>15</v>
      </c>
      <c r="I66" s="3" t="s">
        <v>15</v>
      </c>
      <c r="J66" s="3" t="s">
        <v>15</v>
      </c>
    </row>
    <row r="67" spans="1:10" ht="16" x14ac:dyDescent="0.2">
      <c r="A67" s="2" t="s">
        <v>67</v>
      </c>
      <c r="B67" s="3" t="s">
        <v>15</v>
      </c>
      <c r="C67" s="3" t="s">
        <v>15</v>
      </c>
      <c r="D67" s="3" t="s">
        <v>15</v>
      </c>
      <c r="E67" s="3" t="s">
        <v>15</v>
      </c>
      <c r="F67" s="4" t="s">
        <v>15</v>
      </c>
      <c r="G67" s="3" t="s">
        <v>15</v>
      </c>
      <c r="H67" s="3" t="s">
        <v>15</v>
      </c>
      <c r="I67" s="3" t="s">
        <v>15</v>
      </c>
      <c r="J67" s="3" t="s">
        <v>15</v>
      </c>
    </row>
    <row r="68" spans="1:10" ht="16" x14ac:dyDescent="0.2">
      <c r="A68" s="2" t="s">
        <v>68</v>
      </c>
      <c r="B68" s="3" t="s">
        <v>15</v>
      </c>
      <c r="C68" s="3" t="s">
        <v>15</v>
      </c>
      <c r="D68" s="3" t="s">
        <v>15</v>
      </c>
      <c r="E68" s="3" t="s">
        <v>15</v>
      </c>
      <c r="F68" s="4" t="s">
        <v>15</v>
      </c>
      <c r="G68" s="3" t="s">
        <v>15</v>
      </c>
      <c r="H68" s="3" t="s">
        <v>15</v>
      </c>
      <c r="I68" s="3" t="s">
        <v>15</v>
      </c>
      <c r="J68" s="3" t="s">
        <v>15</v>
      </c>
    </row>
    <row r="69" spans="1:10" ht="16" x14ac:dyDescent="0.2">
      <c r="A69" s="2" t="s">
        <v>69</v>
      </c>
      <c r="B69" s="3" t="s">
        <v>15</v>
      </c>
      <c r="C69" s="3" t="s">
        <v>15</v>
      </c>
      <c r="D69" s="3" t="s">
        <v>15</v>
      </c>
      <c r="E69" s="3" t="s">
        <v>15</v>
      </c>
      <c r="F69" s="4" t="s">
        <v>15</v>
      </c>
      <c r="G69" s="3" t="s">
        <v>15</v>
      </c>
      <c r="H69" s="3" t="s">
        <v>15</v>
      </c>
      <c r="I69" s="3" t="s">
        <v>15</v>
      </c>
      <c r="J69" s="3" t="s">
        <v>15</v>
      </c>
    </row>
    <row r="70" spans="1:10" ht="16" x14ac:dyDescent="0.2">
      <c r="A70" s="2" t="s">
        <v>70</v>
      </c>
      <c r="B70" s="3" t="s">
        <v>15</v>
      </c>
      <c r="C70" s="3">
        <v>34408000</v>
      </c>
      <c r="D70" s="3">
        <v>61250000</v>
      </c>
      <c r="E70" s="3">
        <v>52914000</v>
      </c>
      <c r="F70" s="4">
        <v>46808000</v>
      </c>
      <c r="G70" s="3">
        <v>52914000</v>
      </c>
      <c r="H70" s="3">
        <v>52105000</v>
      </c>
      <c r="I70" s="3">
        <v>46030000</v>
      </c>
      <c r="J70" s="3">
        <v>46808000</v>
      </c>
    </row>
    <row r="71" spans="1:10" ht="16" x14ac:dyDescent="0.2">
      <c r="A71" s="2" t="s">
        <v>71</v>
      </c>
      <c r="B71" s="3" t="s">
        <v>15</v>
      </c>
      <c r="C71" s="3" t="s">
        <v>15</v>
      </c>
      <c r="D71" s="3" t="s">
        <v>15</v>
      </c>
      <c r="E71" s="3" t="s">
        <v>15</v>
      </c>
      <c r="F71" s="4" t="s">
        <v>15</v>
      </c>
      <c r="G71" s="3" t="s">
        <v>15</v>
      </c>
      <c r="H71" s="3" t="s">
        <v>15</v>
      </c>
      <c r="I71" s="3" t="s">
        <v>15</v>
      </c>
      <c r="J71" s="3" t="s">
        <v>15</v>
      </c>
    </row>
    <row r="72" spans="1:10" ht="16" x14ac:dyDescent="0.2">
      <c r="A72" s="2" t="s">
        <v>72</v>
      </c>
      <c r="B72" s="3" t="s">
        <v>15</v>
      </c>
      <c r="C72" s="3" t="s">
        <v>15</v>
      </c>
      <c r="D72" s="3" t="s">
        <v>15</v>
      </c>
      <c r="E72" s="3" t="s">
        <v>15</v>
      </c>
      <c r="F72" s="4" t="s">
        <v>15</v>
      </c>
      <c r="G72" s="3" t="s">
        <v>15</v>
      </c>
      <c r="H72" s="3" t="s">
        <v>15</v>
      </c>
      <c r="I72" s="3" t="s">
        <v>15</v>
      </c>
      <c r="J72" s="3" t="s">
        <v>15</v>
      </c>
    </row>
    <row r="73" spans="1:10" ht="16" x14ac:dyDescent="0.2">
      <c r="A73" s="2" t="s">
        <v>73</v>
      </c>
      <c r="B73" s="3" t="s">
        <v>15</v>
      </c>
      <c r="C73" s="3" t="s">
        <v>15</v>
      </c>
      <c r="D73" s="3" t="s">
        <v>15</v>
      </c>
      <c r="E73" s="3" t="s">
        <v>15</v>
      </c>
      <c r="F73" s="4" t="s">
        <v>15</v>
      </c>
      <c r="G73" s="3" t="s">
        <v>15</v>
      </c>
      <c r="H73" s="3" t="s">
        <v>15</v>
      </c>
      <c r="I73" s="3" t="s">
        <v>15</v>
      </c>
      <c r="J73" s="3" t="s">
        <v>15</v>
      </c>
    </row>
    <row r="74" spans="1:10" ht="16" x14ac:dyDescent="0.2">
      <c r="A74" s="2" t="s">
        <v>74</v>
      </c>
      <c r="B74" s="3" t="s">
        <v>15</v>
      </c>
      <c r="C74" s="3" t="s">
        <v>15</v>
      </c>
      <c r="D74" s="3" t="s">
        <v>15</v>
      </c>
      <c r="E74" s="3" t="s">
        <v>15</v>
      </c>
      <c r="F74" s="4" t="s">
        <v>15</v>
      </c>
      <c r="G74" s="3" t="s">
        <v>15</v>
      </c>
      <c r="H74" s="3" t="s">
        <v>15</v>
      </c>
      <c r="I74" s="3" t="s">
        <v>15</v>
      </c>
      <c r="J74" s="3" t="s">
        <v>15</v>
      </c>
    </row>
    <row r="75" spans="1:10" ht="16" x14ac:dyDescent="0.2">
      <c r="A75" s="2" t="s">
        <v>75</v>
      </c>
      <c r="B75" s="3" t="s">
        <v>15</v>
      </c>
      <c r="C75" s="3" t="s">
        <v>15</v>
      </c>
      <c r="D75" s="3" t="s">
        <v>15</v>
      </c>
      <c r="E75" s="3" t="s">
        <v>15</v>
      </c>
      <c r="F75" s="4" t="s">
        <v>15</v>
      </c>
      <c r="G75" s="3" t="s">
        <v>15</v>
      </c>
      <c r="H75" s="3" t="s">
        <v>15</v>
      </c>
      <c r="I75" s="3" t="s">
        <v>15</v>
      </c>
      <c r="J75" s="3" t="s">
        <v>15</v>
      </c>
    </row>
    <row r="76" spans="1:10" ht="16" x14ac:dyDescent="0.2">
      <c r="A76" s="2" t="s">
        <v>76</v>
      </c>
      <c r="B76" s="3" t="s">
        <v>15</v>
      </c>
      <c r="C76" s="3">
        <v>2913790000</v>
      </c>
      <c r="D76" s="3">
        <v>2914621000</v>
      </c>
      <c r="E76" s="3">
        <v>2871851000</v>
      </c>
      <c r="F76" s="4">
        <v>2728036000</v>
      </c>
      <c r="G76" s="3">
        <v>2871851000</v>
      </c>
      <c r="H76" s="3">
        <v>2856382000</v>
      </c>
      <c r="I76" s="3">
        <v>2750733000</v>
      </c>
      <c r="J76" s="3">
        <v>2728036000</v>
      </c>
    </row>
    <row r="77" spans="1:10" ht="16" x14ac:dyDescent="0.2">
      <c r="A77" s="2" t="s">
        <v>77</v>
      </c>
      <c r="B77" s="3" t="s">
        <v>15</v>
      </c>
      <c r="C77" s="3">
        <v>101438000</v>
      </c>
      <c r="D77" s="3">
        <v>91464000</v>
      </c>
      <c r="E77" s="3">
        <v>80283000</v>
      </c>
      <c r="F77" s="4">
        <v>189250000</v>
      </c>
      <c r="G77" s="3">
        <v>80283000</v>
      </c>
      <c r="H77" s="3">
        <v>75993000</v>
      </c>
      <c r="I77" s="3">
        <v>185186000</v>
      </c>
      <c r="J77" s="3">
        <v>189250000</v>
      </c>
    </row>
    <row r="78" spans="1:10" ht="16" x14ac:dyDescent="0.2">
      <c r="A78" s="2" t="s">
        <v>78</v>
      </c>
      <c r="B78" s="3" t="s">
        <v>15</v>
      </c>
      <c r="C78" s="3">
        <v>161007000</v>
      </c>
      <c r="D78" s="3">
        <v>173079000</v>
      </c>
      <c r="E78" s="3">
        <v>179317000</v>
      </c>
      <c r="F78" s="4">
        <v>312405000</v>
      </c>
      <c r="G78" s="3">
        <v>179317000</v>
      </c>
      <c r="H78" s="3">
        <v>182845000</v>
      </c>
      <c r="I78" s="3">
        <v>300426000</v>
      </c>
      <c r="J78" s="3">
        <v>312405000</v>
      </c>
    </row>
    <row r="79" spans="1:10" ht="16" x14ac:dyDescent="0.2">
      <c r="A79" s="2" t="s">
        <v>79</v>
      </c>
      <c r="B79" s="3" t="s">
        <v>15</v>
      </c>
      <c r="C79" s="3">
        <v>59569000</v>
      </c>
      <c r="D79" s="3">
        <v>81615000</v>
      </c>
      <c r="E79" s="3">
        <v>99034000</v>
      </c>
      <c r="F79" s="4">
        <v>123155000</v>
      </c>
      <c r="G79" s="3">
        <v>99034000</v>
      </c>
      <c r="H79" s="3">
        <v>106852000</v>
      </c>
      <c r="I79" s="3">
        <v>115240000</v>
      </c>
      <c r="J79" s="3">
        <v>123155000</v>
      </c>
    </row>
    <row r="80" spans="1:10" ht="16" x14ac:dyDescent="0.2">
      <c r="A80" s="2" t="s">
        <v>80</v>
      </c>
      <c r="B80" s="3" t="s">
        <v>15</v>
      </c>
      <c r="C80" s="3" t="s">
        <v>15</v>
      </c>
      <c r="D80" s="3">
        <v>10228000</v>
      </c>
      <c r="E80" s="3">
        <v>10228000</v>
      </c>
      <c r="F80" s="4">
        <v>10228000</v>
      </c>
      <c r="G80" s="3">
        <v>10228000</v>
      </c>
      <c r="H80" s="3">
        <v>10228000</v>
      </c>
      <c r="I80" s="3">
        <v>10228000</v>
      </c>
      <c r="J80" s="3">
        <v>10228000</v>
      </c>
    </row>
    <row r="81" spans="1:10" ht="16" x14ac:dyDescent="0.2">
      <c r="A81" s="2" t="s">
        <v>81</v>
      </c>
      <c r="B81" s="3" t="s">
        <v>15</v>
      </c>
      <c r="C81" s="3" t="s">
        <v>15</v>
      </c>
      <c r="D81" s="3">
        <v>10228000</v>
      </c>
      <c r="E81" s="3">
        <v>10228000</v>
      </c>
      <c r="F81" s="4">
        <v>10228000</v>
      </c>
      <c r="G81" s="3">
        <v>10228000</v>
      </c>
      <c r="H81" s="3">
        <v>10228000</v>
      </c>
      <c r="I81" s="3">
        <v>10228000</v>
      </c>
      <c r="J81" s="3">
        <v>10228000</v>
      </c>
    </row>
    <row r="82" spans="1:10" ht="16" x14ac:dyDescent="0.2">
      <c r="A82" s="2" t="s">
        <v>82</v>
      </c>
      <c r="B82" s="3" t="s">
        <v>15</v>
      </c>
      <c r="C82" s="3" t="s">
        <v>15</v>
      </c>
      <c r="D82" s="3" t="s">
        <v>15</v>
      </c>
      <c r="E82" s="3" t="s">
        <v>15</v>
      </c>
      <c r="F82" s="4" t="s">
        <v>15</v>
      </c>
      <c r="G82" s="3" t="s">
        <v>15</v>
      </c>
      <c r="H82" s="3" t="s">
        <v>15</v>
      </c>
      <c r="I82" s="3" t="s">
        <v>15</v>
      </c>
      <c r="J82" s="3" t="s">
        <v>15</v>
      </c>
    </row>
    <row r="83" spans="1:10" ht="16" x14ac:dyDescent="0.2">
      <c r="A83" s="2" t="s">
        <v>83</v>
      </c>
      <c r="B83" s="3" t="s">
        <v>15</v>
      </c>
      <c r="C83" s="3">
        <v>2812352000</v>
      </c>
      <c r="D83" s="3">
        <v>2812929000</v>
      </c>
      <c r="E83" s="3">
        <v>2781340000</v>
      </c>
      <c r="F83" s="4">
        <v>2528558000</v>
      </c>
      <c r="G83" s="3">
        <v>2781340000</v>
      </c>
      <c r="H83" s="3">
        <v>2770161000</v>
      </c>
      <c r="I83" s="3">
        <v>2555319000</v>
      </c>
      <c r="J83" s="3">
        <v>2528558000</v>
      </c>
    </row>
    <row r="84" spans="1:10" ht="16" x14ac:dyDescent="0.2">
      <c r="A84" s="2" t="s">
        <v>84</v>
      </c>
      <c r="B84" s="3" t="s">
        <v>15</v>
      </c>
      <c r="C84" s="3">
        <v>2778801000</v>
      </c>
      <c r="D84" s="3">
        <v>2680133000</v>
      </c>
      <c r="E84" s="3">
        <v>2613948000</v>
      </c>
      <c r="F84" s="4">
        <v>2457279000</v>
      </c>
      <c r="G84" s="3">
        <v>2613948000</v>
      </c>
      <c r="H84" s="3">
        <v>2589197000</v>
      </c>
      <c r="I84" s="3">
        <v>2481788000</v>
      </c>
      <c r="J84" s="3">
        <v>2457279000</v>
      </c>
    </row>
    <row r="85" spans="1:10" ht="16" x14ac:dyDescent="0.2">
      <c r="A85" s="2" t="s">
        <v>85</v>
      </c>
      <c r="B85" s="3" t="s">
        <v>15</v>
      </c>
      <c r="C85" s="3">
        <v>1466884000</v>
      </c>
      <c r="D85" s="3">
        <v>1466884000</v>
      </c>
      <c r="E85" s="3">
        <v>1495129000</v>
      </c>
      <c r="F85" s="4">
        <v>1417724000</v>
      </c>
      <c r="G85" s="3">
        <v>1495129000</v>
      </c>
      <c r="H85" s="3">
        <v>1495129000</v>
      </c>
      <c r="I85" s="3">
        <v>1417724000</v>
      </c>
      <c r="J85" s="3">
        <v>1417724000</v>
      </c>
    </row>
    <row r="86" spans="1:10" ht="16" x14ac:dyDescent="0.2">
      <c r="A86" s="2" t="s">
        <v>86</v>
      </c>
      <c r="B86" s="3" t="s">
        <v>15</v>
      </c>
      <c r="C86" s="3">
        <v>1311917000</v>
      </c>
      <c r="D86" s="3">
        <v>1213249000</v>
      </c>
      <c r="E86" s="3">
        <v>1118819000</v>
      </c>
      <c r="F86" s="4">
        <v>1039555000</v>
      </c>
      <c r="G86" s="3">
        <v>1118819000</v>
      </c>
      <c r="H86" s="3">
        <v>1094068000</v>
      </c>
      <c r="I86" s="3">
        <v>1064064000</v>
      </c>
      <c r="J86" s="3">
        <v>1039555000</v>
      </c>
    </row>
    <row r="87" spans="1:10" ht="16" x14ac:dyDescent="0.2">
      <c r="A87" s="2" t="s">
        <v>87</v>
      </c>
      <c r="B87" s="3" t="s">
        <v>15</v>
      </c>
      <c r="C87" s="3" t="s">
        <v>15</v>
      </c>
      <c r="D87" s="3" t="s">
        <v>15</v>
      </c>
      <c r="E87" s="3" t="s">
        <v>15</v>
      </c>
      <c r="F87" s="4" t="s">
        <v>15</v>
      </c>
      <c r="G87" s="3" t="s">
        <v>15</v>
      </c>
      <c r="H87" s="3" t="s">
        <v>15</v>
      </c>
      <c r="I87" s="3" t="s">
        <v>15</v>
      </c>
      <c r="J87" s="3" t="s">
        <v>15</v>
      </c>
    </row>
    <row r="88" spans="1:10" ht="16" x14ac:dyDescent="0.2">
      <c r="A88" s="2" t="s">
        <v>88</v>
      </c>
      <c r="B88" s="3" t="s">
        <v>15</v>
      </c>
      <c r="C88" s="3" t="s">
        <v>15</v>
      </c>
      <c r="D88" s="3" t="s">
        <v>15</v>
      </c>
      <c r="E88" s="3" t="s">
        <v>15</v>
      </c>
      <c r="F88" s="4" t="s">
        <v>15</v>
      </c>
      <c r="G88" s="3" t="s">
        <v>15</v>
      </c>
      <c r="H88" s="3" t="s">
        <v>15</v>
      </c>
      <c r="I88" s="3" t="s">
        <v>15</v>
      </c>
      <c r="J88" s="3" t="s">
        <v>15</v>
      </c>
    </row>
    <row r="89" spans="1:10" ht="16" x14ac:dyDescent="0.2">
      <c r="A89" s="2" t="s">
        <v>89</v>
      </c>
      <c r="B89" s="3" t="s">
        <v>15</v>
      </c>
      <c r="C89" s="3">
        <v>33551000</v>
      </c>
      <c r="D89" s="3">
        <v>132796000</v>
      </c>
      <c r="E89" s="3">
        <v>167392000</v>
      </c>
      <c r="F89" s="4">
        <v>71279000</v>
      </c>
      <c r="G89" s="3">
        <v>167392000</v>
      </c>
      <c r="H89" s="3">
        <v>180964000</v>
      </c>
      <c r="I89" s="3">
        <v>73531000</v>
      </c>
      <c r="J89" s="3">
        <v>71279000</v>
      </c>
    </row>
    <row r="90" spans="1:10" ht="16" x14ac:dyDescent="0.2">
      <c r="A90" s="2" t="s">
        <v>90</v>
      </c>
      <c r="B90" s="3" t="s">
        <v>15</v>
      </c>
      <c r="C90" s="3">
        <v>3195555000</v>
      </c>
      <c r="D90" s="3">
        <v>3237526000</v>
      </c>
      <c r="E90" s="3">
        <v>3350921000</v>
      </c>
      <c r="F90" s="4">
        <v>3341783000</v>
      </c>
      <c r="G90" s="3">
        <v>3350921000</v>
      </c>
      <c r="H90" s="3">
        <v>3341425000</v>
      </c>
      <c r="I90" s="3">
        <v>3302390000</v>
      </c>
      <c r="J90" s="3">
        <v>3341783000</v>
      </c>
    </row>
    <row r="91" spans="1:10" ht="16" x14ac:dyDescent="0.2">
      <c r="A91" s="2" t="s">
        <v>91</v>
      </c>
      <c r="B91" s="3" t="s">
        <v>15</v>
      </c>
      <c r="C91" s="3">
        <v>31605000</v>
      </c>
      <c r="D91" s="3">
        <v>86852000</v>
      </c>
      <c r="E91" s="3">
        <v>99966000</v>
      </c>
      <c r="F91" s="4">
        <v>46866000</v>
      </c>
      <c r="G91" s="3">
        <v>99966000</v>
      </c>
      <c r="H91" s="3">
        <v>66768000</v>
      </c>
      <c r="I91" s="3">
        <v>37976000</v>
      </c>
      <c r="J91" s="3">
        <v>46866000</v>
      </c>
    </row>
    <row r="92" spans="1:10" ht="16" x14ac:dyDescent="0.2">
      <c r="A92" s="2" t="s">
        <v>92</v>
      </c>
      <c r="B92" s="3" t="s">
        <v>15</v>
      </c>
      <c r="C92" s="3">
        <v>13164000</v>
      </c>
      <c r="D92" s="3">
        <v>12918000</v>
      </c>
      <c r="E92" s="3">
        <v>27599000</v>
      </c>
      <c r="F92" s="4">
        <v>18235000</v>
      </c>
      <c r="G92" s="3">
        <v>27599000</v>
      </c>
      <c r="H92" s="3">
        <v>15795000</v>
      </c>
      <c r="I92" s="3">
        <v>19084000</v>
      </c>
      <c r="J92" s="3">
        <v>18235000</v>
      </c>
    </row>
    <row r="93" spans="1:10" ht="16" x14ac:dyDescent="0.2">
      <c r="A93" s="2" t="s">
        <v>93</v>
      </c>
      <c r="B93" s="3" t="s">
        <v>15</v>
      </c>
      <c r="C93" s="3">
        <v>7423000</v>
      </c>
      <c r="D93" s="3">
        <v>7243000</v>
      </c>
      <c r="E93" s="3">
        <v>922000</v>
      </c>
      <c r="F93" s="4">
        <v>12509000</v>
      </c>
      <c r="G93" s="3">
        <v>922000</v>
      </c>
      <c r="H93" s="3">
        <v>5001000</v>
      </c>
      <c r="I93" s="3">
        <v>6272000</v>
      </c>
      <c r="J93" s="3">
        <v>12509000</v>
      </c>
    </row>
    <row r="94" spans="1:10" ht="16" x14ac:dyDescent="0.2">
      <c r="A94" s="2" t="s">
        <v>94</v>
      </c>
      <c r="B94" s="3" t="s">
        <v>15</v>
      </c>
      <c r="C94" s="3" t="s">
        <v>15</v>
      </c>
      <c r="D94" s="3" t="s">
        <v>15</v>
      </c>
      <c r="E94" s="3" t="s">
        <v>15</v>
      </c>
      <c r="F94" s="4" t="s">
        <v>15</v>
      </c>
      <c r="G94" s="3" t="s">
        <v>15</v>
      </c>
      <c r="H94" s="3" t="s">
        <v>15</v>
      </c>
      <c r="I94" s="3" t="s">
        <v>15</v>
      </c>
      <c r="J94" s="3" t="s">
        <v>15</v>
      </c>
    </row>
    <row r="95" spans="1:10" ht="16" x14ac:dyDescent="0.2">
      <c r="A95" s="2" t="s">
        <v>95</v>
      </c>
      <c r="B95" s="3" t="s">
        <v>15</v>
      </c>
      <c r="C95" s="3">
        <v>11018000</v>
      </c>
      <c r="D95" s="3">
        <v>66691000</v>
      </c>
      <c r="E95" s="3">
        <v>71445000</v>
      </c>
      <c r="F95" s="4">
        <v>16122000</v>
      </c>
      <c r="G95" s="3">
        <v>71445000</v>
      </c>
      <c r="H95" s="3">
        <v>45972000</v>
      </c>
      <c r="I95" s="3">
        <v>12620000</v>
      </c>
      <c r="J95" s="3">
        <v>16122000</v>
      </c>
    </row>
    <row r="96" spans="1:10" ht="16" x14ac:dyDescent="0.2">
      <c r="A96" s="2" t="s">
        <v>96</v>
      </c>
      <c r="B96" s="3">
        <v>0</v>
      </c>
      <c r="C96" s="3">
        <v>25381000</v>
      </c>
      <c r="D96" s="3">
        <v>16052000</v>
      </c>
      <c r="E96" s="3">
        <v>13484000</v>
      </c>
      <c r="F96" s="4">
        <v>14879000</v>
      </c>
      <c r="G96" s="3">
        <v>13484000</v>
      </c>
      <c r="H96" s="3">
        <v>14815000</v>
      </c>
      <c r="I96" s="3">
        <v>15049000</v>
      </c>
      <c r="J96" s="3">
        <v>14879000</v>
      </c>
    </row>
    <row r="97" spans="1:10" ht="16" x14ac:dyDescent="0.2">
      <c r="A97" s="2" t="s">
        <v>97</v>
      </c>
      <c r="B97" s="3" t="s">
        <v>15</v>
      </c>
      <c r="C97" s="3">
        <v>25381000</v>
      </c>
      <c r="D97" s="3">
        <v>8000000</v>
      </c>
      <c r="E97" s="3">
        <v>8000000</v>
      </c>
      <c r="F97" s="4">
        <v>8000000</v>
      </c>
      <c r="G97" s="3">
        <v>8000000</v>
      </c>
      <c r="H97" s="3">
        <v>8000000</v>
      </c>
      <c r="I97" s="3">
        <v>8000000</v>
      </c>
      <c r="J97" s="3">
        <v>8000000</v>
      </c>
    </row>
    <row r="98" spans="1:10" ht="16" x14ac:dyDescent="0.2">
      <c r="A98" s="2" t="s">
        <v>98</v>
      </c>
      <c r="B98" s="3" t="s">
        <v>15</v>
      </c>
      <c r="C98" s="3" t="s">
        <v>15</v>
      </c>
      <c r="D98" s="3">
        <v>8052000</v>
      </c>
      <c r="E98" s="3">
        <v>5484000</v>
      </c>
      <c r="F98" s="4">
        <v>6879000</v>
      </c>
      <c r="G98" s="3">
        <v>5484000</v>
      </c>
      <c r="H98" s="3">
        <v>6815000</v>
      </c>
      <c r="I98" s="3">
        <v>7049000</v>
      </c>
      <c r="J98" s="3">
        <v>6879000</v>
      </c>
    </row>
    <row r="99" spans="1:10" ht="16" x14ac:dyDescent="0.2">
      <c r="A99" s="2" t="s">
        <v>99</v>
      </c>
      <c r="B99" s="3" t="s">
        <v>15</v>
      </c>
      <c r="C99" s="3">
        <v>68729000</v>
      </c>
      <c r="D99" s="3">
        <v>33745000</v>
      </c>
      <c r="E99" s="3">
        <v>38115000</v>
      </c>
      <c r="F99" s="4">
        <v>86809000</v>
      </c>
      <c r="G99" s="3">
        <v>38115000</v>
      </c>
      <c r="H99" s="3">
        <v>43193000</v>
      </c>
      <c r="I99" s="3">
        <v>82359000</v>
      </c>
      <c r="J99" s="3">
        <v>86809000</v>
      </c>
    </row>
    <row r="100" spans="1:10" ht="16" x14ac:dyDescent="0.2">
      <c r="A100" s="2" t="s">
        <v>100</v>
      </c>
      <c r="B100" s="3" t="s">
        <v>15</v>
      </c>
      <c r="C100" s="3">
        <v>26514000</v>
      </c>
      <c r="D100" s="3">
        <v>31042000</v>
      </c>
      <c r="E100" s="3">
        <v>35239000</v>
      </c>
      <c r="F100" s="4">
        <v>41885000</v>
      </c>
      <c r="G100" s="3">
        <v>35239000</v>
      </c>
      <c r="H100" s="3">
        <v>40272000</v>
      </c>
      <c r="I100" s="3">
        <v>40064000</v>
      </c>
      <c r="J100" s="3">
        <v>41885000</v>
      </c>
    </row>
    <row r="101" spans="1:10" ht="16" x14ac:dyDescent="0.2">
      <c r="A101" s="2" t="s">
        <v>101</v>
      </c>
      <c r="B101" s="3" t="s">
        <v>15</v>
      </c>
      <c r="C101" s="3" t="s">
        <v>15</v>
      </c>
      <c r="D101" s="3" t="s">
        <v>15</v>
      </c>
      <c r="E101" s="3" t="s">
        <v>15</v>
      </c>
      <c r="F101" s="4" t="s">
        <v>15</v>
      </c>
      <c r="G101" s="3" t="s">
        <v>15</v>
      </c>
      <c r="H101" s="3" t="s">
        <v>15</v>
      </c>
      <c r="I101" s="3" t="s">
        <v>15</v>
      </c>
      <c r="J101" s="3" t="s">
        <v>15</v>
      </c>
    </row>
    <row r="102" spans="1:10" ht="16" x14ac:dyDescent="0.2">
      <c r="A102" s="2" t="s">
        <v>102</v>
      </c>
      <c r="B102" s="3" t="s">
        <v>15</v>
      </c>
      <c r="C102" s="3" t="s">
        <v>15</v>
      </c>
      <c r="D102" s="3" t="s">
        <v>15</v>
      </c>
      <c r="E102" s="3" t="s">
        <v>15</v>
      </c>
      <c r="F102" s="4" t="s">
        <v>15</v>
      </c>
      <c r="G102" s="3" t="s">
        <v>15</v>
      </c>
      <c r="H102" s="3" t="s">
        <v>15</v>
      </c>
      <c r="I102" s="3" t="s">
        <v>15</v>
      </c>
      <c r="J102" s="3" t="s">
        <v>15</v>
      </c>
    </row>
    <row r="103" spans="1:10" ht="16" x14ac:dyDescent="0.2">
      <c r="A103" s="2" t="s">
        <v>103</v>
      </c>
      <c r="B103" s="3" t="s">
        <v>15</v>
      </c>
      <c r="C103" s="3">
        <v>42215000</v>
      </c>
      <c r="D103" s="3">
        <v>2703000</v>
      </c>
      <c r="E103" s="3">
        <v>2876000</v>
      </c>
      <c r="F103" s="4">
        <v>44924000</v>
      </c>
      <c r="G103" s="3">
        <v>2876000</v>
      </c>
      <c r="H103" s="3">
        <v>2921000</v>
      </c>
      <c r="I103" s="3">
        <v>42295000</v>
      </c>
      <c r="J103" s="3">
        <v>44924000</v>
      </c>
    </row>
    <row r="104" spans="1:10" ht="16" x14ac:dyDescent="0.2">
      <c r="A104" s="2" t="s">
        <v>104</v>
      </c>
      <c r="B104" s="3" t="s">
        <v>15</v>
      </c>
      <c r="C104" s="3">
        <v>125715000</v>
      </c>
      <c r="D104" s="3">
        <v>136649000</v>
      </c>
      <c r="E104" s="3">
        <v>151565000</v>
      </c>
      <c r="F104" s="4">
        <v>148554000</v>
      </c>
      <c r="G104" s="3">
        <v>151565000</v>
      </c>
      <c r="H104" s="3">
        <v>124776000</v>
      </c>
      <c r="I104" s="3">
        <v>135384000</v>
      </c>
      <c r="J104" s="3">
        <v>148554000</v>
      </c>
    </row>
    <row r="105" spans="1:10" ht="16" x14ac:dyDescent="0.2">
      <c r="A105" s="2" t="s">
        <v>105</v>
      </c>
      <c r="B105" s="3">
        <v>0</v>
      </c>
      <c r="C105" s="3">
        <v>1292597000</v>
      </c>
      <c r="D105" s="3">
        <v>836743000</v>
      </c>
      <c r="E105" s="3">
        <v>828377000</v>
      </c>
      <c r="F105" s="4">
        <v>820805000</v>
      </c>
      <c r="G105" s="3">
        <v>828377000</v>
      </c>
      <c r="H105" s="3">
        <v>825790000</v>
      </c>
      <c r="I105" s="3">
        <v>823218000</v>
      </c>
      <c r="J105" s="3">
        <v>820805000</v>
      </c>
    </row>
    <row r="106" spans="1:10" ht="16" x14ac:dyDescent="0.2">
      <c r="A106" s="2" t="s">
        <v>106</v>
      </c>
      <c r="B106" s="3" t="s">
        <v>15</v>
      </c>
      <c r="C106" s="3">
        <v>1292597000</v>
      </c>
      <c r="D106" s="3">
        <v>780610000</v>
      </c>
      <c r="E106" s="3">
        <v>774132000</v>
      </c>
      <c r="F106" s="4">
        <v>769136000</v>
      </c>
      <c r="G106" s="3">
        <v>774132000</v>
      </c>
      <c r="H106" s="3">
        <v>772461000</v>
      </c>
      <c r="I106" s="3">
        <v>770787000</v>
      </c>
      <c r="J106" s="3">
        <v>769136000</v>
      </c>
    </row>
    <row r="107" spans="1:10" ht="16" x14ac:dyDescent="0.2">
      <c r="A107" s="2" t="s">
        <v>107</v>
      </c>
      <c r="B107" s="3" t="s">
        <v>15</v>
      </c>
      <c r="C107" s="3" t="s">
        <v>15</v>
      </c>
      <c r="D107" s="3">
        <v>56133000</v>
      </c>
      <c r="E107" s="3">
        <v>54245000</v>
      </c>
      <c r="F107" s="4">
        <v>51669000</v>
      </c>
      <c r="G107" s="3">
        <v>54245000</v>
      </c>
      <c r="H107" s="3">
        <v>53329000</v>
      </c>
      <c r="I107" s="3">
        <v>52431000</v>
      </c>
      <c r="J107" s="3">
        <v>51669000</v>
      </c>
    </row>
    <row r="108" spans="1:10" ht="16" x14ac:dyDescent="0.2">
      <c r="A108" s="2" t="s">
        <v>108</v>
      </c>
      <c r="B108" s="3" t="s">
        <v>15</v>
      </c>
      <c r="C108" s="3">
        <v>391449000</v>
      </c>
      <c r="D108" s="3">
        <v>377637000</v>
      </c>
      <c r="E108" s="3">
        <v>311513000</v>
      </c>
      <c r="F108" s="4">
        <v>313442000</v>
      </c>
      <c r="G108" s="3">
        <v>311513000</v>
      </c>
      <c r="H108" s="3">
        <v>302125000</v>
      </c>
      <c r="I108" s="3">
        <v>304288000</v>
      </c>
      <c r="J108" s="3">
        <v>313442000</v>
      </c>
    </row>
    <row r="109" spans="1:10" ht="16" x14ac:dyDescent="0.2">
      <c r="A109" s="2" t="s">
        <v>109</v>
      </c>
      <c r="B109" s="3" t="s">
        <v>15</v>
      </c>
      <c r="C109" s="3">
        <v>331962000</v>
      </c>
      <c r="D109" s="3">
        <v>275745000</v>
      </c>
      <c r="E109" s="3">
        <v>241698000</v>
      </c>
      <c r="F109" s="4">
        <v>202056000</v>
      </c>
      <c r="G109" s="3">
        <v>241698000</v>
      </c>
      <c r="H109" s="3">
        <v>234935000</v>
      </c>
      <c r="I109" s="3">
        <v>219046000</v>
      </c>
      <c r="J109" s="3">
        <v>202056000</v>
      </c>
    </row>
    <row r="110" spans="1:10" ht="16" x14ac:dyDescent="0.2">
      <c r="A110" s="2" t="s">
        <v>110</v>
      </c>
      <c r="B110" s="3" t="s">
        <v>15</v>
      </c>
      <c r="C110" s="3">
        <v>3217000</v>
      </c>
      <c r="D110" s="3" t="s">
        <v>15</v>
      </c>
      <c r="E110" s="3" t="s">
        <v>15</v>
      </c>
      <c r="F110" s="4" t="s">
        <v>15</v>
      </c>
      <c r="G110" s="3" t="s">
        <v>15</v>
      </c>
      <c r="H110" s="3" t="s">
        <v>15</v>
      </c>
      <c r="I110" s="3" t="s">
        <v>15</v>
      </c>
      <c r="J110" s="3" t="s">
        <v>15</v>
      </c>
    </row>
    <row r="111" spans="1:10" ht="16" x14ac:dyDescent="0.2">
      <c r="A111" s="2" t="s">
        <v>100</v>
      </c>
      <c r="B111" s="3" t="s">
        <v>15</v>
      </c>
      <c r="C111" s="3" t="s">
        <v>15</v>
      </c>
      <c r="D111" s="3" t="s">
        <v>15</v>
      </c>
      <c r="E111" s="3" t="s">
        <v>15</v>
      </c>
      <c r="F111" s="4" t="s">
        <v>15</v>
      </c>
      <c r="G111" s="3" t="s">
        <v>15</v>
      </c>
      <c r="H111" s="3" t="s">
        <v>15</v>
      </c>
      <c r="I111" s="3" t="s">
        <v>15</v>
      </c>
      <c r="J111" s="3" t="s">
        <v>15</v>
      </c>
    </row>
    <row r="112" spans="1:10" ht="16" x14ac:dyDescent="0.2">
      <c r="A112" s="2" t="s">
        <v>102</v>
      </c>
      <c r="B112" s="3" t="s">
        <v>15</v>
      </c>
      <c r="C112" s="3" t="s">
        <v>15</v>
      </c>
      <c r="D112" s="3" t="s">
        <v>15</v>
      </c>
      <c r="E112" s="3" t="s">
        <v>15</v>
      </c>
      <c r="F112" s="4" t="s">
        <v>15</v>
      </c>
      <c r="G112" s="3" t="s">
        <v>15</v>
      </c>
      <c r="H112" s="3" t="s">
        <v>15</v>
      </c>
      <c r="I112" s="3" t="s">
        <v>15</v>
      </c>
      <c r="J112" s="3" t="s">
        <v>15</v>
      </c>
    </row>
    <row r="113" spans="1:10" ht="16" x14ac:dyDescent="0.2">
      <c r="A113" s="2" t="s">
        <v>101</v>
      </c>
      <c r="B113" s="3" t="s">
        <v>15</v>
      </c>
      <c r="C113" s="3" t="s">
        <v>15</v>
      </c>
      <c r="D113" s="3" t="s">
        <v>15</v>
      </c>
      <c r="E113" s="3" t="s">
        <v>15</v>
      </c>
      <c r="F113" s="4" t="s">
        <v>15</v>
      </c>
      <c r="G113" s="3" t="s">
        <v>15</v>
      </c>
      <c r="H113" s="3" t="s">
        <v>15</v>
      </c>
      <c r="I113" s="3" t="s">
        <v>15</v>
      </c>
      <c r="J113" s="3" t="s">
        <v>15</v>
      </c>
    </row>
    <row r="114" spans="1:10" ht="16" x14ac:dyDescent="0.2">
      <c r="A114" s="2" t="s">
        <v>111</v>
      </c>
      <c r="B114" s="3" t="s">
        <v>15</v>
      </c>
      <c r="C114" s="3">
        <v>56270000</v>
      </c>
      <c r="D114" s="3">
        <v>101892000</v>
      </c>
      <c r="E114" s="3">
        <v>69815000</v>
      </c>
      <c r="F114" s="4">
        <v>111386000</v>
      </c>
      <c r="G114" s="3">
        <v>69815000</v>
      </c>
      <c r="H114" s="3">
        <v>67190000</v>
      </c>
      <c r="I114" s="3">
        <v>85242000</v>
      </c>
      <c r="J114" s="3">
        <v>111386000</v>
      </c>
    </row>
    <row r="115" spans="1:10" ht="16" x14ac:dyDescent="0.2">
      <c r="A115" s="2" t="s">
        <v>112</v>
      </c>
      <c r="B115" s="3" t="s">
        <v>15</v>
      </c>
      <c r="C115" s="3">
        <v>1684046000</v>
      </c>
      <c r="D115" s="3">
        <v>1214380000</v>
      </c>
      <c r="E115" s="3">
        <v>1139890000</v>
      </c>
      <c r="F115" s="4">
        <v>1134247000</v>
      </c>
      <c r="G115" s="3">
        <v>1139890000</v>
      </c>
      <c r="H115" s="3">
        <v>1127915000</v>
      </c>
      <c r="I115" s="3">
        <v>1127506000</v>
      </c>
      <c r="J115" s="3">
        <v>1134247000</v>
      </c>
    </row>
    <row r="116" spans="1:10" ht="16" x14ac:dyDescent="0.2">
      <c r="A116" s="2" t="s">
        <v>113</v>
      </c>
      <c r="B116" s="3" t="s">
        <v>15</v>
      </c>
      <c r="C116" s="3">
        <v>1809761000</v>
      </c>
      <c r="D116" s="3">
        <v>1351029000</v>
      </c>
      <c r="E116" s="3">
        <v>1291455000</v>
      </c>
      <c r="F116" s="4">
        <v>1282801000</v>
      </c>
      <c r="G116" s="3">
        <v>1291455000</v>
      </c>
      <c r="H116" s="3">
        <v>1252691000</v>
      </c>
      <c r="I116" s="3">
        <v>1262890000</v>
      </c>
      <c r="J116" s="3">
        <v>1282801000</v>
      </c>
    </row>
    <row r="117" spans="1:10" ht="16" x14ac:dyDescent="0.2">
      <c r="A117" s="2" t="s">
        <v>114</v>
      </c>
      <c r="B117" s="3" t="s">
        <v>15</v>
      </c>
      <c r="C117" s="3" t="s">
        <v>15</v>
      </c>
      <c r="D117" s="3" t="s">
        <v>15</v>
      </c>
      <c r="E117" s="3" t="s">
        <v>15</v>
      </c>
      <c r="F117" s="4" t="s">
        <v>15</v>
      </c>
      <c r="G117" s="3" t="s">
        <v>15</v>
      </c>
      <c r="H117" s="3" t="s">
        <v>15</v>
      </c>
      <c r="I117" s="3" t="s">
        <v>15</v>
      </c>
      <c r="J117" s="3" t="s">
        <v>15</v>
      </c>
    </row>
    <row r="118" spans="1:10" ht="16" x14ac:dyDescent="0.2">
      <c r="A118" s="2" t="s">
        <v>115</v>
      </c>
      <c r="B118" s="3" t="s">
        <v>15</v>
      </c>
      <c r="C118" s="3">
        <v>1501256000</v>
      </c>
      <c r="D118" s="3">
        <v>2618985000</v>
      </c>
      <c r="E118" s="3">
        <v>2754117000</v>
      </c>
      <c r="F118" s="4">
        <v>2868944000</v>
      </c>
      <c r="G118" s="3">
        <v>2754117000</v>
      </c>
      <c r="H118" s="3">
        <v>2781167000</v>
      </c>
      <c r="I118" s="3">
        <v>2829247000</v>
      </c>
      <c r="J118" s="3">
        <v>2868944000</v>
      </c>
    </row>
    <row r="119" spans="1:10" ht="16" x14ac:dyDescent="0.2">
      <c r="A119" s="2" t="s">
        <v>116</v>
      </c>
      <c r="B119" s="3" t="s">
        <v>15</v>
      </c>
      <c r="C119" s="3">
        <v>50000</v>
      </c>
      <c r="D119" s="3">
        <v>61000</v>
      </c>
      <c r="E119" s="3">
        <v>62000</v>
      </c>
      <c r="F119" s="4">
        <v>63000</v>
      </c>
      <c r="G119" s="3">
        <v>62000</v>
      </c>
      <c r="H119" s="3">
        <v>63000</v>
      </c>
      <c r="I119" s="3">
        <v>63000</v>
      </c>
      <c r="J119" s="3">
        <v>63000</v>
      </c>
    </row>
    <row r="120" spans="1:10" ht="16" x14ac:dyDescent="0.2">
      <c r="A120" s="2" t="s">
        <v>117</v>
      </c>
      <c r="B120" s="3" t="s">
        <v>15</v>
      </c>
      <c r="C120" s="3">
        <v>1501206000</v>
      </c>
      <c r="D120" s="3">
        <v>2618924000</v>
      </c>
      <c r="E120" s="3">
        <v>2754055000</v>
      </c>
      <c r="F120" s="4">
        <v>2868881000</v>
      </c>
      <c r="G120" s="3">
        <v>2754055000</v>
      </c>
      <c r="H120" s="3">
        <v>2781104000</v>
      </c>
      <c r="I120" s="3">
        <v>2829184000</v>
      </c>
      <c r="J120" s="3">
        <v>2868881000</v>
      </c>
    </row>
    <row r="121" spans="1:10" ht="16" x14ac:dyDescent="0.2">
      <c r="A121" s="2" t="s">
        <v>118</v>
      </c>
      <c r="B121" s="3" t="s">
        <v>15</v>
      </c>
      <c r="C121" s="3" t="s">
        <v>15</v>
      </c>
      <c r="D121" s="3" t="s">
        <v>15</v>
      </c>
      <c r="E121" s="3" t="s">
        <v>15</v>
      </c>
      <c r="F121" s="4" t="s">
        <v>15</v>
      </c>
      <c r="G121" s="3" t="s">
        <v>15</v>
      </c>
      <c r="H121" s="3" t="s">
        <v>15</v>
      </c>
      <c r="I121" s="3" t="s">
        <v>15</v>
      </c>
      <c r="J121" s="3" t="s">
        <v>15</v>
      </c>
    </row>
    <row r="122" spans="1:10" ht="16" x14ac:dyDescent="0.2">
      <c r="A122" s="2" t="s">
        <v>119</v>
      </c>
      <c r="B122" s="3" t="s">
        <v>15</v>
      </c>
      <c r="C122" s="3">
        <v>-129370000</v>
      </c>
      <c r="D122" s="3">
        <v>-746352000</v>
      </c>
      <c r="E122" s="3">
        <v>-707946000</v>
      </c>
      <c r="F122" s="4">
        <v>-824308000</v>
      </c>
      <c r="G122" s="3">
        <v>-707946000</v>
      </c>
      <c r="H122" s="3">
        <v>-705762000</v>
      </c>
      <c r="I122" s="3">
        <v>-803106000</v>
      </c>
      <c r="J122" s="3">
        <v>-824308000</v>
      </c>
    </row>
    <row r="123" spans="1:10" ht="16" x14ac:dyDescent="0.2">
      <c r="A123" s="2" t="s">
        <v>120</v>
      </c>
      <c r="B123" s="3" t="s">
        <v>15</v>
      </c>
      <c r="C123" s="3">
        <v>-271000</v>
      </c>
      <c r="D123" s="3">
        <v>-315000</v>
      </c>
      <c r="E123" s="3">
        <v>-884000</v>
      </c>
      <c r="F123" s="4">
        <v>-1158000</v>
      </c>
      <c r="G123" s="3">
        <v>-884000</v>
      </c>
      <c r="H123" s="3">
        <v>-850000</v>
      </c>
      <c r="I123" s="3">
        <v>-1135000</v>
      </c>
      <c r="J123" s="3">
        <v>-1158000</v>
      </c>
    </row>
    <row r="124" spans="1:10" ht="16" x14ac:dyDescent="0.2">
      <c r="A124" s="2" t="s">
        <v>121</v>
      </c>
      <c r="B124" s="3" t="s">
        <v>15</v>
      </c>
      <c r="C124" s="3">
        <v>1371615000</v>
      </c>
      <c r="D124" s="3">
        <v>1872318000</v>
      </c>
      <c r="E124" s="3">
        <v>2045287000</v>
      </c>
      <c r="F124" s="4">
        <v>2043478000</v>
      </c>
      <c r="G124" s="3">
        <v>2045287000</v>
      </c>
      <c r="H124" s="3">
        <v>2074555000</v>
      </c>
      <c r="I124" s="3">
        <v>2025006000</v>
      </c>
      <c r="J124" s="3">
        <v>2043478000</v>
      </c>
    </row>
    <row r="125" spans="1:10" ht="16" x14ac:dyDescent="0.2">
      <c r="A125" s="2" t="s">
        <v>122</v>
      </c>
      <c r="B125" s="3" t="s">
        <v>15</v>
      </c>
      <c r="C125" s="3">
        <v>14179000</v>
      </c>
      <c r="D125" s="3">
        <v>14179000</v>
      </c>
      <c r="E125" s="3">
        <v>14179000</v>
      </c>
      <c r="F125" s="4">
        <v>15504000</v>
      </c>
      <c r="G125" s="3">
        <v>14179000</v>
      </c>
      <c r="H125" s="3">
        <v>14179000</v>
      </c>
      <c r="I125" s="3">
        <v>14494000</v>
      </c>
      <c r="J125" s="3">
        <v>15504000</v>
      </c>
    </row>
    <row r="126" spans="1:10" ht="16" x14ac:dyDescent="0.2">
      <c r="A126" s="2" t="s">
        <v>123</v>
      </c>
      <c r="B126" s="3">
        <v>1385794000</v>
      </c>
      <c r="C126" s="3">
        <v>1385794000</v>
      </c>
      <c r="D126" s="3">
        <v>1886497000</v>
      </c>
      <c r="E126" s="3">
        <v>2059466000</v>
      </c>
      <c r="F126" s="4">
        <v>2058982000</v>
      </c>
      <c r="G126" s="3">
        <v>2059466000</v>
      </c>
      <c r="H126" s="3">
        <v>2088734000</v>
      </c>
      <c r="I126" s="3">
        <v>2039500000</v>
      </c>
      <c r="J126" s="3">
        <v>2058982000</v>
      </c>
    </row>
    <row r="127" spans="1:10" ht="16" x14ac:dyDescent="0.2">
      <c r="A127" s="2" t="s">
        <v>124</v>
      </c>
      <c r="B127" s="3" t="s">
        <v>15</v>
      </c>
      <c r="C127" s="3">
        <v>3195555000</v>
      </c>
      <c r="D127" s="3">
        <v>3237526000</v>
      </c>
      <c r="E127" s="3">
        <v>3350921000</v>
      </c>
      <c r="F127" s="4">
        <v>3341783000</v>
      </c>
      <c r="G127" s="3">
        <v>3350921000</v>
      </c>
      <c r="H127" s="3">
        <v>3341425000</v>
      </c>
      <c r="I127" s="3">
        <v>3302390000</v>
      </c>
      <c r="J127" s="3">
        <v>3341783000</v>
      </c>
    </row>
    <row r="128" spans="1:10" ht="16" x14ac:dyDescent="0.2">
      <c r="A128" s="31" t="s">
        <v>125</v>
      </c>
      <c r="B128" s="27">
        <v>594545000</v>
      </c>
      <c r="C128" s="27">
        <v>594545000</v>
      </c>
      <c r="D128" s="27">
        <v>609768000</v>
      </c>
      <c r="E128" s="27">
        <v>622073000</v>
      </c>
      <c r="F128" s="28">
        <v>634633000</v>
      </c>
      <c r="G128" s="27">
        <v>622073000</v>
      </c>
      <c r="H128" s="27">
        <v>627684000</v>
      </c>
      <c r="I128" s="27">
        <v>631983000</v>
      </c>
      <c r="J128" s="27">
        <v>634633000</v>
      </c>
    </row>
    <row r="129" spans="1:10" ht="16" x14ac:dyDescent="0.2">
      <c r="A129" s="15" t="s">
        <v>188</v>
      </c>
      <c r="B129" s="10"/>
      <c r="C129" s="20">
        <f>(C128/B128)-1</f>
        <v>0</v>
      </c>
      <c r="D129" s="20">
        <f>(D128/C128)-1</f>
        <v>2.5604453826034934E-2</v>
      </c>
      <c r="E129" s="20">
        <f>(E128/D128)-1</f>
        <v>2.0179806090185215E-2</v>
      </c>
      <c r="F129" s="20">
        <f t="shared" ref="F129:J129" si="6">(F128/E128)-1</f>
        <v>2.0190556413797189E-2</v>
      </c>
      <c r="G129" s="20">
        <f t="shared" si="6"/>
        <v>-1.9790965802282567E-2</v>
      </c>
      <c r="H129" s="20">
        <f t="shared" si="6"/>
        <v>9.0198417227560501E-3</v>
      </c>
      <c r="I129" s="20">
        <f t="shared" si="6"/>
        <v>6.8489877071902239E-3</v>
      </c>
      <c r="J129" s="20">
        <f t="shared" si="6"/>
        <v>4.1931507651313815E-3</v>
      </c>
    </row>
    <row r="130" spans="1:10" ht="16" x14ac:dyDescent="0.2">
      <c r="A130" s="2" t="s">
        <v>126</v>
      </c>
      <c r="B130" s="3" t="s">
        <v>15</v>
      </c>
      <c r="C130" s="3" t="s">
        <v>15</v>
      </c>
      <c r="D130" s="3">
        <v>64185000</v>
      </c>
      <c r="E130" s="3">
        <v>59729000</v>
      </c>
      <c r="F130" s="4">
        <v>58548000</v>
      </c>
      <c r="G130" s="3">
        <v>59729000</v>
      </c>
      <c r="H130" s="3">
        <v>60144000</v>
      </c>
      <c r="I130" s="3">
        <v>59480000</v>
      </c>
      <c r="J130" s="3">
        <v>58548000</v>
      </c>
    </row>
    <row r="131" spans="1:10" ht="16" x14ac:dyDescent="0.2">
      <c r="A131" s="2" t="s">
        <v>127</v>
      </c>
      <c r="B131" s="3" t="s">
        <v>15</v>
      </c>
      <c r="C131" s="3">
        <v>1155860000</v>
      </c>
      <c r="D131" s="3">
        <v>606066000</v>
      </c>
      <c r="E131" s="3">
        <v>458344000</v>
      </c>
      <c r="F131" s="4">
        <v>328403000</v>
      </c>
      <c r="G131" s="3">
        <v>458344000</v>
      </c>
      <c r="H131" s="3">
        <v>442107000</v>
      </c>
      <c r="I131" s="3">
        <v>375210000</v>
      </c>
      <c r="J131" s="3">
        <v>328403000</v>
      </c>
    </row>
    <row r="132" spans="1:10" ht="16" x14ac:dyDescent="0.2">
      <c r="A132" s="2" t="s">
        <v>128</v>
      </c>
      <c r="B132" s="3" t="s">
        <v>15</v>
      </c>
      <c r="C132" s="5">
        <v>83.41</v>
      </c>
      <c r="D132" s="5">
        <v>32.130000000000003</v>
      </c>
      <c r="E132" s="5">
        <v>22.26</v>
      </c>
      <c r="F132" s="6">
        <v>15.95</v>
      </c>
      <c r="G132" s="5">
        <v>22.26</v>
      </c>
      <c r="H132" s="5">
        <v>21.17</v>
      </c>
      <c r="I132" s="5">
        <v>18.399999999999999</v>
      </c>
      <c r="J132" s="5">
        <v>15.95</v>
      </c>
    </row>
    <row r="133" spans="1:10" ht="16" x14ac:dyDescent="0.2">
      <c r="A133" s="2" t="s">
        <v>129</v>
      </c>
      <c r="B133" s="3" t="s">
        <v>15</v>
      </c>
      <c r="C133" s="5">
        <v>-334.25</v>
      </c>
      <c r="D133" s="5">
        <v>-142.38</v>
      </c>
      <c r="E133" s="5">
        <v>-75.239999999999995</v>
      </c>
      <c r="F133" s="6">
        <v>-45.03</v>
      </c>
      <c r="G133" s="5">
        <v>-75.239999999999995</v>
      </c>
      <c r="H133" s="5">
        <v>-66.53</v>
      </c>
      <c r="I133" s="5">
        <v>-53.9</v>
      </c>
      <c r="J133" s="5">
        <v>-45.03</v>
      </c>
    </row>
    <row r="134" spans="1:10" ht="16" x14ac:dyDescent="0.2">
      <c r="A134" s="2" t="s">
        <v>130</v>
      </c>
      <c r="B134" s="3" t="s">
        <v>15</v>
      </c>
      <c r="C134" s="5">
        <v>2.2400000000000002</v>
      </c>
      <c r="D134" s="5">
        <v>2.36</v>
      </c>
      <c r="E134" s="5">
        <v>3.16</v>
      </c>
      <c r="F134" s="6">
        <v>4.13</v>
      </c>
      <c r="G134" s="5">
        <v>3.16</v>
      </c>
      <c r="H134" s="5">
        <v>3.89</v>
      </c>
      <c r="I134" s="5">
        <v>4.07</v>
      </c>
      <c r="J134" s="5">
        <v>4.13</v>
      </c>
    </row>
    <row r="135" spans="1:10" ht="16" x14ac:dyDescent="0.2">
      <c r="A135" s="2" t="s">
        <v>131</v>
      </c>
      <c r="B135" s="3" t="s">
        <v>15</v>
      </c>
      <c r="C135" s="5">
        <v>9.85</v>
      </c>
      <c r="D135" s="5">
        <v>16.21</v>
      </c>
      <c r="E135" s="5">
        <v>6.76</v>
      </c>
      <c r="F135" s="6">
        <v>21.1</v>
      </c>
      <c r="G135" s="5">
        <v>6.76</v>
      </c>
      <c r="H135" s="5">
        <v>11.58</v>
      </c>
      <c r="I135" s="5">
        <v>12.29</v>
      </c>
      <c r="J135" s="5">
        <v>21.1</v>
      </c>
    </row>
    <row r="136" spans="1:10" ht="16" x14ac:dyDescent="0.2">
      <c r="A136" s="2" t="s">
        <v>132</v>
      </c>
      <c r="B136" s="3" t="s">
        <v>15</v>
      </c>
      <c r="C136" s="3" t="s">
        <v>15</v>
      </c>
      <c r="D136" s="3">
        <v>2250</v>
      </c>
      <c r="E136" s="3">
        <v>2375</v>
      </c>
      <c r="F136" s="4">
        <v>2375</v>
      </c>
      <c r="G136" s="3">
        <v>2375</v>
      </c>
      <c r="H136" s="3">
        <v>2375</v>
      </c>
      <c r="I136" s="3">
        <v>2375</v>
      </c>
      <c r="J136" s="3">
        <v>2375</v>
      </c>
    </row>
    <row r="138" spans="1:10" ht="16" x14ac:dyDescent="0.2">
      <c r="A138" s="1" t="s">
        <v>15</v>
      </c>
      <c r="B138" s="1" t="s">
        <v>0</v>
      </c>
      <c r="C138" s="1" t="s">
        <v>1</v>
      </c>
      <c r="D138" s="1" t="s">
        <v>2</v>
      </c>
      <c r="E138" s="1" t="s">
        <v>3</v>
      </c>
      <c r="F138" s="1" t="s">
        <v>4</v>
      </c>
      <c r="G138" s="1" t="s">
        <v>5</v>
      </c>
      <c r="H138" s="1" t="s">
        <v>6</v>
      </c>
      <c r="I138" s="1" t="s">
        <v>7</v>
      </c>
      <c r="J138" s="1" t="s">
        <v>8</v>
      </c>
    </row>
    <row r="139" spans="1:10" ht="16" x14ac:dyDescent="0.2">
      <c r="A139" s="2" t="s">
        <v>133</v>
      </c>
      <c r="B139" s="3">
        <v>-210340000</v>
      </c>
      <c r="C139" s="3">
        <v>-16876000</v>
      </c>
      <c r="D139" s="3">
        <v>-248919000</v>
      </c>
      <c r="E139" s="3">
        <v>38406000</v>
      </c>
      <c r="F139" s="4">
        <v>-115290000</v>
      </c>
      <c r="G139" s="3">
        <v>1072000</v>
      </c>
      <c r="H139" s="3">
        <v>2184000</v>
      </c>
      <c r="I139" s="3">
        <v>-97344000</v>
      </c>
      <c r="J139" s="3">
        <v>-21202000</v>
      </c>
    </row>
    <row r="140" spans="1:10" ht="16" x14ac:dyDescent="0.2">
      <c r="A140" s="2" t="s">
        <v>134</v>
      </c>
      <c r="B140" s="3">
        <v>127517000</v>
      </c>
      <c r="C140" s="3">
        <v>116362000</v>
      </c>
      <c r="D140" s="3">
        <v>123129000</v>
      </c>
      <c r="E140" s="3">
        <v>127149000</v>
      </c>
      <c r="F140" s="4">
        <v>134541000</v>
      </c>
      <c r="G140" s="3">
        <v>32589000</v>
      </c>
      <c r="H140" s="3">
        <v>33957000</v>
      </c>
      <c r="I140" s="3">
        <v>33428000</v>
      </c>
      <c r="J140" s="3">
        <v>34567000</v>
      </c>
    </row>
    <row r="141" spans="1:10" ht="16" x14ac:dyDescent="0.2">
      <c r="A141" s="2" t="s">
        <v>135</v>
      </c>
      <c r="B141" s="3">
        <v>157847000</v>
      </c>
      <c r="C141" s="3">
        <v>23758000</v>
      </c>
      <c r="D141" s="3">
        <v>296986000</v>
      </c>
      <c r="E141" s="3">
        <v>48260000</v>
      </c>
      <c r="F141" s="4">
        <v>242126000</v>
      </c>
      <c r="G141" s="3">
        <v>47990000</v>
      </c>
      <c r="H141" s="3">
        <v>25363000</v>
      </c>
      <c r="I141" s="3">
        <v>118788000</v>
      </c>
      <c r="J141" s="3">
        <v>49985000</v>
      </c>
    </row>
    <row r="142" spans="1:10" ht="16" x14ac:dyDescent="0.2">
      <c r="A142" s="31" t="s">
        <v>136</v>
      </c>
      <c r="B142" s="27">
        <v>7124000</v>
      </c>
      <c r="C142" s="27">
        <v>11336000</v>
      </c>
      <c r="D142" s="27">
        <v>261995000</v>
      </c>
      <c r="E142" s="27">
        <v>109497000</v>
      </c>
      <c r="F142" s="28">
        <v>133199000</v>
      </c>
      <c r="G142" s="27">
        <v>28728000</v>
      </c>
      <c r="H142" s="27">
        <v>29234000</v>
      </c>
      <c r="I142" s="27">
        <v>35486000</v>
      </c>
      <c r="J142" s="27">
        <v>39751000</v>
      </c>
    </row>
    <row r="143" spans="1:10" ht="16" x14ac:dyDescent="0.2">
      <c r="A143" s="12" t="s">
        <v>189</v>
      </c>
      <c r="B143" s="20">
        <f t="shared" ref="B143:J143" si="7">B142/B2</f>
        <v>1.1563358243356425E-2</v>
      </c>
      <c r="C143" s="20">
        <f t="shared" si="7"/>
        <v>1.7906590655274435E-2</v>
      </c>
      <c r="D143" s="20">
        <f t="shared" si="7"/>
        <v>0.38064734529731742</v>
      </c>
      <c r="E143" s="20">
        <f t="shared" si="7"/>
        <v>0.13994156800196306</v>
      </c>
      <c r="F143" s="20">
        <f t="shared" si="7"/>
        <v>0.15821575945322502</v>
      </c>
      <c r="G143" s="20">
        <f t="shared" si="7"/>
        <v>0.14075039440290829</v>
      </c>
      <c r="H143" s="20">
        <f t="shared" si="7"/>
        <v>0.14266124663891586</v>
      </c>
      <c r="I143" s="20">
        <f t="shared" si="7"/>
        <v>0.16761607859808228</v>
      </c>
      <c r="J143" s="20">
        <f t="shared" si="7"/>
        <v>0.17974921658444384</v>
      </c>
    </row>
    <row r="144" spans="1:10" ht="16" x14ac:dyDescent="0.2">
      <c r="A144" s="2" t="s">
        <v>137</v>
      </c>
      <c r="B144" s="3">
        <v>-84280000</v>
      </c>
      <c r="C144" s="3">
        <v>-11124000</v>
      </c>
      <c r="D144" s="3">
        <v>-46883000</v>
      </c>
      <c r="E144" s="3">
        <v>-34401000</v>
      </c>
      <c r="F144" s="4">
        <v>-22125000</v>
      </c>
      <c r="G144" s="3">
        <v>18660000</v>
      </c>
      <c r="H144" s="3">
        <v>-6763000</v>
      </c>
      <c r="I144" s="3">
        <v>-17028000</v>
      </c>
      <c r="J144" s="3">
        <v>-16994000</v>
      </c>
    </row>
    <row r="145" spans="1:10" ht="16" x14ac:dyDescent="0.2">
      <c r="A145" s="2" t="s">
        <v>138</v>
      </c>
      <c r="B145" s="3">
        <v>207050000</v>
      </c>
      <c r="C145" s="3" t="s">
        <v>15</v>
      </c>
      <c r="D145" s="3" t="s">
        <v>15</v>
      </c>
      <c r="E145" s="3" t="s">
        <v>15</v>
      </c>
      <c r="F145" s="4" t="s">
        <v>15</v>
      </c>
      <c r="G145" s="3" t="s">
        <v>15</v>
      </c>
      <c r="H145" s="3" t="s">
        <v>15</v>
      </c>
      <c r="I145" s="3" t="s">
        <v>15</v>
      </c>
      <c r="J145" s="3" t="s">
        <v>15</v>
      </c>
    </row>
    <row r="146" spans="1:10" ht="16" x14ac:dyDescent="0.2">
      <c r="A146" s="2" t="s">
        <v>139</v>
      </c>
      <c r="B146" s="3">
        <v>27953000</v>
      </c>
      <c r="C146" s="3">
        <v>23546000</v>
      </c>
      <c r="D146" s="3">
        <v>81874000</v>
      </c>
      <c r="E146" s="3">
        <v>-26836000</v>
      </c>
      <c r="F146" s="4">
        <v>131052000</v>
      </c>
      <c r="G146" s="3">
        <v>602000</v>
      </c>
      <c r="H146" s="3">
        <v>2892000</v>
      </c>
      <c r="I146" s="3">
        <v>100330000</v>
      </c>
      <c r="J146" s="3">
        <v>27228000</v>
      </c>
    </row>
    <row r="147" spans="1:10" ht="16" x14ac:dyDescent="0.2">
      <c r="A147" s="2" t="s">
        <v>140</v>
      </c>
      <c r="B147" s="3">
        <v>-8723000</v>
      </c>
      <c r="C147" s="3">
        <v>-19301000</v>
      </c>
      <c r="D147" s="3">
        <v>-43861000</v>
      </c>
      <c r="E147" s="3">
        <v>-13908000</v>
      </c>
      <c r="F147" s="4">
        <v>-16770000</v>
      </c>
      <c r="G147" s="3">
        <v>-182000</v>
      </c>
      <c r="H147" s="3">
        <v>-28426000</v>
      </c>
      <c r="I147" s="3">
        <v>14682000</v>
      </c>
      <c r="J147" s="3">
        <v>-2844000</v>
      </c>
    </row>
    <row r="148" spans="1:10" ht="16" x14ac:dyDescent="0.2">
      <c r="A148" s="2" t="s">
        <v>141</v>
      </c>
      <c r="B148" s="3">
        <v>-4494000</v>
      </c>
      <c r="C148" s="3">
        <v>-10558000</v>
      </c>
      <c r="D148" s="3">
        <v>-4725000</v>
      </c>
      <c r="E148" s="3">
        <v>-19844000</v>
      </c>
      <c r="F148" s="4">
        <v>-19652000</v>
      </c>
      <c r="G148" s="3">
        <v>-312000</v>
      </c>
      <c r="H148" s="3">
        <v>6084000</v>
      </c>
      <c r="I148" s="3">
        <v>-3762000</v>
      </c>
      <c r="J148" s="3">
        <v>-21662000</v>
      </c>
    </row>
    <row r="149" spans="1:10" ht="16" x14ac:dyDescent="0.2">
      <c r="A149" s="2" t="s">
        <v>142</v>
      </c>
      <c r="B149" s="3" t="s">
        <v>15</v>
      </c>
      <c r="C149" s="3" t="s">
        <v>15</v>
      </c>
      <c r="D149" s="3" t="s">
        <v>15</v>
      </c>
      <c r="E149" s="3" t="s">
        <v>15</v>
      </c>
      <c r="F149" s="4" t="s">
        <v>15</v>
      </c>
      <c r="G149" s="3" t="s">
        <v>15</v>
      </c>
      <c r="H149" s="3" t="s">
        <v>15</v>
      </c>
      <c r="I149" s="3" t="s">
        <v>15</v>
      </c>
      <c r="J149" s="3" t="s">
        <v>15</v>
      </c>
    </row>
    <row r="150" spans="1:10" ht="16" x14ac:dyDescent="0.2">
      <c r="A150" s="2" t="s">
        <v>143</v>
      </c>
      <c r="B150" s="3" t="s">
        <v>15</v>
      </c>
      <c r="C150" s="3" t="s">
        <v>15</v>
      </c>
      <c r="D150" s="3" t="s">
        <v>15</v>
      </c>
      <c r="E150" s="3" t="s">
        <v>15</v>
      </c>
      <c r="F150" s="4" t="s">
        <v>15</v>
      </c>
      <c r="G150" s="3" t="s">
        <v>15</v>
      </c>
      <c r="H150" s="3" t="s">
        <v>15</v>
      </c>
      <c r="I150" s="3" t="s">
        <v>15</v>
      </c>
      <c r="J150" s="3" t="s">
        <v>15</v>
      </c>
    </row>
    <row r="151" spans="1:10" ht="16" x14ac:dyDescent="0.2">
      <c r="A151" s="2" t="s">
        <v>144</v>
      </c>
      <c r="B151" s="3">
        <v>5761000</v>
      </c>
      <c r="C151" s="3">
        <v>-2091000</v>
      </c>
      <c r="D151" s="3">
        <v>7295000</v>
      </c>
      <c r="E151" s="3">
        <v>20108000</v>
      </c>
      <c r="F151" s="4">
        <v>1603000</v>
      </c>
      <c r="G151" s="3">
        <v>20306000</v>
      </c>
      <c r="H151" s="3">
        <v>-37587000</v>
      </c>
      <c r="I151" s="3">
        <v>14078000</v>
      </c>
      <c r="J151" s="3">
        <v>4806000</v>
      </c>
    </row>
    <row r="152" spans="1:10" ht="16" x14ac:dyDescent="0.2">
      <c r="A152" s="2" t="s">
        <v>145</v>
      </c>
      <c r="B152" s="3">
        <v>-9990000</v>
      </c>
      <c r="C152" s="3">
        <v>-6652000</v>
      </c>
      <c r="D152" s="3">
        <v>-46431000</v>
      </c>
      <c r="E152" s="3">
        <v>-14172000</v>
      </c>
      <c r="F152" s="4">
        <v>1279000</v>
      </c>
      <c r="G152" s="3">
        <v>-20176000</v>
      </c>
      <c r="H152" s="3">
        <v>3077000</v>
      </c>
      <c r="I152" s="3">
        <v>4366000</v>
      </c>
      <c r="J152" s="3">
        <v>14012000</v>
      </c>
    </row>
    <row r="153" spans="1:10" ht="16" x14ac:dyDescent="0.2">
      <c r="A153" s="2" t="s">
        <v>146</v>
      </c>
      <c r="B153" s="3" t="s">
        <v>15</v>
      </c>
      <c r="C153" s="3" t="s">
        <v>15</v>
      </c>
      <c r="D153" s="3" t="s">
        <v>15</v>
      </c>
      <c r="E153" s="3" t="s">
        <v>15</v>
      </c>
      <c r="F153" s="4" t="s">
        <v>15</v>
      </c>
      <c r="G153" s="3" t="s">
        <v>15</v>
      </c>
      <c r="H153" s="3" t="s">
        <v>15</v>
      </c>
      <c r="I153" s="3" t="s">
        <v>15</v>
      </c>
      <c r="J153" s="3" t="s">
        <v>15</v>
      </c>
    </row>
    <row r="154" spans="1:10" ht="16" x14ac:dyDescent="0.2">
      <c r="A154" s="2" t="s">
        <v>147</v>
      </c>
      <c r="B154" s="3">
        <v>66301000</v>
      </c>
      <c r="C154" s="3">
        <v>103943000</v>
      </c>
      <c r="D154" s="3">
        <v>127335000</v>
      </c>
      <c r="E154" s="3">
        <v>199907000</v>
      </c>
      <c r="F154" s="4">
        <v>244607000</v>
      </c>
      <c r="G154" s="3">
        <v>81469000</v>
      </c>
      <c r="H154" s="3">
        <v>33078000</v>
      </c>
      <c r="I154" s="3">
        <v>69554000</v>
      </c>
      <c r="J154" s="3">
        <v>60506000</v>
      </c>
    </row>
    <row r="155" spans="1:10" ht="16" x14ac:dyDescent="0.2">
      <c r="A155" s="2" t="s">
        <v>148</v>
      </c>
      <c r="B155" s="3" t="s">
        <v>15</v>
      </c>
      <c r="C155" s="3" t="s">
        <v>15</v>
      </c>
      <c r="D155" s="3" t="s">
        <v>15</v>
      </c>
      <c r="E155" s="3" t="s">
        <v>15</v>
      </c>
      <c r="F155" s="4" t="s">
        <v>15</v>
      </c>
      <c r="G155" s="3" t="s">
        <v>15</v>
      </c>
      <c r="H155" s="3" t="s">
        <v>15</v>
      </c>
      <c r="I155" s="3" t="s">
        <v>15</v>
      </c>
      <c r="J155" s="3" t="s">
        <v>15</v>
      </c>
    </row>
    <row r="156" spans="1:10" ht="16" x14ac:dyDescent="0.2">
      <c r="A156" s="2" t="s">
        <v>149</v>
      </c>
      <c r="B156" s="3" t="s">
        <v>15</v>
      </c>
      <c r="C156" s="3" t="s">
        <v>15</v>
      </c>
      <c r="D156" s="3" t="s">
        <v>15</v>
      </c>
      <c r="E156" s="3" t="s">
        <v>15</v>
      </c>
      <c r="F156" s="4" t="s">
        <v>15</v>
      </c>
      <c r="G156" s="3" t="s">
        <v>15</v>
      </c>
      <c r="H156" s="3" t="s">
        <v>15</v>
      </c>
      <c r="I156" s="3" t="s">
        <v>15</v>
      </c>
      <c r="J156" s="3" t="s">
        <v>15</v>
      </c>
    </row>
    <row r="157" spans="1:10" ht="16" x14ac:dyDescent="0.2">
      <c r="A157" s="2" t="s">
        <v>150</v>
      </c>
      <c r="B157" s="3" t="s">
        <v>15</v>
      </c>
      <c r="C157" s="3" t="s">
        <v>15</v>
      </c>
      <c r="D157" s="3" t="s">
        <v>15</v>
      </c>
      <c r="E157" s="3" t="s">
        <v>15</v>
      </c>
      <c r="F157" s="4" t="s">
        <v>15</v>
      </c>
      <c r="G157" s="3" t="s">
        <v>15</v>
      </c>
      <c r="H157" s="3" t="s">
        <v>15</v>
      </c>
      <c r="I157" s="3" t="s">
        <v>15</v>
      </c>
      <c r="J157" s="3" t="s">
        <v>15</v>
      </c>
    </row>
    <row r="158" spans="1:10" ht="16" x14ac:dyDescent="0.2">
      <c r="A158" s="2" t="s">
        <v>151</v>
      </c>
      <c r="B158" s="3" t="s">
        <v>15</v>
      </c>
      <c r="C158" s="3" t="s">
        <v>15</v>
      </c>
      <c r="D158" s="3" t="s">
        <v>15</v>
      </c>
      <c r="E158" s="3" t="s">
        <v>15</v>
      </c>
      <c r="F158" s="4" t="s">
        <v>15</v>
      </c>
      <c r="G158" s="3" t="s">
        <v>15</v>
      </c>
      <c r="H158" s="3" t="s">
        <v>15</v>
      </c>
      <c r="I158" s="3" t="s">
        <v>15</v>
      </c>
      <c r="J158" s="3" t="s">
        <v>15</v>
      </c>
    </row>
    <row r="159" spans="1:10" ht="16" x14ac:dyDescent="0.2">
      <c r="A159" s="2" t="s">
        <v>152</v>
      </c>
      <c r="B159" s="3">
        <v>-20620000</v>
      </c>
      <c r="C159" s="3">
        <v>-30667000</v>
      </c>
      <c r="D159" s="3">
        <v>-38370000</v>
      </c>
      <c r="E159" s="3">
        <v>-47951000</v>
      </c>
      <c r="F159" s="4">
        <v>-100245000</v>
      </c>
      <c r="G159" s="3">
        <v>-57058000</v>
      </c>
      <c r="H159" s="3">
        <v>-14534000</v>
      </c>
      <c r="I159" s="3">
        <v>-14550000</v>
      </c>
      <c r="J159" s="3">
        <v>-14103000</v>
      </c>
    </row>
    <row r="160" spans="1:10" ht="16" x14ac:dyDescent="0.2">
      <c r="A160" s="2" t="s">
        <v>153</v>
      </c>
      <c r="B160" s="3">
        <v>-20461000</v>
      </c>
      <c r="C160" s="3">
        <v>-30107000</v>
      </c>
      <c r="D160" s="3">
        <v>-38321000</v>
      </c>
      <c r="E160" s="3">
        <v>-47951000</v>
      </c>
      <c r="F160" s="4">
        <v>-52294000</v>
      </c>
      <c r="G160" s="3">
        <v>-9107000</v>
      </c>
      <c r="H160" s="3">
        <v>-14534000</v>
      </c>
      <c r="I160" s="3">
        <v>-14550000</v>
      </c>
      <c r="J160" s="3">
        <v>-14103000</v>
      </c>
    </row>
    <row r="161" spans="1:10" ht="16" x14ac:dyDescent="0.2">
      <c r="A161" s="2" t="s">
        <v>154</v>
      </c>
      <c r="B161" s="3">
        <v>-159000</v>
      </c>
      <c r="C161" s="3">
        <v>-560000</v>
      </c>
      <c r="D161" s="3">
        <v>-49000</v>
      </c>
      <c r="E161" s="3" t="s">
        <v>15</v>
      </c>
      <c r="F161" s="4">
        <v>-47951000</v>
      </c>
      <c r="G161" s="3">
        <v>-47951000</v>
      </c>
      <c r="H161" s="3" t="s">
        <v>15</v>
      </c>
      <c r="I161" s="3" t="s">
        <v>15</v>
      </c>
      <c r="J161" s="3" t="s">
        <v>15</v>
      </c>
    </row>
    <row r="162" spans="1:10" ht="16" x14ac:dyDescent="0.2">
      <c r="A162" s="2" t="s">
        <v>155</v>
      </c>
      <c r="B162" s="3">
        <v>-435000</v>
      </c>
      <c r="C162" s="3" t="s">
        <v>15</v>
      </c>
      <c r="D162" s="3" t="s">
        <v>15</v>
      </c>
      <c r="E162" s="3">
        <v>3901000</v>
      </c>
      <c r="F162" s="4" t="s">
        <v>15</v>
      </c>
      <c r="G162" s="3" t="s">
        <v>15</v>
      </c>
      <c r="H162" s="3" t="s">
        <v>15</v>
      </c>
      <c r="I162" s="3" t="s">
        <v>15</v>
      </c>
      <c r="J162" s="3" t="s">
        <v>15</v>
      </c>
    </row>
    <row r="163" spans="1:10" ht="16" x14ac:dyDescent="0.2">
      <c r="A163" s="2" t="s">
        <v>156</v>
      </c>
      <c r="B163" s="3" t="s">
        <v>15</v>
      </c>
      <c r="C163" s="3" t="s">
        <v>15</v>
      </c>
      <c r="D163" s="3" t="s">
        <v>15</v>
      </c>
      <c r="E163" s="3">
        <v>3901000</v>
      </c>
      <c r="F163" s="4" t="s">
        <v>15</v>
      </c>
      <c r="G163" s="3" t="s">
        <v>15</v>
      </c>
      <c r="H163" s="3" t="s">
        <v>15</v>
      </c>
      <c r="I163" s="3" t="s">
        <v>15</v>
      </c>
      <c r="J163" s="3" t="s">
        <v>15</v>
      </c>
    </row>
    <row r="164" spans="1:10" ht="16" x14ac:dyDescent="0.2">
      <c r="A164" s="2" t="s">
        <v>157</v>
      </c>
      <c r="B164" s="3">
        <v>-435000</v>
      </c>
      <c r="C164" s="3" t="s">
        <v>15</v>
      </c>
      <c r="D164" s="3" t="s">
        <v>15</v>
      </c>
      <c r="E164" s="3" t="s">
        <v>15</v>
      </c>
      <c r="F164" s="4" t="s">
        <v>15</v>
      </c>
      <c r="G164" s="3" t="s">
        <v>15</v>
      </c>
      <c r="H164" s="3" t="s">
        <v>15</v>
      </c>
      <c r="I164" s="3" t="s">
        <v>15</v>
      </c>
      <c r="J164" s="3" t="s">
        <v>15</v>
      </c>
    </row>
    <row r="165" spans="1:10" ht="16" x14ac:dyDescent="0.2">
      <c r="A165" s="2" t="s">
        <v>158</v>
      </c>
      <c r="B165" s="3" t="s">
        <v>15</v>
      </c>
      <c r="C165" s="3" t="s">
        <v>15</v>
      </c>
      <c r="D165" s="3">
        <v>-10228000</v>
      </c>
      <c r="E165" s="3">
        <v>-32242000</v>
      </c>
      <c r="F165" s="4" t="s">
        <v>15</v>
      </c>
      <c r="G165" s="3" t="s">
        <v>15</v>
      </c>
      <c r="H165" s="3" t="s">
        <v>15</v>
      </c>
      <c r="I165" s="3" t="s">
        <v>15</v>
      </c>
      <c r="J165" s="3" t="s">
        <v>15</v>
      </c>
    </row>
    <row r="166" spans="1:10" ht="16" x14ac:dyDescent="0.2">
      <c r="A166" s="2" t="s">
        <v>159</v>
      </c>
      <c r="B166" s="3" t="s">
        <v>15</v>
      </c>
      <c r="C166" s="3" t="s">
        <v>15</v>
      </c>
      <c r="D166" s="3" t="s">
        <v>15</v>
      </c>
      <c r="E166" s="3" t="s">
        <v>15</v>
      </c>
      <c r="F166" s="4" t="s">
        <v>15</v>
      </c>
      <c r="G166" s="3" t="s">
        <v>15</v>
      </c>
      <c r="H166" s="3" t="s">
        <v>15</v>
      </c>
      <c r="I166" s="3" t="s">
        <v>15</v>
      </c>
      <c r="J166" s="3" t="s">
        <v>15</v>
      </c>
    </row>
    <row r="167" spans="1:10" ht="16" x14ac:dyDescent="0.2">
      <c r="A167" s="2" t="s">
        <v>160</v>
      </c>
      <c r="B167" s="3" t="s">
        <v>15</v>
      </c>
      <c r="C167" s="3" t="s">
        <v>15</v>
      </c>
      <c r="D167" s="3">
        <v>-10228000</v>
      </c>
      <c r="E167" s="3">
        <v>-32242000</v>
      </c>
      <c r="F167" s="4" t="s">
        <v>15</v>
      </c>
      <c r="G167" s="3" t="s">
        <v>15</v>
      </c>
      <c r="H167" s="3" t="s">
        <v>15</v>
      </c>
      <c r="I167" s="3" t="s">
        <v>15</v>
      </c>
      <c r="J167" s="3" t="s">
        <v>15</v>
      </c>
    </row>
    <row r="168" spans="1:10" ht="16" x14ac:dyDescent="0.2">
      <c r="A168" s="2" t="s">
        <v>161</v>
      </c>
      <c r="B168" s="3" t="s">
        <v>15</v>
      </c>
      <c r="C168" s="3" t="s">
        <v>15</v>
      </c>
      <c r="D168" s="3" t="s">
        <v>15</v>
      </c>
      <c r="E168" s="3" t="s">
        <v>15</v>
      </c>
      <c r="F168" s="4" t="s">
        <v>15</v>
      </c>
      <c r="G168" s="3" t="s">
        <v>15</v>
      </c>
      <c r="H168" s="3" t="s">
        <v>15</v>
      </c>
      <c r="I168" s="3" t="s">
        <v>15</v>
      </c>
      <c r="J168" s="3" t="s">
        <v>15</v>
      </c>
    </row>
    <row r="169" spans="1:10" ht="16" x14ac:dyDescent="0.2">
      <c r="A169" s="2" t="s">
        <v>162</v>
      </c>
      <c r="B169" s="3" t="s">
        <v>15</v>
      </c>
      <c r="C169" s="3" t="s">
        <v>15</v>
      </c>
      <c r="D169" s="3" t="s">
        <v>15</v>
      </c>
      <c r="E169" s="3" t="s">
        <v>15</v>
      </c>
      <c r="F169" s="4">
        <v>47951000</v>
      </c>
      <c r="G169" s="3">
        <v>47951000</v>
      </c>
      <c r="H169" s="3" t="s">
        <v>15</v>
      </c>
      <c r="I169" s="3" t="s">
        <v>15</v>
      </c>
      <c r="J169" s="3" t="s">
        <v>15</v>
      </c>
    </row>
    <row r="170" spans="1:10" ht="16" x14ac:dyDescent="0.2">
      <c r="A170" s="2" t="s">
        <v>146</v>
      </c>
      <c r="B170" s="3" t="s">
        <v>15</v>
      </c>
      <c r="C170" s="3" t="s">
        <v>15</v>
      </c>
      <c r="D170" s="3" t="s">
        <v>15</v>
      </c>
      <c r="E170" s="3" t="s">
        <v>15</v>
      </c>
      <c r="F170" s="4" t="s">
        <v>15</v>
      </c>
      <c r="G170" s="3" t="s">
        <v>15</v>
      </c>
      <c r="H170" s="3" t="s">
        <v>15</v>
      </c>
      <c r="I170" s="3" t="s">
        <v>15</v>
      </c>
      <c r="J170" s="3" t="s">
        <v>15</v>
      </c>
    </row>
    <row r="171" spans="1:10" ht="16" x14ac:dyDescent="0.2">
      <c r="A171" s="2" t="s">
        <v>163</v>
      </c>
      <c r="B171" s="3">
        <v>-21055000</v>
      </c>
      <c r="C171" s="3">
        <v>-30667000</v>
      </c>
      <c r="D171" s="3">
        <v>-48598000</v>
      </c>
      <c r="E171" s="3">
        <v>-76292000</v>
      </c>
      <c r="F171" s="4">
        <v>-52294000</v>
      </c>
      <c r="G171" s="3">
        <v>-9107000</v>
      </c>
      <c r="H171" s="3">
        <v>-14534000</v>
      </c>
      <c r="I171" s="3">
        <v>-14550000</v>
      </c>
      <c r="J171" s="3">
        <v>-14103000</v>
      </c>
    </row>
    <row r="172" spans="1:10" ht="16" x14ac:dyDescent="0.2">
      <c r="A172" s="2" t="s">
        <v>164</v>
      </c>
      <c r="B172" s="3" t="s">
        <v>15</v>
      </c>
      <c r="C172" s="3" t="s">
        <v>15</v>
      </c>
      <c r="D172" s="3">
        <v>-269174000</v>
      </c>
      <c r="E172" s="3" t="s">
        <v>15</v>
      </c>
      <c r="F172" s="4">
        <v>0</v>
      </c>
      <c r="G172" s="3" t="s">
        <v>15</v>
      </c>
      <c r="H172" s="3" t="s">
        <v>15</v>
      </c>
      <c r="I172" s="3" t="s">
        <v>15</v>
      </c>
      <c r="J172" s="3" t="s">
        <v>15</v>
      </c>
    </row>
    <row r="173" spans="1:10" ht="16" x14ac:dyDescent="0.2">
      <c r="A173" s="2" t="s">
        <v>165</v>
      </c>
      <c r="B173" s="3">
        <v>-10000000</v>
      </c>
      <c r="C173" s="3">
        <v>-19083000</v>
      </c>
      <c r="D173" s="3">
        <v>-551047000</v>
      </c>
      <c r="E173" s="3">
        <v>-8000000</v>
      </c>
      <c r="F173" s="4">
        <v>-8000000</v>
      </c>
      <c r="G173" s="3">
        <v>-2000000</v>
      </c>
      <c r="H173" s="3">
        <v>-2000000</v>
      </c>
      <c r="I173" s="3">
        <v>-2000000</v>
      </c>
      <c r="J173" s="3">
        <v>-2000000</v>
      </c>
    </row>
    <row r="174" spans="1:10" ht="16" x14ac:dyDescent="0.2">
      <c r="A174" s="2" t="s">
        <v>166</v>
      </c>
      <c r="B174" s="3" t="s">
        <v>15</v>
      </c>
      <c r="C174" s="3">
        <v>434792000</v>
      </c>
      <c r="D174" s="3">
        <v>789927000</v>
      </c>
      <c r="E174" s="3" t="s">
        <v>15</v>
      </c>
      <c r="F174" s="4" t="s">
        <v>15</v>
      </c>
      <c r="G174" s="3" t="s">
        <v>15</v>
      </c>
      <c r="H174" s="3" t="s">
        <v>15</v>
      </c>
      <c r="I174" s="3" t="s">
        <v>15</v>
      </c>
      <c r="J174" s="3" t="s">
        <v>15</v>
      </c>
    </row>
    <row r="175" spans="1:10" ht="16" x14ac:dyDescent="0.2">
      <c r="A175" s="2" t="s">
        <v>167</v>
      </c>
      <c r="B175" s="3">
        <v>-10000000</v>
      </c>
      <c r="C175" s="3">
        <v>-453875000</v>
      </c>
      <c r="D175" s="3">
        <v>-1340974000</v>
      </c>
      <c r="E175" s="3">
        <v>-8000000</v>
      </c>
      <c r="F175" s="4">
        <v>-8000000</v>
      </c>
      <c r="G175" s="3">
        <v>-2000000</v>
      </c>
      <c r="H175" s="3">
        <v>-2000000</v>
      </c>
      <c r="I175" s="3">
        <v>-2000000</v>
      </c>
      <c r="J175" s="3">
        <v>-2000000</v>
      </c>
    </row>
    <row r="176" spans="1:10" ht="16" x14ac:dyDescent="0.2">
      <c r="A176" s="2" t="s">
        <v>168</v>
      </c>
      <c r="B176" s="3">
        <v>-148000</v>
      </c>
      <c r="C176" s="3">
        <v>719000</v>
      </c>
      <c r="D176" s="3">
        <v>1007000</v>
      </c>
      <c r="E176" s="3" t="s">
        <v>15</v>
      </c>
      <c r="F176" s="4" t="s">
        <v>15</v>
      </c>
      <c r="G176" s="3" t="s">
        <v>15</v>
      </c>
      <c r="H176" s="3" t="s">
        <v>15</v>
      </c>
      <c r="I176" s="3" t="s">
        <v>15</v>
      </c>
      <c r="J176" s="3" t="s">
        <v>15</v>
      </c>
    </row>
    <row r="177" spans="1:10" ht="16" x14ac:dyDescent="0.2">
      <c r="A177" s="2" t="s">
        <v>169</v>
      </c>
      <c r="B177" s="3" t="s">
        <v>15</v>
      </c>
      <c r="C177" s="3">
        <v>719000</v>
      </c>
      <c r="D177" s="3">
        <v>1007000</v>
      </c>
      <c r="E177" s="3" t="s">
        <v>15</v>
      </c>
      <c r="F177" s="4" t="s">
        <v>15</v>
      </c>
      <c r="G177" s="3" t="s">
        <v>15</v>
      </c>
      <c r="H177" s="3" t="s">
        <v>15</v>
      </c>
      <c r="I177" s="3" t="s">
        <v>15</v>
      </c>
      <c r="J177" s="3" t="s">
        <v>15</v>
      </c>
    </row>
    <row r="178" spans="1:10" ht="16" x14ac:dyDescent="0.2">
      <c r="A178" s="2" t="s">
        <v>170</v>
      </c>
      <c r="B178" s="3">
        <v>-148000</v>
      </c>
      <c r="C178" s="3" t="s">
        <v>15</v>
      </c>
      <c r="D178" s="3" t="s">
        <v>15</v>
      </c>
      <c r="E178" s="3" t="s">
        <v>15</v>
      </c>
      <c r="F178" s="4" t="s">
        <v>15</v>
      </c>
      <c r="G178" s="3" t="s">
        <v>15</v>
      </c>
      <c r="H178" s="3" t="s">
        <v>15</v>
      </c>
      <c r="I178" s="3" t="s">
        <v>15</v>
      </c>
      <c r="J178" s="3" t="s">
        <v>15</v>
      </c>
    </row>
    <row r="179" spans="1:10" ht="16" x14ac:dyDescent="0.2">
      <c r="A179" s="2" t="s">
        <v>171</v>
      </c>
      <c r="B179" s="3">
        <v>720000</v>
      </c>
      <c r="C179" s="3">
        <v>13943000</v>
      </c>
      <c r="D179" s="3">
        <v>760774000</v>
      </c>
      <c r="E179" s="3">
        <v>25875000</v>
      </c>
      <c r="F179" s="4">
        <v>16252000</v>
      </c>
      <c r="G179" s="3">
        <v>4869000</v>
      </c>
      <c r="H179" s="3">
        <v>-2014000</v>
      </c>
      <c r="I179" s="3">
        <v>12628000</v>
      </c>
      <c r="J179" s="3">
        <v>769000</v>
      </c>
    </row>
    <row r="180" spans="1:10" ht="16" x14ac:dyDescent="0.2">
      <c r="A180" s="2" t="s">
        <v>146</v>
      </c>
      <c r="B180" s="3" t="s">
        <v>15</v>
      </c>
      <c r="C180" s="3" t="s">
        <v>15</v>
      </c>
      <c r="D180" s="3" t="s">
        <v>15</v>
      </c>
      <c r="E180" s="3" t="s">
        <v>15</v>
      </c>
      <c r="F180" s="4" t="s">
        <v>15</v>
      </c>
      <c r="G180" s="3" t="s">
        <v>15</v>
      </c>
      <c r="H180" s="3" t="s">
        <v>15</v>
      </c>
      <c r="I180" s="3" t="s">
        <v>15</v>
      </c>
      <c r="J180" s="3" t="s">
        <v>15</v>
      </c>
    </row>
    <row r="181" spans="1:10" ht="16" x14ac:dyDescent="0.2">
      <c r="A181" s="2" t="s">
        <v>172</v>
      </c>
      <c r="B181" s="3">
        <v>-9428000</v>
      </c>
      <c r="C181" s="3">
        <v>-4421000</v>
      </c>
      <c r="D181" s="3">
        <v>-58440000</v>
      </c>
      <c r="E181" s="3">
        <v>17875000</v>
      </c>
      <c r="F181" s="4">
        <v>8252000</v>
      </c>
      <c r="G181" s="3">
        <v>2869000</v>
      </c>
      <c r="H181" s="3">
        <v>-4014000</v>
      </c>
      <c r="I181" s="3">
        <v>10628000</v>
      </c>
      <c r="J181" s="3">
        <v>-1231000</v>
      </c>
    </row>
    <row r="182" spans="1:10" ht="16" x14ac:dyDescent="0.2">
      <c r="A182" s="2" t="s">
        <v>173</v>
      </c>
      <c r="B182" s="3">
        <v>-70000</v>
      </c>
      <c r="C182" s="3">
        <v>62000</v>
      </c>
      <c r="D182" s="3">
        <v>129000</v>
      </c>
      <c r="E182" s="3">
        <v>-246000</v>
      </c>
      <c r="F182" s="4">
        <v>15000</v>
      </c>
      <c r="G182" s="3">
        <v>404000</v>
      </c>
      <c r="H182" s="3">
        <v>36000</v>
      </c>
      <c r="I182" s="3">
        <v>-409000</v>
      </c>
      <c r="J182" s="3">
        <v>-16000</v>
      </c>
    </row>
    <row r="183" spans="1:10" ht="16" x14ac:dyDescent="0.2">
      <c r="A183" s="2" t="s">
        <v>174</v>
      </c>
      <c r="B183" s="3">
        <v>35818000</v>
      </c>
      <c r="C183" s="3">
        <v>68855000</v>
      </c>
      <c r="D183" s="3">
        <v>20297000</v>
      </c>
      <c r="E183" s="3">
        <v>141490000</v>
      </c>
      <c r="F183" s="4">
        <v>200565000</v>
      </c>
      <c r="G183" s="3">
        <v>75231000</v>
      </c>
      <c r="H183" s="3">
        <v>14530000</v>
      </c>
      <c r="I183" s="3">
        <v>65632000</v>
      </c>
      <c r="J183" s="3">
        <v>45172000</v>
      </c>
    </row>
    <row r="184" spans="1:10" ht="16" x14ac:dyDescent="0.2">
      <c r="A184" s="2" t="s">
        <v>45</v>
      </c>
      <c r="B184" s="3">
        <v>162381000</v>
      </c>
      <c r="C184" s="3">
        <v>193342000</v>
      </c>
      <c r="D184" s="3">
        <v>-21546000</v>
      </c>
      <c r="E184" s="3">
        <v>179071000</v>
      </c>
      <c r="F184" s="4">
        <v>183259000</v>
      </c>
      <c r="G184" s="3">
        <v>42283000</v>
      </c>
      <c r="H184" s="3">
        <v>47286000</v>
      </c>
      <c r="I184" s="3">
        <v>42552000</v>
      </c>
      <c r="J184" s="3">
        <v>51138000</v>
      </c>
    </row>
    <row r="185" spans="1:10" ht="16" x14ac:dyDescent="0.2">
      <c r="A185" s="2" t="s">
        <v>46</v>
      </c>
      <c r="B185" s="5">
        <v>26.36</v>
      </c>
      <c r="C185" s="5">
        <v>30.54</v>
      </c>
      <c r="D185" s="5">
        <v>-3.13</v>
      </c>
      <c r="E185" s="5">
        <v>22.89</v>
      </c>
      <c r="F185" s="6">
        <v>21.77</v>
      </c>
      <c r="G185" s="5">
        <v>22.89</v>
      </c>
      <c r="H185" s="5">
        <v>22.75</v>
      </c>
      <c r="I185" s="5">
        <v>22.05</v>
      </c>
      <c r="J185" s="5">
        <v>21.77</v>
      </c>
    </row>
    <row r="186" spans="1:10" ht="16" x14ac:dyDescent="0.2">
      <c r="A186" s="2" t="s">
        <v>175</v>
      </c>
      <c r="B186" s="3" t="s">
        <v>15</v>
      </c>
      <c r="C186" s="3" t="s">
        <v>15</v>
      </c>
      <c r="D186" s="3">
        <v>10228000</v>
      </c>
      <c r="E186" s="3">
        <v>32242000</v>
      </c>
      <c r="F186" s="4" t="s">
        <v>15</v>
      </c>
      <c r="G186" s="3" t="s">
        <v>15</v>
      </c>
      <c r="H186" s="3" t="s">
        <v>15</v>
      </c>
      <c r="I186" s="3" t="s">
        <v>15</v>
      </c>
      <c r="J186" s="3" t="s">
        <v>15</v>
      </c>
    </row>
    <row r="187" spans="1:10" ht="16" x14ac:dyDescent="0.2">
      <c r="A187" s="2" t="s">
        <v>176</v>
      </c>
      <c r="B187" s="3">
        <v>45681000</v>
      </c>
      <c r="C187" s="3">
        <v>73276000</v>
      </c>
      <c r="D187" s="3">
        <v>88965000</v>
      </c>
      <c r="E187" s="3">
        <v>151956000</v>
      </c>
      <c r="F187" s="4">
        <v>144362000</v>
      </c>
      <c r="G187" s="3">
        <v>24411000</v>
      </c>
      <c r="H187" s="3">
        <v>18544000</v>
      </c>
      <c r="I187" s="3">
        <v>55004000</v>
      </c>
      <c r="J187" s="3">
        <v>46403000</v>
      </c>
    </row>
    <row r="188" spans="1:10" ht="16" x14ac:dyDescent="0.2">
      <c r="A188" s="31" t="s">
        <v>177</v>
      </c>
      <c r="B188" s="27">
        <v>45681000</v>
      </c>
      <c r="C188" s="27">
        <v>73276000</v>
      </c>
      <c r="D188" s="27">
        <v>88965000</v>
      </c>
      <c r="E188" s="27">
        <v>181987887</v>
      </c>
      <c r="F188" s="28">
        <v>144362000</v>
      </c>
      <c r="G188" s="27">
        <v>24411000</v>
      </c>
      <c r="H188" s="27">
        <v>18544000</v>
      </c>
      <c r="I188" s="27">
        <v>55004000</v>
      </c>
      <c r="J188" s="27">
        <v>46403000</v>
      </c>
    </row>
    <row r="189" spans="1:10" ht="16" x14ac:dyDescent="0.2">
      <c r="A189" s="21" t="s">
        <v>190</v>
      </c>
      <c r="B189" s="22"/>
      <c r="C189" s="23">
        <f>(C188/B188)-1</f>
        <v>0.60408047109301455</v>
      </c>
      <c r="D189" s="23">
        <f>(D188/C188)-1</f>
        <v>0.2141083028549593</v>
      </c>
      <c r="E189" s="23">
        <f>(E188/D188)-1</f>
        <v>1.0456121733265893</v>
      </c>
      <c r="F189" s="23">
        <f t="shared" ref="F189" si="8">(F188/E188)-1</f>
        <v>-0.20674940305230316</v>
      </c>
      <c r="G189" s="23"/>
      <c r="H189" s="23">
        <f t="shared" ref="H189:J189" si="9">(H188/G188)-1</f>
        <v>-0.24034246855925612</v>
      </c>
      <c r="I189" s="23">
        <f t="shared" si="9"/>
        <v>1.966134598792062</v>
      </c>
      <c r="J189" s="23">
        <f t="shared" si="9"/>
        <v>-0.15637044578576098</v>
      </c>
    </row>
    <row r="190" spans="1:10" ht="16" x14ac:dyDescent="0.2">
      <c r="A190" s="24" t="s">
        <v>191</v>
      </c>
      <c r="B190" s="25">
        <f t="shared" ref="B190:J190" si="10">B188/B2</f>
        <v>7.4147356529304445E-2</v>
      </c>
      <c r="C190" s="25">
        <f t="shared" si="10"/>
        <v>0.11574835363936922</v>
      </c>
      <c r="D190" s="25">
        <f t="shared" si="10"/>
        <v>0.12925548607559625</v>
      </c>
      <c r="E190" s="25">
        <f t="shared" si="10"/>
        <v>0.23258783586896509</v>
      </c>
      <c r="F190" s="25">
        <f t="shared" si="10"/>
        <v>0.17147533739882787</v>
      </c>
      <c r="G190" s="25">
        <f t="shared" si="10"/>
        <v>0.11959961980539524</v>
      </c>
      <c r="H190" s="25">
        <f t="shared" si="10"/>
        <v>9.0494292866937664E-2</v>
      </c>
      <c r="I190" s="25">
        <f t="shared" si="10"/>
        <v>0.25980822823673894</v>
      </c>
      <c r="J190" s="25">
        <f t="shared" si="10"/>
        <v>0.2098287564380254</v>
      </c>
    </row>
    <row r="191" spans="1:10" ht="16" x14ac:dyDescent="0.2">
      <c r="A191" s="2" t="s">
        <v>178</v>
      </c>
      <c r="B191" s="3" t="s">
        <v>15</v>
      </c>
      <c r="C191" s="3">
        <v>54753000</v>
      </c>
      <c r="D191" s="3">
        <v>-462033000</v>
      </c>
      <c r="E191" s="3">
        <v>143956000</v>
      </c>
      <c r="F191" s="4">
        <v>184313000</v>
      </c>
      <c r="G191" s="3">
        <v>70362000</v>
      </c>
      <c r="H191" s="3">
        <v>16544000</v>
      </c>
      <c r="I191" s="3">
        <v>53004000</v>
      </c>
      <c r="J191" s="3">
        <v>44403000</v>
      </c>
    </row>
    <row r="192" spans="1:10" ht="16" x14ac:dyDescent="0.2">
      <c r="A192" s="2" t="s">
        <v>179</v>
      </c>
      <c r="B192" s="5">
        <v>0.08</v>
      </c>
      <c r="C192" s="5">
        <v>0.12</v>
      </c>
      <c r="D192" s="5">
        <v>0.16</v>
      </c>
      <c r="E192" s="5">
        <v>0.25</v>
      </c>
      <c r="F192" s="6">
        <v>0.23</v>
      </c>
      <c r="G192" s="5">
        <v>0.04</v>
      </c>
      <c r="H192" s="5">
        <v>0.03</v>
      </c>
      <c r="I192" s="5">
        <v>0.09</v>
      </c>
      <c r="J192" s="5">
        <v>7.0000000000000007E-2</v>
      </c>
    </row>
    <row r="193" spans="1:10" ht="16" x14ac:dyDescent="0.2">
      <c r="A193" s="2" t="s">
        <v>180</v>
      </c>
      <c r="B193" s="3" t="s">
        <v>15</v>
      </c>
      <c r="C193" s="5">
        <v>58.61</v>
      </c>
      <c r="D193" s="5">
        <v>37.36</v>
      </c>
      <c r="E193" s="5">
        <v>22.56</v>
      </c>
      <c r="F193" s="6">
        <v>24.56</v>
      </c>
      <c r="G193" s="5">
        <v>19.850000000000001</v>
      </c>
      <c r="H193" s="5">
        <v>21.3</v>
      </c>
      <c r="I193" s="5">
        <v>23.8</v>
      </c>
      <c r="J193" s="5">
        <v>22.07</v>
      </c>
    </row>
    <row r="194" spans="1:10" ht="16" x14ac:dyDescent="0.2">
      <c r="A194" s="2" t="s">
        <v>181</v>
      </c>
      <c r="B194" s="5">
        <v>-0.32</v>
      </c>
      <c r="C194" s="5">
        <v>-6.16</v>
      </c>
      <c r="D194" s="5">
        <v>-0.51</v>
      </c>
      <c r="E194" s="5">
        <v>5.21</v>
      </c>
      <c r="F194" s="6">
        <v>-2.1</v>
      </c>
      <c r="G194" s="3">
        <v>76</v>
      </c>
      <c r="H194" s="5">
        <v>15.15</v>
      </c>
      <c r="I194" s="5">
        <v>-0.71</v>
      </c>
      <c r="J194" s="5">
        <v>-2.72</v>
      </c>
    </row>
    <row r="196" spans="1:10" ht="16" x14ac:dyDescent="0.2">
      <c r="A196" s="7"/>
    </row>
  </sheetData>
  <pageMargins left="0.7" right="0.7" top="0.75" bottom="0.75" header="0.3" footer="0.3"/>
  <ignoredErrors>
    <ignoredError sqref="B1:J1 A4:J7 A15:J16 A19:J33 A191:J195 A2:J2 A9:J11 A13:J13 A37:J95 A130:J142 A144:J171 A188 E188 A173:J187 A172:E172 G172:J172 A97:J104 A96 C96:J96 A106:J125 A105 C105:J105 A127:J128 A126 C126:J1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913CD-DD9D-6E48-BE97-25C3F39334E7}">
  <dimension ref="A1:R110"/>
  <sheetViews>
    <sheetView tabSelected="1" workbookViewId="0">
      <selection activeCell="H20" sqref="H20"/>
    </sheetView>
  </sheetViews>
  <sheetFormatPr baseColWidth="10" defaultRowHeight="15" x14ac:dyDescent="0.2"/>
  <cols>
    <col min="1" max="18" width="18.83203125" customWidth="1"/>
  </cols>
  <sheetData>
    <row r="1" spans="1:18" s="114" customFormat="1" ht="22" customHeight="1" x14ac:dyDescent="0.2">
      <c r="A1" s="113" t="e" vm="1">
        <v>#VALUE!</v>
      </c>
      <c r="B1" s="113"/>
      <c r="C1" s="113"/>
      <c r="D1" s="113"/>
      <c r="E1" s="113"/>
      <c r="F1" s="113"/>
      <c r="G1" s="113"/>
      <c r="H1" s="113"/>
      <c r="I1" s="113"/>
      <c r="J1" s="113"/>
      <c r="K1" s="113"/>
      <c r="L1" s="113"/>
      <c r="M1" s="113"/>
      <c r="N1" s="113"/>
      <c r="O1" s="113"/>
      <c r="P1" s="113"/>
      <c r="Q1" s="113"/>
      <c r="R1" s="113"/>
    </row>
    <row r="2" spans="1:18" s="114" customFormat="1" ht="22" customHeight="1" thickBot="1" x14ac:dyDescent="0.25">
      <c r="A2" s="113"/>
      <c r="B2" s="113"/>
      <c r="C2" s="113"/>
      <c r="D2" s="113"/>
      <c r="E2" s="113"/>
      <c r="F2" s="113"/>
      <c r="G2" s="113"/>
      <c r="H2" s="113"/>
      <c r="I2" s="113"/>
      <c r="J2" s="113"/>
      <c r="K2" s="113"/>
      <c r="L2" s="113"/>
      <c r="M2" s="113"/>
      <c r="N2" s="113"/>
      <c r="O2" s="113"/>
      <c r="P2" s="113"/>
      <c r="Q2" s="113"/>
      <c r="R2" s="113"/>
    </row>
    <row r="3" spans="1:18" ht="22" customHeight="1" x14ac:dyDescent="0.2">
      <c r="A3" s="32" cm="1">
        <f t="array" ref="A3">_FV(A1,"Market cap",TRUE)</f>
        <v>7320161788</v>
      </c>
      <c r="B3" s="33" t="s">
        <v>192</v>
      </c>
      <c r="C3" s="94">
        <f>Financials!F8*0.01</f>
        <v>0.72340000000000004</v>
      </c>
      <c r="D3" s="33" t="s">
        <v>193</v>
      </c>
      <c r="E3" s="94">
        <f>SUM(C11:E11)/3</f>
        <v>8.3865785350465558E-2</v>
      </c>
      <c r="F3" s="34" t="s">
        <v>194</v>
      </c>
      <c r="G3" s="35">
        <f>AVERAGE(Financials!C129:F129)</f>
        <v>1.6493704082504335E-2</v>
      </c>
      <c r="H3" s="34" t="s">
        <v>195</v>
      </c>
      <c r="I3" s="98">
        <f>J15*(1+I7)/(I6-I7)</f>
        <v>6130459204.5597153</v>
      </c>
      <c r="J3" s="36" t="s">
        <v>196</v>
      </c>
      <c r="K3" s="102">
        <f>(Financials!F172*-1)/Model!A3</f>
        <v>0</v>
      </c>
      <c r="L3" s="37" t="s">
        <v>197</v>
      </c>
      <c r="M3" s="38"/>
      <c r="N3" s="115" t="s">
        <v>198</v>
      </c>
      <c r="O3" s="116"/>
      <c r="P3" s="38"/>
      <c r="Q3" s="38"/>
      <c r="R3" s="38"/>
    </row>
    <row r="4" spans="1:18" ht="22" customHeight="1" x14ac:dyDescent="0.2">
      <c r="A4" s="39">
        <f>Financials!F56-Financials!F96-Financials!F105</f>
        <v>-386951000</v>
      </c>
      <c r="B4" s="40" t="s">
        <v>199</v>
      </c>
      <c r="C4" s="95">
        <f>Financials!F17*0.01</f>
        <v>5.79E-2</v>
      </c>
      <c r="D4" s="40" t="s">
        <v>200</v>
      </c>
      <c r="E4" s="95">
        <f>SUM(C13:E13)/3</f>
        <v>3.8919407796250254</v>
      </c>
      <c r="F4" s="41" t="s">
        <v>201</v>
      </c>
      <c r="G4" s="42">
        <f>A5*(1+(5*G3))</f>
        <v>687237181.25209367</v>
      </c>
      <c r="H4" s="41" t="s">
        <v>202</v>
      </c>
      <c r="I4" s="99">
        <f>NPV(I6,F15,G15,H15,I15,(J15+I3))</f>
        <v>5413154470.3459158</v>
      </c>
      <c r="J4" s="41" t="s">
        <v>203</v>
      </c>
      <c r="K4" s="100" cm="1">
        <f t="array" ref="K4">_FV(A1,"Change (%)",TRUE)</f>
        <v>8.6810000000000001E-4</v>
      </c>
      <c r="L4" s="43" t="s">
        <v>204</v>
      </c>
      <c r="M4" s="38"/>
      <c r="N4" s="117" t="s">
        <v>205</v>
      </c>
      <c r="O4" s="118"/>
      <c r="P4" s="38"/>
      <c r="Q4" s="38"/>
      <c r="R4" s="38"/>
    </row>
    <row r="5" spans="1:18" ht="22" customHeight="1" x14ac:dyDescent="0.2">
      <c r="A5" s="39" cm="1">
        <f t="array" ref="A5">_FV(A1,"Shares outstanding",TRUE)</f>
        <v>634879600</v>
      </c>
      <c r="B5" s="40" t="s">
        <v>206</v>
      </c>
      <c r="C5" s="95">
        <f>F14</f>
        <v>0.24069767441860465</v>
      </c>
      <c r="D5" s="44" t="s">
        <v>207</v>
      </c>
      <c r="E5" s="95">
        <f>SUM(C16:E16)/3</f>
        <v>0.62126698242485434</v>
      </c>
      <c r="F5" s="41" t="s">
        <v>208</v>
      </c>
      <c r="G5" s="42">
        <f>Financials!F56</f>
        <v>448733000</v>
      </c>
      <c r="H5" s="41" t="s">
        <v>209</v>
      </c>
      <c r="I5" s="99">
        <f>I4+G5-G6</f>
        <v>5026203470.3459158</v>
      </c>
      <c r="J5" s="41" t="s">
        <v>210</v>
      </c>
      <c r="K5" s="107" cm="1">
        <f t="array" ref="K5">_FV(A1,"Price")</f>
        <v>11.53</v>
      </c>
      <c r="L5" s="45" t="s">
        <v>211</v>
      </c>
      <c r="M5" s="38"/>
      <c r="N5" s="46" t="s">
        <v>212</v>
      </c>
      <c r="O5" s="47">
        <f>Financials!F20</f>
        <v>42328000</v>
      </c>
      <c r="P5" s="38"/>
      <c r="Q5" s="38"/>
      <c r="R5" s="38"/>
    </row>
    <row r="6" spans="1:18" ht="22" customHeight="1" x14ac:dyDescent="0.2">
      <c r="A6" s="48">
        <f>O20/F10</f>
        <v>8.5118160325581389</v>
      </c>
      <c r="B6" s="40" t="s">
        <v>213</v>
      </c>
      <c r="C6" s="95">
        <f>F17</f>
        <v>0.2744186046511628</v>
      </c>
      <c r="D6" s="44" t="s">
        <v>191</v>
      </c>
      <c r="E6" s="95">
        <f>Financials!F33/Financials!F126</f>
        <v>-5.663721198145491E-2</v>
      </c>
      <c r="F6" s="40" t="s">
        <v>214</v>
      </c>
      <c r="G6" s="42">
        <f>Financials!F96+Financials!F105</f>
        <v>835684000</v>
      </c>
      <c r="H6" s="41" t="s">
        <v>215</v>
      </c>
      <c r="I6" s="100">
        <f>N25</f>
        <v>7.2484207999212444E-2</v>
      </c>
      <c r="J6" s="41" t="s">
        <v>216</v>
      </c>
      <c r="K6" s="103">
        <f>I5/G4</f>
        <v>7.3136372819476341</v>
      </c>
      <c r="L6" s="49" t="s">
        <v>217</v>
      </c>
      <c r="M6" s="38"/>
      <c r="N6" s="46" t="s">
        <v>218</v>
      </c>
      <c r="O6" s="47">
        <f>Financials!F96</f>
        <v>14879000</v>
      </c>
      <c r="P6" s="38"/>
      <c r="Q6" s="38"/>
      <c r="R6" s="38"/>
    </row>
    <row r="7" spans="1:18" ht="22" customHeight="1" thickBot="1" x14ac:dyDescent="0.25">
      <c r="A7" s="50">
        <f>O20/F12</f>
        <v>35.36310042512077</v>
      </c>
      <c r="B7" s="51" t="s">
        <v>219</v>
      </c>
      <c r="C7" s="96">
        <f>F15/A3</f>
        <v>3.2239724590087164E-2</v>
      </c>
      <c r="D7" s="51" t="s">
        <v>220</v>
      </c>
      <c r="E7" s="97">
        <f>(Financials!F16*(1-0.25))/(Financials!F126+Financials!F105+Financials!F96)</f>
        <v>1.2622699820981074E-2</v>
      </c>
      <c r="F7" s="51" t="s">
        <v>187</v>
      </c>
      <c r="G7" s="52">
        <f>(Financials!F96+Financials!F105)/Financials!F126</f>
        <v>0.40587241656313655</v>
      </c>
      <c r="H7" s="53" t="s">
        <v>221</v>
      </c>
      <c r="I7" s="101">
        <v>2.5000000000000001E-2</v>
      </c>
      <c r="J7" s="54" t="s">
        <v>222</v>
      </c>
      <c r="K7" s="104">
        <f>K6/K5-1</f>
        <v>-0.36568627216412541</v>
      </c>
      <c r="L7" s="55" t="s">
        <v>223</v>
      </c>
      <c r="M7" s="38"/>
      <c r="N7" s="46" t="s">
        <v>224</v>
      </c>
      <c r="O7" s="47">
        <f>Financials!F105</f>
        <v>820805000</v>
      </c>
      <c r="P7" s="38"/>
      <c r="Q7" s="38"/>
      <c r="R7" s="38"/>
    </row>
    <row r="8" spans="1:18" ht="22" customHeight="1" x14ac:dyDescent="0.2">
      <c r="A8" s="56"/>
      <c r="B8" s="38"/>
      <c r="C8" s="38"/>
      <c r="D8" s="38"/>
      <c r="E8" s="38"/>
      <c r="F8" s="105"/>
      <c r="G8" s="105"/>
      <c r="H8" s="105"/>
      <c r="I8" s="105"/>
      <c r="J8" s="106"/>
      <c r="K8" s="57"/>
      <c r="L8" s="57"/>
      <c r="M8" s="38"/>
      <c r="N8" s="58" t="s">
        <v>205</v>
      </c>
      <c r="O8" s="59">
        <f>O5/(O6+O7)</f>
        <v>5.0650724436509496E-2</v>
      </c>
      <c r="P8" s="38"/>
      <c r="Q8" s="38"/>
      <c r="R8" s="38"/>
    </row>
    <row r="9" spans="1:18" ht="22" customHeight="1" x14ac:dyDescent="0.2">
      <c r="A9" s="60"/>
      <c r="B9" s="61">
        <v>2019</v>
      </c>
      <c r="C9" s="61">
        <v>2020</v>
      </c>
      <c r="D9" s="61">
        <v>2021</v>
      </c>
      <c r="E9" s="62">
        <v>2022</v>
      </c>
      <c r="F9" s="63">
        <v>2023</v>
      </c>
      <c r="G9" s="64">
        <v>2024</v>
      </c>
      <c r="H9" s="64">
        <v>2025</v>
      </c>
      <c r="I9" s="64">
        <v>2026</v>
      </c>
      <c r="J9" s="65">
        <v>2027</v>
      </c>
      <c r="K9" s="57"/>
      <c r="L9" s="57"/>
      <c r="M9" s="57"/>
      <c r="N9" s="46" t="s">
        <v>225</v>
      </c>
      <c r="O9" s="47">
        <f>Financials!F25</f>
        <v>-2504000</v>
      </c>
      <c r="P9" s="38"/>
      <c r="Q9" s="38"/>
      <c r="R9" s="38"/>
    </row>
    <row r="10" spans="1:18" ht="22" customHeight="1" x14ac:dyDescent="0.2">
      <c r="A10" s="66" t="s">
        <v>226</v>
      </c>
      <c r="B10" s="67">
        <v>616084000</v>
      </c>
      <c r="C10" s="67">
        <v>633063000</v>
      </c>
      <c r="D10" s="67">
        <v>688288000</v>
      </c>
      <c r="E10" s="68">
        <v>782448000</v>
      </c>
      <c r="F10" s="67">
        <v>860000000</v>
      </c>
      <c r="G10" s="67">
        <v>934000000</v>
      </c>
      <c r="H10" s="67">
        <v>1005000000</v>
      </c>
      <c r="I10" s="67">
        <v>1006000000</v>
      </c>
      <c r="J10" s="68">
        <v>1051000000</v>
      </c>
      <c r="K10" s="93" t="s">
        <v>227</v>
      </c>
      <c r="L10" s="57"/>
      <c r="N10" s="46" t="s">
        <v>228</v>
      </c>
      <c r="O10" s="47">
        <f>Financials!F24</f>
        <v>-117794000</v>
      </c>
      <c r="P10" s="38"/>
      <c r="Q10" s="38"/>
      <c r="R10" s="38"/>
    </row>
    <row r="11" spans="1:18" ht="22" customHeight="1" x14ac:dyDescent="0.2">
      <c r="A11" s="69"/>
      <c r="B11" s="70"/>
      <c r="C11" s="70">
        <f t="shared" ref="C11:J11" si="0">(C10/B10)-1</f>
        <v>2.755955356737072E-2</v>
      </c>
      <c r="D11" s="70">
        <f t="shared" si="0"/>
        <v>8.7234603823000301E-2</v>
      </c>
      <c r="E11" s="70">
        <f t="shared" si="0"/>
        <v>0.13680319866102564</v>
      </c>
      <c r="F11" s="71">
        <f t="shared" si="0"/>
        <v>9.9114573748031898E-2</v>
      </c>
      <c r="G11" s="70">
        <f t="shared" si="0"/>
        <v>8.6046511627906996E-2</v>
      </c>
      <c r="H11" s="70">
        <f t="shared" si="0"/>
        <v>7.6017130620984918E-2</v>
      </c>
      <c r="I11" s="70">
        <f t="shared" si="0"/>
        <v>9.9502487562186381E-4</v>
      </c>
      <c r="J11" s="72">
        <f t="shared" si="0"/>
        <v>4.4731610337972239E-2</v>
      </c>
      <c r="K11" s="72">
        <f>SUM(F11:J11)/5</f>
        <v>6.138097024210358E-2</v>
      </c>
      <c r="L11" s="57"/>
      <c r="M11" s="57"/>
      <c r="N11" s="46" t="s">
        <v>229</v>
      </c>
      <c r="O11" s="73">
        <f>O9/O10</f>
        <v>2.1257449445642392E-2</v>
      </c>
      <c r="P11" s="38"/>
      <c r="Q11" s="38"/>
      <c r="R11" s="38"/>
    </row>
    <row r="12" spans="1:18" ht="22" customHeight="1" x14ac:dyDescent="0.2">
      <c r="A12" s="66" t="s">
        <v>133</v>
      </c>
      <c r="B12" s="67">
        <v>-210340000</v>
      </c>
      <c r="C12" s="67">
        <v>-16876000</v>
      </c>
      <c r="D12" s="67">
        <v>-248919000</v>
      </c>
      <c r="E12" s="67">
        <v>38406000</v>
      </c>
      <c r="F12" s="74">
        <v>207000000</v>
      </c>
      <c r="G12" s="67">
        <v>231000000</v>
      </c>
      <c r="H12" s="67">
        <v>266000000</v>
      </c>
      <c r="I12" s="67">
        <v>261000000</v>
      </c>
      <c r="J12" s="68">
        <v>276000000</v>
      </c>
      <c r="K12" s="75" t="s">
        <v>230</v>
      </c>
      <c r="L12" s="57"/>
      <c r="M12" s="57"/>
      <c r="N12" s="46" t="s">
        <v>231</v>
      </c>
      <c r="O12" s="73">
        <f>O8*(1-O11)</f>
        <v>4.9574019222415236E-2</v>
      </c>
      <c r="P12" s="38"/>
      <c r="Q12" s="38"/>
      <c r="R12" s="38"/>
    </row>
    <row r="13" spans="1:18" ht="22" customHeight="1" x14ac:dyDescent="0.2">
      <c r="A13" s="69"/>
      <c r="B13" s="70"/>
      <c r="C13" s="70">
        <f t="shared" ref="C13:J13" si="1">(C12/B12)-1</f>
        <v>-0.91976799467528758</v>
      </c>
      <c r="D13" s="70">
        <f t="shared" si="1"/>
        <v>13.749881488504386</v>
      </c>
      <c r="E13" s="70">
        <f t="shared" si="1"/>
        <v>-1.1542911549540211</v>
      </c>
      <c r="F13" s="71">
        <f t="shared" si="1"/>
        <v>4.3897828464302453</v>
      </c>
      <c r="G13" s="70">
        <f t="shared" si="1"/>
        <v>0.11594202898550732</v>
      </c>
      <c r="H13" s="70">
        <f t="shared" si="1"/>
        <v>0.1515151515151516</v>
      </c>
      <c r="I13" s="70">
        <f t="shared" si="1"/>
        <v>-1.8796992481203034E-2</v>
      </c>
      <c r="J13" s="72">
        <f t="shared" si="1"/>
        <v>5.7471264367816133E-2</v>
      </c>
      <c r="K13" s="72">
        <f>AVERAGE(G13:J13)</f>
        <v>7.6532863096818005E-2</v>
      </c>
      <c r="L13" s="57"/>
      <c r="M13" s="57"/>
      <c r="N13" s="117" t="s">
        <v>232</v>
      </c>
      <c r="O13" s="118"/>
      <c r="P13" s="38"/>
      <c r="Q13" s="38"/>
      <c r="R13" s="38"/>
    </row>
    <row r="14" spans="1:18" ht="22" customHeight="1" x14ac:dyDescent="0.2">
      <c r="A14" s="76" t="s">
        <v>233</v>
      </c>
      <c r="B14" s="77">
        <f>B12/B10</f>
        <v>-0.34141448244070616</v>
      </c>
      <c r="C14" s="77">
        <f t="shared" ref="C14:J14" si="2">C12/C10</f>
        <v>-2.6657694415879622E-2</v>
      </c>
      <c r="D14" s="77">
        <f t="shared" si="2"/>
        <v>-0.36164948393695662</v>
      </c>
      <c r="E14" s="77">
        <f t="shared" si="2"/>
        <v>4.9084411999263847E-2</v>
      </c>
      <c r="F14" s="78">
        <f t="shared" si="2"/>
        <v>0.24069767441860465</v>
      </c>
      <c r="G14" s="77">
        <f t="shared" si="2"/>
        <v>0.24732334047109208</v>
      </c>
      <c r="H14" s="77">
        <f t="shared" si="2"/>
        <v>0.26467661691542288</v>
      </c>
      <c r="I14" s="77">
        <f t="shared" si="2"/>
        <v>0.25944333996023855</v>
      </c>
      <c r="J14" s="79">
        <f t="shared" si="2"/>
        <v>0.2626070409134158</v>
      </c>
      <c r="K14" s="79"/>
      <c r="L14" s="57"/>
      <c r="M14" s="57"/>
      <c r="N14" s="46" t="s">
        <v>234</v>
      </c>
      <c r="O14" s="73">
        <f>'[1]US Treasury Bonds'!$C$8</f>
        <v>4.1210000000000004E-2</v>
      </c>
      <c r="P14" s="38"/>
      <c r="Q14" s="38"/>
      <c r="R14" s="38"/>
    </row>
    <row r="15" spans="1:18" ht="22" customHeight="1" x14ac:dyDescent="0.2">
      <c r="A15" s="66" t="s">
        <v>176</v>
      </c>
      <c r="B15" s="67">
        <v>45681000</v>
      </c>
      <c r="C15" s="67">
        <v>73276000</v>
      </c>
      <c r="D15" s="67">
        <v>88965000</v>
      </c>
      <c r="E15" s="67">
        <v>181987887</v>
      </c>
      <c r="F15" s="74">
        <v>236000000</v>
      </c>
      <c r="G15" s="67">
        <v>263000000</v>
      </c>
      <c r="H15" s="67">
        <v>291000000</v>
      </c>
      <c r="I15" s="67">
        <v>275000000</v>
      </c>
      <c r="J15" s="68">
        <v>284000000</v>
      </c>
      <c r="K15" s="75" t="s">
        <v>235</v>
      </c>
      <c r="L15" s="57"/>
      <c r="M15" s="57"/>
      <c r="N15" s="46" t="s">
        <v>236</v>
      </c>
      <c r="O15" s="80" cm="1">
        <f t="array" ref="O15">_FV(A1,"Beta")</f>
        <v>0.79200000000000004</v>
      </c>
      <c r="P15" s="38"/>
      <c r="Q15" s="38"/>
      <c r="R15" s="38"/>
    </row>
    <row r="16" spans="1:18" ht="22" customHeight="1" x14ac:dyDescent="0.2">
      <c r="A16" s="81"/>
      <c r="B16" s="70"/>
      <c r="C16" s="70">
        <f t="shared" ref="C16:J16" si="3">(C15/B15)-1</f>
        <v>0.60408047109301455</v>
      </c>
      <c r="D16" s="70">
        <f t="shared" si="3"/>
        <v>0.2141083028549593</v>
      </c>
      <c r="E16" s="70">
        <f t="shared" si="3"/>
        <v>1.0456121733265893</v>
      </c>
      <c r="F16" s="71">
        <f t="shared" si="3"/>
        <v>0.29678960446416958</v>
      </c>
      <c r="G16" s="70">
        <f t="shared" si="3"/>
        <v>0.11440677966101687</v>
      </c>
      <c r="H16" s="70">
        <f t="shared" si="3"/>
        <v>0.10646387832699622</v>
      </c>
      <c r="I16" s="70">
        <f t="shared" si="3"/>
        <v>-5.4982817869415834E-2</v>
      </c>
      <c r="J16" s="72">
        <f t="shared" si="3"/>
        <v>3.2727272727272716E-2</v>
      </c>
      <c r="K16" s="72">
        <f>SUM(F16:J16)/5</f>
        <v>9.9080943462007909E-2</v>
      </c>
      <c r="L16" s="57"/>
      <c r="M16" s="57"/>
      <c r="N16" s="46" t="s">
        <v>237</v>
      </c>
      <c r="O16" s="73">
        <v>8.4000000000000005E-2</v>
      </c>
      <c r="P16" s="38"/>
      <c r="Q16" s="38"/>
      <c r="R16" s="38"/>
    </row>
    <row r="17" spans="1:18" ht="22" customHeight="1" x14ac:dyDescent="0.2">
      <c r="A17" s="76" t="s">
        <v>191</v>
      </c>
      <c r="B17" s="77">
        <f>B15/B10</f>
        <v>7.4147356529304445E-2</v>
      </c>
      <c r="C17" s="77">
        <f t="shared" ref="C17:J17" si="4">C15/C10</f>
        <v>0.11574835363936922</v>
      </c>
      <c r="D17" s="77">
        <f t="shared" si="4"/>
        <v>0.12925548607559625</v>
      </c>
      <c r="E17" s="79">
        <f t="shared" si="4"/>
        <v>0.23258783586896509</v>
      </c>
      <c r="F17" s="77">
        <f t="shared" si="4"/>
        <v>0.2744186046511628</v>
      </c>
      <c r="G17" s="77">
        <f t="shared" si="4"/>
        <v>0.28158458244111351</v>
      </c>
      <c r="H17" s="77">
        <f t="shared" si="4"/>
        <v>0.28955223880597014</v>
      </c>
      <c r="I17" s="77">
        <f t="shared" si="4"/>
        <v>0.27335984095427435</v>
      </c>
      <c r="J17" s="79">
        <f t="shared" si="4"/>
        <v>0.27021883920076117</v>
      </c>
      <c r="K17" s="79"/>
      <c r="L17" s="57"/>
      <c r="M17" s="57"/>
      <c r="N17" s="82" t="s">
        <v>232</v>
      </c>
      <c r="O17" s="83">
        <f>(O14)+((O15)*(O16-O14))</f>
        <v>7.5099680000000002E-2</v>
      </c>
      <c r="P17" s="38"/>
      <c r="Q17" s="38"/>
      <c r="R17" s="38"/>
    </row>
    <row r="18" spans="1:18" ht="22" customHeight="1" x14ac:dyDescent="0.2">
      <c r="A18" s="84" t="s">
        <v>187</v>
      </c>
      <c r="B18" s="85">
        <v>1.8868605290541018E-2</v>
      </c>
      <c r="C18" s="85">
        <v>2.1353501700587179E-2</v>
      </c>
      <c r="D18" s="85">
        <v>-3.9611056433560207E-2</v>
      </c>
      <c r="E18" s="85">
        <v>1.3421961743712445E-2</v>
      </c>
      <c r="F18" s="86"/>
      <c r="G18" s="85"/>
      <c r="H18" s="85"/>
      <c r="I18" s="85"/>
      <c r="J18" s="87"/>
      <c r="K18" s="88"/>
      <c r="L18" s="57"/>
      <c r="M18" s="57"/>
      <c r="N18" s="117" t="s">
        <v>238</v>
      </c>
      <c r="O18" s="118"/>
      <c r="P18" s="38"/>
      <c r="Q18" s="38"/>
      <c r="R18" s="38"/>
    </row>
    <row r="19" spans="1:18" ht="22" customHeight="1" x14ac:dyDescent="0.2">
      <c r="A19" s="57"/>
      <c r="B19" s="57"/>
      <c r="C19" s="57"/>
      <c r="D19" s="57"/>
      <c r="E19" s="57"/>
      <c r="F19" s="57" t="s">
        <v>239</v>
      </c>
      <c r="G19" s="57"/>
      <c r="H19" s="57"/>
      <c r="I19" s="57"/>
      <c r="J19" s="57"/>
      <c r="K19" s="57"/>
      <c r="L19" s="57"/>
      <c r="M19" s="57"/>
      <c r="N19" s="46" t="s">
        <v>215</v>
      </c>
      <c r="O19" s="89">
        <f>O6+O7</f>
        <v>835684000</v>
      </c>
      <c r="P19" s="38"/>
      <c r="Q19" s="38"/>
      <c r="R19" s="38"/>
    </row>
    <row r="20" spans="1:18" ht="22" customHeight="1" x14ac:dyDescent="0.2">
      <c r="B20" s="90"/>
      <c r="C20" s="90"/>
      <c r="D20" s="90"/>
      <c r="E20" s="90"/>
      <c r="F20" s="57"/>
      <c r="G20" s="57"/>
      <c r="H20" s="57"/>
      <c r="I20" s="57"/>
      <c r="J20" s="57"/>
      <c r="K20" s="57"/>
      <c r="L20" s="57"/>
      <c r="M20" s="57"/>
      <c r="N20" s="46" t="s">
        <v>192</v>
      </c>
      <c r="O20" s="89">
        <f>A3</f>
        <v>7320161788</v>
      </c>
      <c r="P20" s="38"/>
      <c r="Q20" s="38"/>
      <c r="R20" s="38"/>
    </row>
    <row r="21" spans="1:18" ht="22" customHeight="1" x14ac:dyDescent="0.2">
      <c r="A21" s="108" t="str" cm="1">
        <f t="array" ref="A21">_FV(A1,"Industry")</f>
        <v>Software &amp; IT Services</v>
      </c>
      <c r="B21" s="108"/>
      <c r="C21" s="119" cm="1">
        <f t="array" ref="C21">_FV(A1,"Year incorporated",TRUE)</f>
        <v>2021</v>
      </c>
      <c r="D21" s="119"/>
      <c r="E21" s="90"/>
      <c r="F21" s="57"/>
      <c r="G21" s="57"/>
      <c r="H21" s="57"/>
      <c r="I21" s="57"/>
      <c r="J21" s="57"/>
      <c r="K21" s="57"/>
      <c r="M21" s="57"/>
      <c r="N21" s="46" t="s">
        <v>240</v>
      </c>
      <c r="O21" s="89">
        <f>O19+O20</f>
        <v>8155845788</v>
      </c>
      <c r="P21" s="38"/>
      <c r="Q21" s="38"/>
      <c r="R21" s="38"/>
    </row>
    <row r="22" spans="1:18" ht="22" customHeight="1" x14ac:dyDescent="0.2">
      <c r="A22" s="108" t="str" cm="1">
        <f t="array" ref="A22">_FV(A1,"Description")</f>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c>
      <c r="B22" s="108"/>
      <c r="C22" s="108"/>
      <c r="D22" s="108"/>
      <c r="E22" s="108"/>
      <c r="F22" s="57"/>
      <c r="G22" s="57"/>
      <c r="H22" s="57"/>
      <c r="I22" s="57"/>
      <c r="J22" s="57"/>
      <c r="K22" s="57"/>
      <c r="L22" s="57"/>
      <c r="M22" s="57"/>
      <c r="N22" s="58" t="s">
        <v>241</v>
      </c>
      <c r="O22" s="91">
        <f>(O19/O21)</f>
        <v>0.10246441898516191</v>
      </c>
      <c r="P22" s="38"/>
      <c r="Q22" s="38"/>
      <c r="R22" s="38"/>
    </row>
    <row r="23" spans="1:18" ht="22" customHeight="1" x14ac:dyDescent="0.2">
      <c r="A23" s="108"/>
      <c r="B23" s="108"/>
      <c r="C23" s="108"/>
      <c r="D23" s="108"/>
      <c r="E23" s="108"/>
      <c r="F23" s="57"/>
      <c r="G23" s="57"/>
      <c r="H23" s="57"/>
      <c r="I23" s="57"/>
      <c r="J23" s="57"/>
      <c r="K23" s="57"/>
      <c r="L23" s="57"/>
      <c r="M23" s="57"/>
      <c r="N23" s="82" t="s">
        <v>242</v>
      </c>
      <c r="O23" s="92">
        <f>O20/O21</f>
        <v>0.8975355810148381</v>
      </c>
      <c r="P23" s="38"/>
      <c r="Q23" s="38"/>
      <c r="R23" s="38"/>
    </row>
    <row r="24" spans="1:18" ht="22" customHeight="1" x14ac:dyDescent="0.2">
      <c r="A24" s="108"/>
      <c r="B24" s="108"/>
      <c r="C24" s="108"/>
      <c r="D24" s="108"/>
      <c r="E24" s="108"/>
      <c r="F24" s="57"/>
      <c r="G24" s="57"/>
      <c r="H24" s="57"/>
      <c r="I24" s="57"/>
      <c r="J24" s="57"/>
      <c r="K24" s="57"/>
      <c r="L24" s="57"/>
      <c r="M24" s="57"/>
      <c r="N24" s="109" t="s">
        <v>243</v>
      </c>
      <c r="O24" s="110"/>
      <c r="P24" s="38"/>
      <c r="Q24" s="38"/>
      <c r="R24" s="38"/>
    </row>
    <row r="25" spans="1:18" ht="22" customHeight="1" x14ac:dyDescent="0.2">
      <c r="A25" s="108"/>
      <c r="B25" s="108"/>
      <c r="C25" s="108"/>
      <c r="D25" s="108"/>
      <c r="E25" s="108"/>
      <c r="F25" s="57"/>
      <c r="G25" s="57"/>
      <c r="H25" s="57"/>
      <c r="I25" s="57"/>
      <c r="J25" s="57"/>
      <c r="K25" s="57"/>
      <c r="L25" s="57"/>
      <c r="M25" s="57"/>
      <c r="N25" s="111">
        <f>(O22*O12)+(O23*O17)</f>
        <v>7.2484207999212444E-2</v>
      </c>
      <c r="O25" s="112"/>
      <c r="P25" s="38"/>
      <c r="Q25" s="38"/>
      <c r="R25" s="38"/>
    </row>
    <row r="26" spans="1:18" ht="22" customHeight="1" x14ac:dyDescent="0.2">
      <c r="A26" s="108"/>
      <c r="B26" s="108"/>
      <c r="C26" s="108"/>
      <c r="D26" s="108"/>
      <c r="E26" s="108"/>
      <c r="F26" s="57"/>
      <c r="G26" s="57"/>
      <c r="H26" s="57"/>
      <c r="I26" s="57"/>
      <c r="J26" s="57"/>
      <c r="K26" s="57"/>
      <c r="L26" s="57"/>
      <c r="M26" s="57"/>
      <c r="N26" s="57"/>
      <c r="O26" s="38"/>
      <c r="P26" s="38"/>
      <c r="Q26" s="38"/>
      <c r="R26" s="38"/>
    </row>
    <row r="27" spans="1:18" ht="22" customHeight="1" x14ac:dyDescent="0.2">
      <c r="A27" s="108"/>
      <c r="B27" s="108"/>
      <c r="C27" s="108"/>
      <c r="D27" s="108"/>
      <c r="E27" s="108"/>
      <c r="F27" s="57"/>
      <c r="G27" s="57"/>
      <c r="H27" s="57"/>
      <c r="I27" s="57"/>
      <c r="J27" s="57"/>
      <c r="K27" s="57"/>
      <c r="L27" s="57"/>
      <c r="M27" s="57"/>
      <c r="N27" s="57"/>
      <c r="O27" s="38"/>
      <c r="P27" s="38"/>
      <c r="Q27" s="38"/>
      <c r="R27" s="38"/>
    </row>
    <row r="28" spans="1:18" ht="22" customHeight="1" x14ac:dyDescent="0.2">
      <c r="A28" s="108"/>
      <c r="B28" s="108"/>
      <c r="C28" s="108"/>
      <c r="D28" s="108"/>
      <c r="E28" s="108"/>
      <c r="F28" s="57"/>
      <c r="G28" s="57"/>
      <c r="H28" s="57"/>
      <c r="I28" s="57"/>
      <c r="J28" s="57"/>
      <c r="K28" s="57"/>
      <c r="L28" s="57"/>
      <c r="M28" s="57"/>
      <c r="N28" s="57"/>
      <c r="O28" s="38"/>
      <c r="P28" s="38"/>
      <c r="Q28" s="38"/>
      <c r="R28" s="38"/>
    </row>
    <row r="29" spans="1:18" ht="22" customHeight="1" x14ac:dyDescent="0.2">
      <c r="A29" s="108"/>
      <c r="B29" s="108"/>
      <c r="C29" s="108"/>
      <c r="D29" s="108"/>
      <c r="E29" s="108"/>
      <c r="F29" s="57"/>
      <c r="G29" s="57"/>
      <c r="H29" s="57"/>
      <c r="I29" s="57"/>
      <c r="J29" s="57"/>
      <c r="K29" s="57"/>
      <c r="L29" s="57"/>
      <c r="M29" s="57"/>
      <c r="N29" s="57"/>
      <c r="O29" s="38"/>
      <c r="P29" s="38"/>
      <c r="Q29" s="38"/>
      <c r="R29" s="38"/>
    </row>
    <row r="30" spans="1:18" ht="22" customHeight="1" x14ac:dyDescent="0.2">
      <c r="A30" s="108"/>
      <c r="B30" s="108"/>
      <c r="C30" s="108"/>
      <c r="D30" s="108"/>
      <c r="E30" s="108"/>
      <c r="F30" s="57"/>
      <c r="G30" s="57"/>
      <c r="H30" s="57"/>
      <c r="I30" s="57"/>
      <c r="J30" s="57"/>
      <c r="K30" s="57"/>
      <c r="L30" s="57"/>
      <c r="M30" s="57"/>
      <c r="N30" s="57"/>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57"/>
      <c r="B33" s="57"/>
      <c r="C33" s="57"/>
      <c r="D33" s="57"/>
      <c r="E33" s="57"/>
      <c r="F33" s="57"/>
      <c r="G33" s="57"/>
      <c r="H33" s="57"/>
      <c r="I33" s="57"/>
      <c r="J33" s="57"/>
      <c r="K33" s="57"/>
      <c r="L33" s="57"/>
      <c r="M33" s="57"/>
      <c r="N33" s="57"/>
      <c r="O33" s="57"/>
      <c r="P33" s="57"/>
      <c r="Q33" s="57"/>
      <c r="R33" s="57"/>
    </row>
    <row r="34" spans="1:18" x14ac:dyDescent="0.2">
      <c r="A34" s="57"/>
      <c r="B34" s="57"/>
      <c r="C34" s="57"/>
      <c r="D34" s="57"/>
      <c r="E34" s="57"/>
      <c r="F34" s="57"/>
      <c r="G34" s="57"/>
      <c r="H34" s="57"/>
      <c r="I34" s="57"/>
      <c r="J34" s="57"/>
      <c r="K34" s="57"/>
      <c r="L34" s="57"/>
      <c r="M34" s="57"/>
      <c r="N34" s="57"/>
      <c r="O34" s="57"/>
      <c r="P34" s="57"/>
      <c r="Q34" s="57"/>
      <c r="R34" s="57"/>
    </row>
    <row r="35" spans="1:18" x14ac:dyDescent="0.2">
      <c r="A35" s="57"/>
      <c r="B35" s="57"/>
      <c r="C35" s="57"/>
      <c r="D35" s="57"/>
      <c r="E35" s="57"/>
      <c r="F35" s="57"/>
      <c r="G35" s="57"/>
      <c r="H35" s="57"/>
      <c r="I35" s="57"/>
      <c r="J35" s="57"/>
      <c r="K35" s="57"/>
      <c r="L35" s="57"/>
      <c r="M35" s="57"/>
      <c r="N35" s="57"/>
      <c r="O35" s="57"/>
      <c r="P35" s="57"/>
      <c r="Q35" s="57"/>
      <c r="R35" s="57"/>
    </row>
    <row r="36" spans="1:18" x14ac:dyDescent="0.2">
      <c r="A36" s="57"/>
      <c r="B36" s="57"/>
      <c r="C36" s="57"/>
      <c r="D36" s="57"/>
      <c r="E36" s="57"/>
      <c r="F36" s="57"/>
      <c r="G36" s="57"/>
      <c r="H36" s="57"/>
      <c r="I36" s="57"/>
      <c r="J36" s="57"/>
      <c r="K36" s="57"/>
      <c r="L36" s="57"/>
      <c r="M36" s="57"/>
      <c r="N36" s="57"/>
      <c r="O36" s="57"/>
      <c r="P36" s="57"/>
      <c r="Q36" s="57"/>
      <c r="R36" s="57"/>
    </row>
    <row r="37" spans="1:18" x14ac:dyDescent="0.2">
      <c r="A37" s="57"/>
      <c r="B37" s="57"/>
      <c r="C37" s="57"/>
      <c r="D37" s="57"/>
      <c r="E37" s="57"/>
      <c r="F37" s="57"/>
      <c r="G37" s="57"/>
      <c r="H37" s="57"/>
      <c r="I37" s="57"/>
      <c r="J37" s="57"/>
      <c r="K37" s="57"/>
      <c r="L37" s="57"/>
      <c r="M37" s="57"/>
      <c r="N37" s="57"/>
      <c r="O37" s="57"/>
      <c r="P37" s="57"/>
      <c r="Q37" s="57"/>
      <c r="R37" s="57"/>
    </row>
    <row r="38" spans="1:18" x14ac:dyDescent="0.2">
      <c r="A38" s="57"/>
      <c r="B38" s="57"/>
      <c r="C38" s="57"/>
      <c r="D38" s="57"/>
      <c r="E38" s="57"/>
      <c r="F38" s="57"/>
      <c r="G38" s="57"/>
      <c r="H38" s="57"/>
      <c r="I38" s="57"/>
      <c r="J38" s="57"/>
      <c r="K38" s="57"/>
      <c r="L38" s="57"/>
      <c r="M38" s="57"/>
      <c r="N38" s="57"/>
      <c r="O38" s="57"/>
      <c r="P38" s="57"/>
      <c r="Q38" s="57"/>
      <c r="R38" s="57"/>
    </row>
    <row r="39" spans="1:18" x14ac:dyDescent="0.2">
      <c r="A39" s="57"/>
      <c r="B39" s="57"/>
      <c r="C39" s="57"/>
      <c r="D39" s="57"/>
      <c r="E39" s="57"/>
      <c r="F39" s="57"/>
      <c r="G39" s="57"/>
      <c r="H39" s="57"/>
      <c r="I39" s="57"/>
      <c r="J39" s="57"/>
      <c r="K39" s="57"/>
      <c r="L39" s="57"/>
      <c r="M39" s="57"/>
      <c r="N39" s="57"/>
      <c r="O39" s="57"/>
      <c r="P39" s="57"/>
      <c r="Q39" s="57"/>
      <c r="R39" s="57"/>
    </row>
    <row r="40" spans="1:18" x14ac:dyDescent="0.2">
      <c r="A40" s="57"/>
      <c r="B40" s="57"/>
      <c r="C40" s="57"/>
      <c r="D40" s="57"/>
      <c r="E40" s="57"/>
      <c r="F40" s="57"/>
      <c r="G40" s="57"/>
      <c r="H40" s="57"/>
      <c r="I40" s="57"/>
      <c r="J40" s="57"/>
      <c r="K40" s="57"/>
      <c r="L40" s="57"/>
      <c r="M40" s="57"/>
      <c r="N40" s="57"/>
      <c r="O40" s="57"/>
      <c r="P40" s="57"/>
      <c r="Q40" s="57"/>
      <c r="R40" s="57"/>
    </row>
    <row r="41" spans="1:18" x14ac:dyDescent="0.2">
      <c r="A41" s="57"/>
      <c r="B41" s="57"/>
      <c r="C41" s="57"/>
      <c r="D41" s="57"/>
      <c r="E41" s="57"/>
      <c r="F41" s="57"/>
      <c r="G41" s="57"/>
      <c r="H41" s="57"/>
      <c r="I41" s="57"/>
      <c r="J41" s="57"/>
      <c r="K41" s="57"/>
      <c r="L41" s="57"/>
      <c r="M41" s="57"/>
      <c r="N41" s="57"/>
      <c r="O41" s="57"/>
      <c r="P41" s="57"/>
      <c r="Q41" s="57"/>
      <c r="R41" s="57"/>
    </row>
    <row r="42" spans="1:18" x14ac:dyDescent="0.2">
      <c r="A42" s="57"/>
      <c r="B42" s="57"/>
      <c r="C42" s="57"/>
      <c r="D42" s="57"/>
      <c r="E42" s="57"/>
      <c r="F42" s="57"/>
      <c r="G42" s="57"/>
      <c r="H42" s="57"/>
      <c r="I42" s="57"/>
      <c r="J42" s="57"/>
      <c r="K42" s="57"/>
      <c r="L42" s="57"/>
      <c r="M42" s="57"/>
      <c r="N42" s="57"/>
      <c r="O42" s="57"/>
      <c r="P42" s="57"/>
      <c r="Q42" s="57"/>
      <c r="R42" s="57"/>
    </row>
    <row r="43" spans="1:18" x14ac:dyDescent="0.2">
      <c r="A43" s="57"/>
      <c r="B43" s="57"/>
      <c r="C43" s="57"/>
      <c r="D43" s="57"/>
      <c r="E43" s="57"/>
      <c r="F43" s="57"/>
      <c r="G43" s="57"/>
      <c r="H43" s="57"/>
      <c r="I43" s="57"/>
      <c r="J43" s="57"/>
      <c r="K43" s="57"/>
      <c r="L43" s="57"/>
      <c r="M43" s="57"/>
      <c r="N43" s="57"/>
      <c r="O43" s="57"/>
      <c r="P43" s="57"/>
      <c r="Q43" s="57"/>
      <c r="R43" s="57"/>
    </row>
    <row r="44" spans="1:18" x14ac:dyDescent="0.2">
      <c r="A44" s="57"/>
      <c r="B44" s="57"/>
      <c r="C44" s="57"/>
      <c r="D44" s="57"/>
      <c r="E44" s="57"/>
      <c r="F44" s="57"/>
      <c r="G44" s="57"/>
      <c r="H44" s="57"/>
      <c r="I44" s="57"/>
      <c r="J44" s="57"/>
      <c r="K44" s="57"/>
      <c r="L44" s="57"/>
      <c r="M44" s="57"/>
      <c r="N44" s="57"/>
      <c r="O44" s="57"/>
      <c r="P44" s="57"/>
      <c r="Q44" s="57"/>
      <c r="R44" s="57"/>
    </row>
    <row r="45" spans="1:18" x14ac:dyDescent="0.2">
      <c r="A45" s="57"/>
      <c r="B45" s="57"/>
      <c r="C45" s="57"/>
      <c r="D45" s="57"/>
      <c r="E45" s="57"/>
      <c r="F45" s="57"/>
      <c r="G45" s="57"/>
      <c r="H45" s="57"/>
      <c r="I45" s="57"/>
      <c r="J45" s="57"/>
      <c r="K45" s="57"/>
      <c r="L45" s="57"/>
      <c r="M45" s="57"/>
      <c r="N45" s="57"/>
      <c r="O45" s="57"/>
      <c r="P45" s="57"/>
      <c r="Q45" s="57"/>
      <c r="R45" s="57"/>
    </row>
    <row r="46" spans="1:18" x14ac:dyDescent="0.2">
      <c r="A46" s="57"/>
      <c r="B46" s="57"/>
      <c r="C46" s="57"/>
      <c r="D46" s="57"/>
      <c r="E46" s="57"/>
      <c r="F46" s="57"/>
      <c r="G46" s="57"/>
      <c r="H46" s="57"/>
      <c r="I46" s="57"/>
      <c r="J46" s="57"/>
      <c r="K46" s="57"/>
      <c r="L46" s="57"/>
      <c r="M46" s="57"/>
      <c r="N46" s="57"/>
      <c r="O46" s="57"/>
      <c r="P46" s="57"/>
      <c r="Q46" s="57"/>
      <c r="R46" s="57"/>
    </row>
    <row r="47" spans="1:18" x14ac:dyDescent="0.2">
      <c r="A47" s="57"/>
      <c r="B47" s="57"/>
      <c r="C47" s="57"/>
      <c r="D47" s="57"/>
      <c r="E47" s="57"/>
      <c r="F47" s="57"/>
      <c r="G47" s="57"/>
      <c r="H47" s="57"/>
      <c r="I47" s="57"/>
      <c r="J47" s="57"/>
      <c r="K47" s="57"/>
      <c r="L47" s="57"/>
      <c r="M47" s="57"/>
      <c r="N47" s="57"/>
      <c r="O47" s="57"/>
      <c r="P47" s="57"/>
      <c r="Q47" s="57"/>
      <c r="R47" s="57"/>
    </row>
    <row r="48" spans="1:18" x14ac:dyDescent="0.2">
      <c r="A48" s="57"/>
      <c r="B48" s="57"/>
      <c r="C48" s="57"/>
      <c r="D48" s="57"/>
      <c r="E48" s="57"/>
      <c r="F48" s="57"/>
      <c r="G48" s="57"/>
      <c r="H48" s="57"/>
      <c r="I48" s="57"/>
      <c r="J48" s="57"/>
      <c r="K48" s="57"/>
      <c r="L48" s="57"/>
      <c r="M48" s="57"/>
      <c r="N48" s="57"/>
      <c r="O48" s="57"/>
      <c r="P48" s="57"/>
      <c r="Q48" s="57"/>
      <c r="R48" s="57"/>
    </row>
    <row r="49" spans="1:18" x14ac:dyDescent="0.2">
      <c r="A49" s="57"/>
      <c r="B49" s="57"/>
      <c r="C49" s="57"/>
      <c r="D49" s="57"/>
      <c r="E49" s="57"/>
      <c r="F49" s="57"/>
      <c r="G49" s="57"/>
      <c r="H49" s="57"/>
      <c r="I49" s="57"/>
      <c r="J49" s="57"/>
      <c r="K49" s="57"/>
      <c r="L49" s="57"/>
      <c r="M49" s="57"/>
      <c r="N49" s="57"/>
      <c r="O49" s="57"/>
      <c r="P49" s="57"/>
      <c r="Q49" s="57"/>
      <c r="R49" s="57"/>
    </row>
    <row r="50" spans="1:18" x14ac:dyDescent="0.2">
      <c r="A50" s="57"/>
      <c r="B50" s="57"/>
      <c r="C50" s="57"/>
      <c r="D50" s="57"/>
      <c r="E50" s="57"/>
      <c r="F50" s="57"/>
      <c r="G50" s="57"/>
      <c r="H50" s="57"/>
      <c r="I50" s="57"/>
      <c r="J50" s="57"/>
      <c r="K50" s="57"/>
      <c r="L50" s="57"/>
      <c r="M50" s="57"/>
      <c r="N50" s="57"/>
      <c r="O50" s="57"/>
      <c r="P50" s="57"/>
      <c r="Q50" s="57"/>
      <c r="R50" s="57"/>
    </row>
    <row r="51" spans="1:18" x14ac:dyDescent="0.2">
      <c r="A51" s="57"/>
      <c r="B51" s="57"/>
      <c r="C51" s="57"/>
      <c r="D51" s="57"/>
      <c r="E51" s="57"/>
      <c r="F51" s="57"/>
      <c r="G51" s="57"/>
      <c r="H51" s="57"/>
      <c r="I51" s="57"/>
      <c r="J51" s="57"/>
      <c r="K51" s="57"/>
      <c r="L51" s="57"/>
      <c r="M51" s="57"/>
      <c r="N51" s="57"/>
      <c r="O51" s="57"/>
      <c r="P51" s="57"/>
      <c r="Q51" s="57"/>
      <c r="R51" s="57"/>
    </row>
    <row r="52" spans="1:18" x14ac:dyDescent="0.2">
      <c r="A52" s="57"/>
      <c r="B52" s="57"/>
      <c r="C52" s="57"/>
      <c r="D52" s="57"/>
      <c r="E52" s="57"/>
      <c r="F52" s="57"/>
      <c r="G52" s="57"/>
      <c r="H52" s="57"/>
      <c r="I52" s="57"/>
      <c r="J52" s="57"/>
      <c r="K52" s="57"/>
      <c r="L52" s="57"/>
      <c r="M52" s="57"/>
      <c r="N52" s="57"/>
      <c r="O52" s="57"/>
      <c r="P52" s="57"/>
      <c r="Q52" s="57"/>
      <c r="R52" s="57"/>
    </row>
    <row r="53" spans="1:18" x14ac:dyDescent="0.2">
      <c r="A53" s="57"/>
      <c r="B53" s="57"/>
      <c r="C53" s="57"/>
      <c r="D53" s="57"/>
      <c r="E53" s="57"/>
      <c r="F53" s="57"/>
      <c r="G53" s="57"/>
      <c r="H53" s="57"/>
      <c r="I53" s="57"/>
      <c r="J53" s="57"/>
      <c r="K53" s="57"/>
      <c r="L53" s="57"/>
      <c r="M53" s="57"/>
      <c r="N53" s="57"/>
      <c r="O53" s="57"/>
      <c r="P53" s="57"/>
      <c r="Q53" s="57"/>
      <c r="R53" s="57"/>
    </row>
    <row r="54" spans="1:18" x14ac:dyDescent="0.2">
      <c r="A54" s="57"/>
      <c r="B54" s="57"/>
      <c r="C54" s="57"/>
      <c r="D54" s="57"/>
      <c r="E54" s="57"/>
      <c r="F54" s="57"/>
      <c r="G54" s="57"/>
      <c r="H54" s="57"/>
      <c r="I54" s="57"/>
      <c r="J54" s="57"/>
      <c r="K54" s="57"/>
      <c r="L54" s="57"/>
      <c r="M54" s="57"/>
      <c r="N54" s="57"/>
      <c r="O54" s="57"/>
      <c r="P54" s="57"/>
      <c r="Q54" s="57"/>
      <c r="R54" s="57"/>
    </row>
    <row r="55" spans="1:18" x14ac:dyDescent="0.2">
      <c r="A55" s="57"/>
      <c r="B55" s="57"/>
      <c r="C55" s="57"/>
      <c r="D55" s="57"/>
      <c r="E55" s="57"/>
      <c r="F55" s="57"/>
      <c r="G55" s="57"/>
      <c r="H55" s="57"/>
      <c r="I55" s="57"/>
      <c r="J55" s="57"/>
      <c r="K55" s="57"/>
      <c r="L55" s="57"/>
      <c r="M55" s="57"/>
      <c r="N55" s="57"/>
      <c r="O55" s="57"/>
      <c r="P55" s="57"/>
      <c r="Q55" s="57"/>
      <c r="R55" s="57"/>
    </row>
    <row r="56" spans="1:18" x14ac:dyDescent="0.2">
      <c r="A56" s="57"/>
      <c r="B56" s="57"/>
      <c r="C56" s="57"/>
      <c r="D56" s="57"/>
      <c r="E56" s="57"/>
      <c r="F56" s="57"/>
      <c r="G56" s="57"/>
      <c r="H56" s="57"/>
      <c r="I56" s="57"/>
      <c r="J56" s="57"/>
      <c r="K56" s="57"/>
      <c r="L56" s="57"/>
      <c r="M56" s="57"/>
      <c r="N56" s="57"/>
      <c r="O56" s="57"/>
      <c r="P56" s="57"/>
      <c r="Q56" s="57"/>
      <c r="R56" s="57"/>
    </row>
    <row r="57" spans="1:18" x14ac:dyDescent="0.2">
      <c r="A57" s="57"/>
      <c r="B57" s="57"/>
      <c r="C57" s="57"/>
      <c r="D57" s="57"/>
      <c r="E57" s="57"/>
      <c r="F57" s="57"/>
      <c r="G57" s="57"/>
      <c r="H57" s="57"/>
      <c r="I57" s="57"/>
      <c r="J57" s="57"/>
      <c r="K57" s="57"/>
      <c r="L57" s="57"/>
      <c r="M57" s="57"/>
      <c r="N57" s="57"/>
      <c r="O57" s="57"/>
      <c r="P57" s="57"/>
      <c r="Q57" s="57"/>
      <c r="R57" s="57"/>
    </row>
    <row r="58" spans="1:18" x14ac:dyDescent="0.2">
      <c r="A58" s="57"/>
      <c r="B58" s="57"/>
      <c r="C58" s="57"/>
      <c r="D58" s="57"/>
      <c r="E58" s="57"/>
      <c r="F58" s="57"/>
      <c r="G58" s="57"/>
      <c r="H58" s="57"/>
      <c r="I58" s="57"/>
      <c r="J58" s="57"/>
      <c r="K58" s="57"/>
      <c r="L58" s="57"/>
      <c r="M58" s="57"/>
      <c r="N58" s="57"/>
      <c r="O58" s="57"/>
      <c r="P58" s="57"/>
      <c r="Q58" s="57"/>
      <c r="R58" s="57"/>
    </row>
    <row r="59" spans="1:18" x14ac:dyDescent="0.2">
      <c r="A59" s="57"/>
      <c r="B59" s="57"/>
      <c r="C59" s="57"/>
      <c r="D59" s="57"/>
      <c r="E59" s="57"/>
      <c r="F59" s="57"/>
      <c r="G59" s="57"/>
      <c r="H59" s="57"/>
      <c r="I59" s="57"/>
      <c r="J59" s="57"/>
      <c r="K59" s="57"/>
      <c r="L59" s="57"/>
      <c r="M59" s="57"/>
      <c r="N59" s="57"/>
      <c r="O59" s="57"/>
      <c r="P59" s="57"/>
      <c r="Q59" s="57"/>
      <c r="R59" s="57"/>
    </row>
    <row r="60" spans="1:18" x14ac:dyDescent="0.2">
      <c r="A60" s="57"/>
      <c r="B60" s="57"/>
      <c r="C60" s="57"/>
      <c r="D60" s="57"/>
      <c r="E60" s="57"/>
      <c r="F60" s="57"/>
      <c r="G60" s="57"/>
      <c r="H60" s="57"/>
      <c r="I60" s="57"/>
      <c r="J60" s="57"/>
      <c r="K60" s="57"/>
      <c r="L60" s="57"/>
      <c r="M60" s="57"/>
      <c r="N60" s="57"/>
      <c r="O60" s="57"/>
      <c r="P60" s="57"/>
      <c r="Q60" s="57"/>
      <c r="R60" s="57"/>
    </row>
    <row r="61" spans="1:18" x14ac:dyDescent="0.2">
      <c r="A61" s="57"/>
      <c r="B61" s="57"/>
      <c r="C61" s="57"/>
      <c r="D61" s="57"/>
      <c r="E61" s="57"/>
      <c r="F61" s="57"/>
      <c r="G61" s="57"/>
      <c r="H61" s="57"/>
      <c r="I61" s="57"/>
      <c r="J61" s="57"/>
      <c r="K61" s="57"/>
      <c r="L61" s="57"/>
      <c r="M61" s="57"/>
      <c r="N61" s="57"/>
      <c r="O61" s="57"/>
      <c r="P61" s="57"/>
      <c r="Q61" s="57"/>
      <c r="R61" s="57"/>
    </row>
    <row r="62" spans="1:18" x14ac:dyDescent="0.2">
      <c r="O62" s="38"/>
      <c r="P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A22:E30"/>
    <mergeCell ref="N24:O24"/>
    <mergeCell ref="N25:O25"/>
    <mergeCell ref="A1:XFD2"/>
    <mergeCell ref="N3:O3"/>
    <mergeCell ref="N4:O4"/>
    <mergeCell ref="N13:O13"/>
    <mergeCell ref="N18:O18"/>
    <mergeCell ref="A21:B21"/>
    <mergeCell ref="C21:D21"/>
  </mergeCells>
  <hyperlinks>
    <hyperlink ref="F9" r:id="rId1" display="https://finbox.com/NASDAQGS:CCCS/explorer/revenue_proj" xr:uid="{AB7DCACE-A895-9C4C-BF46-FBAF1672D03B}"/>
  </hyperlinks>
  <pageMargins left="0.7" right="0.7" top="0.75" bottom="0.75" header="0.3" footer="0.3"/>
  <ignoredErrors>
    <ignoredError sqref="K3" evalErro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2023-12-09T08:19:59Z</dcterms:modified>
</cp:coreProperties>
</file>