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7E945931-25F1-1D4E-80D5-393B89B73BF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95" i="1" l="1"/>
  <c r="AL105" i="1"/>
  <c r="AK105" i="1"/>
  <c r="AJ105" i="1"/>
  <c r="AI105" i="1"/>
  <c r="AH105" i="1"/>
  <c r="AN22" i="1" l="1"/>
  <c r="M4" i="1" l="1"/>
  <c r="AA4" i="1"/>
  <c r="V4" i="1"/>
  <c r="R4" i="1"/>
  <c r="AL106" i="1"/>
  <c r="AK106" i="1"/>
  <c r="AJ106" i="1"/>
  <c r="AI106" i="1"/>
  <c r="AH106" i="1"/>
  <c r="AM106" i="1" l="1"/>
  <c r="AH109" i="1"/>
  <c r="AI109" i="1"/>
  <c r="AJ109" i="1"/>
  <c r="AK109"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I30" i="1" l="1"/>
  <c r="AJ30" i="1"/>
  <c r="AK30" i="1"/>
  <c r="AL30" i="1"/>
  <c r="AH30" i="1"/>
  <c r="AI21" i="1"/>
  <c r="AJ21" i="1"/>
  <c r="AK21" i="1"/>
  <c r="AL21" i="1"/>
  <c r="AH21" i="1"/>
  <c r="AH20" i="1"/>
  <c r="AI20" i="1"/>
  <c r="AJ20" i="1"/>
  <c r="AK20" i="1"/>
  <c r="AL20" i="1"/>
  <c r="AH29" i="1"/>
  <c r="AI29" i="1"/>
  <c r="AJ29" i="1"/>
  <c r="AK29" i="1"/>
  <c r="AL29" i="1"/>
  <c r="AI117" i="1" a="1"/>
  <c r="AI117" i="1" s="1"/>
  <c r="AO102" i="1" a="1"/>
  <c r="AO102" i="1" s="1"/>
  <c r="AO96" i="1" a="1"/>
  <c r="AO96" i="1" s="1"/>
  <c r="AG6" i="1"/>
  <c r="AG7" i="1" s="1"/>
  <c r="AM7" i="1" s="1"/>
  <c r="AF35" i="1"/>
  <c r="AF4" i="1"/>
  <c r="AF29" i="1"/>
  <c r="AF20" i="1"/>
  <c r="AI112" i="1"/>
  <c r="AO91" i="1"/>
  <c r="AO90" i="1"/>
  <c r="AO92" i="1" s="1"/>
  <c r="AO88" i="1"/>
  <c r="AO87" i="1"/>
  <c r="AO86" i="1"/>
  <c r="AM19" i="1"/>
  <c r="AP13" i="1"/>
  <c r="AO13" i="1"/>
  <c r="AN13" i="1"/>
  <c r="AM13" i="1"/>
  <c r="AP7" i="1"/>
  <c r="AO7" i="1"/>
  <c r="AN7" i="1"/>
  <c r="AL4" i="1"/>
  <c r="AK4" i="1"/>
  <c r="AJ4" i="1"/>
  <c r="AI4" i="1"/>
  <c r="AH4" i="1"/>
  <c r="AG89" i="1"/>
  <c r="AP10" i="1" s="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O10" i="1" s="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N10" i="1" s="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M10" i="1" s="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E4" i="1"/>
  <c r="AD4" i="1"/>
  <c r="AC4" i="1"/>
  <c r="AB4" i="1"/>
  <c r="Z4" i="1"/>
  <c r="Y4" i="1"/>
  <c r="X4" i="1"/>
  <c r="W4" i="1"/>
  <c r="U4" i="1"/>
  <c r="T4" i="1"/>
  <c r="S4" i="1"/>
  <c r="Q4" i="1"/>
  <c r="P4" i="1"/>
  <c r="O4" i="1"/>
  <c r="N4" i="1"/>
  <c r="L4" i="1"/>
  <c r="K4" i="1"/>
  <c r="J4" i="1"/>
  <c r="I4" i="1"/>
  <c r="H4" i="1"/>
  <c r="G4" i="1"/>
  <c r="F4" i="1"/>
  <c r="E4" i="1"/>
  <c r="D4" i="1"/>
  <c r="C4" i="1"/>
  <c r="AP19" i="1" l="1"/>
  <c r="AP22" i="1"/>
  <c r="AN4" i="1"/>
  <c r="AM4" i="1"/>
  <c r="AE105" i="1"/>
  <c r="AF105" i="1"/>
  <c r="AG105" i="1"/>
  <c r="B105" i="1"/>
  <c r="J105" i="1"/>
  <c r="Q105" i="1"/>
  <c r="X105" i="1"/>
  <c r="Y105" i="1"/>
  <c r="O105" i="1"/>
  <c r="AC105" i="1"/>
  <c r="W105" i="1"/>
  <c r="C105" i="1"/>
  <c r="K105" i="1"/>
  <c r="R105" i="1"/>
  <c r="D105" i="1"/>
  <c r="L105" i="1"/>
  <c r="S105" i="1"/>
  <c r="Z105" i="1"/>
  <c r="T105" i="1"/>
  <c r="F105" i="1"/>
  <c r="M105" i="1"/>
  <c r="U105" i="1"/>
  <c r="AA105" i="1"/>
  <c r="G105" i="1"/>
  <c r="N105" i="1"/>
  <c r="AB105" i="1"/>
  <c r="H105" i="1"/>
  <c r="I105" i="1"/>
  <c r="AD105" i="1"/>
  <c r="E105" i="1"/>
  <c r="V105" i="1"/>
  <c r="P105" i="1"/>
  <c r="AO22" i="1"/>
  <c r="AO4" i="1"/>
  <c r="AP4" i="1"/>
  <c r="AN19" i="1"/>
  <c r="AM16" i="1"/>
  <c r="AI115" i="1" s="1"/>
  <c r="AO19" i="1"/>
  <c r="AO107" i="1"/>
  <c r="AO89" i="1"/>
  <c r="AO93" i="1" s="1"/>
  <c r="AO100" i="1"/>
  <c r="AI113" i="1" s="1"/>
  <c r="AP16" i="1"/>
  <c r="AO16" i="1"/>
  <c r="AN16" i="1"/>
  <c r="AO104" i="1" l="1"/>
  <c r="AO103" i="1" s="1"/>
  <c r="AO101" i="1" l="1"/>
  <c r="AO98" i="1" l="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<sst xmlns="http://schemas.openxmlformats.org/spreadsheetml/2006/main" count="885" uniqueCount="168">
  <si>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</si>
  <si>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</si>
  <si>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</si>
  <si>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</si>
  <si>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</si>
  <si>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</si>
  <si>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</si>
  <si>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</si>
  <si>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</si>
  <si>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</si>
  <si>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</si>
  <si>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</si>
  <si>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</si>
  <si>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</si>
  <si>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</si>
  <si>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</si>
  <si>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</si>
  <si>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</si>
  <si>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</si>
  <si>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</si>
  <si>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</si>
  <si>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</si>
  <si>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</si>
  <si>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</si>
  <si>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</si>
  <si>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</si>
  <si>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</si>
  <si>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</si>
  <si>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</si>
  <si>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</si>
  <si>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</si>
  <si>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</si>
  <si>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</si>
  <si>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</si>
  <si>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</si>
  <si>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</si>
  <si>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</si>
  <si>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</si>
  <si>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</si>
  <si>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</si>
  <si>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</si>
  <si>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</si>
  <si>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</si>
  <si>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</si>
  <si>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</si>
  <si>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</si>
  <si>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</si>
  <si>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</si>
  <si>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</si>
  <si>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</si>
  <si>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</si>
  <si>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</si>
  <si>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</si>
  <si>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</si>
  <si>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</si>
  <si>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</si>
  <si>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</si>
  <si>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</si>
  <si>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</si>
  <si>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</si>
  <si>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</si>
  <si>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</si>
  <si>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</si>
  <si>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</si>
  <si>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</si>
  <si>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</si>
  <si>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</si>
  <si>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</si>
  <si>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</si>
  <si>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</si>
  <si>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</si>
  <si>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</si>
  <si>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</si>
  <si>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</si>
  <si>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</si>
  <si>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</si>
  <si>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</si>
  <si>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</si>
  <si>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</si>
  <si>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</si>
  <si>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</si>
  <si>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</si>
  <si>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</si>
  <si>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</si>
  <si>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</si>
  <si>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</si>
  <si>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</si>
  <si>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</si>
  <si>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</si>
  <si>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</si>
  <si>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</si>
  <si>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</si>
  <si>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</si>
  <si>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</si>
  <si>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</si>
  <si>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</si>
  <si>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</si>
  <si>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</si>
  <si>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</si>
  <si>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</si>
  <si>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</si>
  <si>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</si>
  <si>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</si>
  <si>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</si>
  <si>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</si>
  <si>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</si>
  <si>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</si>
  <si>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</si>
  <si>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</si>
  <si>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</si>
  <si>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</si>
  <si>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</si>
  <si>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</si>
  <si>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</si>
  <si>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</si>
  <si>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</si>
  <si>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</si>
  <si>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</si>
  <si>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</si>
  <si>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</si>
  <si>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</si>
  <si>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</si>
  <si>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</si>
  <si>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</si>
  <si>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</si>
  <si>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</si>
  <si>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</si>
  <si>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</si>
  <si>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</si>
  <si>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</si>
  <si>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</si>
  <si>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</si>
  <si>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</si>
  <si>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</si>
  <si>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</si>
  <si>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</si>
  <si>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</si>
  <si>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</si>
  <si>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</si>
  <si>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</si>
  <si>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</si>
  <si>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</si>
  <si>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</si>
  <si>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</si>
  <si>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</si>
  <si>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</si>
  <si>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</si>
  <si>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</si>
  <si>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</si>
  <si>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</si>
  <si>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</si>
  <si>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</si>
  <si>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</si>
  <si>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</si>
  <si>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</si>
  <si>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</si>
  <si>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</si>
  <si>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</si>
  <si>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</si>
  <si>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</si>
  <si>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</si>
  <si>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</si>
  <si>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Unlevered FCF Forecast</t>
  </si>
  <si>
    <t>Levered FCF Growth YoY</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</si>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</sst>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6" fillId="7" borderId="0" xfId="0" applyNumberFormat="1" applyFont="1" applyFill="1" applyAlignment="1">
      <alignment wrapText="1"/>
    </xf>
    <xf numFmtId="0" fontId="16" fillId="8" borderId="0" xfId="0" applyFont="1" applyFill="1" applyAlignment="1">
      <alignment wrapText="1"/>
    </xf>
    <xf numFmtId="9" fontId="11" fillId="0" borderId="0" xfId="0" applyNumberFormat="1" applyFont="1"/>
    <xf numFmtId="0" fontId="0" fillId="0" borderId="0" xfId="0"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2" fillId="6" borderId="0" xfId="0" applyFont="1" applyFill="1" applyAlignment="1">
      <alignment horizontal="center" wrapText="1"/>
    </xf>
    <xf numFmtId="0" fontId="11" fillId="4" borderId="0" xfId="0" applyFont="1" applyFill="1" applyAlignment="1">
      <alignment horizontal="left" wrapText="1"/>
    </xf>
    <xf numFmtId="164" fontId="11" fillId="4" borderId="0" xfId="0" applyNumberFormat="1" applyFont="1" applyFill="1"/>
    <xf numFmtId="0" fontId="12" fillId="4" borderId="0" xfId="0" applyFont="1" applyFill="1" applyAlignment="1">
      <alignment horizontal="left" wrapText="1"/>
    </xf>
    <xf numFmtId="10" fontId="12" fillId="4" borderId="0" xfId="0" applyNumberFormat="1" applyFont="1" applyFill="1"/>
    <xf numFmtId="0" fontId="11" fillId="7" borderId="0" xfId="0" applyFont="1" applyFill="1" applyAlignment="1">
      <alignment horizontal="left"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wrapText="1"/>
    </xf>
    <xf numFmtId="10" fontId="12" fillId="5" borderId="0" xfId="0" applyNumberFormat="1" applyFont="1" applyFill="1"/>
    <xf numFmtId="10" fontId="1" fillId="7" borderId="0" xfId="0" applyNumberFormat="1" applyFont="1" applyFill="1" applyAlignment="1">
      <alignment horizontal="right"/>
    </xf>
    <xf numFmtId="10" fontId="1" fillId="8" borderId="0" xfId="0" applyNumberFormat="1" applyFont="1" applyFill="1" applyAlignment="1">
      <alignment horizontal="right"/>
    </xf>
    <xf numFmtId="0" fontId="16" fillId="7" borderId="0" xfId="0" applyFont="1" applyFill="1"/>
    <xf numFmtId="164" fontId="1" fillId="7" borderId="0" xfId="0" applyNumberFormat="1" applyFont="1" applyFill="1" applyAlignment="1">
      <alignment vertical="center" wrapText="1"/>
    </xf>
    <xf numFmtId="164" fontId="1" fillId="7" borderId="0" xfId="0" applyNumberFormat="1" applyFont="1" applyFill="1" applyAlignment="1">
      <alignment vertical="center"/>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7" fillId="3" borderId="6" xfId="0" applyFont="1" applyFill="1" applyBorder="1" applyAlignment="1">
      <alignment horizontal="center" vertical="center" wrapText="1"/>
    </xf>
    <xf numFmtId="10" fontId="11" fillId="7" borderId="0" xfId="0" applyNumberFormat="1" applyFont="1" applyFill="1" applyAlignment="1">
      <alignment vertical="center"/>
    </xf>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 fillId="5" borderId="0" xfId="0" applyFont="1" applyFill="1" applyAlignment="1">
      <alignment horizontal="center" vertical="center"/>
    </xf>
    <xf numFmtId="0" fontId="12" fillId="6" borderId="0" xfId="0" applyFont="1" applyFill="1" applyAlignment="1">
      <alignment horizontal="center" wrapText="1"/>
    </xf>
    <xf numFmtId="0" fontId="14" fillId="5" borderId="0" xfId="0" applyFont="1" applyFill="1" applyAlignment="1">
      <alignment horizontal="center"/>
    </xf>
    <xf numFmtId="0" fontId="15"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Cadence</a:t>
            </a:r>
            <a:r>
              <a:rPr lang="en-US" sz="2400" baseline="0"/>
              <a:t> Design Systems</a:t>
            </a:r>
            <a:endParaRPr lang="en-US" sz="2400"/>
          </a:p>
        </c:rich>
      </c:tx>
      <c:layout>
        <c:manualLayout>
          <c:xMode val="edge"/>
          <c:yMode val="edge"/>
          <c:x val="0.33588792175277926"/>
          <c:y val="2.56102473254180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934102141680411E-2"/>
          <c:y val="0.1649620055848488"/>
          <c:w val="0.83553212520593079"/>
          <c:h val="0.579350931471918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915893000</c:v>
                </c:pt>
                <c:pt idx="12">
                  <c:v>1216070000</c:v>
                </c:pt>
                <c:pt idx="13">
                  <c:v>1279550000</c:v>
                </c:pt>
                <c:pt idx="14">
                  <c:v>1430440000</c:v>
                </c:pt>
                <c:pt idx="15">
                  <c:v>1293067000</c:v>
                </c:pt>
                <c:pt idx="16">
                  <c:v>1119484000</c:v>
                </c:pt>
                <c:pt idx="17">
                  <c:v>1329192000</c:v>
                </c:pt>
                <c:pt idx="18">
                  <c:v>1483895000</c:v>
                </c:pt>
                <c:pt idx="19">
                  <c:v>1615013000</c:v>
                </c:pt>
                <c:pt idx="20">
                  <c:v>1038614000</c:v>
                </c:pt>
                <c:pt idx="21">
                  <c:v>852632000</c:v>
                </c:pt>
                <c:pt idx="22">
                  <c:v>1149835000</c:v>
                </c:pt>
                <c:pt idx="23">
                  <c:v>1326424000</c:v>
                </c:pt>
                <c:pt idx="24">
                  <c:v>1460116000</c:v>
                </c:pt>
                <c:pt idx="25">
                  <c:v>1580932000</c:v>
                </c:pt>
                <c:pt idx="26">
                  <c:v>1816083000</c:v>
                </c:pt>
                <c:pt idx="27">
                  <c:v>1943032000</c:v>
                </c:pt>
                <c:pt idx="28">
                  <c:v>2138022000</c:v>
                </c:pt>
                <c:pt idx="29">
                  <c:v>2336319000</c:v>
                </c:pt>
                <c:pt idx="30">
                  <c:v>2682891000</c:v>
                </c:pt>
                <c:pt idx="31">
                  <c:v>3561718000</c:v>
                </c:pt>
                <c:pt idx="32">
                  <c:v>4071000000</c:v>
                </c:pt>
                <c:pt idx="33">
                  <c:v>4545000000</c:v>
                </c:pt>
                <c:pt idx="34">
                  <c:v>5048000000</c:v>
                </c:pt>
                <c:pt idx="35">
                  <c:v>5629000000</c:v>
                </c:pt>
                <c:pt idx="36">
                  <c:v>6146000000</c:v>
                </c:pt>
              </c:numCache>
            </c:numRef>
          </c:val>
          <c:extLst>
            <c:ext xmlns:c16="http://schemas.microsoft.com/office/drawing/2014/chart" uri="{C3380CC4-5D6E-409C-BE32-E72D297353CC}">
              <c16:uniqueId val="{00000000-A160-1C4B-A247-5BB01F5E8E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1500000</c:v>
                </c:pt>
                <c:pt idx="1">
                  <c:v>3200000</c:v>
                </c:pt>
                <c:pt idx="2">
                  <c:v>13100000</c:v>
                </c:pt>
                <c:pt idx="3">
                  <c:v>27800000</c:v>
                </c:pt>
                <c:pt idx="4">
                  <c:v>38000000</c:v>
                </c:pt>
                <c:pt idx="5">
                  <c:v>-21700000</c:v>
                </c:pt>
                <c:pt idx="6">
                  <c:v>55400000</c:v>
                </c:pt>
                <c:pt idx="7">
                  <c:v>-12800000</c:v>
                </c:pt>
                <c:pt idx="8">
                  <c:v>36648000</c:v>
                </c:pt>
                <c:pt idx="9">
                  <c:v>97270000</c:v>
                </c:pt>
                <c:pt idx="10">
                  <c:v>29038000</c:v>
                </c:pt>
                <c:pt idx="11">
                  <c:v>169466000</c:v>
                </c:pt>
                <c:pt idx="12">
                  <c:v>31982000</c:v>
                </c:pt>
                <c:pt idx="13">
                  <c:v>49977000</c:v>
                </c:pt>
                <c:pt idx="14">
                  <c:v>141287000</c:v>
                </c:pt>
                <c:pt idx="15">
                  <c:v>71949000</c:v>
                </c:pt>
                <c:pt idx="16">
                  <c:v>-17566000</c:v>
                </c:pt>
                <c:pt idx="17">
                  <c:v>49343000</c:v>
                </c:pt>
                <c:pt idx="18">
                  <c:v>142592000</c:v>
                </c:pt>
                <c:pt idx="19">
                  <c:v>296252000</c:v>
                </c:pt>
                <c:pt idx="20">
                  <c:v>-1854038000</c:v>
                </c:pt>
                <c:pt idx="21">
                  <c:v>-149871000</c:v>
                </c:pt>
                <c:pt idx="22">
                  <c:v>72229000</c:v>
                </c:pt>
                <c:pt idx="23">
                  <c:v>439948000</c:v>
                </c:pt>
                <c:pt idx="24">
                  <c:v>164243000</c:v>
                </c:pt>
                <c:pt idx="25">
                  <c:v>158898000</c:v>
                </c:pt>
                <c:pt idx="26">
                  <c:v>203086000</c:v>
                </c:pt>
                <c:pt idx="27">
                  <c:v>204101000</c:v>
                </c:pt>
                <c:pt idx="28">
                  <c:v>345777000</c:v>
                </c:pt>
                <c:pt idx="29">
                  <c:v>988979000</c:v>
                </c:pt>
                <c:pt idx="30">
                  <c:v>590644000</c:v>
                </c:pt>
                <c:pt idx="31">
                  <c:v>848952000</c:v>
                </c:pt>
                <c:pt idx="32">
                  <c:v>1387000000</c:v>
                </c:pt>
                <c:pt idx="33">
                  <c:v>1605000000</c:v>
                </c:pt>
                <c:pt idx="34">
                  <c:v>1837000000</c:v>
                </c:pt>
                <c:pt idx="35">
                  <c:v>2016000000</c:v>
                </c:pt>
                <c:pt idx="36">
                  <c:v>2177000000</c:v>
                </c:pt>
              </c:numCache>
            </c:numRef>
          </c:val>
          <c:extLst>
            <c:ext xmlns:c16="http://schemas.microsoft.com/office/drawing/2014/chart" uri="{C3380CC4-5D6E-409C-BE32-E72D297353CC}">
              <c16:uniqueId val="{00000001-A160-1C4B-A247-5BB01F5E8E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105931000</c:v>
                </c:pt>
                <c:pt idx="12">
                  <c:v>131638000</c:v>
                </c:pt>
                <c:pt idx="13">
                  <c:v>22629000</c:v>
                </c:pt>
                <c:pt idx="14">
                  <c:v>96602000</c:v>
                </c:pt>
                <c:pt idx="15">
                  <c:v>222494000</c:v>
                </c:pt>
                <c:pt idx="16">
                  <c:v>88120000</c:v>
                </c:pt>
                <c:pt idx="17">
                  <c:v>354627000</c:v>
                </c:pt>
                <c:pt idx="18">
                  <c:v>345171000</c:v>
                </c:pt>
                <c:pt idx="19">
                  <c:v>318643000</c:v>
                </c:pt>
                <c:pt idx="20">
                  <c:v>-29392000</c:v>
                </c:pt>
                <c:pt idx="21">
                  <c:v>-16445000</c:v>
                </c:pt>
                <c:pt idx="22">
                  <c:v>208921000</c:v>
                </c:pt>
                <c:pt idx="23">
                  <c:v>280028000</c:v>
                </c:pt>
                <c:pt idx="24">
                  <c:v>322676000</c:v>
                </c:pt>
                <c:pt idx="25">
                  <c:v>276912000</c:v>
                </c:pt>
                <c:pt idx="26">
                  <c:v>391167000</c:v>
                </c:pt>
                <c:pt idx="27">
                  <c:v>412839000</c:v>
                </c:pt>
                <c:pt idx="28">
                  <c:v>543248000</c:v>
                </c:pt>
                <c:pt idx="29">
                  <c:v>654995000</c:v>
                </c:pt>
                <c:pt idx="30">
                  <c:v>810109000</c:v>
                </c:pt>
                <c:pt idx="31">
                  <c:v>1118679000</c:v>
                </c:pt>
                <c:pt idx="32">
                  <c:v>1588000000</c:v>
                </c:pt>
                <c:pt idx="33">
                  <c:v>1798000000</c:v>
                </c:pt>
                <c:pt idx="34">
                  <c:v>2102000000</c:v>
                </c:pt>
                <c:pt idx="35">
                  <c:v>2469000000</c:v>
                </c:pt>
                <c:pt idx="36">
                  <c:v>2742000000</c:v>
                </c:pt>
              </c:numCache>
            </c:numRef>
          </c:val>
          <c:extLst>
            <c:ext xmlns:c16="http://schemas.microsoft.com/office/drawing/2014/chart" uri="{C3380CC4-5D6E-409C-BE32-E72D297353CC}">
              <c16:uniqueId val="{00000002-A160-1C4B-A247-5BB01F5E8E76}"/>
            </c:ext>
          </c:extLst>
        </c:ser>
        <c:dLbls>
          <c:showLegendKey val="0"/>
          <c:showVal val="0"/>
          <c:showCatName val="0"/>
          <c:showSerName val="0"/>
          <c:showPercent val="0"/>
          <c:showBubbleSize val="0"/>
        </c:dLbls>
        <c:gapWidth val="150"/>
        <c:overlap val="100"/>
        <c:axId val="215019695"/>
        <c:axId val="215021423"/>
      </c:barChart>
      <c:catAx>
        <c:axId val="2150196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15021423"/>
        <c:crosses val="autoZero"/>
        <c:auto val="1"/>
        <c:lblAlgn val="ctr"/>
        <c:lblOffset val="100"/>
        <c:noMultiLvlLbl val="0"/>
      </c:catAx>
      <c:valAx>
        <c:axId val="2150214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5019695"/>
        <c:crosses val="autoZero"/>
        <c:crossBetween val="between"/>
      </c:valAx>
      <c:spPr>
        <a:noFill/>
        <a:ln>
          <a:noFill/>
        </a:ln>
        <a:effectLst/>
      </c:spPr>
    </c:plotArea>
    <c:legend>
      <c:legendPos val="b"/>
      <c:layout>
        <c:manualLayout>
          <c:xMode val="edge"/>
          <c:yMode val="edge"/>
          <c:x val="0.34494467433745418"/>
          <c:y val="0.8895605977270401"/>
          <c:w val="0.3127464618817211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15874</xdr:colOff>
      <xdr:row>109</xdr:row>
      <xdr:rowOff>17463</xdr:rowOff>
    </xdr:from>
    <xdr:to>
      <xdr:col>41</xdr:col>
      <xdr:colOff>31749</xdr:colOff>
      <xdr:row>126</xdr:row>
      <xdr:rowOff>15875</xdr:rowOff>
    </xdr:to>
    <xdr:graphicFrame macro="">
      <xdr:nvGraphicFramePr>
        <xdr:cNvPr id="3" name="Chart 2">
          <a:extLst>
            <a:ext uri="{FF2B5EF4-FFF2-40B4-BE49-F238E27FC236}">
              <a16:creationId xmlns:a16="http://schemas.microsoft.com/office/drawing/2014/main" id="{9C5628E0-1E26-86D3-1B98-A8AD5EE66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279.32499999999999</v>
    <v>154.88</v>
    <v>1.0808</v>
    <v>0.46</v>
    <v>1.7730000000000001E-3</v>
    <v>0.23</v>
    <v>8.8489999999999999E-4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261.58</v>
    <v>Software &amp; IT Services</v>
    <v>Stock</v>
    <v>45269.038453425783</v>
    <v>0</v>
    <v>257.56</v>
    <v>70717075660</v>
    <v>CADENCE DESIGN SYSTEMS, INC.</v>
    <v>CADENCE DESIGN SYSTEMS, INC.</v>
    <v>257.56</v>
    <v>73.937799999999996</v>
    <v>259.47000000000003</v>
    <v>259.93</v>
    <v>260.16000000000003</v>
    <v>272062000</v>
    <v>CDNS</v>
    <v>CADENCE DESIGN SYSTEMS, INC. (XNAS:CDNS)</v>
    <v>1049287</v>
    <v>1384511</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13672/000095013404004613/0000950134-04-004613-index.htm" TargetMode="External"/><Relationship Id="rId42" Type="http://schemas.openxmlformats.org/officeDocument/2006/relationships/hyperlink" Target="https://www.sec.gov/Archives/edgar/data/813672/000089161809000064/0000891618-09-000064-index.htm" TargetMode="External"/><Relationship Id="rId47" Type="http://schemas.openxmlformats.org/officeDocument/2006/relationships/hyperlink" Target="https://www.sec.gov/Archives/edgar/data/813672/000119312512076117/0001193125-12-076117-index.htm" TargetMode="External"/><Relationship Id="rId50" Type="http://schemas.openxmlformats.org/officeDocument/2006/relationships/hyperlink" Target="https://www.sec.gov/Archives/edgar/data/813672/000081367214000008/0000813672-14-000008-index.htm" TargetMode="External"/><Relationship Id="rId55" Type="http://schemas.openxmlformats.org/officeDocument/2006/relationships/hyperlink" Target="https://www.sec.gov/Archives/edgar/data/813672/000081367217000006/0000813672-17-000006-index.htm" TargetMode="External"/><Relationship Id="rId63" Type="http://schemas.openxmlformats.org/officeDocument/2006/relationships/hyperlink" Target="https://www.sec.gov/Archives/edgar/data/813672/000081367221000009/0000813672-21-000009-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3001237/0000891618-03-001237-index.htm" TargetMode="External"/><Relationship Id="rId37" Type="http://schemas.openxmlformats.org/officeDocument/2006/relationships/hyperlink" Target="https://www.sec.gov/Archives/edgar/data/813672/000095013406004749/0000950134-06-004749-index.htm" TargetMode="External"/><Relationship Id="rId40" Type="http://schemas.openxmlformats.org/officeDocument/2006/relationships/hyperlink" Target="https://www.sec.gov/Archives/edgar/data/813672/000095013408003361/0000950134-08-003361-index.htm" TargetMode="External"/><Relationship Id="rId45" Type="http://schemas.openxmlformats.org/officeDocument/2006/relationships/hyperlink" Target="https://www.sec.gov/Archives/edgar/data/813672/000095012310018407/0000950123-10-018407-index.htm" TargetMode="External"/><Relationship Id="rId53" Type="http://schemas.openxmlformats.org/officeDocument/2006/relationships/hyperlink" Target="https://www.sec.gov/Archives/edgar/data/813672/000081367215000008/0000813672-15-000008-index.htm" TargetMode="External"/><Relationship Id="rId58" Type="http://schemas.openxmlformats.org/officeDocument/2006/relationships/hyperlink" Target="https://www.sec.gov/Archives/edgar/data/813672/000081367219000008/0000813672-19-000008-index.htm" TargetMode="External"/><Relationship Id="rId66"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20000007/0000813672-20-000007-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3672/000089161802001144/0000891618-02-001144-index.htm" TargetMode="External"/><Relationship Id="rId35" Type="http://schemas.openxmlformats.org/officeDocument/2006/relationships/hyperlink" Target="https://www.sec.gov/Archives/edgar/data/813672/000095013404004613/0000950134-04-004613-index.htm" TargetMode="External"/><Relationship Id="rId43" Type="http://schemas.openxmlformats.org/officeDocument/2006/relationships/hyperlink" Target="https://www.sec.gov/Archives/edgar/data/813672/000089161809000064/0000891618-09-000064-index.htm" TargetMode="External"/><Relationship Id="rId48" Type="http://schemas.openxmlformats.org/officeDocument/2006/relationships/hyperlink" Target="https://www.sec.gov/Archives/edgar/data/813672/000081367213000007/0000813672-13-000007-index.htm" TargetMode="External"/><Relationship Id="rId56" Type="http://schemas.openxmlformats.org/officeDocument/2006/relationships/hyperlink" Target="https://www.sec.gov/Archives/edgar/data/813672/000081367218000008/0000813672-18-000008-index.htm" TargetMode="External"/><Relationship Id="rId64" Type="http://schemas.openxmlformats.org/officeDocument/2006/relationships/hyperlink" Target="https://www.sec.gov/Archives/edgar/data/813672/000081367223000011/0000813672-23-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81367214000008/0000813672-14-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3001237/0000891618-03-001237-index.htm" TargetMode="External"/><Relationship Id="rId38" Type="http://schemas.openxmlformats.org/officeDocument/2006/relationships/hyperlink" Target="https://www.sec.gov/Archives/edgar/data/813672/000089161807000106/0000891618-07-000106-index.htm" TargetMode="External"/><Relationship Id="rId46" Type="http://schemas.openxmlformats.org/officeDocument/2006/relationships/hyperlink" Target="https://www.sec.gov/Archives/edgar/data/813672/000119312512076117/0001193125-12-076117-index.htm" TargetMode="External"/><Relationship Id="rId59" Type="http://schemas.openxmlformats.org/officeDocument/2006/relationships/hyperlink" Target="https://www.sec.gov/Archives/edgar/data/813672/000081367219000008/0000813672-19-000008-index.htm" TargetMode="External"/><Relationship Id="rId67" Type="http://schemas.openxmlformats.org/officeDocument/2006/relationships/hyperlink" Target="https://finbox.com/NASDAQGS:CDNS/explorer/fcf_unlev_proj/"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8003361/0000950134-08-003361-index.htm" TargetMode="External"/><Relationship Id="rId54" Type="http://schemas.openxmlformats.org/officeDocument/2006/relationships/hyperlink" Target="https://www.sec.gov/Archives/edgar/data/813672/000081367217000006/0000813672-17-000006-index.htm" TargetMode="External"/><Relationship Id="rId62" Type="http://schemas.openxmlformats.org/officeDocument/2006/relationships/hyperlink" Target="https://www.sec.gov/Archives/edgar/data/813672/000081367221000009/0000813672-21-000009-index.htm" TargetMode="Externa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3672/000095013406004749/0000950134-06-004749-index.htm" TargetMode="External"/><Relationship Id="rId49" Type="http://schemas.openxmlformats.org/officeDocument/2006/relationships/hyperlink" Target="https://www.sec.gov/Archives/edgar/data/813672/000081367213000007/0000813672-13-000007-index.htm" TargetMode="External"/><Relationship Id="rId57" Type="http://schemas.openxmlformats.org/officeDocument/2006/relationships/hyperlink" Target="https://www.sec.gov/Archives/edgar/data/813672/000081367218000008/0000813672-18-00000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3672/000089161802001144/0000891618-02-001144-index.htm" TargetMode="External"/><Relationship Id="rId44" Type="http://schemas.openxmlformats.org/officeDocument/2006/relationships/hyperlink" Target="https://www.sec.gov/Archives/edgar/data/813672/000095012310018407/0000950123-10-018407-index.htm" TargetMode="External"/><Relationship Id="rId52" Type="http://schemas.openxmlformats.org/officeDocument/2006/relationships/hyperlink" Target="https://www.sec.gov/Archives/edgar/data/813672/000081367215000008/0000813672-15-000008-index.htm" TargetMode="External"/><Relationship Id="rId60" Type="http://schemas.openxmlformats.org/officeDocument/2006/relationships/hyperlink" Target="https://www.sec.gov/Archives/edgar/data/813672/000081367220000007/0000813672-20-000007-index.htm" TargetMode="External"/><Relationship Id="rId65"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89161807000106/0000891618-07-0001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85" activePane="bottomRight" state="frozen"/>
      <selection pane="topRight"/>
      <selection pane="bottomLeft"/>
      <selection pane="bottomRight" activeCell="AJ94" sqref="AJ94"/>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1986</v>
      </c>
      <c r="C1" s="8">
        <v>1987</v>
      </c>
      <c r="D1" s="8">
        <v>1988</v>
      </c>
      <c r="E1" s="8">
        <v>1989</v>
      </c>
      <c r="F1" s="8">
        <v>1990</v>
      </c>
      <c r="G1" s="8">
        <v>1991</v>
      </c>
      <c r="H1" s="8">
        <v>1992</v>
      </c>
      <c r="I1" s="8">
        <v>1993</v>
      </c>
      <c r="J1" s="8">
        <v>1994</v>
      </c>
      <c r="K1" s="8">
        <v>1995</v>
      </c>
      <c r="L1" s="8">
        <v>1996</v>
      </c>
      <c r="M1" s="8">
        <v>1998</v>
      </c>
      <c r="N1" s="8">
        <v>1999</v>
      </c>
      <c r="O1" s="8">
        <v>2000</v>
      </c>
      <c r="P1" s="8">
        <v>2001</v>
      </c>
      <c r="Q1" s="8">
        <v>2002</v>
      </c>
      <c r="R1" s="8">
        <v>2004</v>
      </c>
      <c r="S1" s="8">
        <v>2005</v>
      </c>
      <c r="T1" s="8">
        <v>2006</v>
      </c>
      <c r="U1" s="8">
        <v>2007</v>
      </c>
      <c r="V1" s="8">
        <v>2009</v>
      </c>
      <c r="W1" s="8">
        <v>2010</v>
      </c>
      <c r="X1" s="8">
        <v>2011</v>
      </c>
      <c r="Y1" s="8">
        <v>2012</v>
      </c>
      <c r="Z1" s="8">
        <v>2013</v>
      </c>
      <c r="AA1" s="8">
        <v>2015</v>
      </c>
      <c r="AB1" s="8">
        <v>2016</v>
      </c>
      <c r="AC1" s="8">
        <v>2017</v>
      </c>
      <c r="AD1" s="8">
        <v>2018</v>
      </c>
      <c r="AE1" s="8">
        <v>2019</v>
      </c>
      <c r="AF1" s="8">
        <v>2021</v>
      </c>
      <c r="AG1" s="8">
        <v>2022</v>
      </c>
      <c r="AH1" s="24">
        <v>2023</v>
      </c>
      <c r="AI1" s="24">
        <v>2024</v>
      </c>
      <c r="AJ1" s="24">
        <v>2025</v>
      </c>
      <c r="AK1" s="24">
        <v>2026</v>
      </c>
      <c r="AL1" s="24">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c r="AL2" s="9"/>
    </row>
    <row r="3" spans="1:42"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v>915893000</v>
      </c>
      <c r="N3" s="1">
        <v>1216070000</v>
      </c>
      <c r="O3" s="1">
        <v>1279550000</v>
      </c>
      <c r="P3" s="1">
        <v>1430440000</v>
      </c>
      <c r="Q3" s="1">
        <v>1293067000</v>
      </c>
      <c r="R3" s="1">
        <v>1119484000</v>
      </c>
      <c r="S3" s="1">
        <v>1329192000</v>
      </c>
      <c r="T3" s="1">
        <v>1483895000</v>
      </c>
      <c r="U3" s="1">
        <v>1615013000</v>
      </c>
      <c r="V3" s="1">
        <v>1038614000</v>
      </c>
      <c r="W3" s="1">
        <v>852632000</v>
      </c>
      <c r="X3" s="1">
        <v>1149835000</v>
      </c>
      <c r="Y3" s="1">
        <v>1326424000</v>
      </c>
      <c r="Z3" s="1">
        <v>1460116000</v>
      </c>
      <c r="AA3" s="1">
        <v>1580932000</v>
      </c>
      <c r="AB3" s="1">
        <v>1816083000</v>
      </c>
      <c r="AC3" s="1">
        <v>1943032000</v>
      </c>
      <c r="AD3" s="1">
        <v>2138022000</v>
      </c>
      <c r="AE3" s="1">
        <v>2336319000</v>
      </c>
      <c r="AF3" s="1">
        <v>2682891000</v>
      </c>
      <c r="AG3" s="1">
        <v>3561718000</v>
      </c>
      <c r="AH3" s="25">
        <v>4071000000</v>
      </c>
      <c r="AI3" s="25">
        <v>4545000000</v>
      </c>
      <c r="AJ3" s="25">
        <v>5048000000</v>
      </c>
      <c r="AK3" s="25">
        <v>5629000000</v>
      </c>
      <c r="AL3" s="25">
        <v>6146000000</v>
      </c>
      <c r="AM3" s="18" t="s">
        <v>107</v>
      </c>
      <c r="AN3" s="19" t="s">
        <v>108</v>
      </c>
      <c r="AO3" s="19" t="s">
        <v>109</v>
      </c>
      <c r="AP3" s="19" t="s">
        <v>110</v>
      </c>
    </row>
    <row r="4" spans="1:42" ht="19" x14ac:dyDescent="0.25">
      <c r="A4" s="14" t="s">
        <v>93</v>
      </c>
      <c r="B4" s="1"/>
      <c r="C4" s="41">
        <f>(C3/B3)-1</f>
        <v>0.43975903614457823</v>
      </c>
      <c r="D4" s="41">
        <f>(D3/C3)-1</f>
        <v>1.8075313807531379</v>
      </c>
      <c r="E4" s="41">
        <f>(E3/D3)-1</f>
        <v>1.1281669150521609</v>
      </c>
      <c r="F4" s="41">
        <f t="shared" ref="F4:AL4" si="0">(F3/E3)-1</f>
        <v>0.6204481792717087</v>
      </c>
      <c r="G4" s="41">
        <f t="shared" si="0"/>
        <v>0.6953327571305099</v>
      </c>
      <c r="H4" s="41">
        <f t="shared" si="0"/>
        <v>0.10757073668111139</v>
      </c>
      <c r="I4" s="41">
        <f t="shared" si="0"/>
        <v>-0.15166858457997701</v>
      </c>
      <c r="J4" s="41">
        <f t="shared" si="0"/>
        <v>0.16405860010851869</v>
      </c>
      <c r="K4" s="41">
        <f t="shared" si="0"/>
        <v>0.2781491218257075</v>
      </c>
      <c r="L4" s="41">
        <f t="shared" si="0"/>
        <v>0.35199610516066215</v>
      </c>
      <c r="M4" s="41">
        <f>(M3/L3)-1</f>
        <v>0.23525778229140104</v>
      </c>
      <c r="N4" s="41">
        <f t="shared" si="0"/>
        <v>0.32774243279509729</v>
      </c>
      <c r="O4" s="41">
        <f t="shared" si="0"/>
        <v>5.2200942379961646E-2</v>
      </c>
      <c r="P4" s="41">
        <f t="shared" si="0"/>
        <v>0.11792427025126018</v>
      </c>
      <c r="Q4" s="41">
        <f t="shared" si="0"/>
        <v>-9.6035485584854974E-2</v>
      </c>
      <c r="R4" s="41">
        <f>(R3/Q3)-1</f>
        <v>-0.13424130381488353</v>
      </c>
      <c r="S4" s="41">
        <f t="shared" si="0"/>
        <v>0.18732558928935106</v>
      </c>
      <c r="T4" s="41">
        <f t="shared" si="0"/>
        <v>0.11638875346827238</v>
      </c>
      <c r="U4" s="41">
        <f t="shared" si="0"/>
        <v>8.8360699375629626E-2</v>
      </c>
      <c r="V4" s="41">
        <f>(V3/U3)-1</f>
        <v>-0.35690053268921051</v>
      </c>
      <c r="W4" s="41">
        <f t="shared" si="0"/>
        <v>-0.17906748801768513</v>
      </c>
      <c r="X4" s="41">
        <f t="shared" si="0"/>
        <v>0.34857124761913694</v>
      </c>
      <c r="Y4" s="41">
        <f t="shared" si="0"/>
        <v>0.15357768723338561</v>
      </c>
      <c r="Z4" s="41">
        <f t="shared" si="0"/>
        <v>0.10079130051929086</v>
      </c>
      <c r="AA4" s="41">
        <f>(AA3/Z3)-1</f>
        <v>8.2744110741886256E-2</v>
      </c>
      <c r="AB4" s="41">
        <f t="shared" si="0"/>
        <v>0.1487420078788968</v>
      </c>
      <c r="AC4" s="41">
        <f t="shared" si="0"/>
        <v>6.9902642114925362E-2</v>
      </c>
      <c r="AD4" s="41">
        <f t="shared" si="0"/>
        <v>0.10035346818786306</v>
      </c>
      <c r="AE4" s="41">
        <f t="shared" si="0"/>
        <v>9.2747876308101551E-2</v>
      </c>
      <c r="AF4" s="41">
        <f>(AF3/AE3)-1</f>
        <v>0.14834104418103866</v>
      </c>
      <c r="AG4" s="41">
        <f t="shared" si="0"/>
        <v>0.327567165419691</v>
      </c>
      <c r="AH4" s="16">
        <f t="shared" si="0"/>
        <v>0.14298773793994912</v>
      </c>
      <c r="AI4" s="16">
        <f t="shared" si="0"/>
        <v>0.1164333087693441</v>
      </c>
      <c r="AJ4" s="16">
        <f t="shared" si="0"/>
        <v>0.1106710671067106</v>
      </c>
      <c r="AK4" s="16">
        <f t="shared" si="0"/>
        <v>0.11509508716323302</v>
      </c>
      <c r="AL4" s="16">
        <f t="shared" si="0"/>
        <v>9.1845798543258139E-2</v>
      </c>
      <c r="AM4" s="17">
        <f>(AG4+AF4+AE4)/3</f>
        <v>0.18955202863627707</v>
      </c>
      <c r="AN4" s="17">
        <f>(AG20+AF20+AE20)/3</f>
        <v>0.3300640791704606</v>
      </c>
      <c r="AO4" s="17">
        <f>(AG29+AF29+AE29)/3</f>
        <v>0.63157434918244515</v>
      </c>
      <c r="AP4" s="17">
        <f>(AG106+AF106+AE106)/3</f>
        <v>0.27447268902108019</v>
      </c>
    </row>
    <row r="5" spans="1:42"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v>183096000</v>
      </c>
      <c r="N5" s="1">
        <v>280675000</v>
      </c>
      <c r="O5" s="1">
        <v>368857000</v>
      </c>
      <c r="P5" s="1">
        <v>354860000</v>
      </c>
      <c r="Q5" s="1">
        <v>250045000</v>
      </c>
      <c r="R5" s="1">
        <v>216649000</v>
      </c>
      <c r="S5" s="1">
        <v>228780000</v>
      </c>
      <c r="T5" s="1">
        <v>227099000</v>
      </c>
      <c r="U5" s="1">
        <v>214508000</v>
      </c>
      <c r="V5" s="1">
        <v>209480000</v>
      </c>
      <c r="W5" s="1">
        <v>169243000</v>
      </c>
      <c r="X5" s="1">
        <v>195156000</v>
      </c>
      <c r="Y5" s="1">
        <v>191123000</v>
      </c>
      <c r="Z5" s="1">
        <v>200201000</v>
      </c>
      <c r="AA5" s="1">
        <v>223706000</v>
      </c>
      <c r="AB5" s="1">
        <v>256492000</v>
      </c>
      <c r="AC5" s="1">
        <v>237390000</v>
      </c>
      <c r="AD5" s="1">
        <v>258747000</v>
      </c>
      <c r="AE5" s="1">
        <v>266357000</v>
      </c>
      <c r="AF5" s="1">
        <v>305498000</v>
      </c>
      <c r="AG5" s="1">
        <v>371600000</v>
      </c>
    </row>
    <row r="6" spans="1:42"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v>732797000</v>
      </c>
      <c r="N6" s="10">
        <v>935395000</v>
      </c>
      <c r="O6" s="10">
        <v>910693000</v>
      </c>
      <c r="P6" s="10">
        <v>1075580000</v>
      </c>
      <c r="Q6" s="10">
        <v>1043022000</v>
      </c>
      <c r="R6" s="10">
        <v>902835000</v>
      </c>
      <c r="S6" s="10">
        <v>1100412000</v>
      </c>
      <c r="T6" s="10">
        <v>1256796000</v>
      </c>
      <c r="U6" s="10">
        <v>1400505000</v>
      </c>
      <c r="V6" s="10">
        <v>829134000</v>
      </c>
      <c r="W6" s="10">
        <v>683389000</v>
      </c>
      <c r="X6" s="10">
        <v>954679000</v>
      </c>
      <c r="Y6" s="10">
        <v>1135301000</v>
      </c>
      <c r="Z6" s="10">
        <v>1259915000</v>
      </c>
      <c r="AA6" s="10">
        <v>1357226000</v>
      </c>
      <c r="AB6" s="10">
        <v>1559591000</v>
      </c>
      <c r="AC6" s="10">
        <v>1705642000</v>
      </c>
      <c r="AD6" s="10">
        <v>1879275000</v>
      </c>
      <c r="AE6" s="10">
        <v>2069962000</v>
      </c>
      <c r="AF6" s="10">
        <v>2377393000</v>
      </c>
      <c r="AG6" s="10">
        <f>AG3-AG5</f>
        <v>3190118000</v>
      </c>
      <c r="AM6" s="18" t="s">
        <v>111</v>
      </c>
      <c r="AN6" s="19" t="s">
        <v>112</v>
      </c>
      <c r="AO6" s="19" t="s">
        <v>113</v>
      </c>
      <c r="AP6" s="19" t="s">
        <v>114</v>
      </c>
    </row>
    <row r="7" spans="1:42"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v>0.80010000000000003</v>
      </c>
      <c r="N7" s="2">
        <v>0.76919999999999999</v>
      </c>
      <c r="O7" s="2">
        <v>0.7117</v>
      </c>
      <c r="P7" s="2">
        <v>0.75190000000000001</v>
      </c>
      <c r="Q7" s="2">
        <v>0.80659999999999998</v>
      </c>
      <c r="R7" s="2">
        <v>0.80649999999999999</v>
      </c>
      <c r="S7" s="2">
        <v>0.82789999999999997</v>
      </c>
      <c r="T7" s="2">
        <v>0.84699999999999998</v>
      </c>
      <c r="U7" s="2">
        <v>0.86719999999999997</v>
      </c>
      <c r="V7" s="2">
        <v>0.79830000000000001</v>
      </c>
      <c r="W7" s="2">
        <v>0.80149999999999999</v>
      </c>
      <c r="X7" s="2">
        <v>0.83030000000000004</v>
      </c>
      <c r="Y7" s="2">
        <v>0.85589999999999999</v>
      </c>
      <c r="Z7" s="2">
        <v>0.8629</v>
      </c>
      <c r="AA7" s="2">
        <v>0.85850000000000004</v>
      </c>
      <c r="AB7" s="2">
        <v>0.85880000000000001</v>
      </c>
      <c r="AC7" s="2">
        <v>0.87780000000000002</v>
      </c>
      <c r="AD7" s="2">
        <v>0.879</v>
      </c>
      <c r="AE7" s="2">
        <v>0.88600000000000001</v>
      </c>
      <c r="AF7" s="2">
        <v>0.8861</v>
      </c>
      <c r="AG7" s="2">
        <f>AG6/AG3</f>
        <v>0.89566832635261973</v>
      </c>
      <c r="AM7" s="17">
        <f>AG7</f>
        <v>0.89566832635261973</v>
      </c>
      <c r="AN7" s="20">
        <f>AG21</f>
        <v>0.33800000000000002</v>
      </c>
      <c r="AO7" s="20">
        <f>AG30</f>
        <v>0.2384</v>
      </c>
      <c r="AP7" s="20">
        <f>AG107/AG3</f>
        <v>0.31408410211027377</v>
      </c>
    </row>
    <row r="8" spans="1:42" ht="19" x14ac:dyDescent="0.25">
      <c r="A8" s="5" t="s">
        <v>5</v>
      </c>
      <c r="B8" s="1" t="s">
        <v>91</v>
      </c>
      <c r="C8" s="1" t="s">
        <v>91</v>
      </c>
      <c r="D8" s="1" t="s">
        <v>91</v>
      </c>
      <c r="E8" s="1" t="s">
        <v>91</v>
      </c>
      <c r="F8" s="1" t="s">
        <v>91</v>
      </c>
      <c r="G8" s="1" t="s">
        <v>91</v>
      </c>
      <c r="H8" s="1" t="s">
        <v>91</v>
      </c>
      <c r="I8" s="1" t="s">
        <v>91</v>
      </c>
      <c r="J8" s="1">
        <v>72574000</v>
      </c>
      <c r="K8" s="1">
        <v>88566000</v>
      </c>
      <c r="L8" s="1">
        <v>115301000</v>
      </c>
      <c r="M8" s="1">
        <v>140375000</v>
      </c>
      <c r="N8" s="1">
        <v>179394000</v>
      </c>
      <c r="O8" s="1">
        <v>263947000</v>
      </c>
      <c r="P8" s="1">
        <v>297329000</v>
      </c>
      <c r="Q8" s="1">
        <v>326414000</v>
      </c>
      <c r="R8" s="1">
        <v>340121000</v>
      </c>
      <c r="S8" s="1">
        <v>370140000</v>
      </c>
      <c r="T8" s="1">
        <v>460064000</v>
      </c>
      <c r="U8" s="1">
        <v>494032000</v>
      </c>
      <c r="V8" s="1">
        <v>457913000</v>
      </c>
      <c r="W8" s="1">
        <v>354703000</v>
      </c>
      <c r="X8" s="1">
        <v>400745000</v>
      </c>
      <c r="Y8" s="1">
        <v>454085000</v>
      </c>
      <c r="Z8" s="1">
        <v>534022000</v>
      </c>
      <c r="AA8" s="1">
        <v>603006000</v>
      </c>
      <c r="AB8" s="1">
        <v>735340000</v>
      </c>
      <c r="AC8" s="1">
        <v>804223000</v>
      </c>
      <c r="AD8" s="1">
        <v>884816000</v>
      </c>
      <c r="AE8" s="1">
        <v>935938000</v>
      </c>
      <c r="AF8" s="1">
        <v>1033732000</v>
      </c>
      <c r="AG8" s="1">
        <v>1251544000</v>
      </c>
    </row>
    <row r="9" spans="1:42" ht="19" customHeight="1" x14ac:dyDescent="0.25">
      <c r="A9" s="14" t="s">
        <v>94</v>
      </c>
      <c r="B9" s="15" t="e">
        <f>B8/B3</f>
        <v>#VALUE!</v>
      </c>
      <c r="C9" s="15" t="e">
        <f t="shared" ref="C9:AG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f t="shared" si="1"/>
        <v>0.15326571990396259</v>
      </c>
      <c r="N9" s="15">
        <f t="shared" si="1"/>
        <v>0.14751946845165162</v>
      </c>
      <c r="O9" s="15">
        <f t="shared" si="1"/>
        <v>0.20628111445430033</v>
      </c>
      <c r="P9" s="15">
        <f t="shared" si="1"/>
        <v>0.2078584211850899</v>
      </c>
      <c r="Q9" s="15">
        <f t="shared" si="1"/>
        <v>0.25243394193804342</v>
      </c>
      <c r="R9" s="15">
        <f t="shared" si="1"/>
        <v>0.30381943824118968</v>
      </c>
      <c r="S9" s="15">
        <f t="shared" si="1"/>
        <v>0.27846992759511041</v>
      </c>
      <c r="T9" s="15">
        <f t="shared" si="1"/>
        <v>0.31003810916540592</v>
      </c>
      <c r="U9" s="15">
        <f t="shared" si="1"/>
        <v>0.30589970483209733</v>
      </c>
      <c r="V9" s="15">
        <f t="shared" si="1"/>
        <v>0.44088853029133057</v>
      </c>
      <c r="W9" s="15">
        <f t="shared" si="1"/>
        <v>0.41600948592124154</v>
      </c>
      <c r="X9" s="15">
        <f t="shared" si="1"/>
        <v>0.34852391864919752</v>
      </c>
      <c r="Y9" s="15">
        <f t="shared" si="1"/>
        <v>0.34233774419039464</v>
      </c>
      <c r="Z9" s="15">
        <f t="shared" si="1"/>
        <v>0.3657394344011024</v>
      </c>
      <c r="AA9" s="15">
        <f t="shared" si="1"/>
        <v>0.38142437498893056</v>
      </c>
      <c r="AB9" s="15">
        <f t="shared" si="1"/>
        <v>0.40490440139575118</v>
      </c>
      <c r="AC9" s="15">
        <f t="shared" si="1"/>
        <v>0.41390105772833385</v>
      </c>
      <c r="AD9" s="15">
        <f t="shared" si="1"/>
        <v>0.41384793982475393</v>
      </c>
      <c r="AE9" s="15">
        <f t="shared" si="1"/>
        <v>0.40060368468518209</v>
      </c>
      <c r="AF9" s="15">
        <f t="shared" si="1"/>
        <v>0.38530525466744642</v>
      </c>
      <c r="AG9" s="15">
        <f t="shared" si="1"/>
        <v>0.35138772918013161</v>
      </c>
      <c r="AM9" s="18" t="s">
        <v>95</v>
      </c>
      <c r="AN9" s="19" t="s">
        <v>96</v>
      </c>
      <c r="AO9" s="19" t="s">
        <v>97</v>
      </c>
      <c r="AP9" s="19" t="s">
        <v>98</v>
      </c>
    </row>
    <row r="10" spans="1:42"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v>152032000</v>
      </c>
      <c r="W10" s="1">
        <v>122648000</v>
      </c>
      <c r="X10" s="1">
        <v>92863000</v>
      </c>
      <c r="Y10" s="1">
        <v>112076000</v>
      </c>
      <c r="Z10" s="1">
        <v>121314000</v>
      </c>
      <c r="AA10" s="1">
        <v>113619000</v>
      </c>
      <c r="AB10" s="1">
        <v>125106000</v>
      </c>
      <c r="AC10" s="1">
        <v>134181000</v>
      </c>
      <c r="AD10" s="1">
        <v>133406000</v>
      </c>
      <c r="AE10" s="1">
        <v>139806000</v>
      </c>
      <c r="AF10" s="1">
        <v>154425000</v>
      </c>
      <c r="AG10" s="1">
        <v>242116000</v>
      </c>
      <c r="AM10" s="17">
        <f>AG9</f>
        <v>0.35138772918013161</v>
      </c>
      <c r="AN10" s="20">
        <f>AG13</f>
        <v>0.23762128276298122</v>
      </c>
      <c r="AO10" s="20">
        <f>AG80</f>
        <v>7.5929368916910323E-2</v>
      </c>
      <c r="AP10" s="20">
        <f>AG89</f>
        <v>3.4594260410285148E-2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v>358409000</v>
      </c>
      <c r="W11" s="1">
        <v>286833000</v>
      </c>
      <c r="X11" s="1">
        <v>323798000</v>
      </c>
      <c r="Y11" s="1">
        <v>342278000</v>
      </c>
      <c r="Z11" s="1">
        <v>378157000</v>
      </c>
      <c r="AA11" s="1">
        <v>399688000</v>
      </c>
      <c r="AB11" s="1">
        <v>395194000</v>
      </c>
      <c r="AC11" s="1">
        <v>419161000</v>
      </c>
      <c r="AD11" s="1">
        <v>439669000</v>
      </c>
      <c r="AE11" s="1">
        <v>481673000</v>
      </c>
      <c r="AF11" s="1">
        <v>516460000</v>
      </c>
      <c r="AG11" s="1">
        <v>604224000</v>
      </c>
    </row>
    <row r="12" spans="1:42"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v>314362000</v>
      </c>
      <c r="N12" s="1">
        <v>369776000</v>
      </c>
      <c r="O12" s="1">
        <v>484617000</v>
      </c>
      <c r="P12" s="1">
        <v>508208000</v>
      </c>
      <c r="Q12" s="1">
        <v>515368000</v>
      </c>
      <c r="R12" s="1">
        <v>409145000</v>
      </c>
      <c r="S12" s="1">
        <v>518944000</v>
      </c>
      <c r="T12" s="1">
        <v>548896000</v>
      </c>
      <c r="U12" s="1">
        <v>576145000</v>
      </c>
      <c r="V12" s="1">
        <v>510441000</v>
      </c>
      <c r="W12" s="1">
        <v>409481000</v>
      </c>
      <c r="X12" s="1">
        <v>416661000</v>
      </c>
      <c r="Y12" s="1">
        <v>454354000</v>
      </c>
      <c r="Z12" s="1">
        <v>499471000</v>
      </c>
      <c r="AA12" s="1">
        <v>513307000</v>
      </c>
      <c r="AB12" s="1">
        <v>520300000</v>
      </c>
      <c r="AC12" s="1">
        <v>553342000</v>
      </c>
      <c r="AD12" s="1">
        <v>573075000</v>
      </c>
      <c r="AE12" s="1">
        <v>621479000</v>
      </c>
      <c r="AF12" s="1">
        <v>670885000</v>
      </c>
      <c r="AG12" s="1">
        <v>846340000</v>
      </c>
      <c r="AM12" s="18" t="s">
        <v>115</v>
      </c>
      <c r="AN12" s="19" t="s">
        <v>116</v>
      </c>
      <c r="AO12" s="19" t="s">
        <v>117</v>
      </c>
      <c r="AP12" s="19" t="s">
        <v>118</v>
      </c>
    </row>
    <row r="13" spans="1:42" ht="19" x14ac:dyDescent="0.25">
      <c r="A13" s="14" t="s">
        <v>99</v>
      </c>
      <c r="B13" s="15">
        <f>B12/B3</f>
        <v>0.37349397590361444</v>
      </c>
      <c r="C13" s="15">
        <f t="shared" ref="C13:AG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f t="shared" si="2"/>
        <v>0.3432300497983935</v>
      </c>
      <c r="N13" s="15">
        <f t="shared" si="2"/>
        <v>0.30407460096869421</v>
      </c>
      <c r="O13" s="15">
        <f t="shared" si="2"/>
        <v>0.37874018209526789</v>
      </c>
      <c r="P13" s="15">
        <f t="shared" si="2"/>
        <v>0.35528089259248902</v>
      </c>
      <c r="Q13" s="15">
        <f t="shared" si="2"/>
        <v>0.39856248748131379</v>
      </c>
      <c r="R13" s="15">
        <f t="shared" si="2"/>
        <v>0.36547641592019181</v>
      </c>
      <c r="S13" s="15">
        <f t="shared" si="2"/>
        <v>0.39042064652811631</v>
      </c>
      <c r="T13" s="15">
        <f t="shared" si="2"/>
        <v>0.36990218310594752</v>
      </c>
      <c r="U13" s="15">
        <f t="shared" si="2"/>
        <v>0.35674325841339977</v>
      </c>
      <c r="V13" s="15">
        <f t="shared" si="2"/>
        <v>0.49146362363688534</v>
      </c>
      <c r="W13" s="15">
        <f t="shared" si="2"/>
        <v>0.48025525666407076</v>
      </c>
      <c r="X13" s="15">
        <f t="shared" si="2"/>
        <v>0.36236590467327923</v>
      </c>
      <c r="Y13" s="15">
        <f t="shared" si="2"/>
        <v>0.34254054510473275</v>
      </c>
      <c r="Z13" s="15">
        <f t="shared" si="2"/>
        <v>0.3420762459968934</v>
      </c>
      <c r="AA13" s="15">
        <f t="shared" si="2"/>
        <v>0.32468632426948152</v>
      </c>
      <c r="AB13" s="15">
        <f t="shared" si="2"/>
        <v>0.2864957163301457</v>
      </c>
      <c r="AC13" s="15">
        <f t="shared" si="2"/>
        <v>0.28478275190526969</v>
      </c>
      <c r="AD13" s="15">
        <f t="shared" si="2"/>
        <v>0.26803980501603819</v>
      </c>
      <c r="AE13" s="15">
        <f t="shared" si="2"/>
        <v>0.26600776691881545</v>
      </c>
      <c r="AF13" s="15">
        <f t="shared" si="2"/>
        <v>0.25006047580762691</v>
      </c>
      <c r="AG13" s="15">
        <f t="shared" si="2"/>
        <v>0.23762128276298122</v>
      </c>
      <c r="AM13" s="17">
        <f>AG28/AG72</f>
        <v>0.30925940025055437</v>
      </c>
      <c r="AN13" s="20">
        <f>AG28/AG54</f>
        <v>0.16525993119425447</v>
      </c>
      <c r="AO13" s="20">
        <f>AG22/(AG72+AG56+AG61)</f>
        <v>0.30736538597517282</v>
      </c>
      <c r="AP13" s="21">
        <f>AG67/AG72</f>
        <v>0.87135137970640919</v>
      </c>
    </row>
    <row r="14" spans="1:42" ht="19" x14ac:dyDescent="0.25">
      <c r="A14" s="5" t="s">
        <v>9</v>
      </c>
      <c r="B14" s="1">
        <v>1600000</v>
      </c>
      <c r="C14" s="1">
        <v>2800000</v>
      </c>
      <c r="D14" s="1">
        <v>6900000</v>
      </c>
      <c r="E14" s="1">
        <v>14600000</v>
      </c>
      <c r="F14" s="1">
        <v>20100000</v>
      </c>
      <c r="G14" s="1">
        <v>40000000</v>
      </c>
      <c r="H14" s="1">
        <v>37600000</v>
      </c>
      <c r="I14" s="1">
        <v>44000000</v>
      </c>
      <c r="J14" s="1" t="s">
        <v>91</v>
      </c>
      <c r="K14" s="1" t="s">
        <v>91</v>
      </c>
      <c r="L14" s="1">
        <v>100543000</v>
      </c>
      <c r="M14" s="1">
        <v>44053000</v>
      </c>
      <c r="N14" s="1">
        <v>281037000</v>
      </c>
      <c r="O14" s="1">
        <v>98714000</v>
      </c>
      <c r="P14" s="1">
        <v>110241000</v>
      </c>
      <c r="Q14" s="1">
        <v>-107811000</v>
      </c>
      <c r="R14" s="1">
        <v>96697000</v>
      </c>
      <c r="S14" s="1">
        <v>47762000</v>
      </c>
      <c r="T14" s="1">
        <v>23141000</v>
      </c>
      <c r="U14" s="1">
        <v>19421000</v>
      </c>
      <c r="V14" s="1">
        <v>22732000</v>
      </c>
      <c r="W14" s="1">
        <v>11420000</v>
      </c>
      <c r="X14" s="1">
        <v>16536000</v>
      </c>
      <c r="Y14" s="1">
        <v>15077000</v>
      </c>
      <c r="Z14" s="1">
        <v>19416000</v>
      </c>
      <c r="AA14" s="1">
        <v>24017000</v>
      </c>
      <c r="AB14" s="1">
        <v>18095000</v>
      </c>
      <c r="AC14" s="1">
        <v>14716000</v>
      </c>
      <c r="AD14" s="1">
        <v>14086000</v>
      </c>
      <c r="AE14" s="1">
        <v>12128000</v>
      </c>
      <c r="AF14" s="1">
        <v>18009000</v>
      </c>
      <c r="AG14" s="1">
        <v>292090000</v>
      </c>
    </row>
    <row r="15" spans="1:42"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v>498790000</v>
      </c>
      <c r="N15" s="1">
        <v>830207000</v>
      </c>
      <c r="O15" s="1">
        <v>847278000</v>
      </c>
      <c r="P15" s="1">
        <v>915778000</v>
      </c>
      <c r="Q15" s="1">
        <v>733971000</v>
      </c>
      <c r="R15" s="1">
        <v>845963000</v>
      </c>
      <c r="S15" s="1">
        <v>936846000</v>
      </c>
      <c r="T15" s="1">
        <v>1032101000</v>
      </c>
      <c r="U15" s="1">
        <v>1089598000</v>
      </c>
      <c r="V15" s="1">
        <v>991086000</v>
      </c>
      <c r="W15" s="1">
        <v>775604000</v>
      </c>
      <c r="X15" s="1">
        <v>833942000</v>
      </c>
      <c r="Y15" s="1">
        <v>923516000</v>
      </c>
      <c r="Z15" s="1">
        <v>1052909000</v>
      </c>
      <c r="AA15" s="1">
        <v>1140330000</v>
      </c>
      <c r="AB15" s="1">
        <v>1273735000</v>
      </c>
      <c r="AC15" s="1">
        <v>1372281000</v>
      </c>
      <c r="AD15" s="1">
        <v>1471977000</v>
      </c>
      <c r="AE15" s="1">
        <v>1569545000</v>
      </c>
      <c r="AF15" s="1">
        <v>1722626000</v>
      </c>
      <c r="AG15" s="1">
        <v>2389974000</v>
      </c>
      <c r="AM15" s="18" t="s">
        <v>119</v>
      </c>
      <c r="AN15" s="19" t="s">
        <v>120</v>
      </c>
      <c r="AO15" s="19" t="s">
        <v>121</v>
      </c>
      <c r="AP15" s="19" t="s">
        <v>122</v>
      </c>
    </row>
    <row r="16" spans="1:42"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v>681886000</v>
      </c>
      <c r="N16" s="1">
        <v>1110882000</v>
      </c>
      <c r="O16" s="1">
        <v>1216135000</v>
      </c>
      <c r="P16" s="1">
        <v>1270638000</v>
      </c>
      <c r="Q16" s="1">
        <v>984016000</v>
      </c>
      <c r="R16" s="1">
        <v>1062612000</v>
      </c>
      <c r="S16" s="1">
        <v>1165626000</v>
      </c>
      <c r="T16" s="1">
        <v>1259200000</v>
      </c>
      <c r="U16" s="1">
        <v>1304106000</v>
      </c>
      <c r="V16" s="1">
        <v>1200566000</v>
      </c>
      <c r="W16" s="1">
        <v>944847000</v>
      </c>
      <c r="X16" s="1">
        <v>1029098000</v>
      </c>
      <c r="Y16" s="1">
        <v>1114639000</v>
      </c>
      <c r="Z16" s="1">
        <v>1253110000</v>
      </c>
      <c r="AA16" s="1">
        <v>1364036000</v>
      </c>
      <c r="AB16" s="1">
        <v>1530227000</v>
      </c>
      <c r="AC16" s="1">
        <v>1609671000</v>
      </c>
      <c r="AD16" s="1">
        <v>1730724000</v>
      </c>
      <c r="AE16" s="1">
        <v>1835902000</v>
      </c>
      <c r="AF16" s="1">
        <v>2028124000</v>
      </c>
      <c r="AG16" s="1">
        <v>2488032000</v>
      </c>
      <c r="AM16" s="26">
        <f>(AG35+AF35+AE35+AD35+AC35)/5</f>
        <v>-1.1300746183513167E-2</v>
      </c>
      <c r="AN16" s="34">
        <f>AO102/AG3</f>
        <v>19.854765497998439</v>
      </c>
      <c r="AO16" s="34">
        <f>AO102/AG28</f>
        <v>83.299262690941305</v>
      </c>
      <c r="AP16" s="35">
        <f>AO102/AG107</f>
        <v>63.214805730687715</v>
      </c>
    </row>
    <row r="17" spans="1:42"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v>11614000</v>
      </c>
      <c r="W17" s="1">
        <v>28872000</v>
      </c>
      <c r="X17" s="1">
        <v>43025000</v>
      </c>
      <c r="Y17" s="1">
        <v>34742000</v>
      </c>
      <c r="Z17" s="1">
        <v>37581000</v>
      </c>
      <c r="AA17" s="1">
        <v>34121000</v>
      </c>
      <c r="AB17" s="1">
        <v>23670000</v>
      </c>
      <c r="AC17" s="1">
        <v>25664000</v>
      </c>
      <c r="AD17" s="1">
        <v>23139000</v>
      </c>
      <c r="AE17" s="1">
        <v>18829000</v>
      </c>
      <c r="AF17" s="1">
        <v>20749000</v>
      </c>
      <c r="AG17" s="1">
        <v>22934000</v>
      </c>
    </row>
    <row r="18" spans="1:42"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v>56637000</v>
      </c>
      <c r="N18" s="1">
        <v>102414000</v>
      </c>
      <c r="O18" s="1">
        <v>206810000</v>
      </c>
      <c r="P18" s="1">
        <v>230434000</v>
      </c>
      <c r="Q18" s="1">
        <v>242543000</v>
      </c>
      <c r="R18" s="1">
        <v>232732000</v>
      </c>
      <c r="S18" s="1">
        <v>184717000</v>
      </c>
      <c r="T18" s="1">
        <v>147117000</v>
      </c>
      <c r="U18" s="1">
        <v>130649000</v>
      </c>
      <c r="V18" s="1">
        <v>128720000</v>
      </c>
      <c r="W18" s="1">
        <v>93139000</v>
      </c>
      <c r="X18" s="1">
        <v>91648000</v>
      </c>
      <c r="Y18" s="1">
        <v>89217000</v>
      </c>
      <c r="Z18" s="1">
        <v>98308000</v>
      </c>
      <c r="AA18" s="1">
        <v>115634000</v>
      </c>
      <c r="AB18" s="1">
        <v>119588000</v>
      </c>
      <c r="AC18" s="1">
        <v>115524000</v>
      </c>
      <c r="AD18" s="1">
        <v>118721000</v>
      </c>
      <c r="AE18" s="1">
        <v>123351000</v>
      </c>
      <c r="AF18" s="1">
        <v>150136000</v>
      </c>
      <c r="AG18" s="1">
        <v>135430000</v>
      </c>
      <c r="AM18" s="18" t="s">
        <v>123</v>
      </c>
      <c r="AN18" s="19" t="s">
        <v>157</v>
      </c>
      <c r="AO18" s="19" t="s">
        <v>158</v>
      </c>
      <c r="AP18" s="19" t="s">
        <v>159</v>
      </c>
    </row>
    <row r="19" spans="1:42"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v>303992000</v>
      </c>
      <c r="N19" s="10">
        <v>215081000</v>
      </c>
      <c r="O19" s="10">
        <v>274806000</v>
      </c>
      <c r="P19" s="10">
        <v>472582000</v>
      </c>
      <c r="Q19" s="10">
        <v>400509000</v>
      </c>
      <c r="R19" s="10">
        <v>202167000</v>
      </c>
      <c r="S19" s="10">
        <v>313200000</v>
      </c>
      <c r="T19" s="10">
        <v>389413000</v>
      </c>
      <c r="U19" s="10">
        <v>494720000</v>
      </c>
      <c r="V19" s="10">
        <v>-1461391000</v>
      </c>
      <c r="W19" s="10">
        <v>-31494000</v>
      </c>
      <c r="X19" s="10">
        <v>230099000</v>
      </c>
      <c r="Y19" s="10">
        <v>312230000</v>
      </c>
      <c r="Z19" s="10">
        <v>294885000</v>
      </c>
      <c r="AA19" s="10">
        <v>330757000</v>
      </c>
      <c r="AB19" s="10">
        <v>380411000</v>
      </c>
      <c r="AC19" s="10">
        <v>456234000</v>
      </c>
      <c r="AD19" s="10">
        <v>518250000</v>
      </c>
      <c r="AE19" s="10">
        <v>621148000</v>
      </c>
      <c r="AF19" s="10">
        <v>803633000</v>
      </c>
      <c r="AG19" s="10">
        <v>1203727000</v>
      </c>
      <c r="AH19" s="29">
        <v>1822000000</v>
      </c>
      <c r="AI19" s="29">
        <v>2086000000</v>
      </c>
      <c r="AJ19" s="29">
        <v>2415000000</v>
      </c>
      <c r="AK19" s="29">
        <v>2834000000</v>
      </c>
      <c r="AL19" s="29">
        <v>3156000000</v>
      </c>
      <c r="AM19" s="27">
        <f>AG40-AG56-AG61</f>
        <v>134247000</v>
      </c>
      <c r="AN19" s="34">
        <f>AO102/AH3</f>
        <v>17.370934821911078</v>
      </c>
      <c r="AO19" s="34">
        <f>AO102/AH28</f>
        <v>50.985634938716657</v>
      </c>
      <c r="AP19" s="35">
        <f>AO102/AH107</f>
        <v>44.532163513853902</v>
      </c>
    </row>
    <row r="20" spans="1:42" ht="19" customHeight="1" x14ac:dyDescent="0.25">
      <c r="A20" s="14" t="s">
        <v>100</v>
      </c>
      <c r="B20" s="1"/>
      <c r="C20" s="15">
        <f>(C19/B19)-1</f>
        <v>0.94871794871794868</v>
      </c>
      <c r="D20" s="15">
        <f>(D19/C19)-1</f>
        <v>2.4078947368421053</v>
      </c>
      <c r="E20" s="15">
        <f>(E19/D19)-1</f>
        <v>1.2007722007722008</v>
      </c>
      <c r="F20" s="15">
        <f t="shared" ref="F20:AG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(M19/#REF!)-1</f>
        <v>#REF!</v>
      </c>
      <c r="N20" s="15">
        <f t="shared" si="3"/>
        <v>-0.29247809152872439</v>
      </c>
      <c r="O20" s="15">
        <f t="shared" si="3"/>
        <v>0.2776860810578341</v>
      </c>
      <c r="P20" s="15">
        <f t="shared" si="3"/>
        <v>0.71969316536029049</v>
      </c>
      <c r="Q20" s="15">
        <f t="shared" si="3"/>
        <v>-0.15250898256810463</v>
      </c>
      <c r="R20" s="15" t="e">
        <f>(R19/#REF!)-1</f>
        <v>#REF!</v>
      </c>
      <c r="S20" s="15">
        <f t="shared" si="3"/>
        <v>0.54921426345545998</v>
      </c>
      <c r="T20" s="15">
        <f t="shared" si="3"/>
        <v>0.24333652618135382</v>
      </c>
      <c r="U20" s="15">
        <f t="shared" si="3"/>
        <v>0.27042497297214019</v>
      </c>
      <c r="V20" s="15" t="e">
        <f>(V19/#REF!)-1</f>
        <v>#REF!</v>
      </c>
      <c r="W20" s="15">
        <f t="shared" si="3"/>
        <v>-0.97844929933193781</v>
      </c>
      <c r="X20" s="15">
        <f t="shared" si="3"/>
        <v>-8.306121800977964</v>
      </c>
      <c r="Y20" s="15">
        <f t="shared" si="3"/>
        <v>0.35693766596117316</v>
      </c>
      <c r="Z20" s="15">
        <f t="shared" si="3"/>
        <v>-5.5551996925343516E-2</v>
      </c>
      <c r="AA20" s="15" t="e">
        <f>(AA19/#REF!)-1</f>
        <v>#REF!</v>
      </c>
      <c r="AB20" s="15">
        <f t="shared" si="3"/>
        <v>0.1501222952197534</v>
      </c>
      <c r="AC20" s="15">
        <f t="shared" si="3"/>
        <v>0.19931863169046116</v>
      </c>
      <c r="AD20" s="15">
        <f t="shared" si="3"/>
        <v>0.13593024632096684</v>
      </c>
      <c r="AE20" s="15">
        <f t="shared" si="3"/>
        <v>0.19854896285576462</v>
      </c>
      <c r="AF20" s="15">
        <f>(AF19/AE19)-1</f>
        <v>0.29378666597976655</v>
      </c>
      <c r="AG20" s="15">
        <f t="shared" si="3"/>
        <v>0.49785660867585069</v>
      </c>
      <c r="AH20" s="16">
        <f t="shared" ref="AH20" si="4">(AH19/AG19)-1</f>
        <v>0.51363224385595729</v>
      </c>
      <c r="AI20" s="16">
        <f t="shared" ref="AI20" si="5">(AI19/AH19)-1</f>
        <v>0.14489571899012077</v>
      </c>
      <c r="AJ20" s="16">
        <f t="shared" ref="AJ20" si="6">(AJ19/AI19)-1</f>
        <v>0.15771812080536907</v>
      </c>
      <c r="AK20" s="16">
        <f t="shared" ref="AK20" si="7">(AK19/AJ19)-1</f>
        <v>0.17349896480331273</v>
      </c>
      <c r="AL20" s="16">
        <f t="shared" ref="AL20" si="8">(AL19/AK19)-1</f>
        <v>0.11362032462949889</v>
      </c>
    </row>
    <row r="21" spans="1:42" ht="20"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v>0.33189999999999997</v>
      </c>
      <c r="N21" s="2">
        <v>0.1769</v>
      </c>
      <c r="O21" s="2">
        <v>0.21479999999999999</v>
      </c>
      <c r="P21" s="2">
        <v>0.33040000000000003</v>
      </c>
      <c r="Q21" s="2">
        <v>0.30969999999999998</v>
      </c>
      <c r="R21" s="2">
        <v>0.18060000000000001</v>
      </c>
      <c r="S21" s="2">
        <v>0.2356</v>
      </c>
      <c r="T21" s="2">
        <v>0.26240000000000002</v>
      </c>
      <c r="U21" s="2">
        <v>0.30630000000000002</v>
      </c>
      <c r="V21" s="2">
        <v>-1.4071</v>
      </c>
      <c r="W21" s="2">
        <v>-3.6900000000000002E-2</v>
      </c>
      <c r="X21" s="2">
        <v>0.2001</v>
      </c>
      <c r="Y21" s="2">
        <v>0.2354</v>
      </c>
      <c r="Z21" s="2">
        <v>0.20200000000000001</v>
      </c>
      <c r="AA21" s="2">
        <v>0.2092</v>
      </c>
      <c r="AB21" s="2">
        <v>0.20949999999999999</v>
      </c>
      <c r="AC21" s="2">
        <v>0.23480000000000001</v>
      </c>
      <c r="AD21" s="2">
        <v>0.2424</v>
      </c>
      <c r="AE21" s="2">
        <v>0.26590000000000003</v>
      </c>
      <c r="AF21" s="2">
        <v>0.29949999999999999</v>
      </c>
      <c r="AG21" s="28">
        <v>0.33800000000000002</v>
      </c>
      <c r="AH21" s="30">
        <f>AH19/AH3</f>
        <v>0.44755588307541144</v>
      </c>
      <c r="AI21" s="30">
        <f t="shared" ref="AI21:AL21" si="9">AI19/AI3</f>
        <v>0.45896589658965897</v>
      </c>
      <c r="AJ21" s="30">
        <f t="shared" si="9"/>
        <v>0.47840729001584786</v>
      </c>
      <c r="AK21" s="30">
        <f t="shared" si="9"/>
        <v>0.50346420323325636</v>
      </c>
      <c r="AL21" s="30">
        <f t="shared" si="9"/>
        <v>0.51350471851610802</v>
      </c>
      <c r="AN21" s="71" t="s">
        <v>166</v>
      </c>
      <c r="AO21" s="18" t="s">
        <v>164</v>
      </c>
      <c r="AP21" s="19" t="s">
        <v>167</v>
      </c>
    </row>
    <row r="22" spans="1:42"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v>234007000</v>
      </c>
      <c r="N22" s="10">
        <v>105188000</v>
      </c>
      <c r="O22" s="10">
        <v>63415000</v>
      </c>
      <c r="P22" s="10">
        <v>240451000</v>
      </c>
      <c r="Q22" s="10">
        <v>174755000</v>
      </c>
      <c r="R22" s="10">
        <v>-9964000</v>
      </c>
      <c r="S22" s="10">
        <v>118832000</v>
      </c>
      <c r="T22" s="10">
        <v>224592000</v>
      </c>
      <c r="U22" s="10">
        <v>317915000</v>
      </c>
      <c r="V22" s="10">
        <v>-1573268000</v>
      </c>
      <c r="W22" s="10">
        <v>-123591000</v>
      </c>
      <c r="X22" s="10">
        <v>120377000</v>
      </c>
      <c r="Y22" s="10">
        <v>211672000</v>
      </c>
      <c r="Z22" s="10">
        <v>189007000</v>
      </c>
      <c r="AA22" s="10">
        <v>206644000</v>
      </c>
      <c r="AB22" s="10">
        <v>244901000</v>
      </c>
      <c r="AC22" s="10">
        <v>323955000</v>
      </c>
      <c r="AD22" s="10">
        <v>396209000</v>
      </c>
      <c r="AE22" s="10">
        <v>491796000</v>
      </c>
      <c r="AF22" s="10">
        <v>645552000</v>
      </c>
      <c r="AG22" s="22">
        <v>1073686000</v>
      </c>
      <c r="AN22" s="17">
        <f>SUM(AH29:AL29)/5</f>
        <v>0.22256073881139135</v>
      </c>
      <c r="AO22" s="38">
        <f>AG98/AO102*-1</f>
        <v>0</v>
      </c>
      <c r="AP22" s="37">
        <f>AH107/AO102</f>
        <v>2.2455679695169116E-2</v>
      </c>
    </row>
    <row r="23" spans="1:42"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v>0.2555</v>
      </c>
      <c r="N23" s="2">
        <v>8.6499999999999994E-2</v>
      </c>
      <c r="O23" s="2">
        <v>4.9599999999999998E-2</v>
      </c>
      <c r="P23" s="2">
        <v>0.1681</v>
      </c>
      <c r="Q23" s="2">
        <v>0.1351</v>
      </c>
      <c r="R23" s="2">
        <v>-8.8999999999999999E-3</v>
      </c>
      <c r="S23" s="2">
        <v>8.9399999999999993E-2</v>
      </c>
      <c r="T23" s="2">
        <v>0.15140000000000001</v>
      </c>
      <c r="U23" s="2">
        <v>0.1968</v>
      </c>
      <c r="V23" s="2">
        <v>-1.5147999999999999</v>
      </c>
      <c r="W23" s="2">
        <v>-0.14499999999999999</v>
      </c>
      <c r="X23" s="2">
        <v>0.1047</v>
      </c>
      <c r="Y23" s="2">
        <v>0.15959999999999999</v>
      </c>
      <c r="Z23" s="2">
        <v>0.12939999999999999</v>
      </c>
      <c r="AA23" s="2">
        <v>0.13070000000000001</v>
      </c>
      <c r="AB23" s="2">
        <v>0.13489999999999999</v>
      </c>
      <c r="AC23" s="2">
        <v>0.16669999999999999</v>
      </c>
      <c r="AD23" s="2">
        <v>0.18529999999999999</v>
      </c>
      <c r="AE23" s="2">
        <v>0.21049999999999999</v>
      </c>
      <c r="AF23" s="2">
        <v>0.24060000000000001</v>
      </c>
      <c r="AG23" s="2">
        <v>0.30149999999999999</v>
      </c>
    </row>
    <row r="24" spans="1:42" ht="19" x14ac:dyDescent="0.25">
      <c r="A24" s="5" t="s">
        <v>18</v>
      </c>
      <c r="B24" s="1" t="s">
        <v>91</v>
      </c>
      <c r="C24" s="1">
        <v>300000</v>
      </c>
      <c r="D24" s="1">
        <v>-900000</v>
      </c>
      <c r="E24" s="1">
        <v>1700000</v>
      </c>
      <c r="F24" s="1">
        <v>3800000</v>
      </c>
      <c r="G24" s="1">
        <v>2400000</v>
      </c>
      <c r="H24" s="1">
        <v>2700000</v>
      </c>
      <c r="I24" s="1">
        <v>2300000</v>
      </c>
      <c r="J24" s="1">
        <v>-9891000</v>
      </c>
      <c r="K24" s="1">
        <v>17237000</v>
      </c>
      <c r="L24" s="1">
        <v>-782000</v>
      </c>
      <c r="M24" s="1" t="s">
        <v>91</v>
      </c>
      <c r="N24" s="1">
        <v>7479000</v>
      </c>
      <c r="O24" s="1">
        <v>4581000</v>
      </c>
      <c r="P24" s="1">
        <v>1697000</v>
      </c>
      <c r="Q24" s="1">
        <v>-16789000</v>
      </c>
      <c r="R24" s="1">
        <v>-20601000</v>
      </c>
      <c r="S24" s="1">
        <v>9651000</v>
      </c>
      <c r="T24" s="1">
        <v>17286000</v>
      </c>
      <c r="U24" s="1">
        <v>46156000</v>
      </c>
      <c r="V24" s="1">
        <v>-28457000</v>
      </c>
      <c r="W24" s="1">
        <v>-29914000</v>
      </c>
      <c r="X24" s="1">
        <v>-24951000</v>
      </c>
      <c r="Y24" s="1">
        <v>-23401000</v>
      </c>
      <c r="Z24" s="1">
        <v>-30011000</v>
      </c>
      <c r="AA24" s="1">
        <v>-25642000</v>
      </c>
      <c r="AB24" s="1">
        <v>-7748000</v>
      </c>
      <c r="AC24" s="1">
        <v>-8909000</v>
      </c>
      <c r="AD24" s="1">
        <v>-19819000</v>
      </c>
      <c r="AE24" s="1">
        <v>-12828000</v>
      </c>
      <c r="AF24" s="1">
        <v>-12804000</v>
      </c>
      <c r="AG24" s="1">
        <v>-28323000</v>
      </c>
    </row>
    <row r="25" spans="1:42" ht="19" x14ac:dyDescent="0.25">
      <c r="A25" s="6" t="s">
        <v>19</v>
      </c>
      <c r="B25" s="10">
        <v>2300000</v>
      </c>
      <c r="C25" s="10">
        <v>4800000</v>
      </c>
      <c r="D25" s="10">
        <v>19000000</v>
      </c>
      <c r="E25" s="10">
        <v>42400000</v>
      </c>
      <c r="F25" s="10">
        <v>56300000</v>
      </c>
      <c r="G25" s="10">
        <v>-11500000</v>
      </c>
      <c r="H25" s="10">
        <v>68400000</v>
      </c>
      <c r="I25" s="10" t="s">
        <v>91</v>
      </c>
      <c r="J25" s="10">
        <v>48863000</v>
      </c>
      <c r="K25" s="10">
        <v>135097000</v>
      </c>
      <c r="L25" s="10">
        <v>90477000</v>
      </c>
      <c r="M25" s="10">
        <v>234007000</v>
      </c>
      <c r="N25" s="10">
        <v>112667000</v>
      </c>
      <c r="O25" s="10">
        <v>67996000</v>
      </c>
      <c r="P25" s="10">
        <v>242148000</v>
      </c>
      <c r="Q25" s="10">
        <v>157966000</v>
      </c>
      <c r="R25" s="10">
        <v>-30565000</v>
      </c>
      <c r="S25" s="10">
        <v>128483000</v>
      </c>
      <c r="T25" s="10">
        <v>241878000</v>
      </c>
      <c r="U25" s="10">
        <v>364071000</v>
      </c>
      <c r="V25" s="10">
        <v>-1601725000</v>
      </c>
      <c r="W25" s="10">
        <v>-153505000</v>
      </c>
      <c r="X25" s="10">
        <v>95426000</v>
      </c>
      <c r="Y25" s="10">
        <v>188271000</v>
      </c>
      <c r="Z25" s="10">
        <v>158996000</v>
      </c>
      <c r="AA25" s="10">
        <v>181002000</v>
      </c>
      <c r="AB25" s="10">
        <v>237153000</v>
      </c>
      <c r="AC25" s="10">
        <v>315046000</v>
      </c>
      <c r="AD25" s="10">
        <v>376390000</v>
      </c>
      <c r="AE25" s="10">
        <v>478968000</v>
      </c>
      <c r="AF25" s="10">
        <v>632748000</v>
      </c>
      <c r="AG25" s="10">
        <v>1045363000</v>
      </c>
    </row>
    <row r="26" spans="1:42" ht="19" x14ac:dyDescent="0.25">
      <c r="A26" s="5" t="s">
        <v>20</v>
      </c>
      <c r="B26" s="2">
        <v>0.1386</v>
      </c>
      <c r="C26" s="2">
        <v>0.20080000000000001</v>
      </c>
      <c r="D26" s="2">
        <v>0.28320000000000001</v>
      </c>
      <c r="E26" s="2">
        <v>0.2969</v>
      </c>
      <c r="F26" s="2">
        <v>0.24329999999999999</v>
      </c>
      <c r="G26" s="2">
        <v>-2.93E-2</v>
      </c>
      <c r="H26" s="2">
        <v>0.15740000000000001</v>
      </c>
      <c r="I26" s="2" t="s">
        <v>91</v>
      </c>
      <c r="J26" s="2">
        <v>0.1139</v>
      </c>
      <c r="K26" s="2">
        <v>0.24629999999999999</v>
      </c>
      <c r="L26" s="2">
        <v>0.122</v>
      </c>
      <c r="M26" s="2">
        <v>0.2555</v>
      </c>
      <c r="N26" s="2">
        <v>9.2600000000000002E-2</v>
      </c>
      <c r="O26" s="2">
        <v>5.3100000000000001E-2</v>
      </c>
      <c r="P26" s="2">
        <v>0.16930000000000001</v>
      </c>
      <c r="Q26" s="2">
        <v>0.1222</v>
      </c>
      <c r="R26" s="2">
        <v>-2.7300000000000001E-2</v>
      </c>
      <c r="S26" s="2">
        <v>9.6699999999999994E-2</v>
      </c>
      <c r="T26" s="2">
        <v>0.16300000000000001</v>
      </c>
      <c r="U26" s="2">
        <v>0.22539999999999999</v>
      </c>
      <c r="V26" s="2">
        <v>-1.5422</v>
      </c>
      <c r="W26" s="2">
        <v>-0.18</v>
      </c>
      <c r="X26" s="2">
        <v>8.3000000000000004E-2</v>
      </c>
      <c r="Y26" s="2">
        <v>0.1419</v>
      </c>
      <c r="Z26" s="2">
        <v>0.1089</v>
      </c>
      <c r="AA26" s="2">
        <v>0.1145</v>
      </c>
      <c r="AB26" s="2">
        <v>0.13059999999999999</v>
      </c>
      <c r="AC26" s="2">
        <v>0.16209999999999999</v>
      </c>
      <c r="AD26" s="2">
        <v>0.17599999999999999</v>
      </c>
      <c r="AE26" s="2">
        <v>0.20499999999999999</v>
      </c>
      <c r="AF26" s="2">
        <v>0.23580000000000001</v>
      </c>
      <c r="AG26" s="2">
        <v>0.29349999999999998</v>
      </c>
    </row>
    <row r="27" spans="1:42" ht="19" x14ac:dyDescent="0.25">
      <c r="A27" s="5" t="s">
        <v>21</v>
      </c>
      <c r="B27" s="1">
        <v>800000</v>
      </c>
      <c r="C27" s="1">
        <v>1600000</v>
      </c>
      <c r="D27" s="1">
        <v>5900000</v>
      </c>
      <c r="E27" s="1">
        <v>14600000</v>
      </c>
      <c r="F27" s="1">
        <v>18300000</v>
      </c>
      <c r="G27" s="1">
        <v>10200000</v>
      </c>
      <c r="H27" s="1">
        <v>13000000</v>
      </c>
      <c r="I27" s="1" t="s">
        <v>91</v>
      </c>
      <c r="J27" s="1">
        <v>12215000</v>
      </c>
      <c r="K27" s="1">
        <v>37827000</v>
      </c>
      <c r="L27" s="1">
        <v>61439000</v>
      </c>
      <c r="M27" s="1">
        <v>77889000</v>
      </c>
      <c r="N27" s="1">
        <v>80685000</v>
      </c>
      <c r="O27" s="1">
        <v>18019000</v>
      </c>
      <c r="P27" s="1">
        <v>100861000</v>
      </c>
      <c r="Q27" s="1">
        <v>86017000</v>
      </c>
      <c r="R27" s="1">
        <v>-12999000</v>
      </c>
      <c r="S27" s="1">
        <v>79140000</v>
      </c>
      <c r="T27" s="1">
        <v>99704000</v>
      </c>
      <c r="U27" s="1">
        <v>67819000</v>
      </c>
      <c r="V27" s="1">
        <v>252313000</v>
      </c>
      <c r="W27" s="1">
        <v>-3634000</v>
      </c>
      <c r="X27" s="1">
        <v>23197000</v>
      </c>
      <c r="Y27" s="1">
        <v>-251677000</v>
      </c>
      <c r="Z27" s="1">
        <v>-5247000</v>
      </c>
      <c r="AA27" s="1">
        <v>22104000</v>
      </c>
      <c r="AB27" s="1">
        <v>34067000</v>
      </c>
      <c r="AC27" s="1">
        <v>110945000</v>
      </c>
      <c r="AD27" s="1">
        <v>30613000</v>
      </c>
      <c r="AE27" s="1">
        <v>-510011000</v>
      </c>
      <c r="AF27" s="1">
        <v>42104000</v>
      </c>
      <c r="AG27" s="1">
        <v>196411000</v>
      </c>
    </row>
    <row r="28" spans="1:42"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v>169466000</v>
      </c>
      <c r="N28" s="11">
        <v>31982000</v>
      </c>
      <c r="O28" s="11">
        <v>49977000</v>
      </c>
      <c r="P28" s="11">
        <v>141287000</v>
      </c>
      <c r="Q28" s="11">
        <v>71949000</v>
      </c>
      <c r="R28" s="11">
        <v>-17566000</v>
      </c>
      <c r="S28" s="11">
        <v>49343000</v>
      </c>
      <c r="T28" s="11">
        <v>142592000</v>
      </c>
      <c r="U28" s="11">
        <v>296252000</v>
      </c>
      <c r="V28" s="11">
        <v>-1854038000</v>
      </c>
      <c r="W28" s="11">
        <v>-149871000</v>
      </c>
      <c r="X28" s="11">
        <v>72229000</v>
      </c>
      <c r="Y28" s="11">
        <v>439948000</v>
      </c>
      <c r="Z28" s="11">
        <v>164243000</v>
      </c>
      <c r="AA28" s="11">
        <v>158898000</v>
      </c>
      <c r="AB28" s="11">
        <v>203086000</v>
      </c>
      <c r="AC28" s="11">
        <v>204101000</v>
      </c>
      <c r="AD28" s="11">
        <v>345777000</v>
      </c>
      <c r="AE28" s="11">
        <v>988979000</v>
      </c>
      <c r="AF28" s="11">
        <v>590644000</v>
      </c>
      <c r="AG28" s="11">
        <v>848952000</v>
      </c>
      <c r="AH28" s="31">
        <v>1387000000</v>
      </c>
      <c r="AI28" s="31">
        <v>1605000000</v>
      </c>
      <c r="AJ28" s="31">
        <v>1837000000</v>
      </c>
      <c r="AK28" s="31">
        <v>2016000000</v>
      </c>
      <c r="AL28" s="31">
        <v>2177000000</v>
      </c>
    </row>
    <row r="29" spans="1:42" ht="20" customHeight="1" thickTop="1" x14ac:dyDescent="0.25">
      <c r="A29" s="14" t="s">
        <v>101</v>
      </c>
      <c r="B29" s="1"/>
      <c r="C29" s="15">
        <f>(C28/B28)-1</f>
        <v>1.1333333333333333</v>
      </c>
      <c r="D29" s="15">
        <f>(D28/C28)-1</f>
        <v>3.09375</v>
      </c>
      <c r="E29" s="15">
        <f>(E28/D28)-1</f>
        <v>1.1221374045801529</v>
      </c>
      <c r="F29" s="15">
        <f t="shared" ref="F29:AG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(M28/#REF!)-1</f>
        <v>#REF!</v>
      </c>
      <c r="N29" s="15">
        <f t="shared" si="10"/>
        <v>-0.81127777843343207</v>
      </c>
      <c r="O29" s="15">
        <f t="shared" si="10"/>
        <v>0.56266024638859369</v>
      </c>
      <c r="P29" s="15">
        <f t="shared" si="10"/>
        <v>1.8270404386017569</v>
      </c>
      <c r="Q29" s="15">
        <f t="shared" si="10"/>
        <v>-0.49075994252832889</v>
      </c>
      <c r="R29" s="15" t="e">
        <f>(R28/#REF!)-1</f>
        <v>#REF!</v>
      </c>
      <c r="S29" s="15">
        <f t="shared" si="10"/>
        <v>-3.8090060343846068</v>
      </c>
      <c r="T29" s="15">
        <f t="shared" si="10"/>
        <v>1.8898121314066838</v>
      </c>
      <c r="U29" s="15">
        <f t="shared" si="10"/>
        <v>1.0776200628366248</v>
      </c>
      <c r="V29" s="15" t="e">
        <f>(V28/#REF!)-1</f>
        <v>#REF!</v>
      </c>
      <c r="W29" s="15">
        <f t="shared" si="10"/>
        <v>-0.91916508723122181</v>
      </c>
      <c r="X29" s="15">
        <f t="shared" si="10"/>
        <v>-1.4819411360436643</v>
      </c>
      <c r="Y29" s="15">
        <f t="shared" si="10"/>
        <v>5.0910160738761441</v>
      </c>
      <c r="Z29" s="15">
        <f t="shared" si="10"/>
        <v>-0.62667633447589255</v>
      </c>
      <c r="AA29" s="15" t="e">
        <f>(AA28/#REF!)-1</f>
        <v>#REF!</v>
      </c>
      <c r="AB29" s="15">
        <f t="shared" si="10"/>
        <v>0.27809034726680015</v>
      </c>
      <c r="AC29" s="15">
        <f t="shared" si="10"/>
        <v>4.9978826703958035E-3</v>
      </c>
      <c r="AD29" s="15">
        <f t="shared" si="10"/>
        <v>0.69414652549473055</v>
      </c>
      <c r="AE29" s="15">
        <f t="shared" si="10"/>
        <v>1.860164209880935</v>
      </c>
      <c r="AF29" s="15">
        <f>(AF28/AE28)-1</f>
        <v>-0.40277397194480369</v>
      </c>
      <c r="AG29" s="15">
        <f t="shared" si="10"/>
        <v>0.43733280961120413</v>
      </c>
      <c r="AH29" s="16">
        <f t="shared" ref="AH29" si="11">(AH28/AG28)-1</f>
        <v>0.6337790593578907</v>
      </c>
      <c r="AI29" s="16">
        <f t="shared" ref="AI29" si="12">(AI28/AH28)-1</f>
        <v>0.15717375630857977</v>
      </c>
      <c r="AJ29" s="16">
        <f t="shared" ref="AJ29" si="13">(AJ28/AI28)-1</f>
        <v>0.14454828660436148</v>
      </c>
      <c r="AK29" s="16">
        <f t="shared" ref="AK29" si="14">(AK28/AJ28)-1</f>
        <v>9.7441480675013681E-2</v>
      </c>
      <c r="AL29" s="16">
        <f t="shared" ref="AL29" si="15">(AL28/AK28)-1</f>
        <v>7.986111111111116E-2</v>
      </c>
    </row>
    <row r="30" spans="1:42"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v>0.185</v>
      </c>
      <c r="N30" s="2">
        <v>2.63E-2</v>
      </c>
      <c r="O30" s="2">
        <v>3.9100000000000003E-2</v>
      </c>
      <c r="P30" s="2">
        <v>9.8799999999999999E-2</v>
      </c>
      <c r="Q30" s="2">
        <v>5.5599999999999997E-2</v>
      </c>
      <c r="R30" s="2">
        <v>-1.5699999999999999E-2</v>
      </c>
      <c r="S30" s="2">
        <v>3.7100000000000001E-2</v>
      </c>
      <c r="T30" s="2">
        <v>9.6100000000000005E-2</v>
      </c>
      <c r="U30" s="2">
        <v>0.18340000000000001</v>
      </c>
      <c r="V30" s="2">
        <v>-1.7850999999999999</v>
      </c>
      <c r="W30" s="2">
        <v>-0.17580000000000001</v>
      </c>
      <c r="X30" s="2">
        <v>6.2799999999999995E-2</v>
      </c>
      <c r="Y30" s="2">
        <v>0.33169999999999999</v>
      </c>
      <c r="Z30" s="2">
        <v>0.1125</v>
      </c>
      <c r="AA30" s="2">
        <v>0.10050000000000001</v>
      </c>
      <c r="AB30" s="2">
        <v>0.1118</v>
      </c>
      <c r="AC30" s="2">
        <v>0.105</v>
      </c>
      <c r="AD30" s="2">
        <v>0.16170000000000001</v>
      </c>
      <c r="AE30" s="2">
        <v>0.42330000000000001</v>
      </c>
      <c r="AF30" s="2">
        <v>0.22020000000000001</v>
      </c>
      <c r="AG30" s="2">
        <v>0.2384</v>
      </c>
      <c r="AH30" s="32">
        <f>AH28/AH3</f>
        <v>0.34070253009088675</v>
      </c>
      <c r="AI30" s="32">
        <f t="shared" ref="AI30:AL30" si="16">AI28/AI3</f>
        <v>0.35313531353135313</v>
      </c>
      <c r="AJ30" s="32">
        <f t="shared" si="16"/>
        <v>0.3639064976228209</v>
      </c>
      <c r="AK30" s="32">
        <f t="shared" si="16"/>
        <v>0.35814531888434892</v>
      </c>
      <c r="AL30" s="32">
        <f t="shared" si="16"/>
        <v>0.35421412300683369</v>
      </c>
    </row>
    <row r="31" spans="1:42"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v>0.87</v>
      </c>
      <c r="N31" s="12">
        <v>0.15</v>
      </c>
      <c r="O31" s="12">
        <v>0.2</v>
      </c>
      <c r="P31" s="12">
        <v>0.56999999999999995</v>
      </c>
      <c r="Q31" s="12">
        <v>0.28000000000000003</v>
      </c>
      <c r="R31" s="12">
        <v>-7.0000000000000007E-2</v>
      </c>
      <c r="S31" s="12">
        <v>0.18</v>
      </c>
      <c r="T31" s="12">
        <v>0.51</v>
      </c>
      <c r="U31" s="12">
        <v>1.0900000000000001</v>
      </c>
      <c r="V31" s="12">
        <v>-7.29</v>
      </c>
      <c r="W31" s="12">
        <v>-0.57999999999999996</v>
      </c>
      <c r="X31" s="12">
        <v>0.27</v>
      </c>
      <c r="Y31" s="12">
        <v>1.63</v>
      </c>
      <c r="Z31" s="12">
        <v>0.59</v>
      </c>
      <c r="AA31" s="12">
        <v>0.56000000000000005</v>
      </c>
      <c r="AB31" s="12">
        <v>0.71</v>
      </c>
      <c r="AC31" s="12">
        <v>0.75</v>
      </c>
      <c r="AD31" s="12">
        <v>1.26</v>
      </c>
      <c r="AE31" s="12">
        <v>3.62</v>
      </c>
      <c r="AF31" s="12">
        <v>2.16</v>
      </c>
      <c r="AG31" s="12">
        <v>3.13</v>
      </c>
      <c r="AH31" s="33">
        <v>5.0999999999999996</v>
      </c>
      <c r="AI31" s="33">
        <v>5.91</v>
      </c>
      <c r="AJ31" s="33">
        <v>6.76</v>
      </c>
      <c r="AK31" s="33">
        <v>7.42</v>
      </c>
      <c r="AL31" s="33">
        <v>8.01</v>
      </c>
    </row>
    <row r="32" spans="1:42"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v>0.77</v>
      </c>
      <c r="N32" s="12">
        <v>0.14000000000000001</v>
      </c>
      <c r="O32" s="12">
        <v>0.19</v>
      </c>
      <c r="P32" s="12">
        <v>0.56999999999999995</v>
      </c>
      <c r="Q32" s="12">
        <v>0.27</v>
      </c>
      <c r="R32" s="12">
        <v>-7.0000000000000007E-2</v>
      </c>
      <c r="S32" s="12">
        <v>0.16</v>
      </c>
      <c r="T32" s="12">
        <v>0.46</v>
      </c>
      <c r="U32" s="12">
        <v>1.01</v>
      </c>
      <c r="V32" s="12">
        <v>-7.29</v>
      </c>
      <c r="W32" s="12">
        <v>-0.57999999999999996</v>
      </c>
      <c r="X32" s="12">
        <v>0.27</v>
      </c>
      <c r="Y32" s="12">
        <v>1.57</v>
      </c>
      <c r="Z32" s="12">
        <v>0.56000000000000005</v>
      </c>
      <c r="AA32" s="12">
        <v>0.52</v>
      </c>
      <c r="AB32" s="12">
        <v>0.7</v>
      </c>
      <c r="AC32" s="12">
        <v>0.73</v>
      </c>
      <c r="AD32" s="12">
        <v>1.23</v>
      </c>
      <c r="AE32" s="12">
        <v>3.53</v>
      </c>
      <c r="AF32" s="12">
        <v>2.11</v>
      </c>
      <c r="AG32" s="12">
        <v>3.09</v>
      </c>
    </row>
    <row r="33" spans="1:33"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v>194900000</v>
      </c>
      <c r="N33" s="1">
        <v>211975000</v>
      </c>
      <c r="O33" s="1">
        <v>244565000</v>
      </c>
      <c r="P33" s="1">
        <v>245839000</v>
      </c>
      <c r="Q33" s="1">
        <v>259870000</v>
      </c>
      <c r="R33" s="1">
        <v>266794000</v>
      </c>
      <c r="S33" s="1">
        <v>278520000</v>
      </c>
      <c r="T33" s="1">
        <v>279354000</v>
      </c>
      <c r="U33" s="1">
        <v>271455000</v>
      </c>
      <c r="V33" s="1">
        <v>254323000</v>
      </c>
      <c r="W33" s="1">
        <v>257782000</v>
      </c>
      <c r="X33" s="1">
        <v>263892000</v>
      </c>
      <c r="Y33" s="1">
        <v>270479000</v>
      </c>
      <c r="Z33" s="1">
        <v>277796000</v>
      </c>
      <c r="AA33" s="1">
        <v>283349000</v>
      </c>
      <c r="AB33" s="1">
        <v>284502000</v>
      </c>
      <c r="AC33" s="1">
        <v>272097000</v>
      </c>
      <c r="AD33" s="1">
        <v>273729000</v>
      </c>
      <c r="AE33" s="1">
        <v>273239000</v>
      </c>
      <c r="AF33" s="1">
        <v>273728000</v>
      </c>
      <c r="AG33" s="1">
        <v>271198000</v>
      </c>
    </row>
    <row r="34" spans="1:33"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v>219552000</v>
      </c>
      <c r="N34" s="1">
        <v>233647000</v>
      </c>
      <c r="O34" s="1">
        <v>262696000</v>
      </c>
      <c r="P34" s="1">
        <v>257660000</v>
      </c>
      <c r="Q34" s="1">
        <v>267500000</v>
      </c>
      <c r="R34" s="1">
        <v>266794000</v>
      </c>
      <c r="S34" s="1">
        <v>314383000</v>
      </c>
      <c r="T34" s="1">
        <v>312457000</v>
      </c>
      <c r="U34" s="1">
        <v>295591000</v>
      </c>
      <c r="V34" s="1">
        <v>254323000</v>
      </c>
      <c r="W34" s="1">
        <v>257782000</v>
      </c>
      <c r="X34" s="1">
        <v>270816000</v>
      </c>
      <c r="Y34" s="1">
        <v>280667000</v>
      </c>
      <c r="Z34" s="1">
        <v>294564000</v>
      </c>
      <c r="AA34" s="1">
        <v>306775000</v>
      </c>
      <c r="AB34" s="1">
        <v>291256000</v>
      </c>
      <c r="AC34" s="1">
        <v>280221000</v>
      </c>
      <c r="AD34" s="1">
        <v>281144000</v>
      </c>
      <c r="AE34" s="1">
        <v>280515000</v>
      </c>
      <c r="AF34" s="1">
        <v>279641000</v>
      </c>
      <c r="AG34" s="1">
        <v>275011000</v>
      </c>
    </row>
    <row r="35" spans="1:33" ht="20" customHeight="1" x14ac:dyDescent="0.25">
      <c r="A35" s="14" t="s">
        <v>102</v>
      </c>
      <c r="B35" s="1"/>
      <c r="C35" s="23">
        <f>(C34-B34)/B34</f>
        <v>0.71304376826800575</v>
      </c>
      <c r="D35" s="23">
        <f t="shared" ref="D35:AG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(M34-#REF!)/#REF!</f>
        <v>#REF!</v>
      </c>
      <c r="N35" s="23">
        <f t="shared" si="17"/>
        <v>6.4198914152455905E-2</v>
      </c>
      <c r="O35" s="23">
        <f t="shared" si="17"/>
        <v>0.12432858115019667</v>
      </c>
      <c r="P35" s="23">
        <f t="shared" si="17"/>
        <v>-1.9170447970277431E-2</v>
      </c>
      <c r="Q35" s="23">
        <f t="shared" si="17"/>
        <v>3.8189862609640614E-2</v>
      </c>
      <c r="R35" s="23" t="e">
        <f>(R34-#REF!)/#REF!</f>
        <v>#REF!</v>
      </c>
      <c r="S35" s="23">
        <f t="shared" si="17"/>
        <v>0.1783735766171653</v>
      </c>
      <c r="T35" s="23">
        <f t="shared" si="17"/>
        <v>-6.126285454366171E-3</v>
      </c>
      <c r="U35" s="23">
        <f t="shared" si="17"/>
        <v>-5.3978627459138374E-2</v>
      </c>
      <c r="V35" s="23" t="e">
        <f>(V34-#REF!)/#REF!</f>
        <v>#REF!</v>
      </c>
      <c r="W35" s="23">
        <f t="shared" si="17"/>
        <v>1.3600814712000094E-2</v>
      </c>
      <c r="X35" s="23">
        <f t="shared" si="17"/>
        <v>5.0562102862108292E-2</v>
      </c>
      <c r="Y35" s="23">
        <f t="shared" si="17"/>
        <v>3.6375251092993027E-2</v>
      </c>
      <c r="Z35" s="23">
        <f t="shared" si="17"/>
        <v>4.9514192976017841E-2</v>
      </c>
      <c r="AA35" s="23" t="e">
        <f>(AA34-#REF!)/#REF!</f>
        <v>#REF!</v>
      </c>
      <c r="AB35" s="23">
        <f t="shared" si="17"/>
        <v>-5.0587564175698804E-2</v>
      </c>
      <c r="AC35" s="23">
        <f t="shared" si="17"/>
        <v>-3.788763149943692E-2</v>
      </c>
      <c r="AD35" s="23">
        <f t="shared" si="17"/>
        <v>3.293828799411893E-3</v>
      </c>
      <c r="AE35" s="23">
        <f t="shared" si="17"/>
        <v>-2.2372876533022223E-3</v>
      </c>
      <c r="AF35" s="23">
        <f>(AF34-AE34)/AE34</f>
        <v>-3.1156979127675882E-3</v>
      </c>
      <c r="AG35" s="23">
        <f t="shared" si="17"/>
        <v>-1.6556942651470993E-2</v>
      </c>
    </row>
    <row r="36" spans="1:3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row>
    <row r="37" spans="1:3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row>
    <row r="38" spans="1:33"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v>207000000</v>
      </c>
      <c r="N38" s="1">
        <v>183100000</v>
      </c>
      <c r="O38" s="1">
        <v>85220000</v>
      </c>
      <c r="P38" s="1">
        <v>206300000</v>
      </c>
      <c r="Q38" s="1">
        <v>371327000</v>
      </c>
      <c r="R38" s="1">
        <v>384525000</v>
      </c>
      <c r="S38" s="1">
        <v>861315000</v>
      </c>
      <c r="T38" s="1">
        <v>934342000</v>
      </c>
      <c r="U38" s="1">
        <v>1062920000</v>
      </c>
      <c r="V38" s="1">
        <v>568255000</v>
      </c>
      <c r="W38" s="1">
        <v>569115000</v>
      </c>
      <c r="X38" s="1">
        <v>601602000</v>
      </c>
      <c r="Y38" s="1">
        <v>726357000</v>
      </c>
      <c r="Z38" s="1">
        <v>536260000</v>
      </c>
      <c r="AA38" s="1">
        <v>932161000</v>
      </c>
      <c r="AB38" s="1">
        <v>465232000</v>
      </c>
      <c r="AC38" s="1">
        <v>688087000</v>
      </c>
      <c r="AD38" s="1">
        <v>533298000</v>
      </c>
      <c r="AE38" s="1">
        <v>705210000</v>
      </c>
      <c r="AF38" s="1">
        <v>928432000</v>
      </c>
      <c r="AG38" s="1">
        <v>882325000</v>
      </c>
    </row>
    <row r="39" spans="1:33" ht="19" x14ac:dyDescent="0.25">
      <c r="A39" s="5" t="s">
        <v>31</v>
      </c>
      <c r="B39" s="1" t="s">
        <v>91</v>
      </c>
      <c r="C39" s="1" t="s">
        <v>91</v>
      </c>
      <c r="D39" s="1" t="s">
        <v>91</v>
      </c>
      <c r="E39" s="1" t="s">
        <v>91</v>
      </c>
      <c r="F39" s="1" t="s">
        <v>91</v>
      </c>
      <c r="G39" s="1" t="s">
        <v>91</v>
      </c>
      <c r="H39" s="1" t="s">
        <v>91</v>
      </c>
      <c r="I39" s="1" t="s">
        <v>91</v>
      </c>
      <c r="J39" s="1">
        <v>21865000</v>
      </c>
      <c r="K39" s="1">
        <v>11774000</v>
      </c>
      <c r="L39" s="1">
        <v>1000000</v>
      </c>
      <c r="M39" s="1">
        <v>97200000</v>
      </c>
      <c r="N39" s="1">
        <v>26700000</v>
      </c>
      <c r="O39" s="1">
        <v>51749000</v>
      </c>
      <c r="P39" s="1">
        <v>68500000</v>
      </c>
      <c r="Q39" s="1">
        <v>24286000</v>
      </c>
      <c r="R39" s="1">
        <v>33898000</v>
      </c>
      <c r="S39" s="1">
        <v>33276000</v>
      </c>
      <c r="T39" s="1">
        <v>24089000</v>
      </c>
      <c r="U39" s="1">
        <v>15193000</v>
      </c>
      <c r="V39" s="1">
        <v>3840000</v>
      </c>
      <c r="W39" s="1">
        <v>2184000</v>
      </c>
      <c r="X39" s="1">
        <v>3037000</v>
      </c>
      <c r="Y39" s="1">
        <v>100704000</v>
      </c>
      <c r="Z39" s="1">
        <v>96788000</v>
      </c>
      <c r="AA39" s="1">
        <v>90445000</v>
      </c>
      <c r="AB39" s="1">
        <v>3057000</v>
      </c>
      <c r="AC39" s="1">
        <v>4455000</v>
      </c>
      <c r="AD39" s="1" t="s">
        <v>91</v>
      </c>
      <c r="AE39" s="1" t="s">
        <v>91</v>
      </c>
      <c r="AF39" s="1" t="s">
        <v>91</v>
      </c>
      <c r="AG39" s="1" t="s">
        <v>91</v>
      </c>
    </row>
    <row r="40" spans="1:33"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v>304200000</v>
      </c>
      <c r="N40" s="1">
        <v>209800000</v>
      </c>
      <c r="O40" s="1">
        <v>136969000</v>
      </c>
      <c r="P40" s="1">
        <v>274800000</v>
      </c>
      <c r="Q40" s="1">
        <v>395613000</v>
      </c>
      <c r="R40" s="1">
        <v>418423000</v>
      </c>
      <c r="S40" s="1">
        <v>894591000</v>
      </c>
      <c r="T40" s="1">
        <v>958431000</v>
      </c>
      <c r="U40" s="1">
        <v>1078113000</v>
      </c>
      <c r="V40" s="1">
        <v>572095000</v>
      </c>
      <c r="W40" s="1">
        <v>571299000</v>
      </c>
      <c r="X40" s="1">
        <v>604639000</v>
      </c>
      <c r="Y40" s="1">
        <v>827061000</v>
      </c>
      <c r="Z40" s="1">
        <v>633048000</v>
      </c>
      <c r="AA40" s="1">
        <v>1022606000</v>
      </c>
      <c r="AB40" s="1">
        <v>468289000</v>
      </c>
      <c r="AC40" s="1">
        <v>692542000</v>
      </c>
      <c r="AD40" s="1">
        <v>533298000</v>
      </c>
      <c r="AE40" s="1">
        <v>705210000</v>
      </c>
      <c r="AF40" s="1">
        <v>928432000</v>
      </c>
      <c r="AG40" s="1">
        <v>882325000</v>
      </c>
    </row>
    <row r="41" spans="1:33"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v>205000000</v>
      </c>
      <c r="N41" s="1">
        <v>277600000</v>
      </c>
      <c r="O41" s="1">
        <v>289468000</v>
      </c>
      <c r="P41" s="1">
        <v>258400000</v>
      </c>
      <c r="Q41" s="1">
        <v>313968000</v>
      </c>
      <c r="R41" s="1">
        <v>348680000</v>
      </c>
      <c r="S41" s="1">
        <v>282073000</v>
      </c>
      <c r="T41" s="1">
        <v>238438000</v>
      </c>
      <c r="U41" s="1">
        <v>326211000</v>
      </c>
      <c r="V41" s="1">
        <v>298665000</v>
      </c>
      <c r="W41" s="1">
        <v>200628000</v>
      </c>
      <c r="X41" s="1">
        <v>138522000</v>
      </c>
      <c r="Y41" s="1">
        <v>97821000</v>
      </c>
      <c r="Z41" s="1">
        <v>107624000</v>
      </c>
      <c r="AA41" s="1">
        <v>122492000</v>
      </c>
      <c r="AB41" s="1">
        <v>157171000</v>
      </c>
      <c r="AC41" s="1">
        <v>190426000</v>
      </c>
      <c r="AD41" s="1">
        <v>297082000</v>
      </c>
      <c r="AE41" s="1">
        <v>304546000</v>
      </c>
      <c r="AF41" s="1">
        <v>338487000</v>
      </c>
      <c r="AG41" s="1">
        <v>486710000</v>
      </c>
    </row>
    <row r="42" spans="1:33" ht="19" x14ac:dyDescent="0.25">
      <c r="A42" s="5" t="s">
        <v>34</v>
      </c>
      <c r="B42" s="1" t="s">
        <v>91</v>
      </c>
      <c r="C42" s="1" t="s">
        <v>91</v>
      </c>
      <c r="D42" s="1" t="s">
        <v>91</v>
      </c>
      <c r="E42" s="1" t="s">
        <v>91</v>
      </c>
      <c r="F42" s="1">
        <v>1600000</v>
      </c>
      <c r="G42" s="1">
        <v>7800000</v>
      </c>
      <c r="H42" s="1">
        <v>7300000</v>
      </c>
      <c r="I42" s="1">
        <v>5700000</v>
      </c>
      <c r="J42" s="1">
        <v>5137000</v>
      </c>
      <c r="K42" s="1">
        <v>8203000</v>
      </c>
      <c r="L42" s="1">
        <v>8100000</v>
      </c>
      <c r="M42" s="1" t="s">
        <v>91</v>
      </c>
      <c r="N42" s="1" t="s">
        <v>91</v>
      </c>
      <c r="O42" s="1">
        <v>20149000</v>
      </c>
      <c r="P42" s="1">
        <v>18200000</v>
      </c>
      <c r="Q42" s="1">
        <v>9614000</v>
      </c>
      <c r="R42" s="1">
        <v>16926000</v>
      </c>
      <c r="S42" s="1">
        <v>28902000</v>
      </c>
      <c r="T42" s="1">
        <v>37179000</v>
      </c>
      <c r="U42" s="1">
        <v>31003000</v>
      </c>
      <c r="V42" s="1">
        <v>28465000</v>
      </c>
      <c r="W42" s="1">
        <v>24165000</v>
      </c>
      <c r="X42" s="1">
        <v>43243000</v>
      </c>
      <c r="Y42" s="1">
        <v>36163000</v>
      </c>
      <c r="Z42" s="1">
        <v>50220000</v>
      </c>
      <c r="AA42" s="1">
        <v>56394000</v>
      </c>
      <c r="AB42" s="1">
        <v>39475000</v>
      </c>
      <c r="AC42" s="1">
        <v>33209000</v>
      </c>
      <c r="AD42" s="1">
        <v>28162000</v>
      </c>
      <c r="AE42" s="1">
        <v>55802000</v>
      </c>
      <c r="AF42" s="1">
        <v>75956000</v>
      </c>
      <c r="AG42" s="1">
        <v>128005000</v>
      </c>
    </row>
    <row r="43" spans="1:33"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v>99900000</v>
      </c>
      <c r="N43" s="1">
        <v>92300000</v>
      </c>
      <c r="O43" s="1">
        <v>110262000</v>
      </c>
      <c r="P43" s="1">
        <v>83500000</v>
      </c>
      <c r="Q43" s="1">
        <v>39448000</v>
      </c>
      <c r="R43" s="1">
        <v>58212000</v>
      </c>
      <c r="S43" s="1">
        <v>70736000</v>
      </c>
      <c r="T43" s="1">
        <v>77957000</v>
      </c>
      <c r="U43" s="1">
        <v>94236000</v>
      </c>
      <c r="V43" s="1">
        <v>55323000</v>
      </c>
      <c r="W43" s="1">
        <v>54655000</v>
      </c>
      <c r="X43" s="1">
        <v>277579000</v>
      </c>
      <c r="Y43" s="1">
        <v>430190000</v>
      </c>
      <c r="Z43" s="1">
        <v>430199000</v>
      </c>
      <c r="AA43" s="1">
        <v>650243000</v>
      </c>
      <c r="AB43" s="1">
        <v>37099000</v>
      </c>
      <c r="AC43" s="1">
        <v>63811000</v>
      </c>
      <c r="AD43" s="1">
        <v>92550000</v>
      </c>
      <c r="AE43" s="1">
        <v>103785000</v>
      </c>
      <c r="AF43" s="1">
        <v>135712000</v>
      </c>
      <c r="AG43" s="1">
        <v>209727000</v>
      </c>
    </row>
    <row r="44" spans="1:33"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v>609100000</v>
      </c>
      <c r="N44" s="10">
        <v>579700000</v>
      </c>
      <c r="O44" s="10">
        <v>556848000</v>
      </c>
      <c r="P44" s="10">
        <v>634900000</v>
      </c>
      <c r="Q44" s="10">
        <v>758643000</v>
      </c>
      <c r="R44" s="10">
        <v>842241000</v>
      </c>
      <c r="S44" s="10">
        <v>1276302000</v>
      </c>
      <c r="T44" s="10">
        <v>1312005000</v>
      </c>
      <c r="U44" s="10">
        <v>1529563000</v>
      </c>
      <c r="V44" s="10">
        <v>954548000</v>
      </c>
      <c r="W44" s="10">
        <v>850747000</v>
      </c>
      <c r="X44" s="10">
        <v>1063983000</v>
      </c>
      <c r="Y44" s="10">
        <v>1391235000</v>
      </c>
      <c r="Z44" s="10">
        <v>1221091000</v>
      </c>
      <c r="AA44" s="10">
        <v>1851735000</v>
      </c>
      <c r="AB44" s="10">
        <v>702034000</v>
      </c>
      <c r="AC44" s="10">
        <v>979988000</v>
      </c>
      <c r="AD44" s="10">
        <v>951092000</v>
      </c>
      <c r="AE44" s="10">
        <v>1169343000</v>
      </c>
      <c r="AF44" s="10">
        <v>1478587000</v>
      </c>
      <c r="AG44" s="10">
        <v>1706767000</v>
      </c>
    </row>
    <row r="45" spans="1:33"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v>197400000</v>
      </c>
      <c r="N45" s="1">
        <v>262700000</v>
      </c>
      <c r="O45" s="1">
        <v>368879000</v>
      </c>
      <c r="P45" s="1">
        <v>417200000</v>
      </c>
      <c r="Q45" s="1">
        <v>434491000</v>
      </c>
      <c r="R45" s="1">
        <v>403847000</v>
      </c>
      <c r="S45" s="1">
        <v>356945000</v>
      </c>
      <c r="T45" s="1">
        <v>354575000</v>
      </c>
      <c r="U45" s="1">
        <v>339463000</v>
      </c>
      <c r="V45" s="1">
        <v>351961000</v>
      </c>
      <c r="W45" s="1">
        <v>311502000</v>
      </c>
      <c r="X45" s="1">
        <v>262517000</v>
      </c>
      <c r="Y45" s="1">
        <v>244439000</v>
      </c>
      <c r="Z45" s="1">
        <v>238715000</v>
      </c>
      <c r="AA45" s="1">
        <v>230112000</v>
      </c>
      <c r="AB45" s="1">
        <v>238607000</v>
      </c>
      <c r="AC45" s="1">
        <v>251342000</v>
      </c>
      <c r="AD45" s="1">
        <v>252630000</v>
      </c>
      <c r="AE45" s="1">
        <v>376198000</v>
      </c>
      <c r="AF45" s="1">
        <v>444479000</v>
      </c>
      <c r="AG45" s="1">
        <v>371451000</v>
      </c>
    </row>
    <row r="46" spans="1:33"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v>1267579000</v>
      </c>
      <c r="U46" s="1">
        <v>1310211000</v>
      </c>
      <c r="V46" s="1" t="s">
        <v>91</v>
      </c>
      <c r="W46" s="1" t="s">
        <v>91</v>
      </c>
      <c r="X46" s="1">
        <v>192125000</v>
      </c>
      <c r="Y46" s="1">
        <v>233266000</v>
      </c>
      <c r="Z46" s="1">
        <v>456905000</v>
      </c>
      <c r="AA46" s="1">
        <v>553767000</v>
      </c>
      <c r="AB46" s="1">
        <v>572764000</v>
      </c>
      <c r="AC46" s="1">
        <v>666009000</v>
      </c>
      <c r="AD46" s="1">
        <v>662272000</v>
      </c>
      <c r="AE46" s="1">
        <v>661856000</v>
      </c>
      <c r="AF46" s="1">
        <v>782087000</v>
      </c>
      <c r="AG46" s="1">
        <v>1374268000</v>
      </c>
    </row>
    <row r="47" spans="1:33" ht="19" x14ac:dyDescent="0.25">
      <c r="A47" s="5" t="s">
        <v>39</v>
      </c>
      <c r="B47" s="1" t="s">
        <v>91</v>
      </c>
      <c r="C47" s="1" t="s">
        <v>91</v>
      </c>
      <c r="D47" s="1" t="s">
        <v>91</v>
      </c>
      <c r="E47" s="1" t="s">
        <v>91</v>
      </c>
      <c r="F47" s="1">
        <v>8800000</v>
      </c>
      <c r="G47" s="1">
        <v>6900000</v>
      </c>
      <c r="H47" s="1">
        <v>7300000</v>
      </c>
      <c r="I47" s="1">
        <v>12800000</v>
      </c>
      <c r="J47" s="1">
        <v>10557000</v>
      </c>
      <c r="K47" s="1">
        <v>8268000</v>
      </c>
      <c r="L47" s="1">
        <v>31600000</v>
      </c>
      <c r="M47" s="1">
        <v>25200000</v>
      </c>
      <c r="N47" s="1">
        <v>295500000</v>
      </c>
      <c r="O47" s="1">
        <v>326518000</v>
      </c>
      <c r="P47" s="1">
        <v>425600000</v>
      </c>
      <c r="Q47" s="1">
        <v>883339000</v>
      </c>
      <c r="R47" s="1">
        <v>1160305000</v>
      </c>
      <c r="S47" s="1">
        <v>1386773000</v>
      </c>
      <c r="T47" s="1">
        <v>112738000</v>
      </c>
      <c r="U47" s="1">
        <v>132906000</v>
      </c>
      <c r="V47" s="1">
        <v>49082000</v>
      </c>
      <c r="W47" s="1">
        <v>28841000</v>
      </c>
      <c r="X47" s="1">
        <v>173234000</v>
      </c>
      <c r="Y47" s="1">
        <v>184938000</v>
      </c>
      <c r="Z47" s="1">
        <v>311693000</v>
      </c>
      <c r="AA47" s="1">
        <v>360932000</v>
      </c>
      <c r="AB47" s="1">
        <v>258814000</v>
      </c>
      <c r="AC47" s="1">
        <v>278835000</v>
      </c>
      <c r="AD47" s="1">
        <v>225457000</v>
      </c>
      <c r="AE47" s="1">
        <v>172375000</v>
      </c>
      <c r="AF47" s="1">
        <v>210590000</v>
      </c>
      <c r="AG47" s="1">
        <v>354617000</v>
      </c>
    </row>
    <row r="48" spans="1:33" ht="19" x14ac:dyDescent="0.25">
      <c r="A48" s="5" t="s">
        <v>40</v>
      </c>
      <c r="B48" s="1" t="s">
        <v>91</v>
      </c>
      <c r="C48" s="1" t="s">
        <v>91</v>
      </c>
      <c r="D48" s="1" t="s">
        <v>91</v>
      </c>
      <c r="E48" s="1" t="s">
        <v>91</v>
      </c>
      <c r="F48" s="1">
        <v>8800000</v>
      </c>
      <c r="G48" s="1">
        <v>6900000</v>
      </c>
      <c r="H48" s="1">
        <v>7300000</v>
      </c>
      <c r="I48" s="1">
        <v>12800000</v>
      </c>
      <c r="J48" s="1">
        <v>10557000</v>
      </c>
      <c r="K48" s="1">
        <v>8268000</v>
      </c>
      <c r="L48" s="1">
        <v>31600000</v>
      </c>
      <c r="M48" s="1">
        <v>25200000</v>
      </c>
      <c r="N48" s="1">
        <v>295500000</v>
      </c>
      <c r="O48" s="1">
        <v>326518000</v>
      </c>
      <c r="P48" s="1">
        <v>425600000</v>
      </c>
      <c r="Q48" s="1">
        <v>883339000</v>
      </c>
      <c r="R48" s="1">
        <v>1160305000</v>
      </c>
      <c r="S48" s="1">
        <v>1386773000</v>
      </c>
      <c r="T48" s="1">
        <v>1380317000</v>
      </c>
      <c r="U48" s="1">
        <v>1443117000</v>
      </c>
      <c r="V48" s="1">
        <v>49082000</v>
      </c>
      <c r="W48" s="1">
        <v>28841000</v>
      </c>
      <c r="X48" s="1">
        <v>365359000</v>
      </c>
      <c r="Y48" s="1">
        <v>418204000</v>
      </c>
      <c r="Z48" s="1">
        <v>768598000</v>
      </c>
      <c r="AA48" s="1">
        <v>914699000</v>
      </c>
      <c r="AB48" s="1">
        <v>831578000</v>
      </c>
      <c r="AC48" s="1">
        <v>944844000</v>
      </c>
      <c r="AD48" s="1">
        <v>887729000</v>
      </c>
      <c r="AE48" s="1">
        <v>834231000</v>
      </c>
      <c r="AF48" s="1">
        <v>992677000</v>
      </c>
      <c r="AG48" s="1">
        <v>1728885000</v>
      </c>
    </row>
    <row r="49" spans="1:33"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10460000</v>
      </c>
      <c r="Y49" s="1">
        <v>7287000</v>
      </c>
      <c r="Z49" s="1">
        <v>23866000</v>
      </c>
      <c r="AA49" s="1">
        <v>27034000</v>
      </c>
      <c r="AB49" s="1" t="s">
        <v>91</v>
      </c>
      <c r="AC49" s="1" t="s">
        <v>91</v>
      </c>
      <c r="AD49" s="1">
        <v>118734000</v>
      </c>
      <c r="AE49" s="1">
        <v>138212000</v>
      </c>
      <c r="AF49" s="1">
        <v>132226000</v>
      </c>
      <c r="AG49" s="1" t="s">
        <v>91</v>
      </c>
    </row>
    <row r="50" spans="1:33"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58900000</v>
      </c>
      <c r="O50" s="1" t="s">
        <v>91</v>
      </c>
      <c r="P50" s="1" t="s">
        <v>91</v>
      </c>
      <c r="Q50" s="1" t="s">
        <v>91</v>
      </c>
      <c r="R50" s="1" t="s">
        <v>91</v>
      </c>
      <c r="S50" s="1" t="s">
        <v>91</v>
      </c>
      <c r="T50" s="1" t="s">
        <v>91</v>
      </c>
      <c r="U50" s="1">
        <v>210139000</v>
      </c>
      <c r="V50" s="1">
        <v>72040000</v>
      </c>
      <c r="W50" s="1">
        <v>89500000</v>
      </c>
      <c r="X50" s="1">
        <v>5232000</v>
      </c>
      <c r="Y50" s="1">
        <v>171721000</v>
      </c>
      <c r="Z50" s="1">
        <v>144553000</v>
      </c>
      <c r="AA50" s="1">
        <v>140969000</v>
      </c>
      <c r="AB50" s="1">
        <v>256547000</v>
      </c>
      <c r="AC50" s="1">
        <v>152501000</v>
      </c>
      <c r="AD50" s="1">
        <v>154894000</v>
      </c>
      <c r="AE50" s="1">
        <v>732367000</v>
      </c>
      <c r="AF50" s="1">
        <v>732290000</v>
      </c>
      <c r="AG50" s="1">
        <v>853691000</v>
      </c>
    </row>
    <row r="51" spans="1:33"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v>192200000</v>
      </c>
      <c r="N51" s="1">
        <v>209200000</v>
      </c>
      <c r="O51" s="1">
        <v>225076000</v>
      </c>
      <c r="P51" s="1">
        <v>252300000</v>
      </c>
      <c r="Q51" s="1">
        <v>361788000</v>
      </c>
      <c r="R51" s="1">
        <v>411509000</v>
      </c>
      <c r="S51" s="1">
        <v>381292000</v>
      </c>
      <c r="T51" s="1">
        <v>395925000</v>
      </c>
      <c r="U51" s="1">
        <v>348868000</v>
      </c>
      <c r="V51" s="1">
        <v>251083000</v>
      </c>
      <c r="W51" s="1">
        <v>129997000</v>
      </c>
      <c r="X51" s="1">
        <v>53718000</v>
      </c>
      <c r="Y51" s="1">
        <v>54117000</v>
      </c>
      <c r="Z51" s="1">
        <v>31778000</v>
      </c>
      <c r="AA51" s="1">
        <v>45007000</v>
      </c>
      <c r="AB51" s="1">
        <v>68142000</v>
      </c>
      <c r="AC51" s="1">
        <v>90039000</v>
      </c>
      <c r="AD51" s="1">
        <v>103575000</v>
      </c>
      <c r="AE51" s="1">
        <v>106874000</v>
      </c>
      <c r="AF51" s="1">
        <v>170526000</v>
      </c>
      <c r="AG51" s="1">
        <v>476277000</v>
      </c>
    </row>
    <row r="52" spans="1:33"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v>414800000</v>
      </c>
      <c r="N52" s="1">
        <v>826300000</v>
      </c>
      <c r="O52" s="1">
        <v>920473000</v>
      </c>
      <c r="P52" s="1">
        <v>1095100000</v>
      </c>
      <c r="Q52" s="1">
        <v>1679618000</v>
      </c>
      <c r="R52" s="1">
        <v>1975661000</v>
      </c>
      <c r="S52" s="1">
        <v>2125010000</v>
      </c>
      <c r="T52" s="1">
        <v>2130817000</v>
      </c>
      <c r="U52" s="1">
        <v>2341587000</v>
      </c>
      <c r="V52" s="1">
        <v>724166000</v>
      </c>
      <c r="W52" s="1">
        <v>559840000</v>
      </c>
      <c r="X52" s="1">
        <v>697286000</v>
      </c>
      <c r="Y52" s="1">
        <v>895768000</v>
      </c>
      <c r="Z52" s="1">
        <v>1207510000</v>
      </c>
      <c r="AA52" s="1">
        <v>1357821000</v>
      </c>
      <c r="AB52" s="1">
        <v>1394874000</v>
      </c>
      <c r="AC52" s="1">
        <v>1438726000</v>
      </c>
      <c r="AD52" s="1">
        <v>1517562000</v>
      </c>
      <c r="AE52" s="1">
        <v>2187882000</v>
      </c>
      <c r="AF52" s="1">
        <v>2472198000</v>
      </c>
      <c r="AG52" s="1">
        <v>3430304000</v>
      </c>
    </row>
    <row r="53" spans="1:3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row>
    <row r="54" spans="1:33"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v>1023900000</v>
      </c>
      <c r="N54" s="11">
        <v>1406000000</v>
      </c>
      <c r="O54" s="11">
        <v>1477321000</v>
      </c>
      <c r="P54" s="11">
        <v>1730000000</v>
      </c>
      <c r="Q54" s="11">
        <v>2438261000</v>
      </c>
      <c r="R54" s="11">
        <v>2817902000</v>
      </c>
      <c r="S54" s="11">
        <v>3401312000</v>
      </c>
      <c r="T54" s="11">
        <v>3442822000</v>
      </c>
      <c r="U54" s="11">
        <v>3871150000</v>
      </c>
      <c r="V54" s="11">
        <v>1678714000</v>
      </c>
      <c r="W54" s="11">
        <v>1410587000</v>
      </c>
      <c r="X54" s="11">
        <v>1761269000</v>
      </c>
      <c r="Y54" s="11">
        <v>2287003000</v>
      </c>
      <c r="Z54" s="11">
        <v>2428601000</v>
      </c>
      <c r="AA54" s="11">
        <v>3209556000</v>
      </c>
      <c r="AB54" s="11">
        <v>2096908000</v>
      </c>
      <c r="AC54" s="11">
        <v>2418714000</v>
      </c>
      <c r="AD54" s="11">
        <v>2468654000</v>
      </c>
      <c r="AE54" s="11">
        <v>3357225000</v>
      </c>
      <c r="AF54" s="11">
        <v>3950785000</v>
      </c>
      <c r="AG54" s="11">
        <v>5137071000</v>
      </c>
    </row>
    <row r="55" spans="1:33" ht="20" thickTop="1" x14ac:dyDescent="0.25">
      <c r="A55" s="5" t="s">
        <v>47</v>
      </c>
      <c r="B55" s="1" t="s">
        <v>91</v>
      </c>
      <c r="C55" s="1" t="s">
        <v>91</v>
      </c>
      <c r="D55" s="1" t="s">
        <v>91</v>
      </c>
      <c r="E55" s="1">
        <v>6900000</v>
      </c>
      <c r="F55" s="1">
        <v>10000000</v>
      </c>
      <c r="G55" s="1">
        <v>16300000</v>
      </c>
      <c r="H55" s="1">
        <v>18500000</v>
      </c>
      <c r="I55" s="1">
        <v>13500000</v>
      </c>
      <c r="J55" s="1">
        <v>12522000</v>
      </c>
      <c r="K55" s="1">
        <v>17592000</v>
      </c>
      <c r="L55" s="1" t="s">
        <v>91</v>
      </c>
      <c r="M55" s="1" t="s">
        <v>91</v>
      </c>
      <c r="N55" s="1" t="s">
        <v>91</v>
      </c>
      <c r="O55" s="1">
        <v>273594000</v>
      </c>
      <c r="P55" s="1">
        <v>259029000</v>
      </c>
      <c r="Q55" s="1">
        <v>297399000</v>
      </c>
      <c r="R55" s="1">
        <v>243062000</v>
      </c>
      <c r="S55" s="1">
        <v>300586000</v>
      </c>
      <c r="T55" s="1">
        <v>21968000</v>
      </c>
      <c r="U55" s="1">
        <v>17007000</v>
      </c>
      <c r="V55" s="1">
        <v>33205000</v>
      </c>
      <c r="W55" s="1">
        <v>7175000</v>
      </c>
      <c r="X55" s="1">
        <v>3231000</v>
      </c>
      <c r="Y55" s="1">
        <v>6412000</v>
      </c>
      <c r="Z55" s="1">
        <v>24963000</v>
      </c>
      <c r="AA55" s="1">
        <v>12102000</v>
      </c>
      <c r="AB55" s="1">
        <v>4367000</v>
      </c>
      <c r="AC55" s="1">
        <v>4825000</v>
      </c>
      <c r="AD55" s="1">
        <v>5484000</v>
      </c>
      <c r="AE55" s="1" t="s">
        <v>91</v>
      </c>
      <c r="AF55" s="1" t="s">
        <v>91</v>
      </c>
      <c r="AG55" s="1" t="s">
        <v>91</v>
      </c>
    </row>
    <row r="56" spans="1:33"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91</v>
      </c>
      <c r="M56" s="1" t="s">
        <v>91</v>
      </c>
      <c r="N56" s="1" t="s">
        <v>91</v>
      </c>
      <c r="O56" s="1">
        <v>2212000</v>
      </c>
      <c r="P56" s="1">
        <v>1397000</v>
      </c>
      <c r="Q56" s="1">
        <v>1609000</v>
      </c>
      <c r="R56" s="1">
        <v>388000</v>
      </c>
      <c r="S56" s="1">
        <v>32000000</v>
      </c>
      <c r="T56" s="1">
        <v>28000000</v>
      </c>
      <c r="U56" s="1">
        <v>230385000</v>
      </c>
      <c r="V56" s="1" t="s">
        <v>91</v>
      </c>
      <c r="W56" s="1" t="s">
        <v>91</v>
      </c>
      <c r="X56" s="1">
        <v>294061000</v>
      </c>
      <c r="Y56" s="1">
        <v>447011000</v>
      </c>
      <c r="Z56" s="1">
        <v>324826000</v>
      </c>
      <c r="AA56" s="1">
        <v>342499000</v>
      </c>
      <c r="AB56" s="1">
        <v>50000000</v>
      </c>
      <c r="AC56" s="1">
        <v>85000000</v>
      </c>
      <c r="AD56" s="1">
        <v>100000000</v>
      </c>
      <c r="AE56" s="1" t="s">
        <v>91</v>
      </c>
      <c r="AF56" s="1" t="s">
        <v>91</v>
      </c>
      <c r="AG56" s="1">
        <v>100000000</v>
      </c>
    </row>
    <row r="57" spans="1:33"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9844000</v>
      </c>
      <c r="W57" s="1">
        <v>7980000</v>
      </c>
      <c r="X57" s="1">
        <v>6488000</v>
      </c>
      <c r="Y57" s="1">
        <v>2305000</v>
      </c>
      <c r="Z57" s="1">
        <v>11062000</v>
      </c>
      <c r="AA57" s="1">
        <v>9118000</v>
      </c>
      <c r="AB57" s="1">
        <v>18382000</v>
      </c>
      <c r="AC57" s="1">
        <v>3936000</v>
      </c>
      <c r="AD57" s="1" t="s">
        <v>91</v>
      </c>
      <c r="AE57" s="1" t="s">
        <v>91</v>
      </c>
      <c r="AF57" s="1" t="s">
        <v>91</v>
      </c>
      <c r="AG57" s="1" t="s">
        <v>91</v>
      </c>
    </row>
    <row r="58" spans="1:33" ht="19" x14ac:dyDescent="0.25">
      <c r="A58" s="5" t="s">
        <v>50</v>
      </c>
      <c r="B58" s="1" t="s">
        <v>91</v>
      </c>
      <c r="C58" s="1" t="s">
        <v>91</v>
      </c>
      <c r="D58" s="1" t="s">
        <v>91</v>
      </c>
      <c r="E58" s="1" t="s">
        <v>91</v>
      </c>
      <c r="F58" s="1" t="s">
        <v>91</v>
      </c>
      <c r="G58" s="1" t="s">
        <v>91</v>
      </c>
      <c r="H58" s="1" t="s">
        <v>91</v>
      </c>
      <c r="I58" s="1" t="s">
        <v>91</v>
      </c>
      <c r="J58" s="1">
        <v>61205000</v>
      </c>
      <c r="K58" s="1">
        <v>92407000</v>
      </c>
      <c r="L58" s="1" t="s">
        <v>91</v>
      </c>
      <c r="M58" s="1" t="s">
        <v>91</v>
      </c>
      <c r="N58" s="1" t="s">
        <v>91</v>
      </c>
      <c r="O58" s="1">
        <v>215768000</v>
      </c>
      <c r="P58" s="1">
        <v>211965000</v>
      </c>
      <c r="Q58" s="1">
        <v>212882000</v>
      </c>
      <c r="R58" s="1">
        <v>238478000</v>
      </c>
      <c r="S58" s="1">
        <v>273265000</v>
      </c>
      <c r="T58" s="1">
        <v>260275000</v>
      </c>
      <c r="U58" s="1">
        <v>265168000</v>
      </c>
      <c r="V58" s="1">
        <v>303111000</v>
      </c>
      <c r="W58" s="1">
        <v>247691000</v>
      </c>
      <c r="X58" s="1">
        <v>340401000</v>
      </c>
      <c r="Y58" s="1">
        <v>295787000</v>
      </c>
      <c r="Z58" s="1">
        <v>299973000</v>
      </c>
      <c r="AA58" s="1">
        <v>301287000</v>
      </c>
      <c r="AB58" s="1">
        <v>296066000</v>
      </c>
      <c r="AC58" s="1">
        <v>336297000</v>
      </c>
      <c r="AD58" s="1">
        <v>352456000</v>
      </c>
      <c r="AE58" s="1">
        <v>355483000</v>
      </c>
      <c r="AF58" s="1">
        <v>446857000</v>
      </c>
      <c r="AG58" s="1">
        <v>690538000</v>
      </c>
    </row>
    <row r="59" spans="1:33"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v>268800000</v>
      </c>
      <c r="N59" s="1">
        <v>327900000</v>
      </c>
      <c r="O59" s="1" t="s">
        <v>91</v>
      </c>
      <c r="P59" s="1">
        <v>9000</v>
      </c>
      <c r="Q59" s="1" t="s">
        <v>91</v>
      </c>
      <c r="R59" s="1" t="s">
        <v>91</v>
      </c>
      <c r="S59" s="1" t="s">
        <v>91</v>
      </c>
      <c r="T59" s="1">
        <v>237822000</v>
      </c>
      <c r="U59" s="1">
        <v>272927000</v>
      </c>
      <c r="V59" s="1">
        <v>218050000</v>
      </c>
      <c r="W59" s="1">
        <v>135052000</v>
      </c>
      <c r="X59" s="1">
        <v>371185000</v>
      </c>
      <c r="Y59" s="1">
        <v>465755000</v>
      </c>
      <c r="Z59" s="1">
        <v>487386000</v>
      </c>
      <c r="AA59" s="1">
        <v>728085000</v>
      </c>
      <c r="AB59" s="1">
        <v>216747000</v>
      </c>
      <c r="AC59" s="1">
        <v>212340000</v>
      </c>
      <c r="AD59" s="1">
        <v>251042000</v>
      </c>
      <c r="AE59" s="1">
        <v>316908000</v>
      </c>
      <c r="AF59" s="1">
        <v>349951000</v>
      </c>
      <c r="AG59" s="1">
        <v>557158000</v>
      </c>
    </row>
    <row r="60" spans="1:33"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v>268800000</v>
      </c>
      <c r="N60" s="10">
        <v>327900000</v>
      </c>
      <c r="O60" s="10">
        <v>491574000</v>
      </c>
      <c r="P60" s="10">
        <v>472400000</v>
      </c>
      <c r="Q60" s="10">
        <v>511890000</v>
      </c>
      <c r="R60" s="10">
        <v>481928000</v>
      </c>
      <c r="S60" s="10">
        <v>605851000</v>
      </c>
      <c r="T60" s="10">
        <v>548065000</v>
      </c>
      <c r="U60" s="10">
        <v>785487000</v>
      </c>
      <c r="V60" s="10">
        <v>564210000</v>
      </c>
      <c r="W60" s="10">
        <v>397898000</v>
      </c>
      <c r="X60" s="10">
        <v>1015366000</v>
      </c>
      <c r="Y60" s="10">
        <v>1217270000</v>
      </c>
      <c r="Z60" s="10">
        <v>1148210000</v>
      </c>
      <c r="AA60" s="10">
        <v>1393091000</v>
      </c>
      <c r="AB60" s="10">
        <v>585562000</v>
      </c>
      <c r="AC60" s="10">
        <v>642398000</v>
      </c>
      <c r="AD60" s="10">
        <v>708982000</v>
      </c>
      <c r="AE60" s="10">
        <v>672391000</v>
      </c>
      <c r="AF60" s="10">
        <v>796808000</v>
      </c>
      <c r="AG60" s="10">
        <v>1347696000</v>
      </c>
    </row>
    <row r="61" spans="1:33"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v>1600000</v>
      </c>
      <c r="N61" s="1">
        <v>136400000</v>
      </c>
      <c r="O61" s="1">
        <v>3298000</v>
      </c>
      <c r="P61" s="1">
        <v>1500000</v>
      </c>
      <c r="Q61" s="1">
        <v>52659000</v>
      </c>
      <c r="R61" s="1">
        <v>420061000</v>
      </c>
      <c r="S61" s="1">
        <v>599864000</v>
      </c>
      <c r="T61" s="1">
        <v>730385000</v>
      </c>
      <c r="U61" s="1">
        <v>500000000</v>
      </c>
      <c r="V61" s="1">
        <v>500178000</v>
      </c>
      <c r="W61" s="1">
        <v>436012000</v>
      </c>
      <c r="X61" s="1">
        <v>131920000</v>
      </c>
      <c r="Y61" s="1" t="s">
        <v>91</v>
      </c>
      <c r="Z61" s="1" t="s">
        <v>91</v>
      </c>
      <c r="AA61" s="1">
        <v>348676000</v>
      </c>
      <c r="AB61" s="1">
        <v>643493000</v>
      </c>
      <c r="AC61" s="1">
        <v>644369000</v>
      </c>
      <c r="AD61" s="1">
        <v>345291000</v>
      </c>
      <c r="AE61" s="1">
        <v>430801000</v>
      </c>
      <c r="AF61" s="1">
        <v>460709000</v>
      </c>
      <c r="AG61" s="1">
        <v>648078000</v>
      </c>
    </row>
    <row r="62" spans="1:3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130354000</v>
      </c>
      <c r="W62" s="1">
        <v>92298000</v>
      </c>
      <c r="X62" s="1">
        <v>73959000</v>
      </c>
      <c r="Y62" s="1">
        <v>50529000</v>
      </c>
      <c r="Z62" s="1">
        <v>52850000</v>
      </c>
      <c r="AA62" s="1">
        <v>54726000</v>
      </c>
      <c r="AB62" s="1">
        <v>66769000</v>
      </c>
      <c r="AC62" s="1">
        <v>61513000</v>
      </c>
      <c r="AD62" s="1">
        <v>48718000</v>
      </c>
      <c r="AE62" s="1">
        <v>73400000</v>
      </c>
      <c r="AF62" s="1">
        <v>107064000</v>
      </c>
      <c r="AG62" s="1">
        <v>91524000</v>
      </c>
    </row>
    <row r="63" spans="1:33" ht="19" x14ac:dyDescent="0.25">
      <c r="A63" s="5" t="s">
        <v>54</v>
      </c>
      <c r="B63" s="1">
        <v>1100000</v>
      </c>
      <c r="C63" s="1">
        <v>1700000</v>
      </c>
      <c r="D63" s="1">
        <v>1000000</v>
      </c>
      <c r="E63" s="1">
        <v>4700000</v>
      </c>
      <c r="F63" s="1">
        <v>7700000</v>
      </c>
      <c r="G63" s="1">
        <v>7600000</v>
      </c>
      <c r="H63" s="1">
        <v>7100000</v>
      </c>
      <c r="I63" s="1">
        <v>2200000</v>
      </c>
      <c r="J63" s="1">
        <v>904000</v>
      </c>
      <c r="K63" s="1">
        <v>7307000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row>
    <row r="64" spans="1:33"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v>26400000</v>
      </c>
      <c r="N64" s="1">
        <v>84200000</v>
      </c>
      <c r="O64" s="1">
        <v>61372000</v>
      </c>
      <c r="P64" s="1">
        <v>134800000</v>
      </c>
      <c r="Q64" s="1">
        <v>214407000</v>
      </c>
      <c r="R64" s="1">
        <v>343632000</v>
      </c>
      <c r="S64" s="1">
        <v>350893000</v>
      </c>
      <c r="T64" s="1">
        <v>465081000</v>
      </c>
      <c r="U64" s="1">
        <v>505597000</v>
      </c>
      <c r="V64" s="1">
        <v>382004000</v>
      </c>
      <c r="W64" s="1">
        <v>376006000</v>
      </c>
      <c r="X64" s="1">
        <v>128894000</v>
      </c>
      <c r="Y64" s="1">
        <v>104033000</v>
      </c>
      <c r="Z64" s="1">
        <v>71436000</v>
      </c>
      <c r="AA64" s="1">
        <v>79489000</v>
      </c>
      <c r="AB64" s="1">
        <v>59314000</v>
      </c>
      <c r="AC64" s="1">
        <v>81232000</v>
      </c>
      <c r="AD64" s="1">
        <v>77262000</v>
      </c>
      <c r="AE64" s="1">
        <v>77739000</v>
      </c>
      <c r="AF64" s="1">
        <v>93186000</v>
      </c>
      <c r="AG64" s="1">
        <v>304660000</v>
      </c>
    </row>
    <row r="65" spans="1:33"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v>28000000</v>
      </c>
      <c r="N65" s="1">
        <v>220600000</v>
      </c>
      <c r="O65" s="1">
        <v>64670000</v>
      </c>
      <c r="P65" s="1">
        <v>136300000</v>
      </c>
      <c r="Q65" s="1">
        <v>267066000</v>
      </c>
      <c r="R65" s="1">
        <v>763693000</v>
      </c>
      <c r="S65" s="1">
        <v>950757000</v>
      </c>
      <c r="T65" s="1">
        <v>1195466000</v>
      </c>
      <c r="U65" s="1">
        <v>1005597000</v>
      </c>
      <c r="V65" s="1">
        <v>1012536000</v>
      </c>
      <c r="W65" s="1">
        <v>904316000</v>
      </c>
      <c r="X65" s="1">
        <v>334773000</v>
      </c>
      <c r="Y65" s="1">
        <v>154562000</v>
      </c>
      <c r="Z65" s="1">
        <v>124286000</v>
      </c>
      <c r="AA65" s="1">
        <v>482891000</v>
      </c>
      <c r="AB65" s="1">
        <v>769576000</v>
      </c>
      <c r="AC65" s="1">
        <v>787114000</v>
      </c>
      <c r="AD65" s="1">
        <v>471271000</v>
      </c>
      <c r="AE65" s="1">
        <v>581940000</v>
      </c>
      <c r="AF65" s="1">
        <v>660959000</v>
      </c>
      <c r="AG65" s="1">
        <v>1044262000</v>
      </c>
    </row>
    <row r="66" spans="1:3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row>
    <row r="67" spans="1:33"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v>296800000</v>
      </c>
      <c r="N67" s="10">
        <v>548500000</v>
      </c>
      <c r="O67" s="10">
        <v>556244000</v>
      </c>
      <c r="P67" s="10">
        <v>608700000</v>
      </c>
      <c r="Q67" s="10">
        <v>778956000</v>
      </c>
      <c r="R67" s="10">
        <v>1245621000</v>
      </c>
      <c r="S67" s="10">
        <v>1556608000</v>
      </c>
      <c r="T67" s="10">
        <v>1743531000</v>
      </c>
      <c r="U67" s="10">
        <v>1791084000</v>
      </c>
      <c r="V67" s="10">
        <v>1576746000</v>
      </c>
      <c r="W67" s="10">
        <v>1302214000</v>
      </c>
      <c r="X67" s="10">
        <v>1350139000</v>
      </c>
      <c r="Y67" s="10">
        <v>1371832000</v>
      </c>
      <c r="Z67" s="10">
        <v>1272496000</v>
      </c>
      <c r="AA67" s="10">
        <v>1875982000</v>
      </c>
      <c r="AB67" s="10">
        <v>1355138000</v>
      </c>
      <c r="AC67" s="10">
        <v>1429512000</v>
      </c>
      <c r="AD67" s="10">
        <v>1180253000</v>
      </c>
      <c r="AE67" s="10">
        <v>1254331000</v>
      </c>
      <c r="AF67" s="10">
        <v>1457767000</v>
      </c>
      <c r="AG67" s="10">
        <v>2391958000</v>
      </c>
    </row>
    <row r="68" spans="1:33" ht="19" x14ac:dyDescent="0.25">
      <c r="A68" s="5" t="s">
        <v>59</v>
      </c>
      <c r="B68" s="1" t="s">
        <v>91</v>
      </c>
      <c r="C68" s="1" t="s">
        <v>91</v>
      </c>
      <c r="D68" s="1" t="s">
        <v>91</v>
      </c>
      <c r="E68" s="1" t="s">
        <v>91</v>
      </c>
      <c r="F68" s="1" t="s">
        <v>91</v>
      </c>
      <c r="G68" s="1" t="s">
        <v>91</v>
      </c>
      <c r="H68" s="1" t="s">
        <v>91</v>
      </c>
      <c r="I68" s="1" t="s">
        <v>91</v>
      </c>
      <c r="J68" s="1">
        <v>476000</v>
      </c>
      <c r="K68" s="1">
        <v>299544000</v>
      </c>
      <c r="L68" s="1" t="s">
        <v>91</v>
      </c>
      <c r="M68" s="1">
        <v>502600000</v>
      </c>
      <c r="N68" s="1">
        <v>725300000</v>
      </c>
      <c r="O68" s="1">
        <v>847099000</v>
      </c>
      <c r="P68" s="1">
        <v>628700000</v>
      </c>
      <c r="Q68" s="1">
        <v>1100380000</v>
      </c>
      <c r="R68" s="1">
        <v>1034190000</v>
      </c>
      <c r="S68" s="1">
        <v>1220736000</v>
      </c>
      <c r="T68" s="1">
        <v>1398899000</v>
      </c>
      <c r="U68" s="1">
        <v>1516493000</v>
      </c>
      <c r="V68" s="1">
        <v>1562079000</v>
      </c>
      <c r="W68" s="1">
        <v>1674396000</v>
      </c>
      <c r="X68" s="1">
        <v>1733884000</v>
      </c>
      <c r="Y68" s="1">
        <v>1721556000</v>
      </c>
      <c r="Z68" s="1">
        <v>1757242000</v>
      </c>
      <c r="AA68" s="1">
        <v>1851427000</v>
      </c>
      <c r="AB68" s="1">
        <v>1820081000</v>
      </c>
      <c r="AC68" s="1">
        <v>1829950000</v>
      </c>
      <c r="AD68" s="1">
        <v>1936124000</v>
      </c>
      <c r="AE68" s="1">
        <v>2046237000</v>
      </c>
      <c r="AF68" s="1">
        <v>2217939000</v>
      </c>
      <c r="AG68" s="1">
        <v>2765673000</v>
      </c>
    </row>
    <row r="69" spans="1:33"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v>328900000</v>
      </c>
      <c r="N69" s="1">
        <v>360900000</v>
      </c>
      <c r="O69" s="1">
        <v>394224000</v>
      </c>
      <c r="P69" s="1">
        <v>535500000</v>
      </c>
      <c r="Q69" s="1">
        <v>607460000</v>
      </c>
      <c r="R69" s="1">
        <v>566354000</v>
      </c>
      <c r="S69" s="1">
        <v>690171000</v>
      </c>
      <c r="T69" s="1">
        <v>832763000</v>
      </c>
      <c r="U69" s="1">
        <v>1162441000</v>
      </c>
      <c r="V69" s="1">
        <v>-802201000</v>
      </c>
      <c r="W69" s="1">
        <v>-1177983000</v>
      </c>
      <c r="X69" s="1">
        <v>-1083245000</v>
      </c>
      <c r="Y69" s="1">
        <v>-649549000</v>
      </c>
      <c r="Z69" s="1">
        <v>-485306000</v>
      </c>
      <c r="AA69" s="1">
        <v>-326408000</v>
      </c>
      <c r="AB69" s="1">
        <v>136902000</v>
      </c>
      <c r="AC69" s="1">
        <v>341003000</v>
      </c>
      <c r="AD69" s="1">
        <v>772709000</v>
      </c>
      <c r="AE69" s="1">
        <v>1761688000</v>
      </c>
      <c r="AF69" s="1">
        <v>2350333000</v>
      </c>
      <c r="AG69" s="1">
        <v>3895240000</v>
      </c>
    </row>
    <row r="70" spans="1:33"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v>-14400000</v>
      </c>
      <c r="N70" s="1">
        <v>-18600000</v>
      </c>
      <c r="O70" s="1">
        <v>-320740000</v>
      </c>
      <c r="P70" s="1">
        <v>-85800000</v>
      </c>
      <c r="Q70" s="1">
        <v>-48535000</v>
      </c>
      <c r="R70" s="1">
        <v>-28263000</v>
      </c>
      <c r="S70" s="1">
        <v>-66203000</v>
      </c>
      <c r="T70" s="1">
        <v>12484000</v>
      </c>
      <c r="U70" s="1">
        <v>20257000</v>
      </c>
      <c r="V70" s="1">
        <v>37242000</v>
      </c>
      <c r="W70" s="1">
        <v>43270000</v>
      </c>
      <c r="X70" s="1">
        <v>50953000</v>
      </c>
      <c r="Y70" s="1">
        <v>43950000</v>
      </c>
      <c r="Z70" s="1">
        <v>24311000</v>
      </c>
      <c r="AA70" s="1">
        <v>12347000</v>
      </c>
      <c r="AB70" s="1">
        <v>-25160000</v>
      </c>
      <c r="AC70" s="1">
        <v>-3630000</v>
      </c>
      <c r="AD70" s="1">
        <v>-24780000</v>
      </c>
      <c r="AE70" s="1">
        <v>-36926000</v>
      </c>
      <c r="AF70" s="1">
        <v>-17425000</v>
      </c>
      <c r="AG70" s="1">
        <v>-91637000</v>
      </c>
    </row>
    <row r="71" spans="1:33"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v>-90000000</v>
      </c>
      <c r="N71" s="1">
        <v>-210100000</v>
      </c>
      <c r="O71" s="1">
        <v>494000</v>
      </c>
      <c r="P71" s="1">
        <v>42900000</v>
      </c>
      <c r="Q71" s="1" t="s">
        <v>91</v>
      </c>
      <c r="R71" s="1" t="s">
        <v>91</v>
      </c>
      <c r="S71" s="1" t="s">
        <v>91</v>
      </c>
      <c r="T71" s="1">
        <v>-544855000</v>
      </c>
      <c r="U71" s="1">
        <v>-619125000</v>
      </c>
      <c r="V71" s="1">
        <v>-695152000</v>
      </c>
      <c r="W71" s="1">
        <v>-431310000</v>
      </c>
      <c r="X71" s="1">
        <v>-290462000</v>
      </c>
      <c r="Y71" s="1">
        <v>-200786000</v>
      </c>
      <c r="Z71" s="1">
        <v>-140142000</v>
      </c>
      <c r="AA71" s="1">
        <v>-203792000</v>
      </c>
      <c r="AB71" s="1">
        <v>-1190053000</v>
      </c>
      <c r="AC71" s="1">
        <v>-1178121000</v>
      </c>
      <c r="AD71" s="1">
        <v>-1395652000</v>
      </c>
      <c r="AE71" s="1">
        <v>-1668105000</v>
      </c>
      <c r="AF71" s="1">
        <v>-2057829000</v>
      </c>
      <c r="AG71" s="1" t="s">
        <v>91</v>
      </c>
    </row>
    <row r="72" spans="1:33"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v>727100000</v>
      </c>
      <c r="N72" s="10">
        <v>857500000</v>
      </c>
      <c r="O72" s="10">
        <v>921077000</v>
      </c>
      <c r="P72" s="10">
        <v>1121300000</v>
      </c>
      <c r="Q72" s="10">
        <v>1659305000</v>
      </c>
      <c r="R72" s="10">
        <v>1572281000</v>
      </c>
      <c r="S72" s="10">
        <v>1844704000</v>
      </c>
      <c r="T72" s="10">
        <v>1699291000</v>
      </c>
      <c r="U72" s="10">
        <v>2080066000</v>
      </c>
      <c r="V72" s="10">
        <v>101968000</v>
      </c>
      <c r="W72" s="10">
        <v>108373000</v>
      </c>
      <c r="X72" s="10">
        <v>411130000</v>
      </c>
      <c r="Y72" s="10">
        <v>915171000</v>
      </c>
      <c r="Z72" s="10">
        <v>1156105000</v>
      </c>
      <c r="AA72" s="10">
        <v>1333574000</v>
      </c>
      <c r="AB72" s="10">
        <v>741770000</v>
      </c>
      <c r="AC72" s="10">
        <v>989202000</v>
      </c>
      <c r="AD72" s="10">
        <v>1288401000</v>
      </c>
      <c r="AE72" s="10">
        <v>2102894000</v>
      </c>
      <c r="AF72" s="10">
        <v>2493018000</v>
      </c>
      <c r="AG72" s="10">
        <v>2745113000</v>
      </c>
    </row>
    <row r="73" spans="1:33"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v>1023900000</v>
      </c>
      <c r="N73" s="11">
        <v>1406000000</v>
      </c>
      <c r="O73" s="11">
        <v>1477321000</v>
      </c>
      <c r="P73" s="11">
        <v>1730000000</v>
      </c>
      <c r="Q73" s="11">
        <v>2438261000</v>
      </c>
      <c r="R73" s="11">
        <v>2817902000</v>
      </c>
      <c r="S73" s="11">
        <v>3401312000</v>
      </c>
      <c r="T73" s="11">
        <v>3442822000</v>
      </c>
      <c r="U73" s="11">
        <v>3871150000</v>
      </c>
      <c r="V73" s="11">
        <v>1678714000</v>
      </c>
      <c r="W73" s="11">
        <v>1410587000</v>
      </c>
      <c r="X73" s="11">
        <v>1761269000</v>
      </c>
      <c r="Y73" s="11">
        <v>2287003000</v>
      </c>
      <c r="Z73" s="11">
        <v>2428601000</v>
      </c>
      <c r="AA73" s="11">
        <v>3209556000</v>
      </c>
      <c r="AB73" s="11">
        <v>2096908000</v>
      </c>
      <c r="AC73" s="11">
        <v>2418714000</v>
      </c>
      <c r="AD73" s="11">
        <v>2468654000</v>
      </c>
      <c r="AE73" s="11">
        <v>3357225000</v>
      </c>
      <c r="AF73" s="11">
        <v>3950785000</v>
      </c>
      <c r="AG73" s="11">
        <v>5137071000</v>
      </c>
    </row>
    <row r="74" spans="1:3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row>
    <row r="75" spans="1:3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row>
    <row r="76" spans="1:33"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v>169466000</v>
      </c>
      <c r="N76" s="1">
        <v>31982000</v>
      </c>
      <c r="O76" s="1">
        <v>49977000</v>
      </c>
      <c r="P76" s="1">
        <v>141287000</v>
      </c>
      <c r="Q76" s="1">
        <v>71949000</v>
      </c>
      <c r="R76" s="1">
        <v>-17566000</v>
      </c>
      <c r="S76" s="1">
        <v>49343000</v>
      </c>
      <c r="T76" s="1">
        <v>142592000</v>
      </c>
      <c r="U76" s="1">
        <v>296252000</v>
      </c>
      <c r="V76" s="1">
        <v>-1854038000</v>
      </c>
      <c r="W76" s="1">
        <v>-149871000</v>
      </c>
      <c r="X76" s="1">
        <v>72229000</v>
      </c>
      <c r="Y76" s="1">
        <v>439948000</v>
      </c>
      <c r="Z76" s="1">
        <v>164243000</v>
      </c>
      <c r="AA76" s="1">
        <v>158898000</v>
      </c>
      <c r="AB76" s="1">
        <v>203086000</v>
      </c>
      <c r="AC76" s="1">
        <v>204101000</v>
      </c>
      <c r="AD76" s="1">
        <v>345777000</v>
      </c>
      <c r="AE76" s="1">
        <v>988979000</v>
      </c>
      <c r="AF76" s="1">
        <v>590644000</v>
      </c>
      <c r="AG76" s="1">
        <v>848952000</v>
      </c>
    </row>
    <row r="77" spans="1:33"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v>56637000</v>
      </c>
      <c r="N77" s="1">
        <v>102414000</v>
      </c>
      <c r="O77" s="1">
        <v>206810000</v>
      </c>
      <c r="P77" s="1">
        <v>230434000</v>
      </c>
      <c r="Q77" s="1">
        <v>242543000</v>
      </c>
      <c r="R77" s="1">
        <v>232732000</v>
      </c>
      <c r="S77" s="1">
        <v>184717000</v>
      </c>
      <c r="T77" s="1">
        <v>147117000</v>
      </c>
      <c r="U77" s="1">
        <v>130649000</v>
      </c>
      <c r="V77" s="1">
        <v>128720000</v>
      </c>
      <c r="W77" s="1">
        <v>93139000</v>
      </c>
      <c r="X77" s="1">
        <v>91648000</v>
      </c>
      <c r="Y77" s="1">
        <v>89217000</v>
      </c>
      <c r="Z77" s="1">
        <v>98308000</v>
      </c>
      <c r="AA77" s="1">
        <v>115634000</v>
      </c>
      <c r="AB77" s="1">
        <v>119588000</v>
      </c>
      <c r="AC77" s="1">
        <v>115524000</v>
      </c>
      <c r="AD77" s="1">
        <v>118721000</v>
      </c>
      <c r="AE77" s="1">
        <v>123351000</v>
      </c>
      <c r="AF77" s="1">
        <v>150136000</v>
      </c>
      <c r="AG77" s="1">
        <v>135430000</v>
      </c>
    </row>
    <row r="78" spans="1:33"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v>-68465000</v>
      </c>
      <c r="N78" s="1">
        <v>29229000</v>
      </c>
      <c r="O78" s="1">
        <v>-29039000</v>
      </c>
      <c r="P78" s="1">
        <v>-13187000</v>
      </c>
      <c r="Q78" s="1">
        <v>-23871000</v>
      </c>
      <c r="R78" s="1">
        <v>-60048000</v>
      </c>
      <c r="S78" s="1">
        <v>-22968000</v>
      </c>
      <c r="T78" s="1">
        <v>29535000</v>
      </c>
      <c r="U78" s="1">
        <v>12811000</v>
      </c>
      <c r="V78" s="1">
        <v>205735000</v>
      </c>
      <c r="W78" s="1">
        <v>-3438000</v>
      </c>
      <c r="X78" s="1">
        <v>-7811000</v>
      </c>
      <c r="Y78" s="1">
        <v>-240424000</v>
      </c>
      <c r="Z78" s="1">
        <v>-2366000</v>
      </c>
      <c r="AA78" s="1">
        <v>12478000</v>
      </c>
      <c r="AB78" s="1">
        <v>-4869000</v>
      </c>
      <c r="AC78" s="1">
        <v>79934000</v>
      </c>
      <c r="AD78" s="1">
        <v>-11676000</v>
      </c>
      <c r="AE78" s="1">
        <v>-576738000</v>
      </c>
      <c r="AF78" s="1">
        <v>-26117000</v>
      </c>
      <c r="AG78" s="1">
        <v>-107606000</v>
      </c>
    </row>
    <row r="79" spans="1:33"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81274000</v>
      </c>
      <c r="W79" s="1">
        <v>54706000</v>
      </c>
      <c r="X79" s="1">
        <v>43588000</v>
      </c>
      <c r="Y79" s="1">
        <v>47561000</v>
      </c>
      <c r="Z79" s="1">
        <v>66285000</v>
      </c>
      <c r="AA79" s="1">
        <v>83792000</v>
      </c>
      <c r="AB79" s="1">
        <v>109217000</v>
      </c>
      <c r="AC79" s="1">
        <v>130023000</v>
      </c>
      <c r="AD79" s="1">
        <v>167715000</v>
      </c>
      <c r="AE79" s="1">
        <v>181547000</v>
      </c>
      <c r="AF79" s="1">
        <v>197268000</v>
      </c>
      <c r="AG79" s="1">
        <v>270439000</v>
      </c>
    </row>
    <row r="80" spans="1:33" ht="19" x14ac:dyDescent="0.25">
      <c r="A80" s="14" t="s">
        <v>103</v>
      </c>
      <c r="B80" s="15" t="e">
        <f t="shared" ref="B80:AG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f t="shared" si="18"/>
        <v>7.8252363245633116E-2</v>
      </c>
      <c r="W80" s="15">
        <f t="shared" si="18"/>
        <v>6.4161326340085756E-2</v>
      </c>
      <c r="X80" s="15">
        <f t="shared" si="18"/>
        <v>3.7908047676405744E-2</v>
      </c>
      <c r="Y80" s="15">
        <f t="shared" si="18"/>
        <v>3.5856558687116638E-2</v>
      </c>
      <c r="Z80" s="15">
        <f t="shared" si="18"/>
        <v>4.5397078040374877E-2</v>
      </c>
      <c r="AA80" s="15">
        <f t="shared" si="18"/>
        <v>5.3001647129667817E-2</v>
      </c>
      <c r="AB80" s="15">
        <f t="shared" si="18"/>
        <v>6.0138771190523778E-2</v>
      </c>
      <c r="AC80" s="15">
        <f t="shared" si="18"/>
        <v>6.691758035894417E-2</v>
      </c>
      <c r="AD80" s="15">
        <f t="shared" si="18"/>
        <v>7.8444001043955575E-2</v>
      </c>
      <c r="AE80" s="15">
        <f t="shared" si="18"/>
        <v>7.7706426220049571E-2</v>
      </c>
      <c r="AF80" s="15">
        <f t="shared" si="18"/>
        <v>7.3528145571325851E-2</v>
      </c>
      <c r="AG80" s="15">
        <f t="shared" si="18"/>
        <v>7.5929368916910323E-2</v>
      </c>
    </row>
    <row r="81" spans="1:41"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v>10372000</v>
      </c>
      <c r="N81" s="1">
        <v>-135891000</v>
      </c>
      <c r="O81" s="1">
        <v>-74912000</v>
      </c>
      <c r="P81" s="1">
        <v>-227959000</v>
      </c>
      <c r="Q81" s="1">
        <v>-54075000</v>
      </c>
      <c r="R81" s="1">
        <v>-55696000</v>
      </c>
      <c r="S81" s="1">
        <v>-49367000</v>
      </c>
      <c r="T81" s="1">
        <v>-186496000</v>
      </c>
      <c r="U81" s="1">
        <v>-346030000</v>
      </c>
      <c r="V81" s="1">
        <v>30108000</v>
      </c>
      <c r="W81" s="1">
        <v>-26594000</v>
      </c>
      <c r="X81" s="1">
        <v>21833000</v>
      </c>
      <c r="Y81" s="1">
        <v>-41031000</v>
      </c>
      <c r="Z81" s="1">
        <v>17130000</v>
      </c>
      <c r="AA81" s="1">
        <v>-76756000</v>
      </c>
      <c r="AB81" s="1">
        <v>18409000</v>
      </c>
      <c r="AC81" s="1">
        <v>-51252000</v>
      </c>
      <c r="AD81" s="1">
        <v>-21959000</v>
      </c>
      <c r="AE81" s="1">
        <v>6310000</v>
      </c>
      <c r="AF81" s="1">
        <v>-15417000</v>
      </c>
      <c r="AG81" s="1">
        <v>94679000</v>
      </c>
    </row>
    <row r="82" spans="1:41" ht="19" x14ac:dyDescent="0.25">
      <c r="A82" s="5" t="s">
        <v>70</v>
      </c>
      <c r="B82" s="1" t="s">
        <v>91</v>
      </c>
      <c r="C82" s="1" t="s">
        <v>91</v>
      </c>
      <c r="D82" s="1">
        <v>-4700000</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v>-138471000</v>
      </c>
    </row>
    <row r="83" spans="1:41" ht="19" x14ac:dyDescent="0.25">
      <c r="A83" s="5" t="s">
        <v>34</v>
      </c>
      <c r="B83" s="1" t="s">
        <v>91</v>
      </c>
      <c r="C83" s="1" t="s">
        <v>91</v>
      </c>
      <c r="D83" s="1" t="s">
        <v>91</v>
      </c>
      <c r="E83" s="1" t="s">
        <v>91</v>
      </c>
      <c r="F83" s="1">
        <v>100000</v>
      </c>
      <c r="G83" s="1">
        <v>700000</v>
      </c>
      <c r="H83" s="1">
        <v>-200000</v>
      </c>
      <c r="I83" s="1" t="s">
        <v>91</v>
      </c>
      <c r="J83" s="1">
        <v>-592000</v>
      </c>
      <c r="K83" s="1">
        <v>-4059000</v>
      </c>
      <c r="L83" s="1">
        <v>-981000</v>
      </c>
      <c r="M83" s="1" t="s">
        <v>91</v>
      </c>
      <c r="N83" s="1" t="s">
        <v>91</v>
      </c>
      <c r="O83" s="1">
        <v>-5739000</v>
      </c>
      <c r="P83" s="1">
        <v>-16516000</v>
      </c>
      <c r="Q83" s="1">
        <v>-801000</v>
      </c>
      <c r="R83" s="1">
        <v>-7312000</v>
      </c>
      <c r="S83" s="1">
        <v>-7588000</v>
      </c>
      <c r="T83" s="1">
        <v>-10872000</v>
      </c>
      <c r="U83" s="1">
        <v>6197000</v>
      </c>
      <c r="V83" s="1">
        <v>2584000</v>
      </c>
      <c r="W83" s="1">
        <v>3896000</v>
      </c>
      <c r="X83" s="1">
        <v>-6820000</v>
      </c>
      <c r="Y83" s="1">
        <v>5245000</v>
      </c>
      <c r="Z83" s="1">
        <v>-14594000</v>
      </c>
      <c r="AA83" s="1">
        <v>-11708000</v>
      </c>
      <c r="AB83" s="1">
        <v>4934000</v>
      </c>
      <c r="AC83" s="1">
        <v>5034000</v>
      </c>
      <c r="AD83" s="1">
        <v>752000</v>
      </c>
      <c r="AE83" s="1">
        <v>-33024000</v>
      </c>
      <c r="AF83" s="1">
        <v>-25685000</v>
      </c>
      <c r="AG83" s="1">
        <v>-23073000</v>
      </c>
    </row>
    <row r="84" spans="1:4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N84" s="78" t="s">
        <v>124</v>
      </c>
      <c r="AO84" s="79"/>
    </row>
    <row r="85" spans="1:41" ht="19" customHeight="1" x14ac:dyDescent="0.25">
      <c r="A85" s="5" t="s">
        <v>71</v>
      </c>
      <c r="B85" s="1">
        <v>6800000</v>
      </c>
      <c r="C85" s="1">
        <v>19000000</v>
      </c>
      <c r="D85" s="1">
        <v>35500000</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38716000</v>
      </c>
      <c r="U85" s="1">
        <v>-387738000</v>
      </c>
      <c r="V85" s="1">
        <v>26594000</v>
      </c>
      <c r="W85" s="1">
        <v>-110558000</v>
      </c>
      <c r="X85" s="1">
        <v>-21235000</v>
      </c>
      <c r="Y85" s="1">
        <v>-69662000</v>
      </c>
      <c r="Z85" s="1">
        <v>2506000</v>
      </c>
      <c r="AA85" s="1">
        <v>-11860000</v>
      </c>
      <c r="AB85" s="1">
        <v>30742000</v>
      </c>
      <c r="AC85" s="1">
        <v>33614000</v>
      </c>
      <c r="AD85" s="1">
        <v>100696000</v>
      </c>
      <c r="AE85" s="1">
        <v>27498000</v>
      </c>
      <c r="AF85" s="1">
        <v>110173000</v>
      </c>
      <c r="AG85" s="1" t="s">
        <v>91</v>
      </c>
      <c r="AN85" s="49" t="s">
        <v>125</v>
      </c>
      <c r="AO85" s="49"/>
    </row>
    <row r="86" spans="1:41"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v>30349000</v>
      </c>
      <c r="N86" s="1">
        <v>218337000</v>
      </c>
      <c r="O86" s="1">
        <v>-10736000</v>
      </c>
      <c r="P86" s="1">
        <v>120338000</v>
      </c>
      <c r="Q86" s="1">
        <v>113654000</v>
      </c>
      <c r="R86" s="1">
        <v>71579000</v>
      </c>
      <c r="S86" s="1">
        <v>264558000</v>
      </c>
      <c r="T86" s="1">
        <v>288468000</v>
      </c>
      <c r="U86" s="1">
        <v>308756000</v>
      </c>
      <c r="V86" s="1">
        <v>1478487000</v>
      </c>
      <c r="W86" s="1">
        <v>57695000</v>
      </c>
      <c r="X86" s="1">
        <v>18855000</v>
      </c>
      <c r="Y86" s="1">
        <v>20723000</v>
      </c>
      <c r="Z86" s="1">
        <v>24005000</v>
      </c>
      <c r="AA86" s="1">
        <v>22676000</v>
      </c>
      <c r="AB86" s="1">
        <v>-552000</v>
      </c>
      <c r="AC86" s="1">
        <v>-7590000</v>
      </c>
      <c r="AD86" s="1">
        <v>6173000</v>
      </c>
      <c r="AE86" s="1">
        <v>6151000</v>
      </c>
      <c r="AF86" s="1">
        <v>8408000</v>
      </c>
      <c r="AG86" s="1" t="s">
        <v>91</v>
      </c>
      <c r="AN86" s="50" t="s">
        <v>126</v>
      </c>
      <c r="AO86" s="51">
        <f>AG17</f>
        <v>22934000</v>
      </c>
    </row>
    <row r="87" spans="1:41"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v>198359000</v>
      </c>
      <c r="N87" s="10">
        <v>246071000</v>
      </c>
      <c r="O87" s="10">
        <v>142100000</v>
      </c>
      <c r="P87" s="10">
        <v>250913000</v>
      </c>
      <c r="Q87" s="10">
        <v>350200000</v>
      </c>
      <c r="R87" s="10">
        <v>171001000</v>
      </c>
      <c r="S87" s="10">
        <v>426283000</v>
      </c>
      <c r="T87" s="10">
        <v>421216000</v>
      </c>
      <c r="U87" s="10">
        <v>402438000</v>
      </c>
      <c r="V87" s="10">
        <v>70286000</v>
      </c>
      <c r="W87" s="10">
        <v>25637000</v>
      </c>
      <c r="X87" s="10">
        <v>240342000</v>
      </c>
      <c r="Y87" s="10">
        <v>315994000</v>
      </c>
      <c r="Z87" s="10">
        <v>367605000</v>
      </c>
      <c r="AA87" s="10">
        <v>316722000</v>
      </c>
      <c r="AB87" s="10">
        <v>444879000</v>
      </c>
      <c r="AC87" s="10">
        <v>470740000</v>
      </c>
      <c r="AD87" s="10">
        <v>604751000</v>
      </c>
      <c r="AE87" s="10">
        <v>729600000</v>
      </c>
      <c r="AF87" s="10">
        <v>904922000</v>
      </c>
      <c r="AG87" s="10">
        <v>1241894000</v>
      </c>
      <c r="AN87" s="50" t="s">
        <v>127</v>
      </c>
      <c r="AO87" s="51">
        <f>AG56</f>
        <v>100000000</v>
      </c>
    </row>
    <row r="88" spans="1:41"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v>-92428000</v>
      </c>
      <c r="N88" s="1">
        <v>-114433000</v>
      </c>
      <c r="O88" s="1">
        <v>-119471000</v>
      </c>
      <c r="P88" s="1">
        <v>-154311000</v>
      </c>
      <c r="Q88" s="1">
        <v>-127706000</v>
      </c>
      <c r="R88" s="1">
        <v>-82881000</v>
      </c>
      <c r="S88" s="1">
        <v>-71656000</v>
      </c>
      <c r="T88" s="1">
        <v>-76045000</v>
      </c>
      <c r="U88" s="1">
        <v>-83795000</v>
      </c>
      <c r="V88" s="1">
        <v>-97290000</v>
      </c>
      <c r="W88" s="1">
        <v>-41308000</v>
      </c>
      <c r="X88" s="1">
        <v>-31421000</v>
      </c>
      <c r="Y88" s="1">
        <v>-35966000</v>
      </c>
      <c r="Z88" s="1">
        <v>-44929000</v>
      </c>
      <c r="AA88" s="1">
        <v>-39810000</v>
      </c>
      <c r="AB88" s="1">
        <v>-53712000</v>
      </c>
      <c r="AC88" s="1">
        <v>-57901000</v>
      </c>
      <c r="AD88" s="1">
        <v>-61503000</v>
      </c>
      <c r="AE88" s="1">
        <v>-74605000</v>
      </c>
      <c r="AF88" s="1">
        <v>-94813000</v>
      </c>
      <c r="AG88" s="1">
        <v>-123215000</v>
      </c>
      <c r="AN88" s="50" t="s">
        <v>128</v>
      </c>
      <c r="AO88" s="51">
        <f>AG61</f>
        <v>648078000</v>
      </c>
    </row>
    <row r="89" spans="1:41" ht="20" customHeight="1" x14ac:dyDescent="0.25">
      <c r="A89" s="14" t="s">
        <v>104</v>
      </c>
      <c r="B89" s="15">
        <f t="shared" ref="B89:AG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f t="shared" si="19"/>
        <v>0.10091571832080821</v>
      </c>
      <c r="N89" s="15">
        <f t="shared" si="19"/>
        <v>9.4100668547040883E-2</v>
      </c>
      <c r="O89" s="15">
        <f t="shared" si="19"/>
        <v>9.3369543980305572E-2</v>
      </c>
      <c r="P89" s="15">
        <f t="shared" si="19"/>
        <v>0.10787659741058696</v>
      </c>
      <c r="Q89" s="15">
        <f t="shared" si="19"/>
        <v>9.8762090440789221E-2</v>
      </c>
      <c r="R89" s="15">
        <f t="shared" si="19"/>
        <v>7.4035001840133494E-2</v>
      </c>
      <c r="S89" s="15">
        <f t="shared" si="19"/>
        <v>5.3909442729116637E-2</v>
      </c>
      <c r="T89" s="15">
        <f t="shared" si="19"/>
        <v>5.1246887414540788E-2</v>
      </c>
      <c r="U89" s="15">
        <f t="shared" si="19"/>
        <v>5.1885031266002191E-2</v>
      </c>
      <c r="V89" s="15">
        <f t="shared" si="19"/>
        <v>9.3672914095130622E-2</v>
      </c>
      <c r="W89" s="15">
        <f t="shared" si="19"/>
        <v>4.84476303962319E-2</v>
      </c>
      <c r="X89" s="15">
        <f t="shared" si="19"/>
        <v>2.732652945857449E-2</v>
      </c>
      <c r="Y89" s="15">
        <f t="shared" si="19"/>
        <v>2.7115009981725301E-2</v>
      </c>
      <c r="Z89" s="15">
        <f t="shared" si="19"/>
        <v>3.077084286453953E-2</v>
      </c>
      <c r="AA89" s="15">
        <f t="shared" si="19"/>
        <v>2.5181348723411254E-2</v>
      </c>
      <c r="AB89" s="15">
        <f t="shared" si="19"/>
        <v>2.9575740756342082E-2</v>
      </c>
      <c r="AC89" s="15">
        <f t="shared" si="19"/>
        <v>2.9799303356815535E-2</v>
      </c>
      <c r="AD89" s="15">
        <f t="shared" si="19"/>
        <v>2.8766308298043705E-2</v>
      </c>
      <c r="AE89" s="15">
        <f t="shared" si="19"/>
        <v>3.193271124362726E-2</v>
      </c>
      <c r="AF89" s="15">
        <f t="shared" si="19"/>
        <v>3.533986285689579E-2</v>
      </c>
      <c r="AG89" s="15">
        <f t="shared" si="19"/>
        <v>3.4594260410285148E-2</v>
      </c>
      <c r="AN89" s="52" t="s">
        <v>129</v>
      </c>
      <c r="AO89" s="53">
        <f>AO86/(AO87+AO88)</f>
        <v>3.065723093046447E-2</v>
      </c>
    </row>
    <row r="90" spans="1:41"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-352326000</v>
      </c>
      <c r="O90" s="1">
        <v>-4503000</v>
      </c>
      <c r="P90" s="1">
        <v>5165000</v>
      </c>
      <c r="Q90" s="1">
        <v>-43432000</v>
      </c>
      <c r="R90" s="1">
        <v>-182247000</v>
      </c>
      <c r="S90" s="1">
        <v>-297128000</v>
      </c>
      <c r="T90" s="1">
        <v>-65778000</v>
      </c>
      <c r="U90" s="1">
        <v>-80725000</v>
      </c>
      <c r="V90" s="1">
        <v>-20931000</v>
      </c>
      <c r="W90" s="1">
        <v>-14126000</v>
      </c>
      <c r="X90" s="1">
        <v>-44052000</v>
      </c>
      <c r="Y90" s="1">
        <v>-66432000</v>
      </c>
      <c r="Z90" s="1">
        <v>-392825000</v>
      </c>
      <c r="AA90" s="1">
        <v>-167121000</v>
      </c>
      <c r="AB90" s="1">
        <v>-41627000</v>
      </c>
      <c r="AC90" s="1">
        <v>-143249000</v>
      </c>
      <c r="AD90" s="1" t="s">
        <v>91</v>
      </c>
      <c r="AE90" s="1">
        <v>-338000</v>
      </c>
      <c r="AF90" s="1">
        <v>-197562000</v>
      </c>
      <c r="AG90" s="1">
        <v>-613785000</v>
      </c>
      <c r="AN90" s="50" t="s">
        <v>105</v>
      </c>
      <c r="AO90" s="51">
        <f>AG27</f>
        <v>196411000</v>
      </c>
    </row>
    <row r="91" spans="1:41" ht="20" x14ac:dyDescent="0.25">
      <c r="A91" s="5" t="s">
        <v>76</v>
      </c>
      <c r="B91" s="1" t="s">
        <v>91</v>
      </c>
      <c r="C91" s="1" t="s">
        <v>91</v>
      </c>
      <c r="D91" s="1" t="s">
        <v>91</v>
      </c>
      <c r="E91" s="1">
        <v>-9100000</v>
      </c>
      <c r="F91" s="1">
        <v>-8100000</v>
      </c>
      <c r="G91" s="1" t="s">
        <v>91</v>
      </c>
      <c r="H91" s="1" t="s">
        <v>91</v>
      </c>
      <c r="I91" s="1">
        <v>-20500000</v>
      </c>
      <c r="J91" s="1">
        <v>-60238000</v>
      </c>
      <c r="K91" s="1">
        <v>-33205000</v>
      </c>
      <c r="L91" s="1">
        <v>-7859000</v>
      </c>
      <c r="M91" s="1">
        <v>-261374000</v>
      </c>
      <c r="N91" s="1">
        <v>-527425000</v>
      </c>
      <c r="O91" s="1">
        <v>-49636000</v>
      </c>
      <c r="P91" s="1">
        <v>-194789000</v>
      </c>
      <c r="Q91" s="1">
        <v>-10051000</v>
      </c>
      <c r="R91" s="1" t="s">
        <v>91</v>
      </c>
      <c r="S91" s="1">
        <v>-180975000</v>
      </c>
      <c r="T91" s="1">
        <v>-3947000</v>
      </c>
      <c r="U91" s="1">
        <v>-3214000</v>
      </c>
      <c r="V91" s="1">
        <v>-66833000</v>
      </c>
      <c r="W91" s="1">
        <v>-2300000</v>
      </c>
      <c r="X91" s="1">
        <v>-608000</v>
      </c>
      <c r="Y91" s="1">
        <v>-121404000</v>
      </c>
      <c r="Z91" s="1">
        <v>-111702000</v>
      </c>
      <c r="AA91" s="1">
        <v>-124165000</v>
      </c>
      <c r="AB91" s="1">
        <v>-20525000</v>
      </c>
      <c r="AC91" s="1" t="s">
        <v>91</v>
      </c>
      <c r="AD91" s="1">
        <v>-115839000</v>
      </c>
      <c r="AE91" s="1">
        <v>-33717000</v>
      </c>
      <c r="AF91" s="1" t="s">
        <v>91</v>
      </c>
      <c r="AG91" s="1">
        <v>-1000000</v>
      </c>
      <c r="AN91" s="50" t="s">
        <v>19</v>
      </c>
      <c r="AO91" s="51">
        <f>AG25</f>
        <v>1045363000</v>
      </c>
    </row>
    <row r="92" spans="1:41" ht="20" x14ac:dyDescent="0.25">
      <c r="A92" s="5" t="s">
        <v>77</v>
      </c>
      <c r="B92" s="1" t="s">
        <v>91</v>
      </c>
      <c r="C92" s="1" t="s">
        <v>91</v>
      </c>
      <c r="D92" s="1" t="s">
        <v>91</v>
      </c>
      <c r="E92" s="1" t="s">
        <v>91</v>
      </c>
      <c r="F92" s="1" t="s">
        <v>91</v>
      </c>
      <c r="G92" s="1">
        <v>6900000</v>
      </c>
      <c r="H92" s="1">
        <v>12000000</v>
      </c>
      <c r="I92" s="1" t="s">
        <v>91</v>
      </c>
      <c r="J92" s="1">
        <v>69796000</v>
      </c>
      <c r="K92" s="1">
        <v>43296000</v>
      </c>
      <c r="L92" s="1" t="s">
        <v>91</v>
      </c>
      <c r="M92" s="1">
        <v>165209000</v>
      </c>
      <c r="N92" s="1">
        <v>597919000</v>
      </c>
      <c r="O92" s="1">
        <v>7307000</v>
      </c>
      <c r="P92" s="1">
        <v>124737000</v>
      </c>
      <c r="Q92" s="1">
        <v>49370000</v>
      </c>
      <c r="R92" s="1">
        <v>3274000</v>
      </c>
      <c r="S92" s="1">
        <v>310221000</v>
      </c>
      <c r="T92" s="1">
        <v>33691000</v>
      </c>
      <c r="U92" s="1">
        <v>12791000</v>
      </c>
      <c r="V92" s="1">
        <v>60557000</v>
      </c>
      <c r="W92" s="1">
        <v>4135000</v>
      </c>
      <c r="X92" s="1">
        <v>19584000</v>
      </c>
      <c r="Y92" s="1">
        <v>22562000</v>
      </c>
      <c r="Z92" s="1">
        <v>122561000</v>
      </c>
      <c r="AA92" s="1">
        <v>133081000</v>
      </c>
      <c r="AB92" s="1">
        <v>116298000</v>
      </c>
      <c r="AC92" s="1">
        <v>9941000</v>
      </c>
      <c r="AD92" s="1">
        <v>3497000</v>
      </c>
      <c r="AE92" s="1">
        <v>2952000</v>
      </c>
      <c r="AF92" s="1">
        <v>217000</v>
      </c>
      <c r="AG92" s="1">
        <v>366000</v>
      </c>
      <c r="AN92" s="52" t="s">
        <v>130</v>
      </c>
      <c r="AO92" s="53">
        <f>AO90/AO91</f>
        <v>0.18788784374423048</v>
      </c>
    </row>
    <row r="93" spans="1:41" ht="19" customHeight="1" x14ac:dyDescent="0.25">
      <c r="A93" s="5" t="s">
        <v>78</v>
      </c>
      <c r="B93" s="1" t="s">
        <v>91</v>
      </c>
      <c r="C93" s="1">
        <v>200000</v>
      </c>
      <c r="D93" s="1">
        <v>-5700000</v>
      </c>
      <c r="E93" s="1">
        <v>-10400000</v>
      </c>
      <c r="F93" s="1">
        <v>-5800000</v>
      </c>
      <c r="G93" s="1">
        <v>-17500000</v>
      </c>
      <c r="H93" s="1">
        <v>-15800000</v>
      </c>
      <c r="I93" s="1">
        <v>-18600000</v>
      </c>
      <c r="J93" s="1">
        <v>-26140000</v>
      </c>
      <c r="K93" s="1">
        <v>12621000</v>
      </c>
      <c r="L93" s="1">
        <v>-15752000</v>
      </c>
      <c r="M93" s="1">
        <v>-6511000</v>
      </c>
      <c r="N93" s="1">
        <v>-120333000</v>
      </c>
      <c r="O93" s="1">
        <v>-59692000</v>
      </c>
      <c r="P93" s="1">
        <v>57873000</v>
      </c>
      <c r="Q93" s="1">
        <v>-6818000</v>
      </c>
      <c r="R93" s="1">
        <v>-64121000</v>
      </c>
      <c r="S93" s="1">
        <v>16841000</v>
      </c>
      <c r="T93" s="1">
        <v>317000</v>
      </c>
      <c r="U93" s="1">
        <v>46500000</v>
      </c>
      <c r="V93" s="1">
        <v>-2388000</v>
      </c>
      <c r="W93" s="1">
        <v>3090000</v>
      </c>
      <c r="X93" s="1" t="s">
        <v>91</v>
      </c>
      <c r="Y93" s="1" t="s">
        <v>91</v>
      </c>
      <c r="Z93" s="1" t="s">
        <v>91</v>
      </c>
      <c r="AA93" s="1" t="s">
        <v>91</v>
      </c>
      <c r="AB93" s="1">
        <v>923000</v>
      </c>
      <c r="AC93" s="1" t="s">
        <v>91</v>
      </c>
      <c r="AD93" s="1" t="s">
        <v>91</v>
      </c>
      <c r="AE93" s="1" t="s">
        <v>91</v>
      </c>
      <c r="AF93" s="1" t="s">
        <v>91</v>
      </c>
      <c r="AG93" s="1">
        <v>-1000000</v>
      </c>
      <c r="AN93" s="52" t="s">
        <v>131</v>
      </c>
      <c r="AO93" s="53">
        <f>AO89*(1-AO92)</f>
        <v>2.4897109915770571E-2</v>
      </c>
    </row>
    <row r="94" spans="1:41" ht="20" customHeight="1"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v>-195104000</v>
      </c>
      <c r="N94" s="10">
        <v>-516598000</v>
      </c>
      <c r="O94" s="10">
        <v>-225995000</v>
      </c>
      <c r="P94" s="10">
        <v>-161325000</v>
      </c>
      <c r="Q94" s="10">
        <v>-138637000</v>
      </c>
      <c r="R94" s="10">
        <v>-325975000</v>
      </c>
      <c r="S94" s="10">
        <v>-222697000</v>
      </c>
      <c r="T94" s="10">
        <v>-111762000</v>
      </c>
      <c r="U94" s="10">
        <v>-108443000</v>
      </c>
      <c r="V94" s="10">
        <v>-126885000</v>
      </c>
      <c r="W94" s="10">
        <v>-50509000</v>
      </c>
      <c r="X94" s="10">
        <v>-56497000</v>
      </c>
      <c r="Y94" s="10">
        <v>-201240000</v>
      </c>
      <c r="Z94" s="10">
        <v>-426895000</v>
      </c>
      <c r="AA94" s="10">
        <v>-198015000</v>
      </c>
      <c r="AB94" s="10">
        <v>1357000</v>
      </c>
      <c r="AC94" s="10">
        <v>-191209000</v>
      </c>
      <c r="AD94" s="10">
        <v>-173845000</v>
      </c>
      <c r="AE94" s="10">
        <v>-105708000</v>
      </c>
      <c r="AF94" s="10">
        <v>-292158000</v>
      </c>
      <c r="AG94" s="10">
        <v>-738634000</v>
      </c>
      <c r="AN94" s="77" t="s">
        <v>132</v>
      </c>
      <c r="AO94" s="77"/>
    </row>
    <row r="95" spans="1:41"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v>-231000000</v>
      </c>
      <c r="W95" s="1">
        <v>-2467000</v>
      </c>
      <c r="X95" s="1">
        <v>-155842000</v>
      </c>
      <c r="Y95" s="1" t="s">
        <v>91</v>
      </c>
      <c r="Z95" s="1">
        <v>-244639000</v>
      </c>
      <c r="AA95" s="1">
        <v>-100001000</v>
      </c>
      <c r="AB95" s="1">
        <v>-65000000</v>
      </c>
      <c r="AC95" s="1">
        <v>-100000000</v>
      </c>
      <c r="AD95" s="1">
        <v>-388867000</v>
      </c>
      <c r="AE95" s="1">
        <v>-250000000</v>
      </c>
      <c r="AF95" s="1">
        <v>-350000000</v>
      </c>
      <c r="AG95" s="1">
        <v>-425000</v>
      </c>
      <c r="AN95" s="50" t="s">
        <v>133</v>
      </c>
      <c r="AO95" s="72">
        <f>'[1]US Treasury Bonds'!$C$8</f>
        <v>4.1210000000000004E-2</v>
      </c>
    </row>
    <row r="96" spans="1:41" ht="20" x14ac:dyDescent="0.25">
      <c r="A96" s="5" t="s">
        <v>81</v>
      </c>
      <c r="B96" s="1" t="s">
        <v>91</v>
      </c>
      <c r="C96" s="1" t="s">
        <v>91</v>
      </c>
      <c r="D96" s="1" t="s">
        <v>91</v>
      </c>
      <c r="E96" s="1">
        <v>4500000</v>
      </c>
      <c r="F96" s="1">
        <v>9000000</v>
      </c>
      <c r="G96" s="1">
        <v>15300000</v>
      </c>
      <c r="H96" s="1">
        <v>14600000</v>
      </c>
      <c r="I96" s="1">
        <v>10800000</v>
      </c>
      <c r="J96" s="1">
        <v>23837000</v>
      </c>
      <c r="K96" s="1">
        <v>26500000</v>
      </c>
      <c r="L96" s="1">
        <v>226749000</v>
      </c>
      <c r="M96" s="1">
        <v>54365000</v>
      </c>
      <c r="N96" s="1">
        <v>81325000</v>
      </c>
      <c r="O96" s="1">
        <v>117329000</v>
      </c>
      <c r="P96" s="1">
        <v>99874000</v>
      </c>
      <c r="Q96" s="1">
        <v>77228000</v>
      </c>
      <c r="R96" s="1">
        <v>143008000</v>
      </c>
      <c r="S96" s="1">
        <v>146481000</v>
      </c>
      <c r="T96" s="1">
        <v>196048000</v>
      </c>
      <c r="U96" s="1">
        <v>255462000</v>
      </c>
      <c r="V96" s="1">
        <v>48192000</v>
      </c>
      <c r="W96" s="1">
        <v>28010000</v>
      </c>
      <c r="X96" s="1">
        <v>19714000</v>
      </c>
      <c r="Y96" s="1">
        <v>32687000</v>
      </c>
      <c r="Z96" s="1">
        <v>42657000</v>
      </c>
      <c r="AA96" s="1">
        <v>65913000</v>
      </c>
      <c r="AB96" s="1">
        <v>55440000</v>
      </c>
      <c r="AC96" s="1">
        <v>48965000</v>
      </c>
      <c r="AD96" s="1">
        <v>40908000</v>
      </c>
      <c r="AE96" s="1">
        <v>52842000</v>
      </c>
      <c r="AF96" s="1">
        <v>74803000</v>
      </c>
      <c r="AG96" s="1">
        <v>105331000</v>
      </c>
      <c r="AN96" s="54" t="s">
        <v>134</v>
      </c>
      <c r="AO96" s="55" cm="1">
        <f t="array" ref="AO96">_FV(A1,"Beta")</f>
        <v>1.0808</v>
      </c>
    </row>
    <row r="97" spans="1:41" ht="20" x14ac:dyDescent="0.25">
      <c r="A97" s="5" t="s">
        <v>82</v>
      </c>
      <c r="B97" s="1">
        <v>10100000</v>
      </c>
      <c r="C97" s="1">
        <v>11300000</v>
      </c>
      <c r="D97" s="1">
        <v>3300000</v>
      </c>
      <c r="E97" s="1" t="s">
        <v>91</v>
      </c>
      <c r="F97" s="1">
        <v>-600000</v>
      </c>
      <c r="G97" s="1">
        <v>-1800000</v>
      </c>
      <c r="H97" s="1">
        <v>-10800000</v>
      </c>
      <c r="I97" s="1">
        <v>-52200000</v>
      </c>
      <c r="J97" s="1">
        <v>-105440000</v>
      </c>
      <c r="K97" s="1">
        <v>-181116000</v>
      </c>
      <c r="L97" s="1">
        <v>-128551000</v>
      </c>
      <c r="M97" s="1">
        <v>-105118000</v>
      </c>
      <c r="N97" s="1">
        <v>-170831000</v>
      </c>
      <c r="O97" s="1">
        <v>-232958000</v>
      </c>
      <c r="P97" s="1">
        <v>-299036000</v>
      </c>
      <c r="Q97" s="1">
        <v>-181797000</v>
      </c>
      <c r="R97" s="1">
        <v>-213832000</v>
      </c>
      <c r="S97" s="1">
        <v>-101070000</v>
      </c>
      <c r="T97" s="1">
        <v>-624039000</v>
      </c>
      <c r="U97" s="1">
        <v>-418618000</v>
      </c>
      <c r="V97" s="1">
        <v>-279064000</v>
      </c>
      <c r="W97" s="1">
        <v>-5959000</v>
      </c>
      <c r="X97" s="1" t="s">
        <v>91</v>
      </c>
      <c r="Y97" s="1">
        <v>-15728000</v>
      </c>
      <c r="Z97" s="1">
        <v>-20140000</v>
      </c>
      <c r="AA97" s="1">
        <v>-124844000</v>
      </c>
      <c r="AB97" s="1">
        <v>-997515000</v>
      </c>
      <c r="AC97" s="1">
        <v>-157186000</v>
      </c>
      <c r="AD97" s="1">
        <v>-319980000</v>
      </c>
      <c r="AE97" s="1">
        <v>-396728000</v>
      </c>
      <c r="AF97" s="1">
        <v>-490092000</v>
      </c>
      <c r="AG97" s="1">
        <v>-1050091000</v>
      </c>
      <c r="AN97" s="50" t="s">
        <v>135</v>
      </c>
      <c r="AO97" s="56">
        <v>8.4000000000000005E-2</v>
      </c>
    </row>
    <row r="98" spans="1:41" ht="19" customHeight="1" x14ac:dyDescent="0.25">
      <c r="A98" s="5" t="s">
        <v>83</v>
      </c>
      <c r="B98" s="1">
        <v>-300000</v>
      </c>
      <c r="C98" s="1" t="s">
        <v>91</v>
      </c>
      <c r="D98" s="1">
        <v>-200000</v>
      </c>
      <c r="E98" s="1" t="s">
        <v>91</v>
      </c>
      <c r="F98" s="1" t="s">
        <v>91</v>
      </c>
      <c r="G98" s="1">
        <v>-2300000</v>
      </c>
      <c r="H98" s="1">
        <v>-600000</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v>0</v>
      </c>
      <c r="AN98" s="52" t="s">
        <v>136</v>
      </c>
      <c r="AO98" s="53">
        <f>(AO95)+((AO96)*(AO97-AO95))</f>
        <v>8.7457432000000002E-2</v>
      </c>
    </row>
    <row r="99" spans="1:41" ht="19" customHeight="1" x14ac:dyDescent="0.25">
      <c r="A99" s="5" t="s">
        <v>84</v>
      </c>
      <c r="B99" s="1">
        <v>-1600000</v>
      </c>
      <c r="C99" s="1" t="s">
        <v>91</v>
      </c>
      <c r="D99" s="1">
        <v>-3300000</v>
      </c>
      <c r="E99" s="1">
        <v>-4600000</v>
      </c>
      <c r="F99" s="1">
        <v>-5500000</v>
      </c>
      <c r="G99" s="1">
        <v>-29000000</v>
      </c>
      <c r="H99" s="1">
        <v>-13700000</v>
      </c>
      <c r="I99" s="1">
        <v>-8100000</v>
      </c>
      <c r="J99" s="1">
        <v>-29209000</v>
      </c>
      <c r="K99" s="1">
        <v>-26542000</v>
      </c>
      <c r="L99" s="1">
        <v>17087000</v>
      </c>
      <c r="M99" s="1">
        <v>-22921000</v>
      </c>
      <c r="N99" s="1">
        <v>338179000</v>
      </c>
      <c r="O99" s="1">
        <v>178835000</v>
      </c>
      <c r="P99" s="1">
        <v>232068000</v>
      </c>
      <c r="Q99" s="1">
        <v>50469000</v>
      </c>
      <c r="R99" s="1">
        <v>220044000</v>
      </c>
      <c r="S99" s="1">
        <v>159938000</v>
      </c>
      <c r="T99" s="1">
        <v>194064000</v>
      </c>
      <c r="U99" s="1">
        <v>-6910000</v>
      </c>
      <c r="V99" s="1">
        <v>18453000</v>
      </c>
      <c r="W99" s="1">
        <v>1383000</v>
      </c>
      <c r="X99" s="1">
        <v>-8676000</v>
      </c>
      <c r="Y99" s="1">
        <v>-1126000</v>
      </c>
      <c r="Z99" s="1">
        <v>105831000</v>
      </c>
      <c r="AA99" s="1">
        <v>447897000</v>
      </c>
      <c r="AB99" s="1">
        <v>414378000</v>
      </c>
      <c r="AC99" s="1">
        <v>138074000</v>
      </c>
      <c r="AD99" s="1">
        <v>100000000</v>
      </c>
      <c r="AE99" s="1">
        <v>150000000</v>
      </c>
      <c r="AF99" s="1">
        <v>350000000</v>
      </c>
      <c r="AG99" s="1">
        <v>288136000</v>
      </c>
      <c r="AN99" s="77" t="s">
        <v>137</v>
      </c>
      <c r="AO99" s="77"/>
    </row>
    <row r="100" spans="1:41"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v>-73674000</v>
      </c>
      <c r="N100" s="10">
        <v>248673000</v>
      </c>
      <c r="O100" s="10">
        <v>63206000</v>
      </c>
      <c r="P100" s="10">
        <v>32906000</v>
      </c>
      <c r="Q100" s="10">
        <v>-54100000</v>
      </c>
      <c r="R100" s="10">
        <v>149220000</v>
      </c>
      <c r="S100" s="10">
        <v>205349000</v>
      </c>
      <c r="T100" s="10">
        <v>-233927000</v>
      </c>
      <c r="U100" s="10">
        <v>-170066000</v>
      </c>
      <c r="V100" s="10">
        <v>-443419000</v>
      </c>
      <c r="W100" s="10">
        <v>20967000</v>
      </c>
      <c r="X100" s="10">
        <v>-144804000</v>
      </c>
      <c r="Y100" s="10">
        <v>15833000</v>
      </c>
      <c r="Z100" s="10">
        <v>-116291000</v>
      </c>
      <c r="AA100" s="10">
        <v>288965000</v>
      </c>
      <c r="AB100" s="10">
        <v>-592697000</v>
      </c>
      <c r="AC100" s="10">
        <v>-70147000</v>
      </c>
      <c r="AD100" s="10">
        <v>-567939000</v>
      </c>
      <c r="AE100" s="10">
        <v>-443886000</v>
      </c>
      <c r="AF100" s="10">
        <v>-415289000</v>
      </c>
      <c r="AG100" s="10">
        <v>-657049000</v>
      </c>
      <c r="AN100" s="50" t="s">
        <v>138</v>
      </c>
      <c r="AO100" s="51">
        <f>AO87+AO88</f>
        <v>748078000</v>
      </c>
    </row>
    <row r="101" spans="1:41" ht="20" x14ac:dyDescent="0.25">
      <c r="A101" s="5" t="s">
        <v>86</v>
      </c>
      <c r="B101" s="1" t="s">
        <v>91</v>
      </c>
      <c r="C101" s="1" t="s">
        <v>91</v>
      </c>
      <c r="D101" s="1" t="s">
        <v>91</v>
      </c>
      <c r="E101" s="1" t="s">
        <v>91</v>
      </c>
      <c r="F101" s="1" t="s">
        <v>91</v>
      </c>
      <c r="G101" s="1">
        <v>-2000000</v>
      </c>
      <c r="H101" s="1">
        <v>-3400000</v>
      </c>
      <c r="I101" s="1">
        <v>-400000</v>
      </c>
      <c r="J101" s="1">
        <v>1781000</v>
      </c>
      <c r="K101" s="1">
        <v>-456000</v>
      </c>
      <c r="L101" s="1">
        <v>-5265000</v>
      </c>
      <c r="M101" s="1">
        <v>-7069000</v>
      </c>
      <c r="N101" s="1">
        <v>-2104000</v>
      </c>
      <c r="O101" s="1">
        <v>-5492000</v>
      </c>
      <c r="P101" s="1">
        <v>-1403000</v>
      </c>
      <c r="Q101" s="1">
        <v>7553000</v>
      </c>
      <c r="R101" s="1">
        <v>18952000</v>
      </c>
      <c r="S101" s="1">
        <v>3863000</v>
      </c>
      <c r="T101" s="1">
        <v>-2500000</v>
      </c>
      <c r="U101" s="1">
        <v>4649000</v>
      </c>
      <c r="V101" s="1">
        <v>5353000</v>
      </c>
      <c r="W101" s="1">
        <v>4765000</v>
      </c>
      <c r="X101" s="1">
        <v>5152000</v>
      </c>
      <c r="Y101" s="1">
        <v>-5832000</v>
      </c>
      <c r="Z101" s="1">
        <v>-14516000</v>
      </c>
      <c r="AA101" s="1">
        <v>-11771000</v>
      </c>
      <c r="AB101" s="1">
        <v>-4993000</v>
      </c>
      <c r="AC101" s="1">
        <v>13471000</v>
      </c>
      <c r="AD101" s="1">
        <v>-17756000</v>
      </c>
      <c r="AE101" s="1">
        <v>-8094000</v>
      </c>
      <c r="AF101" s="1">
        <v>25747000</v>
      </c>
      <c r="AG101" s="1">
        <v>-52826000</v>
      </c>
      <c r="AN101" s="52" t="s">
        <v>139</v>
      </c>
      <c r="AO101" s="53">
        <f>AO100/AO104</f>
        <v>1.04677309386198E-2</v>
      </c>
    </row>
    <row r="102" spans="1:41"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v>-77488000</v>
      </c>
      <c r="N102" s="10">
        <v>-23958000</v>
      </c>
      <c r="O102" s="10">
        <v>-26181000</v>
      </c>
      <c r="P102" s="10">
        <v>121091000</v>
      </c>
      <c r="Q102" s="10">
        <v>165016000</v>
      </c>
      <c r="R102" s="10">
        <v>13198000</v>
      </c>
      <c r="S102" s="10">
        <v>412798000</v>
      </c>
      <c r="T102" s="10">
        <v>73027000</v>
      </c>
      <c r="U102" s="10">
        <v>128578000</v>
      </c>
      <c r="V102" s="10">
        <v>-494665000</v>
      </c>
      <c r="W102" s="10">
        <v>860000</v>
      </c>
      <c r="X102" s="10">
        <v>44193000</v>
      </c>
      <c r="Y102" s="10">
        <v>124755000</v>
      </c>
      <c r="Z102" s="10">
        <v>-190097000</v>
      </c>
      <c r="AA102" s="10">
        <v>395901000</v>
      </c>
      <c r="AB102" s="10">
        <v>-151454000</v>
      </c>
      <c r="AC102" s="10">
        <v>222855000</v>
      </c>
      <c r="AD102" s="10">
        <v>-154789000</v>
      </c>
      <c r="AE102" s="10">
        <v>171912000</v>
      </c>
      <c r="AF102" s="10">
        <v>223222000</v>
      </c>
      <c r="AG102" s="10">
        <v>-206615000</v>
      </c>
      <c r="AN102" s="54" t="s">
        <v>140</v>
      </c>
      <c r="AO102" s="57" cm="1">
        <f t="array" ref="AO102">_FV(A1,"Market cap",TRUE)</f>
        <v>70717075660</v>
      </c>
    </row>
    <row r="103" spans="1:41" ht="20" x14ac:dyDescent="0.25">
      <c r="A103" s="5" t="s">
        <v>88</v>
      </c>
      <c r="B103" s="1">
        <v>533298000</v>
      </c>
      <c r="C103" s="1" t="s">
        <v>91</v>
      </c>
      <c r="D103" s="1">
        <v>16600000</v>
      </c>
      <c r="E103" s="1">
        <v>28400000</v>
      </c>
      <c r="F103" s="1">
        <v>42600000</v>
      </c>
      <c r="G103" s="1">
        <v>71800000</v>
      </c>
      <c r="H103" s="1">
        <v>87900000</v>
      </c>
      <c r="I103" s="1">
        <v>79000000</v>
      </c>
      <c r="J103" s="1">
        <v>61382000</v>
      </c>
      <c r="K103" s="1">
        <v>75011000</v>
      </c>
      <c r="L103" s="1">
        <v>84867000</v>
      </c>
      <c r="M103" s="1">
        <v>284512000</v>
      </c>
      <c r="N103" s="1">
        <v>207024000</v>
      </c>
      <c r="O103" s="1">
        <v>111401000</v>
      </c>
      <c r="P103" s="1">
        <v>85220000</v>
      </c>
      <c r="Q103" s="1">
        <v>206311000</v>
      </c>
      <c r="R103" s="1">
        <v>371327000</v>
      </c>
      <c r="S103" s="1">
        <v>448517000</v>
      </c>
      <c r="T103" s="1">
        <v>861315000</v>
      </c>
      <c r="U103" s="1">
        <v>934342000</v>
      </c>
      <c r="V103" s="1">
        <v>1062920000</v>
      </c>
      <c r="W103" s="1">
        <v>568255000</v>
      </c>
      <c r="X103" s="1">
        <v>557409000</v>
      </c>
      <c r="Y103" s="1">
        <v>601602000</v>
      </c>
      <c r="Z103" s="1">
        <v>726357000</v>
      </c>
      <c r="AA103" s="1">
        <v>536260000</v>
      </c>
      <c r="AB103" s="1">
        <v>616686000</v>
      </c>
      <c r="AC103" s="1">
        <v>465232000</v>
      </c>
      <c r="AD103" s="1">
        <v>688087000</v>
      </c>
      <c r="AE103" s="1">
        <v>533298000</v>
      </c>
      <c r="AF103" s="1">
        <v>705210000</v>
      </c>
      <c r="AG103" s="1">
        <v>1088940000</v>
      </c>
      <c r="AN103" s="52" t="s">
        <v>141</v>
      </c>
      <c r="AO103" s="53">
        <f>AO102/AO104</f>
        <v>0.98953226906138025</v>
      </c>
    </row>
    <row r="104" spans="1:41" ht="20" customHeight="1" thickBot="1" x14ac:dyDescent="0.3">
      <c r="A104" s="7" t="s">
        <v>89</v>
      </c>
      <c r="B104" s="11">
        <v>535398000</v>
      </c>
      <c r="C104" s="11">
        <v>10700000</v>
      </c>
      <c r="D104" s="11">
        <v>24100000</v>
      </c>
      <c r="E104" s="11" t="s">
        <v>91</v>
      </c>
      <c r="F104" s="11" t="s">
        <v>91</v>
      </c>
      <c r="G104" s="11" t="s">
        <v>91</v>
      </c>
      <c r="H104" s="11" t="s">
        <v>91</v>
      </c>
      <c r="I104" s="11" t="s">
        <v>91</v>
      </c>
      <c r="J104" s="11">
        <v>75011000</v>
      </c>
      <c r="K104" s="11">
        <v>84867000</v>
      </c>
      <c r="L104" s="11">
        <v>284512000</v>
      </c>
      <c r="M104" s="11">
        <v>207024000</v>
      </c>
      <c r="N104" s="11">
        <v>183066000</v>
      </c>
      <c r="O104" s="11">
        <v>85220000</v>
      </c>
      <c r="P104" s="11">
        <v>206311000</v>
      </c>
      <c r="Q104" s="11">
        <v>371327000</v>
      </c>
      <c r="R104" s="11">
        <v>384525000</v>
      </c>
      <c r="S104" s="11">
        <v>861315000</v>
      </c>
      <c r="T104" s="11">
        <v>934342000</v>
      </c>
      <c r="U104" s="11">
        <v>1062920000</v>
      </c>
      <c r="V104" s="11">
        <v>568255000</v>
      </c>
      <c r="W104" s="11">
        <v>569115000</v>
      </c>
      <c r="X104" s="11">
        <v>601602000</v>
      </c>
      <c r="Y104" s="11">
        <v>726357000</v>
      </c>
      <c r="Z104" s="11">
        <v>536260000</v>
      </c>
      <c r="AA104" s="11">
        <v>932161000</v>
      </c>
      <c r="AB104" s="11">
        <v>465232000</v>
      </c>
      <c r="AC104" s="11">
        <v>688087000</v>
      </c>
      <c r="AD104" s="11">
        <v>533298000</v>
      </c>
      <c r="AE104" s="11">
        <v>705210000</v>
      </c>
      <c r="AF104" s="11">
        <v>928432000</v>
      </c>
      <c r="AG104" s="11">
        <v>882325000</v>
      </c>
      <c r="AH104" s="80" t="s">
        <v>114</v>
      </c>
      <c r="AI104" s="80"/>
      <c r="AJ104" s="80"/>
      <c r="AK104" s="80"/>
      <c r="AL104" s="80"/>
      <c r="AM104" s="42"/>
      <c r="AN104" s="52" t="s">
        <v>142</v>
      </c>
      <c r="AO104" s="58">
        <f>AO100+AO102</f>
        <v>71465153660</v>
      </c>
    </row>
    <row r="105" spans="1:41" ht="21" customHeight="1" thickTop="1" x14ac:dyDescent="0.25">
      <c r="A105" s="14" t="s">
        <v>160</v>
      </c>
      <c r="B105" s="1">
        <f t="shared" ref="B105:AD105" si="20">((B22*(1-$AO$92))+B77+B88-B81)</f>
        <v>2867857.95938827</v>
      </c>
      <c r="C105" s="1">
        <f t="shared" si="20"/>
        <v>-11345495.296849038</v>
      </c>
      <c r="D105" s="1">
        <f t="shared" si="20"/>
        <v>-2538968.0905101895</v>
      </c>
      <c r="E105" s="1">
        <f t="shared" si="20"/>
        <v>50252964.759609818</v>
      </c>
      <c r="F105" s="1">
        <f t="shared" si="20"/>
        <v>50635888.203427896</v>
      </c>
      <c r="G105" s="1">
        <f t="shared" si="20"/>
        <v>-13588358.971955195</v>
      </c>
      <c r="H105" s="1">
        <f t="shared" si="20"/>
        <v>112955768.66600406</v>
      </c>
      <c r="I105" s="1">
        <f t="shared" si="20"/>
        <v>-22767857.959388271</v>
      </c>
      <c r="J105" s="1">
        <f t="shared" si="20"/>
        <v>15120837.62865147</v>
      </c>
      <c r="K105" s="1">
        <f t="shared" si="20"/>
        <v>57646538.736304998</v>
      </c>
      <c r="L105" s="1">
        <f t="shared" si="20"/>
        <v>64216543.267745271</v>
      </c>
      <c r="M105" s="1">
        <f t="shared" si="20"/>
        <v>143876929.34894386</v>
      </c>
      <c r="N105" s="1">
        <f t="shared" si="20"/>
        <v>209296453.49223188</v>
      </c>
      <c r="O105" s="1">
        <f t="shared" si="20"/>
        <v>213751092.38895962</v>
      </c>
      <c r="P105" s="1">
        <f t="shared" si="20"/>
        <v>499355180.08385599</v>
      </c>
      <c r="Q105" s="1">
        <f t="shared" si="20"/>
        <v>310832659.86647701</v>
      </c>
      <c r="R105" s="1">
        <f t="shared" si="20"/>
        <v>197455114.47506753</v>
      </c>
      <c r="S105" s="1">
        <f t="shared" si="20"/>
        <v>258932911.75218558</v>
      </c>
      <c r="T105" s="1">
        <f t="shared" si="20"/>
        <v>439961893.3977958</v>
      </c>
      <c r="U105" s="1">
        <f t="shared" si="20"/>
        <v>651066636.15605295</v>
      </c>
      <c r="V105" s="1">
        <f t="shared" si="20"/>
        <v>-1276348067.848202</v>
      </c>
      <c r="W105" s="1">
        <f t="shared" si="20"/>
        <v>-21944753.503806815</v>
      </c>
      <c r="X105" s="1">
        <f t="shared" si="20"/>
        <v>136153625.03360075</v>
      </c>
      <c r="Y105" s="1">
        <f t="shared" si="20"/>
        <v>266183404.33897123</v>
      </c>
      <c r="Z105" s="1">
        <f t="shared" si="20"/>
        <v>189743882.31743422</v>
      </c>
      <c r="AA105" s="1">
        <f t="shared" si="20"/>
        <v>320398104.41731727</v>
      </c>
      <c r="AB105" s="1">
        <f t="shared" si="20"/>
        <v>246354079.17919421</v>
      </c>
      <c r="AC105" s="1">
        <f t="shared" si="20"/>
        <v>371962793.5798378</v>
      </c>
      <c r="AD105" s="1">
        <f t="shared" si="20"/>
        <v>400943145.3179422</v>
      </c>
      <c r="AE105" s="1">
        <f>(AE22*(1-$AO$92))+AE77+AE88-AE81</f>
        <v>441829509.99796242</v>
      </c>
      <c r="AF105" s="1">
        <f>(AF22*(1-$AO$92))+AF77+AF88-AF81</f>
        <v>595000626.69522452</v>
      </c>
      <c r="AG105" s="1">
        <f>(AG22*(1-$AO$92))+AG77+AG88-AG81</f>
        <v>789489452.60163212</v>
      </c>
      <c r="AH105" s="73">
        <f>AH107/AH3</f>
        <v>0.39007614836649473</v>
      </c>
      <c r="AI105" s="73">
        <f>AI107/AI3</f>
        <v>0.39559955995599561</v>
      </c>
      <c r="AJ105" s="73">
        <f>AJ107/AJ3</f>
        <v>0.4164025356576862</v>
      </c>
      <c r="AK105" s="73">
        <f>AK107/AK3</f>
        <v>0.43862142476461186</v>
      </c>
      <c r="AL105" s="73">
        <f>AL107/AL3</f>
        <v>0.44614383338756913</v>
      </c>
      <c r="AM105" s="74" t="s">
        <v>165</v>
      </c>
      <c r="AN105" s="77" t="s">
        <v>143</v>
      </c>
      <c r="AO105" s="77"/>
    </row>
    <row r="106" spans="1:41" ht="20" x14ac:dyDescent="0.25">
      <c r="A106" s="14" t="s">
        <v>163</v>
      </c>
      <c r="B106" s="15" t="e">
        <f t="shared" ref="B106:AF106" si="21">(B107/A107)-1</f>
        <v>#VALUE!</v>
      </c>
      <c r="C106" s="15">
        <f t="shared" si="21"/>
        <v>-0.85245901639344268</v>
      </c>
      <c r="D106" s="15">
        <f t="shared" si="21"/>
        <v>-15.888888888888889</v>
      </c>
      <c r="E106" s="15">
        <f t="shared" si="21"/>
        <v>1.3955223880597014</v>
      </c>
      <c r="F106" s="15">
        <f t="shared" si="21"/>
        <v>-7.1651090342679136E-2</v>
      </c>
      <c r="G106" s="15">
        <f t="shared" si="21"/>
        <v>0.55704697986577179</v>
      </c>
      <c r="H106" s="15">
        <f t="shared" si="21"/>
        <v>-0.76077586206896552</v>
      </c>
      <c r="I106" s="15">
        <f t="shared" si="21"/>
        <v>5.4324324324324325</v>
      </c>
      <c r="J106" s="15">
        <f t="shared" si="21"/>
        <v>0.95016806722689084</v>
      </c>
      <c r="K106" s="15">
        <f t="shared" si="21"/>
        <v>0.21197627152726906</v>
      </c>
      <c r="L106" s="15">
        <f t="shared" si="21"/>
        <v>-0.329080695433698</v>
      </c>
      <c r="M106" s="15" t="e">
        <f>(M107/#REF!)-1</f>
        <v>#REF!</v>
      </c>
      <c r="N106" s="15">
        <f t="shared" si="21"/>
        <v>0.24267683680886609</v>
      </c>
      <c r="O106" s="15">
        <f t="shared" si="21"/>
        <v>-0.82809675017851991</v>
      </c>
      <c r="P106" s="15">
        <f t="shared" si="21"/>
        <v>3.26894692651023</v>
      </c>
      <c r="Q106" s="15">
        <f t="shared" si="21"/>
        <v>1.303202832239498</v>
      </c>
      <c r="R106" s="15" t="e">
        <f>(R107/#REF!)-1</f>
        <v>#REF!</v>
      </c>
      <c r="S106" s="15">
        <f t="shared" si="21"/>
        <v>3.0243645029505224</v>
      </c>
      <c r="T106" s="15">
        <f t="shared" si="21"/>
        <v>-2.6664636364405414E-2</v>
      </c>
      <c r="U106" s="15">
        <f t="shared" si="21"/>
        <v>-7.685466044366418E-2</v>
      </c>
      <c r="V106" s="15" t="e">
        <f>(V107/#REF!)-1</f>
        <v>#REF!</v>
      </c>
      <c r="W106" s="15">
        <f t="shared" si="21"/>
        <v>-0.44049401197604787</v>
      </c>
      <c r="X106" s="15">
        <f t="shared" si="21"/>
        <v>-13.704226208574035</v>
      </c>
      <c r="Y106" s="15">
        <f t="shared" si="21"/>
        <v>0.34035353076043107</v>
      </c>
      <c r="Z106" s="15">
        <f t="shared" si="21"/>
        <v>0.15229905580870495</v>
      </c>
      <c r="AA106" s="15" t="e">
        <f>(AA107/#REF!)-1</f>
        <v>#REF!</v>
      </c>
      <c r="AB106" s="15">
        <f t="shared" si="21"/>
        <v>0.4126040041601664</v>
      </c>
      <c r="AC106" s="15">
        <f t="shared" si="21"/>
        <v>5.5403446609759932E-2</v>
      </c>
      <c r="AD106" s="15">
        <f t="shared" si="21"/>
        <v>0.31588343155564269</v>
      </c>
      <c r="AE106" s="15">
        <f t="shared" si="21"/>
        <v>0.20570163166730482</v>
      </c>
      <c r="AF106" s="15">
        <f t="shared" si="21"/>
        <v>0.23681707493950332</v>
      </c>
      <c r="AG106" s="15">
        <f t="shared" ref="AG106:AL106" si="22">(AG107/AF107)-1</f>
        <v>0.38089936045643236</v>
      </c>
      <c r="AH106" s="44">
        <f t="shared" si="22"/>
        <v>0.41953142948066424</v>
      </c>
      <c r="AI106" s="44">
        <f t="shared" si="22"/>
        <v>0.13224181360201515</v>
      </c>
      <c r="AJ106" s="44">
        <f t="shared" si="22"/>
        <v>0.16907675194660743</v>
      </c>
      <c r="AK106" s="44">
        <f t="shared" si="22"/>
        <v>0.17459562321598487</v>
      </c>
      <c r="AL106" s="44">
        <f t="shared" si="22"/>
        <v>0.11057108140947758</v>
      </c>
      <c r="AM106" s="45">
        <f>SUM(AH106:AL106)/5</f>
        <v>0.20120333993094985</v>
      </c>
      <c r="AN106" s="59" t="s">
        <v>106</v>
      </c>
      <c r="AO106" s="60">
        <f>(AO101*AO93)+(AO103*AO98)</f>
        <v>8.6802567380988904E-2</v>
      </c>
    </row>
    <row r="107" spans="1:41" ht="19" x14ac:dyDescent="0.25">
      <c r="A107" s="36" t="s">
        <v>161</v>
      </c>
      <c r="B107" s="1">
        <v>-6100000</v>
      </c>
      <c r="C107" s="1">
        <v>-900000</v>
      </c>
      <c r="D107" s="1">
        <v>13400000</v>
      </c>
      <c r="E107" s="1">
        <v>32100000</v>
      </c>
      <c r="F107" s="1">
        <v>29800000</v>
      </c>
      <c r="G107" s="1">
        <v>46400000</v>
      </c>
      <c r="H107" s="1">
        <v>11100000</v>
      </c>
      <c r="I107" s="1">
        <v>71400000</v>
      </c>
      <c r="J107" s="1">
        <v>139242000</v>
      </c>
      <c r="K107" s="1">
        <v>168758000</v>
      </c>
      <c r="L107" s="1">
        <v>113223000</v>
      </c>
      <c r="M107" s="1">
        <v>105931000</v>
      </c>
      <c r="N107" s="1">
        <v>131638000</v>
      </c>
      <c r="O107" s="1">
        <v>22629000</v>
      </c>
      <c r="P107" s="1">
        <v>96602000</v>
      </c>
      <c r="Q107" s="1">
        <v>222494000</v>
      </c>
      <c r="R107" s="1">
        <v>88120000</v>
      </c>
      <c r="S107" s="1">
        <v>354627000</v>
      </c>
      <c r="T107" s="1">
        <v>345171000</v>
      </c>
      <c r="U107" s="1">
        <v>318643000</v>
      </c>
      <c r="V107" s="1">
        <v>-29392000</v>
      </c>
      <c r="W107" s="1">
        <v>-16445000</v>
      </c>
      <c r="X107" s="1">
        <v>208921000</v>
      </c>
      <c r="Y107" s="1">
        <v>280028000</v>
      </c>
      <c r="Z107" s="1">
        <v>322676000</v>
      </c>
      <c r="AA107" s="1">
        <v>276912000</v>
      </c>
      <c r="AB107" s="1">
        <v>391167000</v>
      </c>
      <c r="AC107" s="1">
        <v>412839000</v>
      </c>
      <c r="AD107" s="1">
        <v>543248000</v>
      </c>
      <c r="AE107" s="1">
        <v>654995000</v>
      </c>
      <c r="AF107" s="1">
        <v>810109000</v>
      </c>
      <c r="AG107" s="1">
        <v>1118679000</v>
      </c>
      <c r="AH107" s="46">
        <v>1588000000</v>
      </c>
      <c r="AI107" s="46">
        <v>1798000000</v>
      </c>
      <c r="AJ107" s="46">
        <v>2102000000</v>
      </c>
      <c r="AK107" s="46">
        <v>2469000000</v>
      </c>
      <c r="AL107" s="46">
        <v>2742000000</v>
      </c>
      <c r="AM107" s="43" t="s">
        <v>162</v>
      </c>
      <c r="AN107" s="39" t="s">
        <v>144</v>
      </c>
      <c r="AO107" s="61">
        <f>(SUM(AH4:AL4)/5)</f>
        <v>0.115406599904499</v>
      </c>
    </row>
    <row r="108" spans="1:41" ht="19" x14ac:dyDescent="0.25">
      <c r="AH108" s="75"/>
      <c r="AI108" s="75"/>
      <c r="AJ108" s="75"/>
      <c r="AK108" s="75"/>
      <c r="AL108" s="47">
        <f>AL107*(1+AO108)/(AO109-AO108)</f>
        <v>45476266101.924973</v>
      </c>
      <c r="AM108" s="48" t="s">
        <v>145</v>
      </c>
      <c r="AN108" s="40" t="s">
        <v>146</v>
      </c>
      <c r="AO108" s="62">
        <v>2.5000000000000001E-2</v>
      </c>
    </row>
    <row r="109" spans="1:41" ht="19" x14ac:dyDescent="0.25">
      <c r="AH109" s="47">
        <f t="shared" ref="AH109:AK109" si="23">AH108+AH107</f>
        <v>1588000000</v>
      </c>
      <c r="AI109" s="47">
        <f t="shared" si="23"/>
        <v>1798000000</v>
      </c>
      <c r="AJ109" s="47">
        <f t="shared" si="23"/>
        <v>2102000000</v>
      </c>
      <c r="AK109" s="47">
        <f t="shared" si="23"/>
        <v>2469000000</v>
      </c>
      <c r="AL109" s="47">
        <f>AL108+AL107</f>
        <v>48218266101.924973</v>
      </c>
      <c r="AM109" s="48" t="s">
        <v>142</v>
      </c>
      <c r="AN109" s="63" t="s">
        <v>147</v>
      </c>
      <c r="AO109" s="61">
        <f>AO106</f>
        <v>8.6802567380988904E-2</v>
      </c>
    </row>
    <row r="110" spans="1:41" ht="19" x14ac:dyDescent="0.2">
      <c r="AH110" s="76" t="s">
        <v>148</v>
      </c>
      <c r="AI110" s="76"/>
    </row>
    <row r="111" spans="1:41" ht="20" x14ac:dyDescent="0.2">
      <c r="AH111" s="64" t="s">
        <v>149</v>
      </c>
      <c r="AI111" s="65">
        <f>NPV(AO109,AH109,AI109,AJ109,AK109,AL109)</f>
        <v>38192983845.069954</v>
      </c>
    </row>
    <row r="112" spans="1:41" ht="20" x14ac:dyDescent="0.2">
      <c r="AH112" s="64" t="s">
        <v>150</v>
      </c>
      <c r="AI112" s="65">
        <f>AG40</f>
        <v>882325000</v>
      </c>
    </row>
    <row r="113" spans="34:35" ht="20" x14ac:dyDescent="0.2">
      <c r="AH113" s="64" t="s">
        <v>138</v>
      </c>
      <c r="AI113" s="65">
        <f>AO100</f>
        <v>748078000</v>
      </c>
    </row>
    <row r="114" spans="34:35" ht="20" x14ac:dyDescent="0.2">
      <c r="AH114" s="64" t="s">
        <v>151</v>
      </c>
      <c r="AI114" s="65">
        <f>AI111+AI112-AI113</f>
        <v>38327230845.069954</v>
      </c>
    </row>
    <row r="115" spans="34:35" ht="20" x14ac:dyDescent="0.2">
      <c r="AH115" s="64" t="s">
        <v>152</v>
      </c>
      <c r="AI115" s="64">
        <f>AG34*(1+(5*AM16))</f>
        <v>259471852.45662931</v>
      </c>
    </row>
    <row r="116" spans="34:35" ht="20" x14ac:dyDescent="0.2">
      <c r="AH116" s="66" t="s">
        <v>153</v>
      </c>
      <c r="AI116" s="67">
        <f>AI114/AI115</f>
        <v>147.71248010986605</v>
      </c>
    </row>
    <row r="117" spans="34:35" ht="20" x14ac:dyDescent="0.2">
      <c r="AH117" s="64" t="s">
        <v>154</v>
      </c>
      <c r="AI117" s="68" cm="1">
        <f t="array" ref="AI117">_FV(A1,"Price")</f>
        <v>259.93</v>
      </c>
    </row>
    <row r="118" spans="34:35" ht="20" x14ac:dyDescent="0.2">
      <c r="AH118" s="66" t="s">
        <v>155</v>
      </c>
      <c r="AI118" s="69">
        <f>AI116/AI117-1</f>
        <v>-0.43172207859859946</v>
      </c>
    </row>
    <row r="119" spans="34:35" ht="20" x14ac:dyDescent="0.2">
      <c r="AH119" s="66" t="s">
        <v>156</v>
      </c>
      <c r="AI119" s="70" t="str">
        <f>IF(AI116&gt;AI117,"BUY","SELL")</f>
        <v>SELL</v>
      </c>
    </row>
  </sheetData>
  <mergeCells count="6">
    <mergeCell ref="AH110:AI110"/>
    <mergeCell ref="AN105:AO105"/>
    <mergeCell ref="AN99:AO99"/>
    <mergeCell ref="AN94:AO94"/>
    <mergeCell ref="AN84:AO84"/>
    <mergeCell ref="AH104:AL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5000000}"/>
    <hyperlink ref="M74" r:id="rId25" tooltip="https://sec.gov" xr:uid="{00000000-0004-0000-0000-000026000000}"/>
    <hyperlink ref="N36" r:id="rId26" tooltip="https://sec.gov" xr:uid="{00000000-0004-0000-0000-000028000000}"/>
    <hyperlink ref="N74" r:id="rId27" tooltip="https://sec.gov" xr:uid="{00000000-0004-0000-0000-000029000000}"/>
    <hyperlink ref="O36" r:id="rId28" tooltip="https://sec.gov" xr:uid="{00000000-0004-0000-0000-00002B000000}"/>
    <hyperlink ref="O74" r:id="rId29" tooltip="https://sec.gov" xr:uid="{00000000-0004-0000-0000-00002C000000}"/>
    <hyperlink ref="P36" r:id="rId30" tooltip="https://www.sec.gov/Archives/edgar/data/813672/000089161802001144/0000891618-02-001144-index.htm" xr:uid="{00000000-0004-0000-0000-00002E000000}"/>
    <hyperlink ref="P74" r:id="rId31" tooltip="https://www.sec.gov/Archives/edgar/data/813672/000089161802001144/0000891618-02-001144-index.htm" xr:uid="{00000000-0004-0000-0000-00002F000000}"/>
    <hyperlink ref="Q36" r:id="rId32" tooltip="https://www.sec.gov/Archives/edgar/data/813672/000089161803001237/0000891618-03-001237-index.htm" xr:uid="{00000000-0004-0000-0000-000031000000}"/>
    <hyperlink ref="Q74" r:id="rId33" tooltip="https://www.sec.gov/Archives/edgar/data/813672/000089161803001237/0000891618-03-001237-index.htm" xr:uid="{00000000-0004-0000-0000-000032000000}"/>
    <hyperlink ref="R36" r:id="rId34" tooltip="https://www.sec.gov/Archives/edgar/data/813672/000095013404004613/0000950134-04-004613-index.htm" xr:uid="{00000000-0004-0000-0000-000037000000}"/>
    <hyperlink ref="R74" r:id="rId35" tooltip="https://www.sec.gov/Archives/edgar/data/813672/000095013404004613/0000950134-04-004613-index.htm" xr:uid="{00000000-0004-0000-0000-000038000000}"/>
    <hyperlink ref="S36" r:id="rId36" tooltip="https://www.sec.gov/Archives/edgar/data/813672/000095013406004749/0000950134-06-004749-index.htm" xr:uid="{00000000-0004-0000-0000-00003A000000}"/>
    <hyperlink ref="S74" r:id="rId37" tooltip="https://www.sec.gov/Archives/edgar/data/813672/000095013406004749/0000950134-06-004749-index.htm" xr:uid="{00000000-0004-0000-0000-00003B000000}"/>
    <hyperlink ref="T36" r:id="rId38" tooltip="https://www.sec.gov/Archives/edgar/data/813672/000089161807000106/0000891618-07-000106-index.htm" xr:uid="{00000000-0004-0000-0000-00003D000000}"/>
    <hyperlink ref="T74" r:id="rId39" tooltip="https://www.sec.gov/Archives/edgar/data/813672/000089161807000106/0000891618-07-000106-index.htm" xr:uid="{00000000-0004-0000-0000-00003E000000}"/>
    <hyperlink ref="U36" r:id="rId40" tooltip="https://www.sec.gov/Archives/edgar/data/813672/000095013408003361/0000950134-08-003361-index.htm" xr:uid="{00000000-0004-0000-0000-000040000000}"/>
    <hyperlink ref="U74" r:id="rId41" tooltip="https://www.sec.gov/Archives/edgar/data/813672/000095013408003361/0000950134-08-003361-index.htm" xr:uid="{00000000-0004-0000-0000-000041000000}"/>
    <hyperlink ref="V36" r:id="rId42" tooltip="https://www.sec.gov/Archives/edgar/data/813672/000089161809000064/0000891618-09-000064-index.htm" xr:uid="{00000000-0004-0000-0000-000046000000}"/>
    <hyperlink ref="V74" r:id="rId43" tooltip="https://www.sec.gov/Archives/edgar/data/813672/000089161809000064/0000891618-09-000064-index.htm" xr:uid="{00000000-0004-0000-0000-000047000000}"/>
    <hyperlink ref="W36" r:id="rId44" tooltip="https://www.sec.gov/Archives/edgar/data/813672/000095012310018407/0000950123-10-018407-index.htm" xr:uid="{00000000-0004-0000-0000-000049000000}"/>
    <hyperlink ref="W74" r:id="rId45" tooltip="https://www.sec.gov/Archives/edgar/data/813672/000095012310018407/0000950123-10-018407-index.htm" xr:uid="{00000000-0004-0000-0000-00004A000000}"/>
    <hyperlink ref="X36" r:id="rId46" tooltip="https://www.sec.gov/Archives/edgar/data/813672/000119312512076117/0001193125-12-076117-index.htm" xr:uid="{00000000-0004-0000-0000-00004C000000}"/>
    <hyperlink ref="X74" r:id="rId47" tooltip="https://www.sec.gov/Archives/edgar/data/813672/000119312512076117/0001193125-12-076117-index.htm" xr:uid="{00000000-0004-0000-0000-00004D000000}"/>
    <hyperlink ref="Y36" r:id="rId48" tooltip="https://www.sec.gov/Archives/edgar/data/813672/000081367213000007/0000813672-13-000007-index.htm" xr:uid="{00000000-0004-0000-0000-00004F000000}"/>
    <hyperlink ref="Y74" r:id="rId49" tooltip="https://www.sec.gov/Archives/edgar/data/813672/000081367213000007/0000813672-13-000007-index.htm" xr:uid="{00000000-0004-0000-0000-000050000000}"/>
    <hyperlink ref="Z36" r:id="rId50" tooltip="https://www.sec.gov/Archives/edgar/data/813672/000081367214000008/0000813672-14-000008-index.htm" xr:uid="{00000000-0004-0000-0000-000052000000}"/>
    <hyperlink ref="Z74" r:id="rId51" tooltip="https://www.sec.gov/Archives/edgar/data/813672/000081367214000008/0000813672-14-000008-index.htm" xr:uid="{00000000-0004-0000-0000-000053000000}"/>
    <hyperlink ref="AA36" r:id="rId52" tooltip="https://www.sec.gov/Archives/edgar/data/813672/000081367215000008/0000813672-15-000008-index.htm" xr:uid="{00000000-0004-0000-0000-000058000000}"/>
    <hyperlink ref="AA74" r:id="rId53" tooltip="https://www.sec.gov/Archives/edgar/data/813672/000081367215000008/0000813672-15-000008-index.htm" xr:uid="{00000000-0004-0000-0000-000059000000}"/>
    <hyperlink ref="AB36" r:id="rId54" tooltip="https://www.sec.gov/Archives/edgar/data/813672/000081367217000006/0000813672-17-000006-index.htm" xr:uid="{00000000-0004-0000-0000-00005B000000}"/>
    <hyperlink ref="AB74" r:id="rId55" tooltip="https://www.sec.gov/Archives/edgar/data/813672/000081367217000006/0000813672-17-000006-index.htm" xr:uid="{00000000-0004-0000-0000-00005C000000}"/>
    <hyperlink ref="AC36" r:id="rId56" tooltip="https://www.sec.gov/Archives/edgar/data/813672/000081367218000008/0000813672-18-000008-index.htm" xr:uid="{00000000-0004-0000-0000-00005E000000}"/>
    <hyperlink ref="AC74" r:id="rId57" tooltip="https://www.sec.gov/Archives/edgar/data/813672/000081367218000008/0000813672-18-000008-index.htm" xr:uid="{00000000-0004-0000-0000-00005F000000}"/>
    <hyperlink ref="AD36" r:id="rId58" tooltip="https://www.sec.gov/Archives/edgar/data/813672/000081367219000008/0000813672-19-000008-index.htm" xr:uid="{00000000-0004-0000-0000-000061000000}"/>
    <hyperlink ref="AD74" r:id="rId59" tooltip="https://www.sec.gov/Archives/edgar/data/813672/000081367219000008/0000813672-19-000008-index.htm" xr:uid="{00000000-0004-0000-0000-000062000000}"/>
    <hyperlink ref="AE36" r:id="rId60" tooltip="https://www.sec.gov/Archives/edgar/data/813672/000081367220000007/0000813672-20-000007-index.htm" xr:uid="{00000000-0004-0000-0000-000064000000}"/>
    <hyperlink ref="AE74" r:id="rId61" tooltip="https://www.sec.gov/Archives/edgar/data/813672/000081367220000007/0000813672-20-000007-index.htm" xr:uid="{00000000-0004-0000-0000-000065000000}"/>
    <hyperlink ref="AF36" r:id="rId62" tooltip="https://www.sec.gov/Archives/edgar/data/813672/000081367221000009/0000813672-21-000009-index.htm" xr:uid="{00000000-0004-0000-0000-00006A000000}"/>
    <hyperlink ref="AF74" r:id="rId63" tooltip="https://www.sec.gov/Archives/edgar/data/813672/000081367221000009/0000813672-21-000009-index.htm" xr:uid="{00000000-0004-0000-0000-00006B000000}"/>
    <hyperlink ref="AG36" r:id="rId64" tooltip="https://www.sec.gov/Archives/edgar/data/813672/000081367223000011/0000813672-23-000011-index.htm" xr:uid="{00000000-0004-0000-0000-00006D000000}"/>
    <hyperlink ref="AG74" r:id="rId65" tooltip="https://www.sec.gov/Archives/edgar/data/813672/000081367223000011/0000813672-23-000011-index.htm" xr:uid="{00000000-0004-0000-0000-00006E000000}"/>
    <hyperlink ref="AH1" r:id="rId66" display="https://finbox.com/NASDAQGS:CDNS/explorer/revenue_proj/" xr:uid="{7332FC74-6D20-4942-BFFC-1479E9A25827}"/>
    <hyperlink ref="AM107" r:id="rId67" xr:uid="{FFC51B00-06F5-F34E-A42A-AF8905C7D0BD}"/>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2023-03-13T18:01:47Z</dcterms:created>
  <dcterms:modified xsi:type="dcterms:W3CDTF">2023-12-09T08:20:42Z</dcterms:modified>
</cp:coreProperties>
</file>