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151117A0-12C0-504F-BF9B-C473ADBB6145}"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J17" i="2"/>
  <c r="I17" i="2"/>
  <c r="H17" i="2"/>
  <c r="G17" i="2"/>
  <c r="F17" i="2"/>
  <c r="E17" i="2"/>
  <c r="D17" i="2"/>
  <c r="C17" i="2"/>
  <c r="B17" i="2"/>
  <c r="J14" i="2"/>
  <c r="I14" i="2"/>
  <c r="H14" i="2"/>
  <c r="G14" i="2"/>
  <c r="F14" i="2"/>
  <c r="E14" i="2"/>
  <c r="D14" i="2"/>
  <c r="C14" i="2"/>
  <c r="B14" i="2"/>
  <c r="O10" i="2"/>
  <c r="O9" i="2"/>
  <c r="O7" i="2"/>
  <c r="G7" i="2"/>
  <c r="E7" i="2"/>
  <c r="O6" i="2"/>
  <c r="G6" i="2"/>
  <c r="E6" i="2"/>
  <c r="C6" i="2"/>
  <c r="O5" i="2"/>
  <c r="G5" i="2"/>
  <c r="C5" i="2"/>
  <c r="C4" i="2"/>
  <c r="A4" i="2"/>
  <c r="G3"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O19" i="2"/>
  <c r="K5" i="2" a="1"/>
  <c r="K5" i="2" s="1"/>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5" i="2" l="1"/>
  <c r="K16" i="2"/>
  <c r="K13" i="2"/>
  <c r="K11" i="2"/>
  <c r="O8" i="2"/>
  <c r="O12" i="2" s="1"/>
  <c r="G4" i="2"/>
  <c r="O21" i="2"/>
  <c r="C7" i="2" s="1"/>
  <c r="A6" i="2"/>
  <c r="A7" i="2"/>
  <c r="O23" i="2" l="1"/>
  <c r="O22" i="2"/>
  <c r="O17" i="2" l="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<sst xmlns="http://schemas.openxmlformats.org/spreadsheetml/2006/main" count="1452" uniqueCount="252">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</sst>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31">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right style="medium">
        <color theme="0" tint="-0.14999847407452621"/>
      </right>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7">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4" fillId="0" borderId="3" xfId="0"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9" fontId="4" fillId="12" borderId="1" xfId="1" applyFont="1" applyFill="1" applyBorder="1" applyAlignment="1">
      <alignment horizontal="left"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1" xfId="0" applyFont="1" applyFill="1" applyBorder="1" applyAlignment="1">
      <alignment horizontal="left" vertical="center" indent="2"/>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21" fillId="9" borderId="10" xfId="0" applyFont="1" applyFill="1" applyBorder="1" applyAlignment="1">
      <alignment horizontal="right" vertical="center" indent="1"/>
    </xf>
    <xf numFmtId="0" fontId="21" fillId="9" borderId="11" xfId="0" applyFont="1" applyFill="1" applyBorder="1" applyAlignment="1">
      <alignment horizontal="right" vertical="center" indent="1"/>
    </xf>
    <xf numFmtId="0" fontId="23" fillId="14" borderId="12" xfId="0" applyFont="1" applyFill="1" applyBorder="1" applyAlignment="1">
      <alignment horizontal="right" vertical="center" indent="1"/>
    </xf>
    <xf numFmtId="0" fontId="1" fillId="12" borderId="0" xfId="0" applyFont="1" applyFill="1" applyAlignment="1">
      <alignment vertical="center"/>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1"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13" xfId="1" applyFont="1" applyFill="1" applyBorder="1" applyAlignment="1">
      <alignment horizontal="left" vertical="center" indent="2"/>
    </xf>
    <xf numFmtId="9" fontId="4" fillId="10" borderId="14"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15" xfId="1" applyFont="1" applyFill="1" applyBorder="1" applyAlignment="1">
      <alignment horizontal="right" vertical="center" indent="1"/>
    </xf>
    <xf numFmtId="9" fontId="4" fillId="10" borderId="15" xfId="1" applyFont="1" applyFill="1" applyBorder="1" applyAlignment="1">
      <alignment horizontal="right" vertical="center"/>
    </xf>
    <xf numFmtId="164" fontId="4" fillId="9" borderId="16" xfId="0" applyNumberFormat="1" applyFont="1" applyFill="1" applyBorder="1" applyAlignment="1">
      <alignment horizontal="right" vertical="center" indent="1"/>
    </xf>
    <xf numFmtId="9" fontId="14" fillId="10" borderId="17" xfId="1" applyFont="1" applyFill="1" applyBorder="1" applyAlignment="1">
      <alignment horizontal="left" vertical="center" indent="1"/>
    </xf>
    <xf numFmtId="0" fontId="14" fillId="10" borderId="17" xfId="1" applyNumberFormat="1" applyFont="1" applyFill="1" applyBorder="1" applyAlignment="1">
      <alignment horizontal="left" vertical="center" indent="1"/>
    </xf>
    <xf numFmtId="165" fontId="4" fillId="9" borderId="17" xfId="1"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10" fontId="4" fillId="9" borderId="19" xfId="1" applyNumberFormat="1" applyFont="1" applyFill="1" applyBorder="1" applyAlignment="1">
      <alignment horizontal="right" vertical="center" indent="1"/>
    </xf>
    <xf numFmtId="0" fontId="14" fillId="10" borderId="20" xfId="1" applyNumberFormat="1" applyFont="1" applyFill="1" applyBorder="1" applyAlignment="1">
      <alignment horizontal="left" vertical="center" indent="1"/>
    </xf>
    <xf numFmtId="164" fontId="4" fillId="9" borderId="21"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0" fontId="14" fillId="10" borderId="22"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7" fontId="4" fillId="9" borderId="21" xfId="0" applyNumberFormat="1" applyFont="1" applyFill="1" applyBorder="1" applyAlignment="1">
      <alignment horizontal="right" vertical="center" indent="1"/>
    </xf>
    <xf numFmtId="9" fontId="17" fillId="10" borderId="22" xfId="1" applyFont="1" applyFill="1" applyBorder="1" applyAlignment="1">
      <alignment horizontal="left" vertical="center" indent="1"/>
    </xf>
    <xf numFmtId="167" fontId="4" fillId="9" borderId="23" xfId="0" applyNumberFormat="1" applyFont="1" applyFill="1" applyBorder="1" applyAlignment="1">
      <alignment horizontal="right" vertical="center" indent="1"/>
    </xf>
    <xf numFmtId="9" fontId="14" fillId="10" borderId="24" xfId="1" applyFont="1" applyFill="1" applyBorder="1" applyAlignment="1">
      <alignment horizontal="left" vertical="center" indent="1"/>
    </xf>
    <xf numFmtId="2" fontId="4" fillId="9" borderId="24" xfId="0" applyNumberFormat="1" applyFont="1" applyFill="1" applyBorder="1" applyAlignment="1">
      <alignment horizontal="right" vertical="center" indent="1"/>
    </xf>
    <xf numFmtId="9" fontId="18" fillId="10" borderId="24" xfId="1" applyFont="1" applyFill="1" applyBorder="1" applyAlignment="1">
      <alignment horizontal="left" vertical="center" indent="1"/>
    </xf>
    <xf numFmtId="9" fontId="17" fillId="10" borderId="25" xfId="1" applyFont="1" applyFill="1" applyBorder="1" applyAlignment="1">
      <alignment horizontal="left" vertical="center" indent="1"/>
    </xf>
    <xf numFmtId="9" fontId="14" fillId="10" borderId="26" xfId="1" applyFont="1" applyFill="1" applyBorder="1" applyAlignment="1">
      <alignment horizontal="left" vertical="center" indent="1"/>
    </xf>
    <xf numFmtId="0" fontId="14" fillId="10" borderId="27" xfId="1" applyNumberFormat="1" applyFont="1" applyFill="1" applyBorder="1" applyAlignment="1">
      <alignment horizontal="left" vertical="center" indent="1"/>
    </xf>
    <xf numFmtId="0" fontId="14" fillId="10" borderId="28" xfId="1" applyNumberFormat="1" applyFont="1" applyFill="1" applyBorder="1" applyAlignment="1">
      <alignment horizontal="left" vertical="center" indent="1"/>
    </xf>
    <xf numFmtId="0" fontId="14" fillId="10" borderId="29" xfId="1" applyNumberFormat="1" applyFont="1" applyFill="1" applyBorder="1" applyAlignment="1">
      <alignment horizontal="left" vertical="center" indent="1"/>
    </xf>
    <xf numFmtId="9" fontId="4" fillId="9" borderId="27" xfId="1" applyFont="1" applyFill="1" applyBorder="1" applyAlignment="1">
      <alignment horizontal="right" vertical="center" indent="1"/>
    </xf>
    <xf numFmtId="9" fontId="4" fillId="9" borderId="28" xfId="1" applyFont="1" applyFill="1" applyBorder="1" applyAlignment="1">
      <alignment horizontal="right" vertical="center" indent="1"/>
    </xf>
    <xf numFmtId="165" fontId="4" fillId="9" borderId="29" xfId="1" applyNumberFormat="1" applyFont="1" applyFill="1" applyBorder="1" applyAlignment="1">
      <alignment horizontal="right" vertical="center" indent="1"/>
    </xf>
    <xf numFmtId="9" fontId="4" fillId="9" borderId="29" xfId="1" applyFont="1" applyFill="1" applyBorder="1" applyAlignment="1">
      <alignment horizontal="right" vertical="center" indent="1"/>
    </xf>
    <xf numFmtId="164" fontId="4" fillId="9" borderId="27" xfId="0" applyNumberFormat="1" applyFont="1" applyFill="1" applyBorder="1" applyAlignment="1">
      <alignment horizontal="right" vertical="center" indent="1"/>
    </xf>
    <xf numFmtId="164" fontId="4" fillId="9" borderId="28" xfId="0" applyNumberFormat="1" applyFont="1" applyFill="1" applyBorder="1" applyAlignment="1">
      <alignment horizontal="right" vertical="center" indent="1"/>
    </xf>
    <xf numFmtId="165" fontId="4" fillId="9" borderId="28" xfId="1" applyNumberFormat="1" applyFont="1" applyFill="1" applyBorder="1" applyAlignment="1">
      <alignment horizontal="right" vertical="center" indent="1"/>
    </xf>
    <xf numFmtId="165" fontId="4" fillId="14" borderId="29" xfId="1" applyNumberFormat="1" applyFont="1" applyFill="1" applyBorder="1" applyAlignment="1">
      <alignment horizontal="right" vertical="center" indent="1"/>
    </xf>
    <xf numFmtId="166" fontId="4" fillId="9" borderId="30" xfId="0" applyNumberFormat="1" applyFont="1" applyFill="1" applyBorder="1" applyAlignment="1">
      <alignment horizontal="right" vertical="center" indent="1"/>
    </xf>
    <xf numFmtId="166" fontId="3" fillId="13" borderId="28" xfId="0" applyNumberFormat="1" applyFont="1" applyFill="1" applyBorder="1" applyAlignment="1">
      <alignment horizontal="right" vertical="center" indent="1"/>
    </xf>
    <xf numFmtId="9" fontId="3" fillId="13" borderId="29" xfId="1" applyFont="1" applyFill="1" applyBorder="1" applyAlignment="1">
      <alignment horizontal="right" vertical="center" indent="1"/>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13" xfId="0" applyFont="1" applyFill="1" applyBorder="1" applyAlignment="1">
      <alignment horizontal="left" vertical="center" wrapText="1"/>
    </xf>
    <xf numFmtId="10" fontId="20" fillId="11" borderId="15"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15" xfId="0" applyNumberFormat="1" applyFont="1" applyFill="1" applyBorder="1" applyAlignment="1">
      <alignment horizontal="right" vertical="center"/>
    </xf>
    <xf numFmtId="9" fontId="4" fillId="10" borderId="13" xfId="1" applyFont="1" applyFill="1" applyBorder="1" applyAlignment="1">
      <alignment horizontal="center" vertical="center"/>
    </xf>
    <xf numFmtId="9" fontId="4" fillId="10" borderId="15" xfId="1" applyFont="1" applyFill="1" applyBorder="1" applyAlignment="1">
      <alignment horizontal="center" vertical="center"/>
    </xf>
    <xf numFmtId="10" fontId="21" fillId="9" borderId="13" xfId="1" applyNumberFormat="1" applyFont="1" applyFill="1" applyBorder="1" applyAlignment="1">
      <alignment horizontal="center" vertical="center"/>
    </xf>
    <xf numFmtId="10" fontId="21" fillId="9" borderId="15"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1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https://www.bing.com/financeapi/forcetrigger?t=a1pmur&amp;q=XNAS%3aCHKP&amp;form=skydnc</v>
    <v>Learn more on Bing</v>
  </rv>
  <rv s="1">
    <v>0</v>
    <v>CHECK POINT SOFTWARE TECHNOLOGIES LTD. (XNAS:CHKP)</v>
    <v>2</v>
    <v>3</v>
    <v>Finance</v>
    <v>4</v>
    <v>en-US</v>
    <v>a1pmur</v>
    <v>268435456</v>
    <v>1</v>
    <v>Powered by Refinitiv</v>
    <v>147.5</v>
    <v>117.18</v>
    <v>0.63739999999999997</v>
    <v>1.17</v>
    <v>8.0940000000000005E-3</v>
    <v>-0.36</v>
    <v>-2.47E-3</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6026</v>
    <v>Nasdaq Stock Market</v>
    <v>XNAS</v>
    <v>XNAS</v>
    <v>5 Shlomo Kaplan Street, TEL AVIV-YAFO, 67897 IL</v>
    <v>145.9</v>
    <v>Software &amp; IT Services</v>
    <v>Stock</v>
    <v>45268.917789027342</v>
    <v>0</v>
    <v>143.82</v>
    <v>17048336536</v>
    <v>CHECK POINT SOFTWARE TECHNOLOGIES LTD.</v>
    <v>CHECK POINT SOFTWARE TECHNOLOGIES LTD.</v>
    <v>143.82</v>
    <v>20.067599999999999</v>
    <v>144.55000000000001</v>
    <v>145.72</v>
    <v>145.36000000000001</v>
    <v>116993800</v>
    <v>CHKP</v>
    <v>CHECK POINT SOFTWARE TECHNOLOGIES LTD. (XNAS:CHKP)</v>
    <v>865448</v>
    <v>709719</v>
    <v>1993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CHKP/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40" workbookViewId="0">
      <pane xSplit="1" topLeftCell="G1" activePane="topRight" state="frozen"/>
      <selection pane="topRight" activeCell="O173" sqref="O173"/>
    </sheetView>
  </sheetViews>
  <sheetFormatPr baseColWidth="10" defaultRowHeight="15" x14ac:dyDescent="0.2"/>
  <cols>
    <col min="1" max="1" width="40.83203125" customWidth="1"/>
    <col min="2" max="20" width="15.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25" t="s">
        <v>18</v>
      </c>
      <c r="B2" s="23">
        <v>1097868000</v>
      </c>
      <c r="C2" s="23">
        <v>1246986000</v>
      </c>
      <c r="D2" s="23">
        <v>1342695000</v>
      </c>
      <c r="E2" s="23">
        <v>1394105000</v>
      </c>
      <c r="F2" s="23">
        <v>1495816000</v>
      </c>
      <c r="G2" s="23">
        <v>1629838000</v>
      </c>
      <c r="H2" s="23">
        <v>1741301000</v>
      </c>
      <c r="I2" s="23">
        <v>1854658000</v>
      </c>
      <c r="J2" s="23">
        <v>1916475000</v>
      </c>
      <c r="K2" s="23">
        <v>1994800000</v>
      </c>
      <c r="L2" s="23">
        <v>2064900000</v>
      </c>
      <c r="M2" s="23">
        <v>2166800000</v>
      </c>
      <c r="N2" s="23">
        <v>2329900000</v>
      </c>
      <c r="O2" s="24">
        <v>2371000000</v>
      </c>
      <c r="P2" s="23">
        <v>577600000</v>
      </c>
      <c r="Q2" s="23">
        <v>638500000</v>
      </c>
      <c r="R2" s="23">
        <v>566200000</v>
      </c>
      <c r="S2" s="23">
        <v>588700000</v>
      </c>
    </row>
    <row r="3" spans="1:30" ht="19" x14ac:dyDescent="0.25">
      <c r="A3" s="9" t="s">
        <v>191</v>
      </c>
      <c r="B3" s="10"/>
      <c r="C3" s="11">
        <f t="shared" ref="C3:O3" si="0">(C2/B2)-1</f>
        <v>0.13582507186656323</v>
      </c>
      <c r="D3" s="11">
        <f t="shared" si="0"/>
        <v>7.6752265061516223E-2</v>
      </c>
      <c r="E3" s="11">
        <f t="shared" si="0"/>
        <v>3.8288665705912273E-2</v>
      </c>
      <c r="F3" s="11">
        <f t="shared" si="0"/>
        <v>7.2957919238507918E-2</v>
      </c>
      <c r="G3" s="11">
        <f t="shared" si="0"/>
        <v>8.9597918460559312E-2</v>
      </c>
      <c r="H3" s="11">
        <f t="shared" si="0"/>
        <v>6.838900553306515E-2</v>
      </c>
      <c r="I3" s="11">
        <f t="shared" si="0"/>
        <v>6.5099026532460469E-2</v>
      </c>
      <c r="J3" s="11">
        <f t="shared" si="0"/>
        <v>3.3330673364037944E-2</v>
      </c>
      <c r="K3" s="11">
        <f t="shared" si="0"/>
        <v>4.0869304321736522E-2</v>
      </c>
      <c r="L3" s="11">
        <f t="shared" si="0"/>
        <v>3.5141367555644676E-2</v>
      </c>
      <c r="M3" s="11">
        <f t="shared" si="0"/>
        <v>4.934863673785661E-2</v>
      </c>
      <c r="N3" s="11">
        <f t="shared" si="0"/>
        <v>7.5272290935942454E-2</v>
      </c>
      <c r="O3" s="11">
        <f t="shared" si="0"/>
        <v>1.7640242070475098E-2</v>
      </c>
      <c r="P3" s="11"/>
      <c r="Q3" s="11">
        <f>(Q2/P2)-1</f>
        <v>0.10543628808864258</v>
      </c>
      <c r="R3" s="11">
        <f>(R2/Q2)-1</f>
        <v>-0.11323414252153485</v>
      </c>
      <c r="S3" s="11">
        <f>(S2/R2)-1</f>
        <v>3.9738608265630582E-2</v>
      </c>
      <c r="T3" s="12"/>
      <c r="U3" s="12"/>
      <c r="V3" s="12"/>
      <c r="W3" s="12"/>
      <c r="X3" s="12"/>
      <c r="Y3" s="12"/>
      <c r="Z3" s="12"/>
      <c r="AA3" s="13"/>
      <c r="AB3" s="13"/>
      <c r="AC3" s="13"/>
      <c r="AD3" s="13"/>
    </row>
    <row r="4" spans="1:30" ht="16" x14ac:dyDescent="0.2">
      <c r="A4" s="2" t="s">
        <v>19</v>
      </c>
      <c r="B4" s="3">
        <v>1097868000</v>
      </c>
      <c r="C4" s="3">
        <v>1246986000</v>
      </c>
      <c r="D4" s="3">
        <v>1342695000</v>
      </c>
      <c r="E4" s="3">
        <v>1394105000</v>
      </c>
      <c r="F4" s="3">
        <v>1495816000</v>
      </c>
      <c r="G4" s="3">
        <v>1629838000</v>
      </c>
      <c r="H4" s="3">
        <v>1741301000</v>
      </c>
      <c r="I4" s="3">
        <v>1854658000</v>
      </c>
      <c r="J4" s="3">
        <v>1916475000</v>
      </c>
      <c r="K4" s="3">
        <v>1994800000</v>
      </c>
      <c r="L4" s="3">
        <v>2064900000</v>
      </c>
      <c r="M4" s="3">
        <v>2166800000</v>
      </c>
      <c r="N4" s="3">
        <v>2329900000</v>
      </c>
      <c r="O4" s="4">
        <v>2371000000</v>
      </c>
      <c r="P4" s="3">
        <v>577600000</v>
      </c>
      <c r="Q4" s="3">
        <v>638500000</v>
      </c>
      <c r="R4" s="3">
        <v>566200000</v>
      </c>
      <c r="S4" s="3">
        <v>588700000</v>
      </c>
    </row>
    <row r="5" spans="1:30" ht="16" x14ac:dyDescent="0.2">
      <c r="A5" s="2" t="s">
        <v>20</v>
      </c>
      <c r="B5" s="3">
        <v>163973000</v>
      </c>
      <c r="C5" s="3">
        <v>175683000</v>
      </c>
      <c r="D5" s="3">
        <v>159161000</v>
      </c>
      <c r="E5" s="3">
        <v>162634000</v>
      </c>
      <c r="F5" s="3">
        <v>176541000</v>
      </c>
      <c r="G5" s="3">
        <v>189057000</v>
      </c>
      <c r="H5" s="3">
        <v>202003000</v>
      </c>
      <c r="I5" s="3">
        <v>212963000</v>
      </c>
      <c r="J5" s="3">
        <v>201379000</v>
      </c>
      <c r="K5" s="3">
        <v>215400000</v>
      </c>
      <c r="L5" s="3">
        <v>226500000</v>
      </c>
      <c r="M5" s="3">
        <v>258100000</v>
      </c>
      <c r="N5" s="3">
        <v>304400000</v>
      </c>
      <c r="O5" s="4">
        <v>293500000</v>
      </c>
      <c r="P5" s="3">
        <v>75700000</v>
      </c>
      <c r="Q5" s="3">
        <v>83800000</v>
      </c>
      <c r="R5" s="3">
        <v>68100000</v>
      </c>
      <c r="S5" s="3">
        <v>65900000</v>
      </c>
    </row>
    <row r="6" spans="1:30" ht="16" x14ac:dyDescent="0.2">
      <c r="A6" s="2" t="s">
        <v>21</v>
      </c>
      <c r="B6" s="3">
        <v>163973000</v>
      </c>
      <c r="C6" s="3">
        <v>175683000</v>
      </c>
      <c r="D6" s="3">
        <v>159161000</v>
      </c>
      <c r="E6" s="3">
        <v>162634000</v>
      </c>
      <c r="F6" s="3">
        <v>176541000</v>
      </c>
      <c r="G6" s="3">
        <v>189057000</v>
      </c>
      <c r="H6" s="3">
        <v>202003000</v>
      </c>
      <c r="I6" s="3">
        <v>212963000</v>
      </c>
      <c r="J6" s="3">
        <v>201379000</v>
      </c>
      <c r="K6" s="3">
        <v>215400000</v>
      </c>
      <c r="L6" s="3">
        <v>226500000</v>
      </c>
      <c r="M6" s="3">
        <v>258100000</v>
      </c>
      <c r="N6" s="3">
        <v>304400000</v>
      </c>
      <c r="O6" s="4">
        <v>293500000</v>
      </c>
      <c r="P6" s="3">
        <v>75700000</v>
      </c>
      <c r="Q6" s="3">
        <v>83800000</v>
      </c>
      <c r="R6" s="3">
        <v>68100000</v>
      </c>
      <c r="S6" s="3">
        <v>65900000</v>
      </c>
    </row>
    <row r="7" spans="1:30" ht="16" x14ac:dyDescent="0.2">
      <c r="A7" s="25" t="s">
        <v>22</v>
      </c>
      <c r="B7" s="23">
        <v>933895000</v>
      </c>
      <c r="C7" s="23">
        <v>1071303000</v>
      </c>
      <c r="D7" s="23">
        <v>1183534000</v>
      </c>
      <c r="E7" s="23">
        <v>1231471000</v>
      </c>
      <c r="F7" s="23">
        <v>1319275000</v>
      </c>
      <c r="G7" s="23">
        <v>1440781000</v>
      </c>
      <c r="H7" s="23">
        <v>1539298000</v>
      </c>
      <c r="I7" s="23">
        <v>1641695000</v>
      </c>
      <c r="J7" s="23">
        <v>1715096000</v>
      </c>
      <c r="K7" s="23">
        <v>1779400000</v>
      </c>
      <c r="L7" s="23">
        <v>1838400000</v>
      </c>
      <c r="M7" s="23">
        <v>1908700000</v>
      </c>
      <c r="N7" s="23">
        <v>2025500000</v>
      </c>
      <c r="O7" s="24">
        <v>2077500000</v>
      </c>
      <c r="P7" s="23">
        <v>501900000</v>
      </c>
      <c r="Q7" s="23">
        <v>554700000</v>
      </c>
      <c r="R7" s="23">
        <v>498100000</v>
      </c>
      <c r="S7" s="23">
        <v>522800000</v>
      </c>
    </row>
    <row r="8" spans="1:30" ht="16" x14ac:dyDescent="0.2">
      <c r="A8" s="35" t="s">
        <v>58</v>
      </c>
      <c r="B8" s="36">
        <v>85.06</v>
      </c>
      <c r="C8" s="36">
        <v>85.91</v>
      </c>
      <c r="D8" s="36">
        <v>88.15</v>
      </c>
      <c r="E8" s="36">
        <v>88.33</v>
      </c>
      <c r="F8" s="36">
        <v>88.2</v>
      </c>
      <c r="G8" s="36">
        <v>88.4</v>
      </c>
      <c r="H8" s="36">
        <v>88.4</v>
      </c>
      <c r="I8" s="36">
        <v>88.52</v>
      </c>
      <c r="J8" s="36">
        <v>89.49</v>
      </c>
      <c r="K8" s="36">
        <v>89.2</v>
      </c>
      <c r="L8" s="36">
        <v>89.03</v>
      </c>
      <c r="M8" s="36">
        <v>88.09</v>
      </c>
      <c r="N8" s="36">
        <v>86.94</v>
      </c>
      <c r="O8" s="37">
        <v>87.62</v>
      </c>
      <c r="P8" s="36">
        <v>86.89</v>
      </c>
      <c r="Q8" s="36">
        <v>86.88</v>
      </c>
      <c r="R8" s="36">
        <v>87.97</v>
      </c>
      <c r="S8" s="36">
        <v>88.81</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398293000</v>
      </c>
      <c r="C10" s="3">
        <v>429129000</v>
      </c>
      <c r="D10" s="3">
        <v>436999000</v>
      </c>
      <c r="E10" s="3">
        <v>470566000</v>
      </c>
      <c r="F10" s="3">
        <v>518221000</v>
      </c>
      <c r="G10" s="3">
        <v>601064000</v>
      </c>
      <c r="H10" s="3">
        <v>687028000</v>
      </c>
      <c r="I10" s="3">
        <v>717778000</v>
      </c>
      <c r="J10" s="3">
        <v>801322000</v>
      </c>
      <c r="K10" s="3">
        <v>897600000</v>
      </c>
      <c r="L10" s="3">
        <v>934200000</v>
      </c>
      <c r="M10" s="3">
        <v>1001200000</v>
      </c>
      <c r="N10" s="3">
        <v>1141200000</v>
      </c>
      <c r="O10" s="4">
        <v>1181000000</v>
      </c>
      <c r="P10" s="3">
        <v>280600000</v>
      </c>
      <c r="Q10" s="3">
        <v>300700000</v>
      </c>
      <c r="R10" s="3">
        <v>298300000</v>
      </c>
      <c r="S10" s="3">
        <v>301400000</v>
      </c>
    </row>
    <row r="11" spans="1:30" ht="16" x14ac:dyDescent="0.2">
      <c r="A11" s="2" t="s">
        <v>26</v>
      </c>
      <c r="B11" s="3">
        <v>292545000</v>
      </c>
      <c r="C11" s="3">
        <v>318982000</v>
      </c>
      <c r="D11" s="3">
        <v>325088000</v>
      </c>
      <c r="E11" s="3">
        <v>348802000</v>
      </c>
      <c r="F11" s="3">
        <v>384921000</v>
      </c>
      <c r="G11" s="3">
        <v>451785000</v>
      </c>
      <c r="H11" s="3">
        <v>508656000</v>
      </c>
      <c r="I11" s="3">
        <v>525392000</v>
      </c>
      <c r="J11" s="3">
        <v>589799000</v>
      </c>
      <c r="K11" s="3">
        <v>658400000</v>
      </c>
      <c r="L11" s="3">
        <v>681400000</v>
      </c>
      <c r="M11" s="3">
        <v>708500000</v>
      </c>
      <c r="N11" s="3">
        <v>791300000</v>
      </c>
      <c r="O11" s="4">
        <v>825000000</v>
      </c>
      <c r="P11" s="3">
        <v>194300000</v>
      </c>
      <c r="Q11" s="3">
        <v>209900000</v>
      </c>
      <c r="R11" s="3">
        <v>206800000</v>
      </c>
      <c r="S11" s="3">
        <v>214000000</v>
      </c>
    </row>
    <row r="12" spans="1:30" ht="19" x14ac:dyDescent="0.25">
      <c r="A12" s="14" t="s">
        <v>192</v>
      </c>
      <c r="B12" s="11">
        <f t="shared" ref="B12:S12" si="1">B11/B2</f>
        <v>0.26646646044879713</v>
      </c>
      <c r="C12" s="11">
        <f t="shared" si="1"/>
        <v>0.25580239072451494</v>
      </c>
      <c r="D12" s="11">
        <f t="shared" si="1"/>
        <v>0.24211604273494725</v>
      </c>
      <c r="E12" s="11">
        <f t="shared" si="1"/>
        <v>0.25019779715301216</v>
      </c>
      <c r="F12" s="11">
        <f t="shared" si="1"/>
        <v>0.25733178412318092</v>
      </c>
      <c r="G12" s="11">
        <f t="shared" si="1"/>
        <v>0.2771962612235081</v>
      </c>
      <c r="H12" s="11">
        <f t="shared" si="1"/>
        <v>0.29211262153987161</v>
      </c>
      <c r="I12" s="11">
        <f t="shared" si="1"/>
        <v>0.28328241648864644</v>
      </c>
      <c r="J12" s="11">
        <f t="shared" si="1"/>
        <v>0.30775199259056341</v>
      </c>
      <c r="K12" s="11">
        <f t="shared" si="1"/>
        <v>0.33005815119310206</v>
      </c>
      <c r="L12" s="11">
        <f t="shared" si="1"/>
        <v>0.32999176715579448</v>
      </c>
      <c r="M12" s="11">
        <f t="shared" si="1"/>
        <v>0.32697987816134394</v>
      </c>
      <c r="N12" s="11">
        <f t="shared" si="1"/>
        <v>0.33962831022790679</v>
      </c>
      <c r="O12" s="11">
        <f t="shared" si="1"/>
        <v>0.3479544495993252</v>
      </c>
      <c r="P12" s="11">
        <f t="shared" si="1"/>
        <v>0.33639196675900279</v>
      </c>
      <c r="Q12" s="11">
        <f t="shared" si="1"/>
        <v>0.32873923257635085</v>
      </c>
      <c r="R12" s="11">
        <f t="shared" si="1"/>
        <v>0.36524196397032849</v>
      </c>
      <c r="S12" s="11">
        <f t="shared" si="1"/>
        <v>0.36351282486835401</v>
      </c>
      <c r="T12" s="12"/>
      <c r="U12" s="12"/>
      <c r="V12" s="12"/>
      <c r="W12" s="12"/>
      <c r="X12" s="12"/>
      <c r="Y12" s="12"/>
      <c r="Z12" s="12"/>
      <c r="AA12" s="13"/>
      <c r="AB12" s="13"/>
      <c r="AC12" s="13"/>
      <c r="AD12" s="13"/>
    </row>
    <row r="13" spans="1:30" ht="16" x14ac:dyDescent="0.2">
      <c r="A13" s="2" t="s">
        <v>27</v>
      </c>
      <c r="B13" s="3">
        <v>105748000</v>
      </c>
      <c r="C13" s="3">
        <v>110147000</v>
      </c>
      <c r="D13" s="3">
        <v>111911000</v>
      </c>
      <c r="E13" s="3">
        <v>121764000</v>
      </c>
      <c r="F13" s="3">
        <v>133300000</v>
      </c>
      <c r="G13" s="3">
        <v>149279000</v>
      </c>
      <c r="H13" s="3">
        <v>178372000</v>
      </c>
      <c r="I13" s="3">
        <v>192386000</v>
      </c>
      <c r="J13" s="3">
        <v>211523000</v>
      </c>
      <c r="K13" s="3">
        <v>239200000</v>
      </c>
      <c r="L13" s="3">
        <v>252800000</v>
      </c>
      <c r="M13" s="3">
        <v>292700000</v>
      </c>
      <c r="N13" s="3">
        <v>349900000</v>
      </c>
      <c r="O13" s="4">
        <v>356000000</v>
      </c>
      <c r="P13" s="3">
        <v>86300000</v>
      </c>
      <c r="Q13" s="3">
        <v>90800000</v>
      </c>
      <c r="R13" s="3">
        <v>91500000</v>
      </c>
      <c r="S13" s="3">
        <v>87400000</v>
      </c>
    </row>
    <row r="14" spans="1:30" ht="19" x14ac:dyDescent="0.25">
      <c r="A14" s="14" t="s">
        <v>193</v>
      </c>
      <c r="B14" s="11">
        <f t="shared" ref="B14:S14" si="2">B13/B2</f>
        <v>9.6321233518054994E-2</v>
      </c>
      <c r="C14" s="11">
        <f t="shared" si="2"/>
        <v>8.8330582701008672E-2</v>
      </c>
      <c r="D14" s="11">
        <f t="shared" si="2"/>
        <v>8.3348042556202262E-2</v>
      </c>
      <c r="E14" s="11">
        <f t="shared" si="2"/>
        <v>8.7342058166350448E-2</v>
      </c>
      <c r="F14" s="11">
        <f t="shared" si="2"/>
        <v>8.9115238772683278E-2</v>
      </c>
      <c r="G14" s="11">
        <f t="shared" si="2"/>
        <v>9.1591311529121297E-2</v>
      </c>
      <c r="H14" s="11">
        <f t="shared" si="2"/>
        <v>0.10243605212424503</v>
      </c>
      <c r="I14" s="11">
        <f t="shared" si="2"/>
        <v>0.103731253956255</v>
      </c>
      <c r="J14" s="11">
        <f t="shared" si="2"/>
        <v>0.11037086317327385</v>
      </c>
      <c r="K14" s="11">
        <f t="shared" si="2"/>
        <v>0.11991177060356928</v>
      </c>
      <c r="L14" s="11">
        <f t="shared" si="2"/>
        <v>0.12242723618577171</v>
      </c>
      <c r="M14" s="11">
        <f t="shared" si="2"/>
        <v>0.13508399483108732</v>
      </c>
      <c r="N14" s="11">
        <f t="shared" si="2"/>
        <v>0.15017811923258509</v>
      </c>
      <c r="O14" s="11">
        <f t="shared" si="2"/>
        <v>0.15014761703922397</v>
      </c>
      <c r="P14" s="11">
        <f t="shared" si="2"/>
        <v>0.14941135734072022</v>
      </c>
      <c r="Q14" s="11">
        <f t="shared" si="2"/>
        <v>0.14220830070477683</v>
      </c>
      <c r="R14" s="11">
        <f t="shared" si="2"/>
        <v>0.16160367361356412</v>
      </c>
      <c r="S14" s="11">
        <f t="shared" si="2"/>
        <v>0.1484627144555801</v>
      </c>
      <c r="T14" s="12"/>
      <c r="U14" s="12"/>
      <c r="V14" s="12"/>
      <c r="W14" s="12"/>
      <c r="X14" s="12"/>
      <c r="Y14" s="12"/>
      <c r="Z14" s="12"/>
      <c r="AA14" s="13"/>
      <c r="AB14" s="13"/>
      <c r="AC14" s="13"/>
      <c r="AD14" s="13"/>
    </row>
    <row r="15" spans="1:30" ht="16" x14ac:dyDescent="0.2">
      <c r="A15" s="2" t="s">
        <v>28</v>
      </c>
      <c r="B15" s="3" t="s">
        <v>24</v>
      </c>
      <c r="C15" s="3" t="s">
        <v>24</v>
      </c>
      <c r="D15" s="3" t="s">
        <v>24</v>
      </c>
      <c r="E15" s="3" t="s">
        <v>24</v>
      </c>
      <c r="F15" s="3" t="s">
        <v>24</v>
      </c>
      <c r="G15" s="3" t="s">
        <v>24</v>
      </c>
      <c r="H15" s="3" t="s">
        <v>24</v>
      </c>
      <c r="I15" s="3" t="s">
        <v>24</v>
      </c>
      <c r="J15" s="3" t="s">
        <v>24</v>
      </c>
      <c r="K15" s="3" t="s">
        <v>24</v>
      </c>
      <c r="L15" s="3" t="s">
        <v>24</v>
      </c>
      <c r="M15" s="3" t="s">
        <v>24</v>
      </c>
      <c r="N15" s="3" t="s">
        <v>24</v>
      </c>
      <c r="O15" s="4" t="s">
        <v>24</v>
      </c>
      <c r="P15" s="3" t="s">
        <v>24</v>
      </c>
      <c r="Q15" s="3" t="s">
        <v>24</v>
      </c>
      <c r="R15" s="3" t="s">
        <v>24</v>
      </c>
      <c r="S15" s="3" t="s">
        <v>24</v>
      </c>
    </row>
    <row r="16" spans="1:30" ht="16" x14ac:dyDescent="0.2">
      <c r="A16" s="25" t="s">
        <v>29</v>
      </c>
      <c r="B16" s="23">
        <v>535602000</v>
      </c>
      <c r="C16" s="23">
        <v>642174000</v>
      </c>
      <c r="D16" s="23">
        <v>746535000</v>
      </c>
      <c r="E16" s="23">
        <v>760905000</v>
      </c>
      <c r="F16" s="23">
        <v>801054000</v>
      </c>
      <c r="G16" s="23">
        <v>839717000</v>
      </c>
      <c r="H16" s="23">
        <v>852270000</v>
      </c>
      <c r="I16" s="23">
        <v>923917000</v>
      </c>
      <c r="J16" s="23">
        <v>913774000</v>
      </c>
      <c r="K16" s="23">
        <v>881800000</v>
      </c>
      <c r="L16" s="23">
        <v>904200000</v>
      </c>
      <c r="M16" s="23">
        <v>907500000</v>
      </c>
      <c r="N16" s="23">
        <v>884300000</v>
      </c>
      <c r="O16" s="24">
        <v>896500000</v>
      </c>
      <c r="P16" s="23">
        <v>221300000</v>
      </c>
      <c r="Q16" s="23">
        <v>254000000</v>
      </c>
      <c r="R16" s="23">
        <v>199800000</v>
      </c>
      <c r="S16" s="23">
        <v>221400000</v>
      </c>
    </row>
    <row r="17" spans="1:30" ht="16" x14ac:dyDescent="0.2">
      <c r="A17" s="22" t="s">
        <v>59</v>
      </c>
      <c r="B17" s="33">
        <v>48.79</v>
      </c>
      <c r="C17" s="33">
        <v>51.5</v>
      </c>
      <c r="D17" s="33">
        <v>55.6</v>
      </c>
      <c r="E17" s="33">
        <v>54.58</v>
      </c>
      <c r="F17" s="33">
        <v>53.55</v>
      </c>
      <c r="G17" s="33">
        <v>51.52</v>
      </c>
      <c r="H17" s="33">
        <v>48.94</v>
      </c>
      <c r="I17" s="33">
        <v>49.82</v>
      </c>
      <c r="J17" s="33">
        <v>47.68</v>
      </c>
      <c r="K17" s="33">
        <v>44.2</v>
      </c>
      <c r="L17" s="33">
        <v>43.79</v>
      </c>
      <c r="M17" s="33">
        <v>41.88</v>
      </c>
      <c r="N17" s="33">
        <v>37.950000000000003</v>
      </c>
      <c r="O17" s="34">
        <v>37.81</v>
      </c>
      <c r="P17" s="33">
        <v>38.31</v>
      </c>
      <c r="Q17" s="33">
        <v>39.78</v>
      </c>
      <c r="R17" s="33">
        <v>35.29</v>
      </c>
      <c r="S17" s="33">
        <v>37.61</v>
      </c>
    </row>
    <row r="18" spans="1:30" ht="19" x14ac:dyDescent="0.25">
      <c r="A18" s="15" t="s">
        <v>194</v>
      </c>
      <c r="B18" s="10"/>
      <c r="C18" s="11">
        <f>(C16/B16)-1</f>
        <v>0.19897610539169008</v>
      </c>
      <c r="D18" s="11">
        <f>(D16/C16)-1</f>
        <v>0.16251202944996224</v>
      </c>
      <c r="E18" s="11">
        <f>(E16/D16)-1</f>
        <v>1.924893005686279E-2</v>
      </c>
      <c r="F18" s="11">
        <f t="shared" ref="F18:N18" si="3">(F16/E16)-1</f>
        <v>5.2764799810751661E-2</v>
      </c>
      <c r="G18" s="11">
        <f t="shared" si="3"/>
        <v>4.8265160650842409E-2</v>
      </c>
      <c r="H18" s="11">
        <f t="shared" si="3"/>
        <v>1.4949084036645743E-2</v>
      </c>
      <c r="I18" s="11">
        <f t="shared" si="3"/>
        <v>8.4066082344796733E-2</v>
      </c>
      <c r="J18" s="11">
        <f t="shared" si="3"/>
        <v>-1.097825886957382E-2</v>
      </c>
      <c r="K18" s="11">
        <f t="shared" si="3"/>
        <v>-3.4991146607366796E-2</v>
      </c>
      <c r="L18" s="11">
        <f t="shared" si="3"/>
        <v>2.540258562032216E-2</v>
      </c>
      <c r="M18" s="11">
        <f t="shared" si="3"/>
        <v>3.6496350364962904E-3</v>
      </c>
      <c r="N18" s="11">
        <f t="shared" si="3"/>
        <v>-2.5564738292011002E-2</v>
      </c>
      <c r="O18" s="11">
        <f>(O16/N16)-1</f>
        <v>1.3796223001243835E-2</v>
      </c>
      <c r="P18" s="11"/>
      <c r="Q18" s="11">
        <f>(Q16/P16)-1</f>
        <v>0.14776321735201092</v>
      </c>
      <c r="R18" s="11">
        <f>(R16/Q16)-1</f>
        <v>-0.21338582677165352</v>
      </c>
      <c r="S18" s="11">
        <f>(S16/R16)-1</f>
        <v>0.10810810810810811</v>
      </c>
      <c r="T18" s="12"/>
      <c r="U18" s="12"/>
      <c r="V18" s="12"/>
      <c r="W18" s="12"/>
      <c r="X18" s="12"/>
      <c r="Y18" s="12"/>
      <c r="Z18" s="12"/>
      <c r="AA18" s="13"/>
      <c r="AB18" s="13"/>
      <c r="AC18" s="13"/>
      <c r="AD18" s="13"/>
    </row>
    <row r="19" spans="1:30" ht="16" x14ac:dyDescent="0.2">
      <c r="A19" s="2" t="s">
        <v>30</v>
      </c>
      <c r="B19" s="3">
        <v>-28791000</v>
      </c>
      <c r="C19" s="3">
        <v>-41040000</v>
      </c>
      <c r="D19" s="3">
        <v>-40332000</v>
      </c>
      <c r="E19" s="3">
        <v>-34931000</v>
      </c>
      <c r="F19" s="3">
        <v>-28762000</v>
      </c>
      <c r="G19" s="3">
        <v>-34073000</v>
      </c>
      <c r="H19" s="3">
        <v>-44402000</v>
      </c>
      <c r="I19" s="3">
        <v>-47029000</v>
      </c>
      <c r="J19" s="3">
        <v>-65066000</v>
      </c>
      <c r="K19" s="3">
        <v>-80600000</v>
      </c>
      <c r="L19" s="3">
        <v>-66600000</v>
      </c>
      <c r="M19" s="3">
        <v>-42100000</v>
      </c>
      <c r="N19" s="3">
        <v>-44000000</v>
      </c>
      <c r="O19" s="4">
        <v>-67600000</v>
      </c>
      <c r="P19" s="3">
        <v>-11900000</v>
      </c>
      <c r="Q19" s="3">
        <v>-15300000</v>
      </c>
      <c r="R19" s="3">
        <v>-19100000</v>
      </c>
      <c r="S19" s="3">
        <v>-21300000</v>
      </c>
    </row>
    <row r="20" spans="1:30" ht="16" x14ac:dyDescent="0.2">
      <c r="A20" s="2" t="s">
        <v>31</v>
      </c>
      <c r="B20" s="3">
        <v>-36520000</v>
      </c>
      <c r="C20" s="3">
        <v>-70273000</v>
      </c>
      <c r="D20" s="3">
        <v>-38428000</v>
      </c>
      <c r="E20" s="3">
        <v>-33454000</v>
      </c>
      <c r="F20" s="3">
        <v>-26604000</v>
      </c>
      <c r="G20" s="3">
        <v>-30656000</v>
      </c>
      <c r="H20" s="3">
        <v>-42432000</v>
      </c>
      <c r="I20" s="3">
        <v>-44901000</v>
      </c>
      <c r="J20" s="3">
        <v>-62739000</v>
      </c>
      <c r="K20" s="3">
        <v>-78300000</v>
      </c>
      <c r="L20" s="3">
        <v>-68800000</v>
      </c>
      <c r="M20" s="3">
        <v>-46700000</v>
      </c>
      <c r="N20" s="3">
        <v>-45800000</v>
      </c>
      <c r="O20" s="4">
        <v>-69400000</v>
      </c>
      <c r="P20" s="3">
        <v>-11900000</v>
      </c>
      <c r="Q20" s="3">
        <v>-17100000</v>
      </c>
      <c r="R20" s="3">
        <v>-19100000</v>
      </c>
      <c r="S20" s="3">
        <v>-21300000</v>
      </c>
    </row>
    <row r="21" spans="1:30" ht="16" x14ac:dyDescent="0.2">
      <c r="A21" s="2" t="s">
        <v>32</v>
      </c>
      <c r="B21" s="3">
        <v>-7141000</v>
      </c>
      <c r="C21" s="3">
        <v>-1922000</v>
      </c>
      <c r="D21" s="3">
        <v>1904000</v>
      </c>
      <c r="E21" s="3">
        <v>1477000</v>
      </c>
      <c r="F21" s="3">
        <v>2158000</v>
      </c>
      <c r="G21" s="3">
        <v>3417000</v>
      </c>
      <c r="H21" s="3">
        <v>1970000</v>
      </c>
      <c r="I21" s="3">
        <v>2128000</v>
      </c>
      <c r="J21" s="3">
        <v>2327000</v>
      </c>
      <c r="K21" s="3">
        <v>2300000</v>
      </c>
      <c r="L21" s="3">
        <v>-2200000</v>
      </c>
      <c r="M21" s="3">
        <v>-4600000</v>
      </c>
      <c r="N21" s="3">
        <v>-1800000</v>
      </c>
      <c r="O21" s="4">
        <v>-1800000</v>
      </c>
      <c r="P21" s="3" t="s">
        <v>24</v>
      </c>
      <c r="Q21" s="3">
        <v>-1800000</v>
      </c>
      <c r="R21" s="3" t="s">
        <v>24</v>
      </c>
      <c r="S21" s="3" t="s">
        <v>24</v>
      </c>
    </row>
    <row r="22" spans="1:30" ht="16" x14ac:dyDescent="0.2">
      <c r="A22" s="2" t="s">
        <v>33</v>
      </c>
      <c r="B22" s="3">
        <v>29379000</v>
      </c>
      <c r="C22" s="3">
        <v>68351000</v>
      </c>
      <c r="D22" s="3">
        <v>40332000</v>
      </c>
      <c r="E22" s="3">
        <v>34931000</v>
      </c>
      <c r="F22" s="3">
        <v>28762000</v>
      </c>
      <c r="G22" s="3">
        <v>34073000</v>
      </c>
      <c r="H22" s="3">
        <v>44402000</v>
      </c>
      <c r="I22" s="3">
        <v>47029000</v>
      </c>
      <c r="J22" s="3">
        <v>65066000</v>
      </c>
      <c r="K22" s="3">
        <v>80600000</v>
      </c>
      <c r="L22" s="3">
        <v>66600000</v>
      </c>
      <c r="M22" s="3">
        <v>42100000</v>
      </c>
      <c r="N22" s="3">
        <v>44000000</v>
      </c>
      <c r="O22" s="4">
        <v>67600000</v>
      </c>
      <c r="P22" s="3">
        <v>11900000</v>
      </c>
      <c r="Q22" s="3">
        <v>15300000</v>
      </c>
      <c r="R22" s="3">
        <v>19100000</v>
      </c>
      <c r="S22" s="3">
        <v>21300000</v>
      </c>
    </row>
    <row r="23" spans="1:30" ht="16" x14ac:dyDescent="0.2">
      <c r="A23" s="2" t="s">
        <v>34</v>
      </c>
      <c r="B23" s="3">
        <v>7729000</v>
      </c>
      <c r="C23" s="3">
        <v>29233000</v>
      </c>
      <c r="D23" s="3">
        <v>-1904000</v>
      </c>
      <c r="E23" s="3">
        <v>-1477000</v>
      </c>
      <c r="F23" s="3">
        <v>-2158000</v>
      </c>
      <c r="G23" s="3">
        <v>-3417000</v>
      </c>
      <c r="H23" s="3">
        <v>-1970000</v>
      </c>
      <c r="I23" s="3">
        <v>-2128000</v>
      </c>
      <c r="J23" s="3">
        <v>-2327000</v>
      </c>
      <c r="K23" s="3">
        <v>-2300000</v>
      </c>
      <c r="L23" s="3">
        <v>2200000</v>
      </c>
      <c r="M23" s="3">
        <v>4600000</v>
      </c>
      <c r="N23" s="3">
        <v>1800000</v>
      </c>
      <c r="O23" s="4">
        <v>1800000</v>
      </c>
      <c r="P23" s="3" t="s">
        <v>24</v>
      </c>
      <c r="Q23" s="3">
        <v>1800000</v>
      </c>
      <c r="R23" s="3" t="s">
        <v>24</v>
      </c>
      <c r="S23" s="3" t="s">
        <v>24</v>
      </c>
    </row>
    <row r="24" spans="1:30" ht="16" x14ac:dyDescent="0.2">
      <c r="A24" s="2" t="s">
        <v>35</v>
      </c>
      <c r="B24" s="3">
        <v>564393000</v>
      </c>
      <c r="C24" s="3">
        <v>683214000</v>
      </c>
      <c r="D24" s="3">
        <v>786867000</v>
      </c>
      <c r="E24" s="3">
        <v>795836000</v>
      </c>
      <c r="F24" s="3">
        <v>829816000</v>
      </c>
      <c r="G24" s="3">
        <v>873790000</v>
      </c>
      <c r="H24" s="3">
        <v>896672000</v>
      </c>
      <c r="I24" s="3">
        <v>970946000</v>
      </c>
      <c r="J24" s="3">
        <v>978840000</v>
      </c>
      <c r="K24" s="3">
        <v>962400000</v>
      </c>
      <c r="L24" s="3">
        <v>970800000</v>
      </c>
      <c r="M24" s="3">
        <v>949600000</v>
      </c>
      <c r="N24" s="3">
        <v>928300000</v>
      </c>
      <c r="O24" s="4">
        <v>964100000</v>
      </c>
      <c r="P24" s="3">
        <v>233200000</v>
      </c>
      <c r="Q24" s="3">
        <v>269300000</v>
      </c>
      <c r="R24" s="3">
        <v>218900000</v>
      </c>
      <c r="S24" s="3">
        <v>242700000</v>
      </c>
    </row>
    <row r="25" spans="1:30" ht="16" x14ac:dyDescent="0.2">
      <c r="A25" s="2" t="s">
        <v>36</v>
      </c>
      <c r="B25" s="3">
        <v>111567000</v>
      </c>
      <c r="C25" s="3">
        <v>139248000</v>
      </c>
      <c r="D25" s="3">
        <v>166867000</v>
      </c>
      <c r="E25" s="3">
        <v>143036000</v>
      </c>
      <c r="F25" s="3">
        <v>170245000</v>
      </c>
      <c r="G25" s="3">
        <v>187924000</v>
      </c>
      <c r="H25" s="3">
        <v>171825000</v>
      </c>
      <c r="I25" s="3">
        <v>168023000</v>
      </c>
      <c r="J25" s="3">
        <v>157535000</v>
      </c>
      <c r="K25" s="3">
        <v>136700000</v>
      </c>
      <c r="L25" s="3">
        <v>124200000</v>
      </c>
      <c r="M25" s="3">
        <v>134000000</v>
      </c>
      <c r="N25" s="3">
        <v>131400000</v>
      </c>
      <c r="O25" s="4">
        <v>124100000</v>
      </c>
      <c r="P25" s="3">
        <v>49200000</v>
      </c>
      <c r="Q25" s="3">
        <v>-600000</v>
      </c>
      <c r="R25" s="3">
        <v>34800000</v>
      </c>
      <c r="S25" s="3">
        <v>40700000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452826000</v>
      </c>
      <c r="C27" s="3">
        <v>543966000</v>
      </c>
      <c r="D27" s="3">
        <v>620000000</v>
      </c>
      <c r="E27" s="3">
        <v>652800000</v>
      </c>
      <c r="F27" s="3">
        <v>659571000</v>
      </c>
      <c r="G27" s="3">
        <v>685866000</v>
      </c>
      <c r="H27" s="3">
        <v>724847000</v>
      </c>
      <c r="I27" s="3">
        <v>802923000</v>
      </c>
      <c r="J27" s="3">
        <v>821305000</v>
      </c>
      <c r="K27" s="3">
        <v>825700000</v>
      </c>
      <c r="L27" s="3">
        <v>846600000</v>
      </c>
      <c r="M27" s="3">
        <v>815600000</v>
      </c>
      <c r="N27" s="3">
        <v>796900000</v>
      </c>
      <c r="O27" s="4">
        <v>840000000</v>
      </c>
      <c r="P27" s="3">
        <v>184000000</v>
      </c>
      <c r="Q27" s="3">
        <v>269900000</v>
      </c>
      <c r="R27" s="3">
        <v>184100000</v>
      </c>
      <c r="S27" s="3">
        <v>202000000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452826000</v>
      </c>
      <c r="C31" s="3">
        <v>543966000</v>
      </c>
      <c r="D31" s="3">
        <v>620000000</v>
      </c>
      <c r="E31" s="3">
        <v>652800000</v>
      </c>
      <c r="F31" s="3">
        <v>659571000</v>
      </c>
      <c r="G31" s="3">
        <v>685866000</v>
      </c>
      <c r="H31" s="3">
        <v>724847000</v>
      </c>
      <c r="I31" s="3">
        <v>802923000</v>
      </c>
      <c r="J31" s="3">
        <v>821305000</v>
      </c>
      <c r="K31" s="3">
        <v>825700000</v>
      </c>
      <c r="L31" s="3">
        <v>846600000</v>
      </c>
      <c r="M31" s="3">
        <v>815600000</v>
      </c>
      <c r="N31" s="3">
        <v>796900000</v>
      </c>
      <c r="O31" s="4">
        <v>840000000</v>
      </c>
      <c r="P31" s="3">
        <v>184000000</v>
      </c>
      <c r="Q31" s="3">
        <v>269900000</v>
      </c>
      <c r="R31" s="3">
        <v>184100000</v>
      </c>
      <c r="S31" s="3">
        <v>202000000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25" t="s">
        <v>44</v>
      </c>
      <c r="B33" s="23">
        <v>452826000</v>
      </c>
      <c r="C33" s="23">
        <v>543966000</v>
      </c>
      <c r="D33" s="23">
        <v>620000000</v>
      </c>
      <c r="E33" s="23">
        <v>652800000</v>
      </c>
      <c r="F33" s="23">
        <v>659571000</v>
      </c>
      <c r="G33" s="23">
        <v>685866000</v>
      </c>
      <c r="H33" s="23">
        <v>724847000</v>
      </c>
      <c r="I33" s="23">
        <v>802923000</v>
      </c>
      <c r="J33" s="23">
        <v>821305000</v>
      </c>
      <c r="K33" s="23">
        <v>825700000</v>
      </c>
      <c r="L33" s="23">
        <v>846600000</v>
      </c>
      <c r="M33" s="23">
        <v>815600000</v>
      </c>
      <c r="N33" s="23">
        <v>796900000</v>
      </c>
      <c r="O33" s="24">
        <v>840000000</v>
      </c>
      <c r="P33" s="23">
        <v>184000000</v>
      </c>
      <c r="Q33" s="23">
        <v>269900000</v>
      </c>
      <c r="R33" s="23">
        <v>184100000</v>
      </c>
      <c r="S33" s="23">
        <v>202000000</v>
      </c>
    </row>
    <row r="34" spans="1:30" ht="16" x14ac:dyDescent="0.2">
      <c r="A34" s="22" t="s">
        <v>60</v>
      </c>
      <c r="B34" s="33">
        <v>41.25</v>
      </c>
      <c r="C34" s="33">
        <v>43.62</v>
      </c>
      <c r="D34" s="33">
        <v>46.18</v>
      </c>
      <c r="E34" s="33">
        <v>46.83</v>
      </c>
      <c r="F34" s="33">
        <v>44.09</v>
      </c>
      <c r="G34" s="33">
        <v>42.08</v>
      </c>
      <c r="H34" s="33">
        <v>41.63</v>
      </c>
      <c r="I34" s="33">
        <v>43.29</v>
      </c>
      <c r="J34" s="33">
        <v>42.85</v>
      </c>
      <c r="K34" s="33">
        <v>41.39</v>
      </c>
      <c r="L34" s="23">
        <v>41</v>
      </c>
      <c r="M34" s="33">
        <v>37.64</v>
      </c>
      <c r="N34" s="33">
        <v>34.200000000000003</v>
      </c>
      <c r="O34" s="34">
        <v>35.43</v>
      </c>
      <c r="P34" s="33">
        <v>31.86</v>
      </c>
      <c r="Q34" s="33">
        <v>42.27</v>
      </c>
      <c r="R34" s="33">
        <v>32.520000000000003</v>
      </c>
      <c r="S34" s="33">
        <v>34.31</v>
      </c>
    </row>
    <row r="35" spans="1:30" ht="19" x14ac:dyDescent="0.25">
      <c r="A35" s="16" t="s">
        <v>195</v>
      </c>
      <c r="B35" s="17"/>
      <c r="C35" s="18">
        <f>(C33/B33)-1</f>
        <v>0.20126936174159615</v>
      </c>
      <c r="D35" s="18">
        <f>(D33/C33)-1</f>
        <v>0.13977711842284268</v>
      </c>
      <c r="E35" s="18">
        <f>(E33/D33)-1</f>
        <v>5.2903225806451681E-2</v>
      </c>
      <c r="F35" s="18">
        <f t="shared" ref="F35:N35" si="4">(F33/E33)-1</f>
        <v>1.0372242647058716E-2</v>
      </c>
      <c r="G35" s="18">
        <f t="shared" si="4"/>
        <v>3.9866822525550738E-2</v>
      </c>
      <c r="H35" s="18">
        <f t="shared" si="4"/>
        <v>5.6834716985533662E-2</v>
      </c>
      <c r="I35" s="18">
        <f t="shared" si="4"/>
        <v>0.10771376580161052</v>
      </c>
      <c r="J35" s="18">
        <f t="shared" si="4"/>
        <v>2.2893851589753877E-2</v>
      </c>
      <c r="K35" s="18">
        <f t="shared" si="4"/>
        <v>5.3512397952040214E-3</v>
      </c>
      <c r="L35" s="18">
        <f t="shared" si="4"/>
        <v>2.5311856606515581E-2</v>
      </c>
      <c r="M35" s="18">
        <f t="shared" si="4"/>
        <v>-3.6617056461138664E-2</v>
      </c>
      <c r="N35" s="18">
        <f t="shared" si="4"/>
        <v>-2.2927905836194196E-2</v>
      </c>
      <c r="O35" s="18">
        <f>(O33/N33)-1</f>
        <v>5.4084577738737538E-2</v>
      </c>
      <c r="P35" s="18"/>
      <c r="Q35" s="18">
        <f>(Q33/P33)-1</f>
        <v>0.46684782608695663</v>
      </c>
      <c r="R35" s="18">
        <f>(R33/Q33)-1</f>
        <v>-0.31789551685809558</v>
      </c>
      <c r="S35" s="18">
        <f>(S33/R33)-1</f>
        <v>9.7229766431287334E-2</v>
      </c>
      <c r="T35" s="12"/>
      <c r="U35" s="12"/>
      <c r="V35" s="12"/>
      <c r="W35" s="12"/>
      <c r="X35" s="12"/>
      <c r="Y35" s="12"/>
      <c r="Z35" s="12"/>
      <c r="AA35" s="13"/>
      <c r="AB35" s="13"/>
      <c r="AC35" s="13"/>
      <c r="AD35" s="13"/>
    </row>
    <row r="36" spans="1:30" ht="19" customHeight="1" x14ac:dyDescent="0.2">
      <c r="A36" s="19" t="s">
        <v>196</v>
      </c>
      <c r="B36" s="20">
        <f t="shared" ref="B36:S36" si="5">(B16*(1-0.25))/(B126+B105+B96)</f>
        <v>0.14772070777702309</v>
      </c>
      <c r="C36" s="20">
        <f t="shared" si="5"/>
        <v>0.15672510185998398</v>
      </c>
      <c r="D36" s="20">
        <f t="shared" si="5"/>
        <v>0.16731905212578993</v>
      </c>
      <c r="E36" s="20">
        <f t="shared" si="5"/>
        <v>0.15842958976396249</v>
      </c>
      <c r="F36" s="20">
        <f t="shared" si="5"/>
        <v>0.16516309426183878</v>
      </c>
      <c r="G36" s="20">
        <f t="shared" si="5"/>
        <v>0.17831586758954049</v>
      </c>
      <c r="H36" s="20">
        <f t="shared" si="5"/>
        <v>0.18309366355754295</v>
      </c>
      <c r="I36" s="20">
        <f t="shared" si="5"/>
        <v>0.19247613206548778</v>
      </c>
      <c r="J36" s="20">
        <f t="shared" si="5"/>
        <v>0.18167015649764645</v>
      </c>
      <c r="K36" s="20">
        <f t="shared" si="5"/>
        <v>0.18531439139206457</v>
      </c>
      <c r="L36" s="20">
        <f t="shared" si="5"/>
        <v>0.19564652934048815</v>
      </c>
      <c r="M36" s="20">
        <f t="shared" si="5"/>
        <v>0.20896656534954408</v>
      </c>
      <c r="N36" s="20">
        <f t="shared" si="5"/>
        <v>0.22641074659474961</v>
      </c>
      <c r="O36" s="20">
        <f t="shared" si="5"/>
        <v>0.2364270895601111</v>
      </c>
      <c r="P36" s="20">
        <f t="shared" si="5"/>
        <v>5.6946064640087835E-2</v>
      </c>
      <c r="Q36" s="20">
        <f t="shared" si="5"/>
        <v>6.5032601645444305E-2</v>
      </c>
      <c r="R36" s="20">
        <f t="shared" si="5"/>
        <v>5.2185269023158627E-2</v>
      </c>
      <c r="S36" s="20">
        <f t="shared" si="5"/>
        <v>5.8749646193037082E-2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452826000</v>
      </c>
      <c r="C39" s="3">
        <v>543966000</v>
      </c>
      <c r="D39" s="3">
        <v>620000000</v>
      </c>
      <c r="E39" s="3">
        <v>652800000</v>
      </c>
      <c r="F39" s="3">
        <v>659571000</v>
      </c>
      <c r="G39" s="3">
        <v>685866000</v>
      </c>
      <c r="H39" s="3">
        <v>724847000</v>
      </c>
      <c r="I39" s="3">
        <v>802923000</v>
      </c>
      <c r="J39" s="3">
        <v>821305000</v>
      </c>
      <c r="K39" s="3">
        <v>825700000</v>
      </c>
      <c r="L39" s="3">
        <v>846600000</v>
      </c>
      <c r="M39" s="3">
        <v>815600000</v>
      </c>
      <c r="N39" s="3">
        <v>796900000</v>
      </c>
      <c r="O39" s="4">
        <v>840000000</v>
      </c>
      <c r="P39" s="3">
        <v>184000000</v>
      </c>
      <c r="Q39" s="3">
        <v>269900000</v>
      </c>
      <c r="R39" s="3">
        <v>184100000</v>
      </c>
      <c r="S39" s="3">
        <v>202000000</v>
      </c>
    </row>
    <row r="40" spans="1:30" ht="16" x14ac:dyDescent="0.2">
      <c r="A40" s="2" t="s">
        <v>48</v>
      </c>
      <c r="B40" s="3">
        <v>208106000</v>
      </c>
      <c r="C40" s="3">
        <v>206917000</v>
      </c>
      <c r="D40" s="3">
        <v>203918000</v>
      </c>
      <c r="E40" s="3">
        <v>195647000</v>
      </c>
      <c r="F40" s="3">
        <v>188487000</v>
      </c>
      <c r="G40" s="3">
        <v>179218000</v>
      </c>
      <c r="H40" s="3">
        <v>170155000</v>
      </c>
      <c r="I40" s="3">
        <v>162700000</v>
      </c>
      <c r="J40" s="3">
        <v>156600000</v>
      </c>
      <c r="K40" s="3">
        <v>150600000</v>
      </c>
      <c r="L40" s="3">
        <v>140496000</v>
      </c>
      <c r="M40" s="3">
        <v>133122000</v>
      </c>
      <c r="N40" s="3">
        <v>125206000</v>
      </c>
      <c r="O40" s="4">
        <v>120405504</v>
      </c>
      <c r="P40" s="3">
        <v>124300000</v>
      </c>
      <c r="Q40" s="3">
        <v>119522016</v>
      </c>
      <c r="R40" s="3">
        <v>119800000</v>
      </c>
      <c r="S40" s="3">
        <v>118000000</v>
      </c>
    </row>
    <row r="41" spans="1:30" ht="16" x14ac:dyDescent="0.2">
      <c r="A41" s="2" t="s">
        <v>49</v>
      </c>
      <c r="B41" s="5">
        <v>2.1800000000000002</v>
      </c>
      <c r="C41" s="5">
        <v>2.63</v>
      </c>
      <c r="D41" s="5">
        <v>3.04</v>
      </c>
      <c r="E41" s="5">
        <v>3.34</v>
      </c>
      <c r="F41" s="5">
        <v>3.5</v>
      </c>
      <c r="G41" s="5">
        <v>3.83</v>
      </c>
      <c r="H41" s="5">
        <v>4.26</v>
      </c>
      <c r="I41" s="5">
        <v>4.93</v>
      </c>
      <c r="J41" s="5">
        <v>5.24</v>
      </c>
      <c r="K41" s="5">
        <v>5.48</v>
      </c>
      <c r="L41" s="5">
        <v>6.03</v>
      </c>
      <c r="M41" s="5">
        <v>6.13</v>
      </c>
      <c r="N41" s="5">
        <v>6.36</v>
      </c>
      <c r="O41" s="6">
        <v>6.98</v>
      </c>
      <c r="P41" s="5">
        <v>1.48</v>
      </c>
      <c r="Q41" s="5">
        <v>2.2599999999999998</v>
      </c>
      <c r="R41" s="5">
        <v>1.54</v>
      </c>
      <c r="S41" s="5">
        <v>1.71</v>
      </c>
    </row>
    <row r="42" spans="1:30" ht="16" x14ac:dyDescent="0.2">
      <c r="A42" s="2" t="s">
        <v>50</v>
      </c>
      <c r="B42" s="5">
        <v>2.1800000000000002</v>
      </c>
      <c r="C42" s="5">
        <v>2.63</v>
      </c>
      <c r="D42" s="5">
        <v>3.04</v>
      </c>
      <c r="E42" s="5">
        <v>3.34</v>
      </c>
      <c r="F42" s="5">
        <v>3.5</v>
      </c>
      <c r="G42" s="5">
        <v>3.83</v>
      </c>
      <c r="H42" s="5">
        <v>4.26</v>
      </c>
      <c r="I42" s="5">
        <v>4.93</v>
      </c>
      <c r="J42" s="5">
        <v>5.24</v>
      </c>
      <c r="K42" s="5">
        <v>5.48</v>
      </c>
      <c r="L42" s="5">
        <v>6.03</v>
      </c>
      <c r="M42" s="5">
        <v>6.13</v>
      </c>
      <c r="N42" s="5">
        <v>6.36</v>
      </c>
      <c r="O42" s="6">
        <v>6.98</v>
      </c>
      <c r="P42" s="5">
        <v>1.48</v>
      </c>
      <c r="Q42" s="5">
        <v>2.2599999999999998</v>
      </c>
      <c r="R42" s="5">
        <v>1.54</v>
      </c>
      <c r="S42" s="5">
        <v>1.71</v>
      </c>
    </row>
    <row r="43" spans="1:30" ht="16" x14ac:dyDescent="0.2">
      <c r="A43" s="2" t="s">
        <v>51</v>
      </c>
      <c r="B43" s="3">
        <v>212933000</v>
      </c>
      <c r="C43" s="3">
        <v>213922000</v>
      </c>
      <c r="D43" s="3">
        <v>209170000</v>
      </c>
      <c r="E43" s="3">
        <v>199487000</v>
      </c>
      <c r="F43" s="3">
        <v>192300000</v>
      </c>
      <c r="G43" s="3">
        <v>183619000</v>
      </c>
      <c r="H43" s="3">
        <v>173296000</v>
      </c>
      <c r="I43" s="3">
        <v>166600000</v>
      </c>
      <c r="J43" s="3">
        <v>159400000</v>
      </c>
      <c r="K43" s="3">
        <v>152100000</v>
      </c>
      <c r="L43" s="3">
        <v>141978000</v>
      </c>
      <c r="M43" s="3">
        <v>134110000</v>
      </c>
      <c r="N43" s="3">
        <v>126339000</v>
      </c>
      <c r="O43" s="4">
        <v>121438989</v>
      </c>
      <c r="P43" s="3">
        <v>125000000</v>
      </c>
      <c r="Q43" s="3">
        <v>120455956</v>
      </c>
      <c r="R43" s="3">
        <v>121100000</v>
      </c>
      <c r="S43" s="3">
        <v>119200000</v>
      </c>
    </row>
    <row r="44" spans="1:30" ht="16" x14ac:dyDescent="0.2">
      <c r="A44" s="2" t="s">
        <v>52</v>
      </c>
      <c r="B44" s="5">
        <v>2.13</v>
      </c>
      <c r="C44" s="5">
        <v>2.54</v>
      </c>
      <c r="D44" s="5">
        <v>2.96</v>
      </c>
      <c r="E44" s="5">
        <v>3.27</v>
      </c>
      <c r="F44" s="5">
        <v>3.43</v>
      </c>
      <c r="G44" s="5">
        <v>3.74</v>
      </c>
      <c r="H44" s="5">
        <v>4.18</v>
      </c>
      <c r="I44" s="5">
        <v>4.82</v>
      </c>
      <c r="J44" s="5">
        <v>5.15</v>
      </c>
      <c r="K44" s="5">
        <v>5.43</v>
      </c>
      <c r="L44" s="5">
        <v>5.96</v>
      </c>
      <c r="M44" s="5">
        <v>6.08</v>
      </c>
      <c r="N44" s="5">
        <v>6.31</v>
      </c>
      <c r="O44" s="6">
        <v>6.92</v>
      </c>
      <c r="P44" s="5">
        <v>1.47</v>
      </c>
      <c r="Q44" s="5">
        <v>2.2400000000000002</v>
      </c>
      <c r="R44" s="5">
        <v>1.52</v>
      </c>
      <c r="S44" s="5">
        <v>1.69</v>
      </c>
    </row>
    <row r="45" spans="1:30" ht="16" x14ac:dyDescent="0.2">
      <c r="A45" s="2" t="s">
        <v>53</v>
      </c>
      <c r="B45" s="5">
        <v>2.13</v>
      </c>
      <c r="C45" s="5">
        <v>2.54</v>
      </c>
      <c r="D45" s="5">
        <v>2.96</v>
      </c>
      <c r="E45" s="5">
        <v>3.27</v>
      </c>
      <c r="F45" s="5">
        <v>3.43</v>
      </c>
      <c r="G45" s="5">
        <v>3.74</v>
      </c>
      <c r="H45" s="5">
        <v>4.18</v>
      </c>
      <c r="I45" s="5">
        <v>4.82</v>
      </c>
      <c r="J45" s="5">
        <v>5.15</v>
      </c>
      <c r="K45" s="5">
        <v>5.43</v>
      </c>
      <c r="L45" s="5">
        <v>5.96</v>
      </c>
      <c r="M45" s="5">
        <v>6.08</v>
      </c>
      <c r="N45" s="5">
        <v>6.31</v>
      </c>
      <c r="O45" s="6">
        <v>6.92</v>
      </c>
      <c r="P45" s="5">
        <v>1.47</v>
      </c>
      <c r="Q45" s="5">
        <v>2.2400000000000002</v>
      </c>
      <c r="R45" s="5">
        <v>1.52</v>
      </c>
      <c r="S45" s="5">
        <v>1.69</v>
      </c>
    </row>
    <row r="46" spans="1:30" ht="16" x14ac:dyDescent="0.2">
      <c r="A46" s="2" t="s">
        <v>54</v>
      </c>
      <c r="B46" s="3">
        <v>594368000</v>
      </c>
      <c r="C46" s="3">
        <v>693719000</v>
      </c>
      <c r="D46" s="3">
        <v>761424000</v>
      </c>
      <c r="E46" s="3">
        <v>772470000</v>
      </c>
      <c r="F46" s="3">
        <v>812338000</v>
      </c>
      <c r="G46" s="3">
        <v>853687000</v>
      </c>
      <c r="H46" s="3">
        <v>867006000</v>
      </c>
      <c r="I46" s="3">
        <v>940553000</v>
      </c>
      <c r="J46" s="3">
        <v>934562000</v>
      </c>
      <c r="K46" s="3">
        <v>905800000</v>
      </c>
      <c r="L46" s="3">
        <v>931300000</v>
      </c>
      <c r="M46" s="3">
        <v>938200000</v>
      </c>
      <c r="N46" s="3">
        <v>920500000</v>
      </c>
      <c r="O46" s="4">
        <v>933900000</v>
      </c>
      <c r="P46" s="3">
        <v>230800000</v>
      </c>
      <c r="Q46" s="3">
        <v>263500000</v>
      </c>
      <c r="R46" s="3">
        <v>210000000</v>
      </c>
      <c r="S46" s="3">
        <v>229600000</v>
      </c>
    </row>
    <row r="47" spans="1:30" ht="16" x14ac:dyDescent="0.2">
      <c r="A47" s="2" t="s">
        <v>55</v>
      </c>
      <c r="B47" s="5">
        <v>54.14</v>
      </c>
      <c r="C47" s="5">
        <v>55.63</v>
      </c>
      <c r="D47" s="5">
        <v>56.71</v>
      </c>
      <c r="E47" s="5">
        <v>55.41</v>
      </c>
      <c r="F47" s="5">
        <v>54.31</v>
      </c>
      <c r="G47" s="5">
        <v>52.38</v>
      </c>
      <c r="H47" s="5">
        <v>49.79</v>
      </c>
      <c r="I47" s="5">
        <v>50.71</v>
      </c>
      <c r="J47" s="5">
        <v>48.76</v>
      </c>
      <c r="K47" s="5">
        <v>45.41</v>
      </c>
      <c r="L47" s="5">
        <v>45.1</v>
      </c>
      <c r="M47" s="5">
        <v>43.3</v>
      </c>
      <c r="N47" s="5">
        <v>39.51</v>
      </c>
      <c r="O47" s="6">
        <v>39.39</v>
      </c>
      <c r="P47" s="5">
        <v>39.81</v>
      </c>
      <c r="Q47" s="5">
        <v>39.51</v>
      </c>
      <c r="R47" s="5">
        <v>39.18</v>
      </c>
      <c r="S47" s="5">
        <v>39.39</v>
      </c>
    </row>
    <row r="48" spans="1:30" ht="16" x14ac:dyDescent="0.2">
      <c r="A48" s="2" t="s">
        <v>56</v>
      </c>
      <c r="B48" s="3">
        <v>535602000</v>
      </c>
      <c r="C48" s="3">
        <v>642174000</v>
      </c>
      <c r="D48" s="3">
        <v>746535000</v>
      </c>
      <c r="E48" s="3">
        <v>760905000</v>
      </c>
      <c r="F48" s="3">
        <v>801054000</v>
      </c>
      <c r="G48" s="3">
        <v>839717000</v>
      </c>
      <c r="H48" s="3">
        <v>852270000</v>
      </c>
      <c r="I48" s="3">
        <v>923917000</v>
      </c>
      <c r="J48" s="3">
        <v>913774000</v>
      </c>
      <c r="K48" s="3">
        <v>881800000</v>
      </c>
      <c r="L48" s="3">
        <v>904200000</v>
      </c>
      <c r="M48" s="3">
        <v>907500000</v>
      </c>
      <c r="N48" s="3">
        <v>884300000</v>
      </c>
      <c r="O48" s="4">
        <v>896500000</v>
      </c>
      <c r="P48" s="3">
        <v>221300000</v>
      </c>
      <c r="Q48" s="3">
        <v>254000000</v>
      </c>
      <c r="R48" s="3">
        <v>199800000</v>
      </c>
      <c r="S48" s="3">
        <v>221400000</v>
      </c>
    </row>
    <row r="49" spans="1:19" ht="16" x14ac:dyDescent="0.2">
      <c r="A49" s="2" t="s">
        <v>57</v>
      </c>
      <c r="B49" s="3">
        <v>535602000</v>
      </c>
      <c r="C49" s="3">
        <v>642174000</v>
      </c>
      <c r="D49" s="3">
        <v>746535000</v>
      </c>
      <c r="E49" s="3">
        <v>760905000</v>
      </c>
      <c r="F49" s="3">
        <v>801054000</v>
      </c>
      <c r="G49" s="3">
        <v>839717000</v>
      </c>
      <c r="H49" s="3">
        <v>852270000</v>
      </c>
      <c r="I49" s="3">
        <v>923917000</v>
      </c>
      <c r="J49" s="3">
        <v>913774000</v>
      </c>
      <c r="K49" s="3">
        <v>881800000</v>
      </c>
      <c r="L49" s="3">
        <v>904200000</v>
      </c>
      <c r="M49" s="3">
        <v>907500000</v>
      </c>
      <c r="N49" s="3">
        <v>884300000</v>
      </c>
      <c r="O49" s="4">
        <v>896500000</v>
      </c>
      <c r="P49" s="3">
        <v>221300000</v>
      </c>
      <c r="Q49" s="3">
        <v>254000000</v>
      </c>
      <c r="R49" s="3">
        <v>199800000</v>
      </c>
      <c r="S49" s="3">
        <v>221400000</v>
      </c>
    </row>
    <row r="50" spans="1:19" ht="16" x14ac:dyDescent="0.2">
      <c r="A50" s="2" t="s">
        <v>61</v>
      </c>
      <c r="B50" s="3">
        <v>490339</v>
      </c>
      <c r="C50" s="3">
        <v>525711</v>
      </c>
      <c r="D50" s="3">
        <v>496192</v>
      </c>
      <c r="E50" s="3">
        <v>466256</v>
      </c>
      <c r="F50" s="3">
        <v>473659</v>
      </c>
      <c r="G50" s="3">
        <v>418122</v>
      </c>
      <c r="H50" s="3">
        <v>406751</v>
      </c>
      <c r="I50" s="3">
        <v>405301</v>
      </c>
      <c r="J50" s="3">
        <v>817260</v>
      </c>
      <c r="K50" s="3">
        <v>379384</v>
      </c>
      <c r="L50" s="3">
        <v>397249</v>
      </c>
      <c r="M50" s="3">
        <v>825133</v>
      </c>
      <c r="N50" s="3">
        <v>386641</v>
      </c>
      <c r="O50" s="4">
        <v>393462</v>
      </c>
      <c r="P50" s="3">
        <v>219954</v>
      </c>
      <c r="Q50" s="3">
        <v>105958</v>
      </c>
      <c r="R50" s="3">
        <v>93960</v>
      </c>
      <c r="S50" s="3">
        <v>97693</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58766000</v>
      </c>
      <c r="C52" s="3">
        <v>51545000</v>
      </c>
      <c r="D52" s="3">
        <v>14889000</v>
      </c>
      <c r="E52" s="3">
        <v>11565000</v>
      </c>
      <c r="F52" s="3">
        <v>11284000</v>
      </c>
      <c r="G52" s="3">
        <v>13970000</v>
      </c>
      <c r="H52" s="3">
        <v>14736000</v>
      </c>
      <c r="I52" s="3">
        <v>16636000</v>
      </c>
      <c r="J52" s="3">
        <v>20788000</v>
      </c>
      <c r="K52" s="3">
        <v>24000000</v>
      </c>
      <c r="L52" s="3">
        <v>27100000</v>
      </c>
      <c r="M52" s="3">
        <v>30700000</v>
      </c>
      <c r="N52" s="3">
        <v>36200000</v>
      </c>
      <c r="O52" s="4">
        <v>37400000</v>
      </c>
      <c r="P52" s="3">
        <v>9500000</v>
      </c>
      <c r="Q52" s="3">
        <v>9500000</v>
      </c>
      <c r="R52" s="3">
        <v>10200000</v>
      </c>
      <c r="S52" s="3">
        <v>8200000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1416934000</v>
      </c>
      <c r="C55" s="3">
        <v>1770003000</v>
      </c>
      <c r="D55" s="3">
        <v>1924919000</v>
      </c>
      <c r="E55" s="3">
        <v>1600318000</v>
      </c>
      <c r="F55" s="3">
        <v>1747835000</v>
      </c>
      <c r="G55" s="3">
        <v>1780752000</v>
      </c>
      <c r="H55" s="3">
        <v>1892455000</v>
      </c>
      <c r="I55" s="3">
        <v>1964431000</v>
      </c>
      <c r="J55" s="3">
        <v>2321907000</v>
      </c>
      <c r="K55" s="3">
        <v>2134200000</v>
      </c>
      <c r="L55" s="3">
        <v>2278600000</v>
      </c>
      <c r="M55" s="3">
        <v>2337900000</v>
      </c>
      <c r="N55" s="3">
        <v>2331800000</v>
      </c>
      <c r="O55" s="4">
        <v>2053900000</v>
      </c>
      <c r="P55" s="3">
        <v>1973000000</v>
      </c>
      <c r="Q55" s="3">
        <v>2331800000</v>
      </c>
      <c r="R55" s="3">
        <v>2096700000</v>
      </c>
      <c r="S55" s="3">
        <v>2053900000</v>
      </c>
    </row>
    <row r="56" spans="1:19" ht="16" x14ac:dyDescent="0.2">
      <c r="A56" s="2" t="s">
        <v>65</v>
      </c>
      <c r="B56" s="3">
        <v>1089495000</v>
      </c>
      <c r="C56" s="3">
        <v>1359540000</v>
      </c>
      <c r="D56" s="3">
        <v>1503337000</v>
      </c>
      <c r="E56" s="3">
        <v>1166814000</v>
      </c>
      <c r="F56" s="3">
        <v>1312462000</v>
      </c>
      <c r="G56" s="3">
        <v>1284227000</v>
      </c>
      <c r="H56" s="3">
        <v>1372927000</v>
      </c>
      <c r="I56" s="3">
        <v>1410730000</v>
      </c>
      <c r="J56" s="3">
        <v>1751779000</v>
      </c>
      <c r="K56" s="3">
        <v>1579900000</v>
      </c>
      <c r="L56" s="3">
        <v>1687700000</v>
      </c>
      <c r="M56" s="3">
        <v>1693700000</v>
      </c>
      <c r="N56" s="3">
        <v>1637600000</v>
      </c>
      <c r="O56" s="4">
        <v>1585400000</v>
      </c>
      <c r="P56" s="3">
        <v>1614300000</v>
      </c>
      <c r="Q56" s="3">
        <v>1637600000</v>
      </c>
      <c r="R56" s="3">
        <v>1686400000</v>
      </c>
      <c r="S56" s="3">
        <v>1585400000</v>
      </c>
    </row>
    <row r="57" spans="1:19" ht="16" x14ac:dyDescent="0.2">
      <c r="A57" s="2" t="s">
        <v>66</v>
      </c>
      <c r="B57" s="3">
        <v>551777000</v>
      </c>
      <c r="C57" s="3">
        <v>493546000</v>
      </c>
      <c r="D57" s="3">
        <v>574802000</v>
      </c>
      <c r="E57" s="3">
        <v>408432000</v>
      </c>
      <c r="F57" s="3">
        <v>261970000</v>
      </c>
      <c r="G57" s="3">
        <v>192312000</v>
      </c>
      <c r="H57" s="3">
        <v>187428000</v>
      </c>
      <c r="I57" s="3">
        <v>245014000</v>
      </c>
      <c r="J57" s="3">
        <v>303627000</v>
      </c>
      <c r="K57" s="3">
        <v>279200000</v>
      </c>
      <c r="L57" s="3">
        <v>255700000</v>
      </c>
      <c r="M57" s="3">
        <v>271900000</v>
      </c>
      <c r="N57" s="3">
        <v>196000000</v>
      </c>
      <c r="O57" s="4">
        <v>286000000</v>
      </c>
      <c r="P57" s="3">
        <v>426800000</v>
      </c>
      <c r="Q57" s="3">
        <v>196000000</v>
      </c>
      <c r="R57" s="3">
        <v>275700000</v>
      </c>
      <c r="S57" s="3">
        <v>286000000</v>
      </c>
    </row>
    <row r="58" spans="1:19" ht="16" x14ac:dyDescent="0.2">
      <c r="A58" s="2" t="s">
        <v>67</v>
      </c>
      <c r="B58" s="3">
        <v>537718000</v>
      </c>
      <c r="C58" s="3">
        <v>865994000</v>
      </c>
      <c r="D58" s="3">
        <v>928535000</v>
      </c>
      <c r="E58" s="3">
        <v>758382000</v>
      </c>
      <c r="F58" s="3">
        <v>1050492000</v>
      </c>
      <c r="G58" s="3">
        <v>1091915000</v>
      </c>
      <c r="H58" s="3">
        <v>1185499000</v>
      </c>
      <c r="I58" s="3">
        <v>1165716000</v>
      </c>
      <c r="J58" s="3">
        <v>1448152000</v>
      </c>
      <c r="K58" s="3">
        <v>1300700000</v>
      </c>
      <c r="L58" s="3">
        <v>1432000000</v>
      </c>
      <c r="M58" s="3">
        <v>1421800000</v>
      </c>
      <c r="N58" s="3">
        <v>1441600000</v>
      </c>
      <c r="O58" s="4">
        <v>1299400000</v>
      </c>
      <c r="P58" s="3">
        <v>1187500000</v>
      </c>
      <c r="Q58" s="3">
        <v>1441600000</v>
      </c>
      <c r="R58" s="3">
        <v>1410700000</v>
      </c>
      <c r="S58" s="3">
        <v>1299400000</v>
      </c>
    </row>
    <row r="59" spans="1:19" ht="16" x14ac:dyDescent="0.2">
      <c r="A59" s="2" t="s">
        <v>68</v>
      </c>
      <c r="B59" s="3">
        <v>283192000</v>
      </c>
      <c r="C59" s="3">
        <v>357418000</v>
      </c>
      <c r="D59" s="3">
        <v>373755000</v>
      </c>
      <c r="E59" s="3">
        <v>379648000</v>
      </c>
      <c r="F59" s="3">
        <v>366700000</v>
      </c>
      <c r="G59" s="3">
        <v>410763000</v>
      </c>
      <c r="H59" s="3">
        <v>478507000</v>
      </c>
      <c r="I59" s="3">
        <v>472223000</v>
      </c>
      <c r="J59" s="3">
        <v>495390000</v>
      </c>
      <c r="K59" s="3">
        <v>495800000</v>
      </c>
      <c r="L59" s="3">
        <v>540800000</v>
      </c>
      <c r="M59" s="3">
        <v>597800000</v>
      </c>
      <c r="N59" s="3">
        <v>644200000</v>
      </c>
      <c r="O59" s="4">
        <v>413400000</v>
      </c>
      <c r="P59" s="3">
        <v>306600000</v>
      </c>
      <c r="Q59" s="3">
        <v>644200000</v>
      </c>
      <c r="R59" s="3">
        <v>355500000</v>
      </c>
      <c r="S59" s="3">
        <v>413400000</v>
      </c>
    </row>
    <row r="60" spans="1:19" ht="16" x14ac:dyDescent="0.2">
      <c r="A60" s="2" t="s">
        <v>69</v>
      </c>
      <c r="B60" s="3">
        <v>283192000</v>
      </c>
      <c r="C60" s="3">
        <v>357418000</v>
      </c>
      <c r="D60" s="3">
        <v>373755000</v>
      </c>
      <c r="E60" s="3">
        <v>379648000</v>
      </c>
      <c r="F60" s="3">
        <v>366700000</v>
      </c>
      <c r="G60" s="3">
        <v>410763000</v>
      </c>
      <c r="H60" s="3">
        <v>478507000</v>
      </c>
      <c r="I60" s="3">
        <v>472223000</v>
      </c>
      <c r="J60" s="3">
        <v>495390000</v>
      </c>
      <c r="K60" s="3">
        <v>495800000</v>
      </c>
      <c r="L60" s="3">
        <v>540800000</v>
      </c>
      <c r="M60" s="3">
        <v>597800000</v>
      </c>
      <c r="N60" s="3">
        <v>644200000</v>
      </c>
      <c r="O60" s="4">
        <v>413400000</v>
      </c>
      <c r="P60" s="3">
        <v>306600000</v>
      </c>
      <c r="Q60" s="3">
        <v>644200000</v>
      </c>
      <c r="R60" s="3">
        <v>355500000</v>
      </c>
      <c r="S60" s="3">
        <v>413400000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44247000</v>
      </c>
      <c r="C70" s="3">
        <v>53045000</v>
      </c>
      <c r="D70" s="3">
        <v>47827000</v>
      </c>
      <c r="E70" s="3">
        <v>53856000</v>
      </c>
      <c r="F70" s="3">
        <v>68673000</v>
      </c>
      <c r="G70" s="3">
        <v>85762000</v>
      </c>
      <c r="H70" s="3">
        <v>41021000</v>
      </c>
      <c r="I70" s="3">
        <v>81478000</v>
      </c>
      <c r="J70" s="3">
        <v>74738000</v>
      </c>
      <c r="K70" s="3">
        <v>58500000</v>
      </c>
      <c r="L70" s="3">
        <v>50100000</v>
      </c>
      <c r="M70" s="3">
        <v>46400000</v>
      </c>
      <c r="N70" s="3">
        <v>50000000</v>
      </c>
      <c r="O70" s="4">
        <v>55100000</v>
      </c>
      <c r="P70" s="3">
        <v>52100000</v>
      </c>
      <c r="Q70" s="3">
        <v>50000000</v>
      </c>
      <c r="R70" s="3">
        <v>54800000</v>
      </c>
      <c r="S70" s="3">
        <v>55100000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2188368000</v>
      </c>
      <c r="C76" s="3">
        <v>2358060000</v>
      </c>
      <c r="D76" s="3">
        <v>2627474000</v>
      </c>
      <c r="E76" s="3">
        <v>3286119000</v>
      </c>
      <c r="F76" s="3">
        <v>3200983000</v>
      </c>
      <c r="G76" s="3">
        <v>3289128000</v>
      </c>
      <c r="H76" s="3">
        <v>3325181000</v>
      </c>
      <c r="I76" s="3">
        <v>3498495000</v>
      </c>
      <c r="J76" s="3">
        <v>3506306000</v>
      </c>
      <c r="K76" s="3">
        <v>3630700000</v>
      </c>
      <c r="L76" s="3">
        <v>3560600000</v>
      </c>
      <c r="M76" s="3">
        <v>3562300000</v>
      </c>
      <c r="N76" s="3">
        <v>3393000000</v>
      </c>
      <c r="O76" s="4">
        <v>3437400000</v>
      </c>
      <c r="P76" s="3">
        <v>3494500000</v>
      </c>
      <c r="Q76" s="3">
        <v>3393000000</v>
      </c>
      <c r="R76" s="3">
        <v>3447500000</v>
      </c>
      <c r="S76" s="3">
        <v>3437400000</v>
      </c>
    </row>
    <row r="77" spans="1:19" ht="16" x14ac:dyDescent="0.2">
      <c r="A77" s="2" t="s">
        <v>86</v>
      </c>
      <c r="B77" s="3">
        <v>37065000</v>
      </c>
      <c r="C77" s="3">
        <v>36639000</v>
      </c>
      <c r="D77" s="3">
        <v>36973000</v>
      </c>
      <c r="E77" s="3">
        <v>37991000</v>
      </c>
      <c r="F77" s="3">
        <v>41549000</v>
      </c>
      <c r="G77" s="3">
        <v>48692000</v>
      </c>
      <c r="H77" s="3">
        <v>61859000</v>
      </c>
      <c r="I77" s="3">
        <v>77767000</v>
      </c>
      <c r="J77" s="3">
        <v>78514000</v>
      </c>
      <c r="K77" s="3">
        <v>87700000</v>
      </c>
      <c r="L77" s="3">
        <v>88100000</v>
      </c>
      <c r="M77" s="3">
        <v>83400000</v>
      </c>
      <c r="N77" s="3">
        <v>82800000</v>
      </c>
      <c r="O77" s="4">
        <v>78400000</v>
      </c>
      <c r="P77" s="3">
        <v>82400000</v>
      </c>
      <c r="Q77" s="3">
        <v>82800000</v>
      </c>
      <c r="R77" s="3">
        <v>80100000</v>
      </c>
      <c r="S77" s="3">
        <v>78400000</v>
      </c>
    </row>
    <row r="78" spans="1:19" ht="16" x14ac:dyDescent="0.2">
      <c r="A78" s="2" t="s">
        <v>87</v>
      </c>
      <c r="B78" s="3">
        <v>98150000</v>
      </c>
      <c r="C78" s="3">
        <v>102836000</v>
      </c>
      <c r="D78" s="3">
        <v>109781000</v>
      </c>
      <c r="E78" s="3">
        <v>118990000</v>
      </c>
      <c r="F78" s="3">
        <v>102707000</v>
      </c>
      <c r="G78" s="3">
        <v>116745000</v>
      </c>
      <c r="H78" s="3">
        <v>137471000</v>
      </c>
      <c r="I78" s="3">
        <v>153997000</v>
      </c>
      <c r="J78" s="3">
        <v>147429000</v>
      </c>
      <c r="K78" s="3">
        <v>165200000</v>
      </c>
      <c r="L78" s="3">
        <v>175000000</v>
      </c>
      <c r="M78" s="3">
        <v>181200000</v>
      </c>
      <c r="N78" s="3">
        <v>195500000</v>
      </c>
      <c r="O78" s="4">
        <v>78400000</v>
      </c>
      <c r="P78" s="3">
        <v>82400000</v>
      </c>
      <c r="Q78" s="3">
        <v>195500000</v>
      </c>
      <c r="R78" s="3">
        <v>80100000</v>
      </c>
      <c r="S78" s="3">
        <v>78400000</v>
      </c>
    </row>
    <row r="79" spans="1:19" ht="16" x14ac:dyDescent="0.2">
      <c r="A79" s="2" t="s">
        <v>88</v>
      </c>
      <c r="B79" s="3">
        <v>61085000</v>
      </c>
      <c r="C79" s="3">
        <v>66197000</v>
      </c>
      <c r="D79" s="3">
        <v>72808000</v>
      </c>
      <c r="E79" s="3">
        <v>80999000</v>
      </c>
      <c r="F79" s="3">
        <v>61158000</v>
      </c>
      <c r="G79" s="3">
        <v>68053000</v>
      </c>
      <c r="H79" s="3">
        <v>75612000</v>
      </c>
      <c r="I79" s="3">
        <v>76230000</v>
      </c>
      <c r="J79" s="3">
        <v>68915000</v>
      </c>
      <c r="K79" s="3">
        <v>77500000</v>
      </c>
      <c r="L79" s="3">
        <v>86900000</v>
      </c>
      <c r="M79" s="3">
        <v>97800000</v>
      </c>
      <c r="N79" s="3">
        <v>112700000</v>
      </c>
      <c r="O79" s="4" t="s">
        <v>24</v>
      </c>
      <c r="P79" s="3" t="s">
        <v>24</v>
      </c>
      <c r="Q79" s="3">
        <v>112700000</v>
      </c>
      <c r="R79" s="3" t="s">
        <v>24</v>
      </c>
      <c r="S79" s="3" t="s">
        <v>24</v>
      </c>
    </row>
    <row r="80" spans="1:19" ht="16" x14ac:dyDescent="0.2">
      <c r="A80" s="2" t="s">
        <v>89</v>
      </c>
      <c r="B80" s="3">
        <v>1325451000</v>
      </c>
      <c r="C80" s="3">
        <v>1519865000</v>
      </c>
      <c r="D80" s="3">
        <v>1792027000</v>
      </c>
      <c r="E80" s="3">
        <v>2463110000</v>
      </c>
      <c r="F80" s="3">
        <v>2370471000</v>
      </c>
      <c r="G80" s="3">
        <v>2331187000</v>
      </c>
      <c r="H80" s="3">
        <v>2296097000</v>
      </c>
      <c r="I80" s="3">
        <v>2437315000</v>
      </c>
      <c r="J80" s="3">
        <v>2287345000</v>
      </c>
      <c r="K80" s="3">
        <v>2368800000</v>
      </c>
      <c r="L80" s="3">
        <v>2311900000</v>
      </c>
      <c r="M80" s="3">
        <v>2089700000</v>
      </c>
      <c r="N80" s="3">
        <v>1865600000</v>
      </c>
      <c r="O80" s="4">
        <v>1930100000</v>
      </c>
      <c r="P80" s="3">
        <v>1955300000</v>
      </c>
      <c r="Q80" s="3">
        <v>1865600000</v>
      </c>
      <c r="R80" s="3">
        <v>1933000000</v>
      </c>
      <c r="S80" s="3">
        <v>1930100000</v>
      </c>
    </row>
    <row r="81" spans="1:19" ht="16" x14ac:dyDescent="0.2">
      <c r="A81" s="2" t="s">
        <v>90</v>
      </c>
      <c r="B81" s="3">
        <v>1325451000</v>
      </c>
      <c r="C81" s="3">
        <v>1519865000</v>
      </c>
      <c r="D81" s="3">
        <v>1792027000</v>
      </c>
      <c r="E81" s="3">
        <v>2463110000</v>
      </c>
      <c r="F81" s="3">
        <v>2370471000</v>
      </c>
      <c r="G81" s="3">
        <v>2331187000</v>
      </c>
      <c r="H81" s="3">
        <v>2296097000</v>
      </c>
      <c r="I81" s="3">
        <v>2437315000</v>
      </c>
      <c r="J81" s="3">
        <v>2287345000</v>
      </c>
      <c r="K81" s="3">
        <v>2368800000</v>
      </c>
      <c r="L81" s="3">
        <v>2311900000</v>
      </c>
      <c r="M81" s="3">
        <v>2089700000</v>
      </c>
      <c r="N81" s="3">
        <v>1865600000</v>
      </c>
      <c r="O81" s="4">
        <v>1930100000</v>
      </c>
      <c r="P81" s="3">
        <v>1955300000</v>
      </c>
      <c r="Q81" s="3">
        <v>1865600000</v>
      </c>
      <c r="R81" s="3">
        <v>1933000000</v>
      </c>
      <c r="S81" s="3">
        <v>1930100000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825852000</v>
      </c>
      <c r="C83" s="3">
        <v>801556000</v>
      </c>
      <c r="D83" s="3">
        <v>798474000</v>
      </c>
      <c r="E83" s="3">
        <v>785018000</v>
      </c>
      <c r="F83" s="3">
        <v>788963000</v>
      </c>
      <c r="G83" s="3">
        <v>909249000</v>
      </c>
      <c r="H83" s="3">
        <v>967225000</v>
      </c>
      <c r="I83" s="3">
        <v>983413000</v>
      </c>
      <c r="J83" s="3">
        <v>1140447000</v>
      </c>
      <c r="K83" s="3">
        <v>1174200000</v>
      </c>
      <c r="L83" s="3">
        <v>1160600000</v>
      </c>
      <c r="M83" s="3">
        <v>1389200000</v>
      </c>
      <c r="N83" s="3">
        <v>1444600000</v>
      </c>
      <c r="O83" s="4">
        <v>1428900000</v>
      </c>
      <c r="P83" s="3">
        <v>1456800000</v>
      </c>
      <c r="Q83" s="3">
        <v>1444600000</v>
      </c>
      <c r="R83" s="3">
        <v>1434400000</v>
      </c>
      <c r="S83" s="3">
        <v>1428900000</v>
      </c>
    </row>
    <row r="84" spans="1:19" ht="16" x14ac:dyDescent="0.2">
      <c r="A84" s="2" t="s">
        <v>93</v>
      </c>
      <c r="B84" s="3">
        <v>783817000</v>
      </c>
      <c r="C84" s="3">
        <v>754114000</v>
      </c>
      <c r="D84" s="3">
        <v>747086000</v>
      </c>
      <c r="E84" s="3">
        <v>744066000</v>
      </c>
      <c r="F84" s="3">
        <v>741960000</v>
      </c>
      <c r="G84" s="3">
        <v>838020000</v>
      </c>
      <c r="H84" s="3">
        <v>834167000</v>
      </c>
      <c r="I84" s="3">
        <v>830407000</v>
      </c>
      <c r="J84" s="3">
        <v>991539000</v>
      </c>
      <c r="K84" s="3">
        <v>1024700000</v>
      </c>
      <c r="L84" s="3">
        <v>1040700000</v>
      </c>
      <c r="M84" s="3">
        <v>1257200000</v>
      </c>
      <c r="N84" s="3">
        <v>1295500000</v>
      </c>
      <c r="O84" s="4">
        <v>1289300000</v>
      </c>
      <c r="P84" s="3">
        <v>1298700000</v>
      </c>
      <c r="Q84" s="3">
        <v>1295500000</v>
      </c>
      <c r="R84" s="3">
        <v>1292200000</v>
      </c>
      <c r="S84" s="3">
        <v>1289300000</v>
      </c>
    </row>
    <row r="85" spans="1:19" ht="16" x14ac:dyDescent="0.2">
      <c r="A85" s="2" t="s">
        <v>94</v>
      </c>
      <c r="B85" s="3">
        <v>717052000</v>
      </c>
      <c r="C85" s="3">
        <v>727875000</v>
      </c>
      <c r="D85" s="3">
        <v>727875000</v>
      </c>
      <c r="E85" s="3">
        <v>727875000</v>
      </c>
      <c r="F85" s="3">
        <v>727875000</v>
      </c>
      <c r="G85" s="3">
        <v>812012000</v>
      </c>
      <c r="H85" s="3">
        <v>812012000</v>
      </c>
      <c r="I85" s="3">
        <v>812012000</v>
      </c>
      <c r="J85" s="3">
        <v>950572000</v>
      </c>
      <c r="K85" s="3">
        <v>981900000</v>
      </c>
      <c r="L85" s="3">
        <v>1002200000</v>
      </c>
      <c r="M85" s="3">
        <v>1196200000</v>
      </c>
      <c r="N85" s="3">
        <v>1236700000</v>
      </c>
      <c r="O85" s="4" t="s">
        <v>24</v>
      </c>
      <c r="P85" s="3" t="s">
        <v>24</v>
      </c>
      <c r="Q85" s="3">
        <v>1236700000</v>
      </c>
      <c r="R85" s="3" t="s">
        <v>24</v>
      </c>
      <c r="S85" s="3" t="s">
        <v>24</v>
      </c>
    </row>
    <row r="86" spans="1:19" ht="16" x14ac:dyDescent="0.2">
      <c r="A86" s="2" t="s">
        <v>95</v>
      </c>
      <c r="B86" s="3">
        <v>66765000</v>
      </c>
      <c r="C86" s="3">
        <v>26239000</v>
      </c>
      <c r="D86" s="3">
        <v>19211000</v>
      </c>
      <c r="E86" s="3">
        <v>16191000</v>
      </c>
      <c r="F86" s="3">
        <v>14085000</v>
      </c>
      <c r="G86" s="3">
        <v>26008000</v>
      </c>
      <c r="H86" s="3">
        <v>22155000</v>
      </c>
      <c r="I86" s="3">
        <v>18395000</v>
      </c>
      <c r="J86" s="3">
        <v>40967000</v>
      </c>
      <c r="K86" s="3">
        <v>42800000</v>
      </c>
      <c r="L86" s="3">
        <v>38500000</v>
      </c>
      <c r="M86" s="3">
        <v>61000000</v>
      </c>
      <c r="N86" s="3">
        <v>58800000</v>
      </c>
      <c r="O86" s="4">
        <v>1289300000</v>
      </c>
      <c r="P86" s="3">
        <v>1298700000</v>
      </c>
      <c r="Q86" s="3">
        <v>58800000</v>
      </c>
      <c r="R86" s="3">
        <v>1292200000</v>
      </c>
      <c r="S86" s="3">
        <v>1289300000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42035000</v>
      </c>
      <c r="C89" s="3">
        <v>47442000</v>
      </c>
      <c r="D89" s="3">
        <v>51388000</v>
      </c>
      <c r="E89" s="3">
        <v>40952000</v>
      </c>
      <c r="F89" s="3">
        <v>47003000</v>
      </c>
      <c r="G89" s="3">
        <v>71229000</v>
      </c>
      <c r="H89" s="3">
        <v>133058000</v>
      </c>
      <c r="I89" s="3">
        <v>153006000</v>
      </c>
      <c r="J89" s="3">
        <v>148908000</v>
      </c>
      <c r="K89" s="3">
        <v>149500000</v>
      </c>
      <c r="L89" s="3">
        <v>119900000</v>
      </c>
      <c r="M89" s="3">
        <v>132000000</v>
      </c>
      <c r="N89" s="3">
        <v>149100000</v>
      </c>
      <c r="O89" s="4">
        <v>139600000</v>
      </c>
      <c r="P89" s="3">
        <v>158100000</v>
      </c>
      <c r="Q89" s="3">
        <v>149100000</v>
      </c>
      <c r="R89" s="3">
        <v>142200000</v>
      </c>
      <c r="S89" s="3">
        <v>139600000</v>
      </c>
    </row>
    <row r="90" spans="1:19" ht="16" x14ac:dyDescent="0.2">
      <c r="A90" s="2" t="s">
        <v>99</v>
      </c>
      <c r="B90" s="3">
        <v>3605302000</v>
      </c>
      <c r="C90" s="3">
        <v>4128063000</v>
      </c>
      <c r="D90" s="3">
        <v>4552393000</v>
      </c>
      <c r="E90" s="3">
        <v>4886437000</v>
      </c>
      <c r="F90" s="3">
        <v>4948818000</v>
      </c>
      <c r="G90" s="3">
        <v>5069880000</v>
      </c>
      <c r="H90" s="3">
        <v>5217636000</v>
      </c>
      <c r="I90" s="3">
        <v>5462926000</v>
      </c>
      <c r="J90" s="3">
        <v>5828213000</v>
      </c>
      <c r="K90" s="3">
        <v>5764900000</v>
      </c>
      <c r="L90" s="3">
        <v>5839200000</v>
      </c>
      <c r="M90" s="3">
        <v>5900200000</v>
      </c>
      <c r="N90" s="3">
        <v>5724800000</v>
      </c>
      <c r="O90" s="4">
        <v>5491300000</v>
      </c>
      <c r="P90" s="3">
        <v>5467500000</v>
      </c>
      <c r="Q90" s="3">
        <v>5724800000</v>
      </c>
      <c r="R90" s="3">
        <v>5544200000</v>
      </c>
      <c r="S90" s="3">
        <v>5491300000</v>
      </c>
    </row>
    <row r="91" spans="1:19" ht="16" x14ac:dyDescent="0.2">
      <c r="A91" s="2" t="s">
        <v>100</v>
      </c>
      <c r="B91" s="3">
        <v>239104000</v>
      </c>
      <c r="C91" s="3">
        <v>271815000</v>
      </c>
      <c r="D91" s="3">
        <v>346568000</v>
      </c>
      <c r="E91" s="3">
        <v>396102000</v>
      </c>
      <c r="F91" s="3">
        <v>281554000</v>
      </c>
      <c r="G91" s="3">
        <v>339325000</v>
      </c>
      <c r="H91" s="3">
        <v>351440000</v>
      </c>
      <c r="I91" s="3">
        <v>328638000</v>
      </c>
      <c r="J91" s="3">
        <v>351695000</v>
      </c>
      <c r="K91" s="3">
        <v>384800000</v>
      </c>
      <c r="L91" s="3">
        <v>435200000</v>
      </c>
      <c r="M91" s="3">
        <v>454700000</v>
      </c>
      <c r="N91" s="3">
        <v>475800000</v>
      </c>
      <c r="O91" s="4">
        <v>453700000</v>
      </c>
      <c r="P91" s="3">
        <v>427100000</v>
      </c>
      <c r="Q91" s="3">
        <v>475800000</v>
      </c>
      <c r="R91" s="3">
        <v>438100000</v>
      </c>
      <c r="S91" s="3">
        <v>453700000</v>
      </c>
    </row>
    <row r="92" spans="1:19" ht="16" x14ac:dyDescent="0.2">
      <c r="A92" s="2" t="s">
        <v>101</v>
      </c>
      <c r="B92" s="3">
        <v>9927000</v>
      </c>
      <c r="C92" s="3">
        <v>3975000</v>
      </c>
      <c r="D92" s="3">
        <v>9420000</v>
      </c>
      <c r="E92" s="3">
        <v>10707000</v>
      </c>
      <c r="F92" s="3">
        <v>12586000</v>
      </c>
      <c r="G92" s="3">
        <v>17833000</v>
      </c>
      <c r="H92" s="3">
        <v>20017000</v>
      </c>
      <c r="I92" s="3">
        <v>12222000</v>
      </c>
      <c r="J92" s="3">
        <v>20763000</v>
      </c>
      <c r="K92" s="3">
        <v>15900000</v>
      </c>
      <c r="L92" s="3">
        <v>17500000</v>
      </c>
      <c r="M92" s="3">
        <v>9800000</v>
      </c>
      <c r="N92" s="3">
        <v>29600000</v>
      </c>
      <c r="O92" s="4" t="s">
        <v>24</v>
      </c>
      <c r="P92" s="3" t="s">
        <v>24</v>
      </c>
      <c r="Q92" s="3">
        <v>29600000</v>
      </c>
      <c r="R92" s="3" t="s">
        <v>24</v>
      </c>
      <c r="S92" s="3" t="s">
        <v>24</v>
      </c>
    </row>
    <row r="93" spans="1:19" ht="16" x14ac:dyDescent="0.2">
      <c r="A93" s="2" t="s">
        <v>102</v>
      </c>
      <c r="B93" s="3">
        <v>24851000</v>
      </c>
      <c r="C93" s="3">
        <v>72673000</v>
      </c>
      <c r="D93" s="3">
        <v>111558000</v>
      </c>
      <c r="E93" s="3">
        <v>129305000</v>
      </c>
      <c r="F93" s="3">
        <v>6559000</v>
      </c>
      <c r="G93" s="3">
        <v>17388000</v>
      </c>
      <c r="H93" s="3">
        <v>5464000</v>
      </c>
      <c r="I93" s="3" t="s">
        <v>24</v>
      </c>
      <c r="J93" s="3" t="s">
        <v>24</v>
      </c>
      <c r="K93" s="3" t="s">
        <v>24</v>
      </c>
      <c r="L93" s="3">
        <v>11900000</v>
      </c>
      <c r="M93" s="3">
        <v>28100000</v>
      </c>
      <c r="N93" s="3">
        <v>34300000</v>
      </c>
      <c r="O93" s="4" t="s">
        <v>24</v>
      </c>
      <c r="P93" s="3" t="s">
        <v>24</v>
      </c>
      <c r="Q93" s="3">
        <v>34300000</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204326000</v>
      </c>
      <c r="C95" s="3">
        <v>195167000</v>
      </c>
      <c r="D95" s="3">
        <v>225590000</v>
      </c>
      <c r="E95" s="3">
        <v>256090000</v>
      </c>
      <c r="F95" s="3">
        <v>262409000</v>
      </c>
      <c r="G95" s="3">
        <v>304104000</v>
      </c>
      <c r="H95" s="3">
        <v>325959000</v>
      </c>
      <c r="I95" s="3">
        <v>316416000</v>
      </c>
      <c r="J95" s="3">
        <v>330932000</v>
      </c>
      <c r="K95" s="3">
        <v>368900000</v>
      </c>
      <c r="L95" s="3">
        <v>405800000</v>
      </c>
      <c r="M95" s="3">
        <v>416800000</v>
      </c>
      <c r="N95" s="3">
        <v>411900000</v>
      </c>
      <c r="O95" s="4">
        <v>453700000</v>
      </c>
      <c r="P95" s="3">
        <v>427100000</v>
      </c>
      <c r="Q95" s="3">
        <v>411900000</v>
      </c>
      <c r="R95" s="3">
        <v>438100000</v>
      </c>
      <c r="S95" s="3">
        <v>453700000</v>
      </c>
    </row>
    <row r="96" spans="1:19" ht="16" x14ac:dyDescent="0.2">
      <c r="A96" s="2" t="s">
        <v>105</v>
      </c>
      <c r="B96" s="4">
        <v>0</v>
      </c>
      <c r="C96" s="4">
        <v>0</v>
      </c>
      <c r="D96" s="4">
        <v>0</v>
      </c>
      <c r="E96" s="4">
        <v>0</v>
      </c>
      <c r="F96" s="4">
        <v>0</v>
      </c>
      <c r="G96" s="4">
        <v>0</v>
      </c>
      <c r="H96" s="4">
        <v>0</v>
      </c>
      <c r="I96" s="4">
        <v>0</v>
      </c>
      <c r="J96" s="4">
        <v>0</v>
      </c>
      <c r="K96" s="4">
        <v>0</v>
      </c>
      <c r="L96" s="4">
        <v>0</v>
      </c>
      <c r="M96" s="4">
        <v>0</v>
      </c>
      <c r="N96" s="4">
        <v>0</v>
      </c>
      <c r="O96" s="4">
        <v>17500000</v>
      </c>
      <c r="P96" s="4">
        <v>0</v>
      </c>
      <c r="Q96" s="4">
        <v>0</v>
      </c>
      <c r="R96" s="4">
        <v>0</v>
      </c>
      <c r="S96" s="4">
        <v>0</v>
      </c>
    </row>
    <row r="97" spans="1:19" ht="16" x14ac:dyDescent="0.2">
      <c r="A97" s="2" t="s">
        <v>106</v>
      </c>
      <c r="B97" s="3" t="s">
        <v>24</v>
      </c>
      <c r="C97" s="3" t="s">
        <v>24</v>
      </c>
      <c r="D97" s="3" t="s">
        <v>24</v>
      </c>
      <c r="E97" s="3" t="s">
        <v>24</v>
      </c>
      <c r="F97" s="3" t="s">
        <v>24</v>
      </c>
      <c r="G97" s="3" t="s">
        <v>24</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424158000</v>
      </c>
      <c r="C99" s="3">
        <v>490655000</v>
      </c>
      <c r="D99" s="3">
        <v>524627000</v>
      </c>
      <c r="E99" s="3">
        <v>590752000</v>
      </c>
      <c r="F99" s="3">
        <v>651281000</v>
      </c>
      <c r="G99" s="3">
        <v>717528000</v>
      </c>
      <c r="H99" s="3">
        <v>814418000</v>
      </c>
      <c r="I99" s="3">
        <v>878287000</v>
      </c>
      <c r="J99" s="3">
        <v>980175000</v>
      </c>
      <c r="K99" s="3">
        <v>1011900000</v>
      </c>
      <c r="L99" s="3">
        <v>1108600000</v>
      </c>
      <c r="M99" s="3">
        <v>1257400000</v>
      </c>
      <c r="N99" s="3">
        <v>1363400000</v>
      </c>
      <c r="O99" s="4">
        <v>1307200000</v>
      </c>
      <c r="P99" s="3">
        <v>1180000000</v>
      </c>
      <c r="Q99" s="3">
        <v>1363400000</v>
      </c>
      <c r="R99" s="3">
        <v>1315100000</v>
      </c>
      <c r="S99" s="3">
        <v>1307200000</v>
      </c>
    </row>
    <row r="100" spans="1:19" ht="16" x14ac:dyDescent="0.2">
      <c r="A100" s="2" t="s">
        <v>109</v>
      </c>
      <c r="B100" s="3">
        <v>424158000</v>
      </c>
      <c r="C100" s="3">
        <v>490655000</v>
      </c>
      <c r="D100" s="3">
        <v>524627000</v>
      </c>
      <c r="E100" s="3">
        <v>590752000</v>
      </c>
      <c r="F100" s="3">
        <v>651281000</v>
      </c>
      <c r="G100" s="3">
        <v>717528000</v>
      </c>
      <c r="H100" s="3">
        <v>814418000</v>
      </c>
      <c r="I100" s="3">
        <v>878287000</v>
      </c>
      <c r="J100" s="3">
        <v>980175000</v>
      </c>
      <c r="K100" s="3">
        <v>1011900000</v>
      </c>
      <c r="L100" s="3">
        <v>1108600000</v>
      </c>
      <c r="M100" s="3">
        <v>1257400000</v>
      </c>
      <c r="N100" s="3">
        <v>1363400000</v>
      </c>
      <c r="O100" s="4">
        <v>1307200000</v>
      </c>
      <c r="P100" s="3">
        <v>1180000000</v>
      </c>
      <c r="Q100" s="3">
        <v>1363400000</v>
      </c>
      <c r="R100" s="3">
        <v>1315100000</v>
      </c>
      <c r="S100" s="3">
        <v>1307200000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v>7420000</v>
      </c>
      <c r="C102" s="3">
        <v>6362000</v>
      </c>
      <c r="D102" s="3">
        <v>8546000</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-7420000</v>
      </c>
      <c r="C103" s="3">
        <v>-6362000</v>
      </c>
      <c r="D103" s="3">
        <v>-8546000</v>
      </c>
      <c r="E103" s="3" t="s">
        <v>24</v>
      </c>
      <c r="F103" s="3" t="s">
        <v>24</v>
      </c>
      <c r="G103" s="3" t="s">
        <v>24</v>
      </c>
      <c r="H103" s="3" t="s">
        <v>24</v>
      </c>
      <c r="I103" s="3" t="s">
        <v>24</v>
      </c>
      <c r="J103" s="3" t="s">
        <v>24</v>
      </c>
      <c r="K103" s="3" t="s">
        <v>24</v>
      </c>
      <c r="L103" s="3" t="s">
        <v>24</v>
      </c>
      <c r="M103" s="3" t="s">
        <v>24</v>
      </c>
      <c r="N103" s="3" t="s">
        <v>24</v>
      </c>
      <c r="O103" s="4" t="s">
        <v>24</v>
      </c>
      <c r="P103" s="3" t="s">
        <v>24</v>
      </c>
      <c r="Q103" s="3" t="s">
        <v>24</v>
      </c>
      <c r="R103" s="3" t="s">
        <v>24</v>
      </c>
      <c r="S103" s="3" t="s">
        <v>24</v>
      </c>
    </row>
    <row r="104" spans="1:19" ht="16" x14ac:dyDescent="0.2">
      <c r="A104" s="2" t="s">
        <v>113</v>
      </c>
      <c r="B104" s="3">
        <v>663262000</v>
      </c>
      <c r="C104" s="3">
        <v>762470000</v>
      </c>
      <c r="D104" s="3">
        <v>871195000</v>
      </c>
      <c r="E104" s="3">
        <v>986854000</v>
      </c>
      <c r="F104" s="3">
        <v>932835000</v>
      </c>
      <c r="G104" s="3">
        <v>1056853000</v>
      </c>
      <c r="H104" s="3">
        <v>1165858000</v>
      </c>
      <c r="I104" s="3">
        <v>1206925000</v>
      </c>
      <c r="J104" s="3">
        <v>1331870000</v>
      </c>
      <c r="K104" s="3">
        <v>1396700000</v>
      </c>
      <c r="L104" s="3">
        <v>1543800000</v>
      </c>
      <c r="M104" s="3">
        <v>1712100000</v>
      </c>
      <c r="N104" s="3">
        <v>1839200000</v>
      </c>
      <c r="O104" s="4">
        <v>1760900000</v>
      </c>
      <c r="P104" s="3">
        <v>1607100000</v>
      </c>
      <c r="Q104" s="3">
        <v>1839200000</v>
      </c>
      <c r="R104" s="3">
        <v>1753200000</v>
      </c>
      <c r="S104" s="3">
        <v>1760900000</v>
      </c>
    </row>
    <row r="105" spans="1:19" ht="16" x14ac:dyDescent="0.2">
      <c r="A105" s="2" t="s">
        <v>114</v>
      </c>
      <c r="B105" s="4">
        <v>0</v>
      </c>
      <c r="C105" s="4">
        <v>0</v>
      </c>
      <c r="D105" s="4">
        <v>0</v>
      </c>
      <c r="E105" s="4">
        <v>0</v>
      </c>
      <c r="F105" s="4">
        <v>0</v>
      </c>
      <c r="G105" s="4">
        <v>0</v>
      </c>
      <c r="H105" s="4">
        <v>0</v>
      </c>
      <c r="I105" s="4">
        <v>0</v>
      </c>
      <c r="J105" s="4">
        <v>0</v>
      </c>
      <c r="K105" s="4">
        <v>0</v>
      </c>
      <c r="L105" s="4">
        <v>0</v>
      </c>
      <c r="M105" s="4">
        <v>0</v>
      </c>
      <c r="N105" s="4">
        <v>0</v>
      </c>
      <c r="O105" s="4">
        <v>0</v>
      </c>
      <c r="P105" s="4">
        <v>0</v>
      </c>
      <c r="Q105" s="4">
        <v>0</v>
      </c>
      <c r="R105" s="4">
        <v>0</v>
      </c>
      <c r="S105" s="4">
        <v>0</v>
      </c>
    </row>
    <row r="106" spans="1:19" ht="16" x14ac:dyDescent="0.2">
      <c r="A106" s="2" t="s">
        <v>115</v>
      </c>
      <c r="B106" s="3" t="s">
        <v>24</v>
      </c>
      <c r="C106" s="3" t="s">
        <v>24</v>
      </c>
      <c r="D106" s="3" t="s">
        <v>24</v>
      </c>
      <c r="E106" s="3" t="s">
        <v>24</v>
      </c>
      <c r="F106" s="3" t="s">
        <v>24</v>
      </c>
      <c r="G106" s="3" t="s">
        <v>24</v>
      </c>
      <c r="H106" s="3" t="s">
        <v>24</v>
      </c>
      <c r="I106" s="3" t="s">
        <v>24</v>
      </c>
      <c r="J106" s="3" t="s">
        <v>24</v>
      </c>
      <c r="K106" s="3" t="s">
        <v>24</v>
      </c>
      <c r="L106" s="3" t="s">
        <v>24</v>
      </c>
      <c r="M106" s="3" t="s">
        <v>24</v>
      </c>
      <c r="N106" s="3" t="s">
        <v>24</v>
      </c>
      <c r="O106" s="4" t="s">
        <v>24</v>
      </c>
      <c r="P106" s="3" t="s">
        <v>24</v>
      </c>
      <c r="Q106" s="3" t="s">
        <v>24</v>
      </c>
      <c r="R106" s="3" t="s">
        <v>24</v>
      </c>
      <c r="S106" s="3" t="s">
        <v>24</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t="s">
        <v>24</v>
      </c>
      <c r="M107" s="3" t="s">
        <v>24</v>
      </c>
      <c r="N107" s="3" t="s">
        <v>24</v>
      </c>
      <c r="O107" s="4" t="s">
        <v>24</v>
      </c>
      <c r="P107" s="3" t="s">
        <v>24</v>
      </c>
      <c r="Q107" s="3" t="s">
        <v>24</v>
      </c>
      <c r="R107" s="3" t="s">
        <v>24</v>
      </c>
      <c r="S107" s="3" t="s">
        <v>24</v>
      </c>
    </row>
    <row r="108" spans="1:19" ht="16" x14ac:dyDescent="0.2">
      <c r="A108" s="2" t="s">
        <v>117</v>
      </c>
      <c r="B108" s="3">
        <v>222709000</v>
      </c>
      <c r="C108" s="3">
        <v>292502000</v>
      </c>
      <c r="D108" s="3">
        <v>334889000</v>
      </c>
      <c r="E108" s="3">
        <v>297486000</v>
      </c>
      <c r="F108" s="3">
        <v>378424000</v>
      </c>
      <c r="G108" s="3">
        <v>481161000</v>
      </c>
      <c r="H108" s="3">
        <v>560655000</v>
      </c>
      <c r="I108" s="3">
        <v>655878000</v>
      </c>
      <c r="J108" s="3">
        <v>723954000</v>
      </c>
      <c r="K108" s="3">
        <v>799400000</v>
      </c>
      <c r="L108" s="3">
        <v>829200000</v>
      </c>
      <c r="M108" s="3">
        <v>931000000</v>
      </c>
      <c r="N108" s="3">
        <v>956300000</v>
      </c>
      <c r="O108" s="4">
        <v>904000000</v>
      </c>
      <c r="P108" s="3">
        <v>945800000</v>
      </c>
      <c r="Q108" s="3">
        <v>956300000</v>
      </c>
      <c r="R108" s="3">
        <v>919500000</v>
      </c>
      <c r="S108" s="3">
        <v>904000000</v>
      </c>
    </row>
    <row r="109" spans="1:19" ht="16" x14ac:dyDescent="0.2">
      <c r="A109" s="2" t="s">
        <v>118</v>
      </c>
      <c r="B109" s="3">
        <v>42115000</v>
      </c>
      <c r="C109" s="3">
        <v>62797000</v>
      </c>
      <c r="D109" s="3">
        <v>65063000</v>
      </c>
      <c r="E109" s="3">
        <v>81179000</v>
      </c>
      <c r="F109" s="3">
        <v>133236000</v>
      </c>
      <c r="G109" s="3">
        <v>188495000</v>
      </c>
      <c r="H109" s="3">
        <v>251166000</v>
      </c>
      <c r="I109" s="3">
        <v>308286000</v>
      </c>
      <c r="J109" s="3">
        <v>357779000</v>
      </c>
      <c r="K109" s="3">
        <v>374800000</v>
      </c>
      <c r="L109" s="3">
        <v>373300000</v>
      </c>
      <c r="M109" s="3">
        <v>449700000</v>
      </c>
      <c r="N109" s="3">
        <v>514400000</v>
      </c>
      <c r="O109" s="4">
        <v>467100000</v>
      </c>
      <c r="P109" s="3">
        <v>467000000</v>
      </c>
      <c r="Q109" s="3">
        <v>514400000</v>
      </c>
      <c r="R109" s="3">
        <v>481800000</v>
      </c>
      <c r="S109" s="3">
        <v>467100000</v>
      </c>
    </row>
    <row r="110" spans="1:19" ht="16" x14ac:dyDescent="0.2">
      <c r="A110" s="2" t="s">
        <v>119</v>
      </c>
      <c r="B110" s="3">
        <v>11224000</v>
      </c>
      <c r="C110" s="3">
        <v>10236000</v>
      </c>
      <c r="D110" s="3">
        <v>10279000</v>
      </c>
      <c r="E110" s="3">
        <v>10887000</v>
      </c>
      <c r="F110" s="3">
        <v>9483000</v>
      </c>
      <c r="G110" s="3">
        <v>9451000</v>
      </c>
      <c r="H110" s="3">
        <v>8953000</v>
      </c>
      <c r="I110" s="3">
        <v>10139000</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169370000</v>
      </c>
      <c r="C114" s="3">
        <v>219469000</v>
      </c>
      <c r="D114" s="3">
        <v>259547000</v>
      </c>
      <c r="E114" s="3">
        <v>205420000</v>
      </c>
      <c r="F114" s="3">
        <v>235705000</v>
      </c>
      <c r="G114" s="3">
        <v>283215000</v>
      </c>
      <c r="H114" s="3">
        <v>300536000</v>
      </c>
      <c r="I114" s="3">
        <v>337453000</v>
      </c>
      <c r="J114" s="3">
        <v>366175000</v>
      </c>
      <c r="K114" s="3">
        <v>424600000</v>
      </c>
      <c r="L114" s="3">
        <v>455900000</v>
      </c>
      <c r="M114" s="3">
        <v>481300000</v>
      </c>
      <c r="N114" s="3">
        <v>441900000</v>
      </c>
      <c r="O114" s="4">
        <v>436900000</v>
      </c>
      <c r="P114" s="3">
        <v>478800000</v>
      </c>
      <c r="Q114" s="3">
        <v>441900000</v>
      </c>
      <c r="R114" s="3">
        <v>437700000</v>
      </c>
      <c r="S114" s="3">
        <v>436900000</v>
      </c>
    </row>
    <row r="115" spans="1:19" ht="16" x14ac:dyDescent="0.2">
      <c r="A115" s="2" t="s">
        <v>121</v>
      </c>
      <c r="B115" s="3">
        <v>222709000</v>
      </c>
      <c r="C115" s="3">
        <v>292502000</v>
      </c>
      <c r="D115" s="3">
        <v>334889000</v>
      </c>
      <c r="E115" s="3">
        <v>297486000</v>
      </c>
      <c r="F115" s="3">
        <v>378424000</v>
      </c>
      <c r="G115" s="3">
        <v>481161000</v>
      </c>
      <c r="H115" s="3">
        <v>560655000</v>
      </c>
      <c r="I115" s="3">
        <v>655878000</v>
      </c>
      <c r="J115" s="3">
        <v>723954000</v>
      </c>
      <c r="K115" s="3">
        <v>799400000</v>
      </c>
      <c r="L115" s="3">
        <v>829200000</v>
      </c>
      <c r="M115" s="3">
        <v>931000000</v>
      </c>
      <c r="N115" s="3">
        <v>956300000</v>
      </c>
      <c r="O115" s="4">
        <v>904000000</v>
      </c>
      <c r="P115" s="3">
        <v>945800000</v>
      </c>
      <c r="Q115" s="3">
        <v>956300000</v>
      </c>
      <c r="R115" s="3">
        <v>919500000</v>
      </c>
      <c r="S115" s="3">
        <v>904000000</v>
      </c>
    </row>
    <row r="116" spans="1:19" ht="16" x14ac:dyDescent="0.2">
      <c r="A116" s="2" t="s">
        <v>122</v>
      </c>
      <c r="B116" s="3">
        <v>885971000</v>
      </c>
      <c r="C116" s="3">
        <v>1054972000</v>
      </c>
      <c r="D116" s="3">
        <v>1206084000</v>
      </c>
      <c r="E116" s="3">
        <v>1284340000</v>
      </c>
      <c r="F116" s="3">
        <v>1311259000</v>
      </c>
      <c r="G116" s="3">
        <v>1538014000</v>
      </c>
      <c r="H116" s="3">
        <v>1726513000</v>
      </c>
      <c r="I116" s="3">
        <v>1862803000</v>
      </c>
      <c r="J116" s="3">
        <v>2055824000</v>
      </c>
      <c r="K116" s="3">
        <v>2196100000</v>
      </c>
      <c r="L116" s="3">
        <v>2373000000</v>
      </c>
      <c r="M116" s="3">
        <v>2643100000</v>
      </c>
      <c r="N116" s="3">
        <v>2795500000</v>
      </c>
      <c r="O116" s="4">
        <v>2664900000</v>
      </c>
      <c r="P116" s="3">
        <v>2552900000</v>
      </c>
      <c r="Q116" s="3">
        <v>2795500000</v>
      </c>
      <c r="R116" s="3">
        <v>2672700000</v>
      </c>
      <c r="S116" s="3">
        <v>2664900000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581050000</v>
      </c>
      <c r="C118" s="3">
        <v>631282000</v>
      </c>
      <c r="D118" s="3">
        <v>693986000</v>
      </c>
      <c r="E118" s="3">
        <v>775691000</v>
      </c>
      <c r="F118" s="3">
        <v>859898000</v>
      </c>
      <c r="G118" s="3">
        <v>988105000</v>
      </c>
      <c r="H118" s="3">
        <v>1140416000</v>
      </c>
      <c r="I118" s="3">
        <v>1305904000</v>
      </c>
      <c r="J118" s="3">
        <v>1598574000</v>
      </c>
      <c r="K118" s="3">
        <v>1771100000</v>
      </c>
      <c r="L118" s="3">
        <v>2029200000</v>
      </c>
      <c r="M118" s="3">
        <v>2277500000</v>
      </c>
      <c r="N118" s="3">
        <v>2501500000</v>
      </c>
      <c r="O118" s="4">
        <v>2622400000</v>
      </c>
      <c r="P118" s="3">
        <v>2458400000</v>
      </c>
      <c r="Q118" s="3">
        <v>2501500000</v>
      </c>
      <c r="R118" s="3">
        <v>2555100000</v>
      </c>
      <c r="S118" s="3">
        <v>2622400000</v>
      </c>
    </row>
    <row r="119" spans="1:19" ht="16" x14ac:dyDescent="0.2">
      <c r="A119" s="2" t="s">
        <v>125</v>
      </c>
      <c r="B119" s="3">
        <v>774000</v>
      </c>
      <c r="C119" s="3">
        <v>774000</v>
      </c>
      <c r="D119" s="3">
        <v>774000</v>
      </c>
      <c r="E119" s="3">
        <v>774000</v>
      </c>
      <c r="F119" s="3">
        <v>774000</v>
      </c>
      <c r="G119" s="3">
        <v>774000</v>
      </c>
      <c r="H119" s="3">
        <v>774000</v>
      </c>
      <c r="I119" s="3">
        <v>774000</v>
      </c>
      <c r="J119" s="3">
        <v>774000</v>
      </c>
      <c r="K119" s="3">
        <v>800000</v>
      </c>
      <c r="L119" s="3">
        <v>800000</v>
      </c>
      <c r="M119" s="3">
        <v>800000</v>
      </c>
      <c r="N119" s="3">
        <v>800000</v>
      </c>
      <c r="O119" s="4">
        <v>800000</v>
      </c>
      <c r="P119" s="3">
        <v>800000</v>
      </c>
      <c r="Q119" s="3">
        <v>800000</v>
      </c>
      <c r="R119" s="3">
        <v>800000</v>
      </c>
      <c r="S119" s="3">
        <v>800000</v>
      </c>
    </row>
    <row r="120" spans="1:19" ht="16" x14ac:dyDescent="0.2">
      <c r="A120" s="2" t="s">
        <v>126</v>
      </c>
      <c r="B120" s="3">
        <v>580276000</v>
      </c>
      <c r="C120" s="3">
        <v>630508000</v>
      </c>
      <c r="D120" s="3">
        <v>693212000</v>
      </c>
      <c r="E120" s="3">
        <v>774917000</v>
      </c>
      <c r="F120" s="3">
        <v>859124000</v>
      </c>
      <c r="G120" s="3">
        <v>987331000</v>
      </c>
      <c r="H120" s="3">
        <v>1139642000</v>
      </c>
      <c r="I120" s="3">
        <v>1305130000</v>
      </c>
      <c r="J120" s="3">
        <v>1597800000</v>
      </c>
      <c r="K120" s="3">
        <v>1770300000</v>
      </c>
      <c r="L120" s="3">
        <v>2028400000</v>
      </c>
      <c r="M120" s="3">
        <v>2276700000</v>
      </c>
      <c r="N120" s="3">
        <v>2500700000</v>
      </c>
      <c r="O120" s="4">
        <v>2621600000</v>
      </c>
      <c r="P120" s="3">
        <v>2457600000</v>
      </c>
      <c r="Q120" s="3">
        <v>2500700000</v>
      </c>
      <c r="R120" s="3">
        <v>2554300000</v>
      </c>
      <c r="S120" s="3">
        <v>2621600000</v>
      </c>
    </row>
    <row r="121" spans="1:19" ht="16" x14ac:dyDescent="0.2">
      <c r="A121" s="2" t="s">
        <v>127</v>
      </c>
      <c r="B121" s="3">
        <v>1306382000</v>
      </c>
      <c r="C121" s="3">
        <v>1543886000</v>
      </c>
      <c r="D121" s="3">
        <v>1955328000</v>
      </c>
      <c r="E121" s="3">
        <v>2421278000</v>
      </c>
      <c r="F121" s="3">
        <v>3126685000</v>
      </c>
      <c r="G121" s="3">
        <v>4043271000</v>
      </c>
      <c r="H121" s="3">
        <v>4956172000</v>
      </c>
      <c r="I121" s="3">
        <v>5893182000</v>
      </c>
      <c r="J121" s="3">
        <v>6844702000</v>
      </c>
      <c r="K121" s="3">
        <v>8092700000</v>
      </c>
      <c r="L121" s="3">
        <v>9319000000</v>
      </c>
      <c r="M121" s="3">
        <v>10550700000</v>
      </c>
      <c r="N121" s="3">
        <v>11802100000</v>
      </c>
      <c r="O121" s="4">
        <v>12418800000</v>
      </c>
      <c r="P121" s="3">
        <v>11484800000</v>
      </c>
      <c r="Q121" s="3">
        <v>11802100000</v>
      </c>
      <c r="R121" s="3">
        <v>12113800000</v>
      </c>
      <c r="S121" s="3">
        <v>12418800000</v>
      </c>
    </row>
    <row r="122" spans="1:19" ht="16" x14ac:dyDescent="0.2">
      <c r="A122" s="2" t="s">
        <v>128</v>
      </c>
      <c r="B122" s="3">
        <v>3429079000</v>
      </c>
      <c r="C122" s="3">
        <v>3973045000</v>
      </c>
      <c r="D122" s="3">
        <v>4593045000</v>
      </c>
      <c r="E122" s="3">
        <v>5245845000</v>
      </c>
      <c r="F122" s="3">
        <v>5905416000</v>
      </c>
      <c r="G122" s="3">
        <v>6591282000</v>
      </c>
      <c r="H122" s="3">
        <v>7316129000</v>
      </c>
      <c r="I122" s="3">
        <v>8203035000</v>
      </c>
      <c r="J122" s="3">
        <v>9043014000</v>
      </c>
      <c r="K122" s="3">
        <v>9868700000</v>
      </c>
      <c r="L122" s="3">
        <v>10715300000</v>
      </c>
      <c r="M122" s="3">
        <v>11530900000</v>
      </c>
      <c r="N122" s="3">
        <v>12327800000</v>
      </c>
      <c r="O122" s="4">
        <v>12713900000</v>
      </c>
      <c r="P122" s="3">
        <v>12057900000</v>
      </c>
      <c r="Q122" s="3">
        <v>12327800000</v>
      </c>
      <c r="R122" s="3">
        <v>12511900000</v>
      </c>
      <c r="S122" s="3">
        <v>12713900000</v>
      </c>
    </row>
    <row r="123" spans="1:19" ht="16" x14ac:dyDescent="0.2">
      <c r="A123" s="2" t="s">
        <v>129</v>
      </c>
      <c r="B123" s="3">
        <v>15584000</v>
      </c>
      <c r="C123" s="3">
        <v>12650000</v>
      </c>
      <c r="D123" s="3">
        <v>14606000</v>
      </c>
      <c r="E123" s="3">
        <v>1839000</v>
      </c>
      <c r="F123" s="3">
        <v>-1070000</v>
      </c>
      <c r="G123" s="3">
        <v>-4250000</v>
      </c>
      <c r="H123" s="3">
        <v>-9250000</v>
      </c>
      <c r="I123" s="3">
        <v>-15634000</v>
      </c>
      <c r="J123" s="3">
        <v>-24497000</v>
      </c>
      <c r="K123" s="3">
        <v>21700000</v>
      </c>
      <c r="L123" s="3">
        <v>40700000</v>
      </c>
      <c r="M123" s="3">
        <v>-600000</v>
      </c>
      <c r="N123" s="3">
        <v>-97900000</v>
      </c>
      <c r="O123" s="4">
        <v>-91100000</v>
      </c>
      <c r="P123" s="3">
        <v>-116900000</v>
      </c>
      <c r="Q123" s="3">
        <v>-97900000</v>
      </c>
      <c r="R123" s="3">
        <v>-81700000</v>
      </c>
      <c r="S123" s="3">
        <v>-91100000</v>
      </c>
    </row>
    <row r="124" spans="1:19" ht="16" x14ac:dyDescent="0.2">
      <c r="A124" s="2" t="s">
        <v>130</v>
      </c>
      <c r="B124" s="3">
        <v>2719331000</v>
      </c>
      <c r="C124" s="3">
        <v>3073091000</v>
      </c>
      <c r="D124" s="3">
        <v>3346309000</v>
      </c>
      <c r="E124" s="3">
        <v>3602097000</v>
      </c>
      <c r="F124" s="3">
        <v>3637559000</v>
      </c>
      <c r="G124" s="3">
        <v>3531866000</v>
      </c>
      <c r="H124" s="3">
        <v>3491123000</v>
      </c>
      <c r="I124" s="3">
        <v>3600123000</v>
      </c>
      <c r="J124" s="3">
        <v>3772389000</v>
      </c>
      <c r="K124" s="3">
        <v>3568800000</v>
      </c>
      <c r="L124" s="3">
        <v>3466200000</v>
      </c>
      <c r="M124" s="3">
        <v>3257100000</v>
      </c>
      <c r="N124" s="3">
        <v>2929300000</v>
      </c>
      <c r="O124" s="4">
        <v>2826400000</v>
      </c>
      <c r="P124" s="3">
        <v>2914600000</v>
      </c>
      <c r="Q124" s="3">
        <v>2929300000</v>
      </c>
      <c r="R124" s="3">
        <v>2871500000</v>
      </c>
      <c r="S124" s="3">
        <v>2826400000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2719331000</v>
      </c>
      <c r="C126" s="3">
        <v>3073091000</v>
      </c>
      <c r="D126" s="3">
        <v>3346309000</v>
      </c>
      <c r="E126" s="3">
        <v>3602097000</v>
      </c>
      <c r="F126" s="3">
        <v>3637559000</v>
      </c>
      <c r="G126" s="3">
        <v>3531866000</v>
      </c>
      <c r="H126" s="3">
        <v>3491123000</v>
      </c>
      <c r="I126" s="3">
        <v>3600123000</v>
      </c>
      <c r="J126" s="3">
        <v>3772389000</v>
      </c>
      <c r="K126" s="3">
        <v>3568800000</v>
      </c>
      <c r="L126" s="3">
        <v>3466200000</v>
      </c>
      <c r="M126" s="3">
        <v>3257100000</v>
      </c>
      <c r="N126" s="3">
        <v>2929300000</v>
      </c>
      <c r="O126" s="4">
        <v>2826400000</v>
      </c>
      <c r="P126" s="3">
        <v>2914600000</v>
      </c>
      <c r="Q126" s="3">
        <v>2929300000</v>
      </c>
      <c r="R126" s="3">
        <v>2871500000</v>
      </c>
      <c r="S126" s="3">
        <v>2826400000</v>
      </c>
    </row>
    <row r="127" spans="1:19" ht="16" x14ac:dyDescent="0.2">
      <c r="A127" s="2" t="s">
        <v>133</v>
      </c>
      <c r="B127" s="3">
        <v>3605302000</v>
      </c>
      <c r="C127" s="3">
        <v>4128063000</v>
      </c>
      <c r="D127" s="3">
        <v>4552393000</v>
      </c>
      <c r="E127" s="3">
        <v>4886437000</v>
      </c>
      <c r="F127" s="3">
        <v>4948818000</v>
      </c>
      <c r="G127" s="3">
        <v>5069880000</v>
      </c>
      <c r="H127" s="3">
        <v>5217636000</v>
      </c>
      <c r="I127" s="3">
        <v>5462926000</v>
      </c>
      <c r="J127" s="3">
        <v>5828213000</v>
      </c>
      <c r="K127" s="3">
        <v>5764900000</v>
      </c>
      <c r="L127" s="3">
        <v>5839200000</v>
      </c>
      <c r="M127" s="3">
        <v>5900200000</v>
      </c>
      <c r="N127" s="3">
        <v>5724800000</v>
      </c>
      <c r="O127" s="4">
        <v>5491300000</v>
      </c>
      <c r="P127" s="3">
        <v>5467500000</v>
      </c>
      <c r="Q127" s="3">
        <v>5724800000</v>
      </c>
      <c r="R127" s="3">
        <v>5544200000</v>
      </c>
      <c r="S127" s="3">
        <v>5491300000</v>
      </c>
    </row>
    <row r="128" spans="1:19" ht="16" x14ac:dyDescent="0.2">
      <c r="A128" s="25" t="s">
        <v>134</v>
      </c>
      <c r="B128" s="23">
        <v>208414687</v>
      </c>
      <c r="C128" s="23">
        <v>205892869</v>
      </c>
      <c r="D128" s="23">
        <v>199028983</v>
      </c>
      <c r="E128" s="23">
        <v>192262757</v>
      </c>
      <c r="F128" s="23">
        <v>183790953</v>
      </c>
      <c r="G128" s="23">
        <v>174901523</v>
      </c>
      <c r="H128" s="23">
        <v>165975204</v>
      </c>
      <c r="I128" s="23">
        <v>159034688</v>
      </c>
      <c r="J128" s="23">
        <v>155380498</v>
      </c>
      <c r="K128" s="23">
        <v>145467329</v>
      </c>
      <c r="L128" s="23">
        <v>137151930</v>
      </c>
      <c r="M128" s="23">
        <v>129065690</v>
      </c>
      <c r="N128" s="23">
        <v>120761971</v>
      </c>
      <c r="O128" s="24">
        <v>116993749</v>
      </c>
      <c r="P128" s="23">
        <v>129065690</v>
      </c>
      <c r="Q128" s="23">
        <v>120761971</v>
      </c>
      <c r="R128" s="23">
        <v>120761971</v>
      </c>
      <c r="S128" s="23">
        <v>116993749</v>
      </c>
    </row>
    <row r="129" spans="1:30" ht="19" x14ac:dyDescent="0.25">
      <c r="A129" s="15" t="s">
        <v>197</v>
      </c>
      <c r="B129" s="10"/>
      <c r="C129" s="11">
        <f>(C128/B128)-1</f>
        <v>-1.2100001378501646E-2</v>
      </c>
      <c r="D129" s="11">
        <f>(D128/C128)-1</f>
        <v>-3.3337172061068343E-2</v>
      </c>
      <c r="E129" s="11">
        <f>(E128/D128)-1</f>
        <v>-3.3996184364766591E-2</v>
      </c>
      <c r="F129" s="11">
        <f t="shared" ref="F129:N129" si="6">(F128/E128)-1</f>
        <v>-4.4063676877368452E-2</v>
      </c>
      <c r="G129" s="11">
        <f t="shared" si="6"/>
        <v>-4.8367070603306583E-2</v>
      </c>
      <c r="H129" s="11">
        <f t="shared" si="6"/>
        <v>-5.1036256556782567E-2</v>
      </c>
      <c r="I129" s="11">
        <f t="shared" si="6"/>
        <v>-4.1816583638601856E-2</v>
      </c>
      <c r="J129" s="11">
        <f t="shared" si="6"/>
        <v>-2.2977314232225821E-2</v>
      </c>
      <c r="K129" s="11">
        <f t="shared" si="6"/>
        <v>-6.3799312832682475E-2</v>
      </c>
      <c r="L129" s="11">
        <f t="shared" si="6"/>
        <v>-5.7163344217312173E-2</v>
      </c>
      <c r="M129" s="11">
        <f t="shared" si="6"/>
        <v>-5.8958266208867793E-2</v>
      </c>
      <c r="N129" s="11">
        <f t="shared" si="6"/>
        <v>-6.4337152654590057E-2</v>
      </c>
      <c r="O129" s="11">
        <f>(O128/N128)-1</f>
        <v>-3.1203713957268842E-2</v>
      </c>
      <c r="P129" s="11"/>
      <c r="Q129" s="11">
        <f>(Q128/P128)-1</f>
        <v>-6.4337152654590057E-2</v>
      </c>
      <c r="R129" s="11">
        <f>(R128/Q128)-1</f>
        <v>0</v>
      </c>
      <c r="S129" s="11">
        <f>(S128/R128)-1</f>
        <v>-3.1203713957268842E-2</v>
      </c>
      <c r="T129" s="12"/>
      <c r="U129" s="12"/>
      <c r="V129" s="12"/>
      <c r="W129" s="12"/>
      <c r="X129" s="12"/>
      <c r="Y129" s="12"/>
      <c r="Z129" s="12"/>
      <c r="AA129" s="13"/>
      <c r="AB129" s="13"/>
      <c r="AC129" s="13"/>
      <c r="AD129" s="13"/>
    </row>
    <row r="130" spans="1:30" ht="16" x14ac:dyDescent="0.2">
      <c r="A130" s="2" t="s">
        <v>135</v>
      </c>
      <c r="B130" s="3" t="s">
        <v>24</v>
      </c>
      <c r="C130" s="3" t="s">
        <v>24</v>
      </c>
      <c r="D130" s="3" t="s">
        <v>24</v>
      </c>
      <c r="E130" s="3" t="s">
        <v>24</v>
      </c>
      <c r="F130" s="3" t="s">
        <v>24</v>
      </c>
      <c r="G130" s="3" t="s">
        <v>24</v>
      </c>
      <c r="H130" s="3" t="s">
        <v>24</v>
      </c>
      <c r="I130" s="3" t="s">
        <v>24</v>
      </c>
      <c r="J130" s="3" t="s">
        <v>24</v>
      </c>
      <c r="K130" s="3" t="s">
        <v>24</v>
      </c>
      <c r="L130" s="3" t="s">
        <v>24</v>
      </c>
      <c r="M130" s="3" t="s">
        <v>24</v>
      </c>
      <c r="N130" s="3" t="s">
        <v>24</v>
      </c>
      <c r="O130" s="4" t="s">
        <v>24</v>
      </c>
      <c r="P130" s="3" t="s">
        <v>24</v>
      </c>
      <c r="Q130" s="3" t="s">
        <v>24</v>
      </c>
      <c r="R130" s="3" t="s">
        <v>24</v>
      </c>
      <c r="S130" s="3" t="s">
        <v>24</v>
      </c>
    </row>
    <row r="131" spans="1:30" ht="16" x14ac:dyDescent="0.2">
      <c r="A131" s="2" t="s">
        <v>136</v>
      </c>
      <c r="B131" s="3">
        <v>-551777000</v>
      </c>
      <c r="C131" s="3">
        <v>-493546000</v>
      </c>
      <c r="D131" s="3">
        <v>-574802000</v>
      </c>
      <c r="E131" s="3">
        <v>-408432000</v>
      </c>
      <c r="F131" s="3">
        <v>-261970000</v>
      </c>
      <c r="G131" s="3">
        <v>-192312000</v>
      </c>
      <c r="H131" s="3">
        <v>-187428000</v>
      </c>
      <c r="I131" s="3">
        <v>-245014000</v>
      </c>
      <c r="J131" s="3">
        <v>-303627000</v>
      </c>
      <c r="K131" s="3">
        <v>-279200000</v>
      </c>
      <c r="L131" s="3">
        <v>-255700000</v>
      </c>
      <c r="M131" s="3">
        <v>-271900000</v>
      </c>
      <c r="N131" s="3">
        <v>-196000000</v>
      </c>
      <c r="O131" s="4">
        <v>-286000000</v>
      </c>
      <c r="P131" s="3">
        <v>-426800000</v>
      </c>
      <c r="Q131" s="3">
        <v>-196000000</v>
      </c>
      <c r="R131" s="3">
        <v>-275700000</v>
      </c>
      <c r="S131" s="3">
        <v>-286000000</v>
      </c>
    </row>
    <row r="132" spans="1:30" ht="16" x14ac:dyDescent="0.2">
      <c r="A132" s="2" t="s">
        <v>137</v>
      </c>
      <c r="B132" s="5">
        <v>-20.29</v>
      </c>
      <c r="C132" s="5">
        <v>-16.059999999999999</v>
      </c>
      <c r="D132" s="5">
        <v>-17.18</v>
      </c>
      <c r="E132" s="5">
        <v>-11.34</v>
      </c>
      <c r="F132" s="5">
        <v>-7.2</v>
      </c>
      <c r="G132" s="5">
        <v>-5.45</v>
      </c>
      <c r="H132" s="5">
        <v>-5.37</v>
      </c>
      <c r="I132" s="5">
        <v>-6.81</v>
      </c>
      <c r="J132" s="5">
        <v>-8.0500000000000007</v>
      </c>
      <c r="K132" s="5">
        <v>-7.82</v>
      </c>
      <c r="L132" s="5">
        <v>-7.38</v>
      </c>
      <c r="M132" s="5">
        <v>-8.35</v>
      </c>
      <c r="N132" s="5">
        <v>-6.69</v>
      </c>
      <c r="O132" s="6">
        <v>-10.119999999999999</v>
      </c>
      <c r="P132" s="5">
        <v>-14.64</v>
      </c>
      <c r="Q132" s="5">
        <v>-6.69</v>
      </c>
      <c r="R132" s="5">
        <v>-9.6</v>
      </c>
      <c r="S132" s="5">
        <v>-10.119999999999999</v>
      </c>
    </row>
    <row r="133" spans="1:30" ht="16" x14ac:dyDescent="0.2">
      <c r="A133" s="2" t="s">
        <v>138</v>
      </c>
      <c r="B133" s="5">
        <v>68.599999999999994</v>
      </c>
      <c r="C133" s="5">
        <v>68.73</v>
      </c>
      <c r="D133" s="5">
        <v>68.31</v>
      </c>
      <c r="E133" s="3">
        <v>69</v>
      </c>
      <c r="F133" s="5">
        <v>68.83</v>
      </c>
      <c r="G133" s="5">
        <v>63.66</v>
      </c>
      <c r="H133" s="5">
        <v>60.61</v>
      </c>
      <c r="I133" s="5">
        <v>59.79</v>
      </c>
      <c r="J133" s="5">
        <v>57.5</v>
      </c>
      <c r="K133" s="5">
        <v>53.67</v>
      </c>
      <c r="L133" s="5">
        <v>50.55</v>
      </c>
      <c r="M133" s="5">
        <v>43.07</v>
      </c>
      <c r="N133" s="5">
        <v>36.89</v>
      </c>
      <c r="O133" s="6">
        <v>36.58</v>
      </c>
      <c r="P133" s="5">
        <v>38.76</v>
      </c>
      <c r="Q133" s="5">
        <v>36.89</v>
      </c>
      <c r="R133" s="5">
        <v>37.14</v>
      </c>
      <c r="S133" s="5">
        <v>36.58</v>
      </c>
    </row>
    <row r="134" spans="1:30" ht="16" x14ac:dyDescent="0.2">
      <c r="A134" s="2" t="s">
        <v>139</v>
      </c>
      <c r="B134" s="5">
        <v>2.14</v>
      </c>
      <c r="C134" s="5">
        <v>2.3199999999999998</v>
      </c>
      <c r="D134" s="5">
        <v>2.21</v>
      </c>
      <c r="E134" s="5">
        <v>1.62</v>
      </c>
      <c r="F134" s="5">
        <v>1.87</v>
      </c>
      <c r="G134" s="5">
        <v>1.68</v>
      </c>
      <c r="H134" s="5">
        <v>1.62</v>
      </c>
      <c r="I134" s="5">
        <v>1.63</v>
      </c>
      <c r="J134" s="5">
        <v>1.74</v>
      </c>
      <c r="K134" s="5">
        <v>1.53</v>
      </c>
      <c r="L134" s="5">
        <v>1.48</v>
      </c>
      <c r="M134" s="5">
        <v>1.37</v>
      </c>
      <c r="N134" s="5">
        <v>1.27</v>
      </c>
      <c r="O134" s="6">
        <v>1.17</v>
      </c>
      <c r="P134" s="5">
        <v>1.23</v>
      </c>
      <c r="Q134" s="5">
        <v>1.27</v>
      </c>
      <c r="R134" s="5">
        <v>1.2</v>
      </c>
      <c r="S134" s="5">
        <v>1.17</v>
      </c>
    </row>
    <row r="135" spans="1:30" ht="16" x14ac:dyDescent="0.2">
      <c r="A135" s="2" t="s">
        <v>140</v>
      </c>
      <c r="B135" s="5">
        <v>73.319999999999993</v>
      </c>
      <c r="C135" s="5">
        <v>79.31</v>
      </c>
      <c r="D135" s="5">
        <v>84.02</v>
      </c>
      <c r="E135" s="5">
        <v>76.040000000000006</v>
      </c>
      <c r="F135" s="5">
        <v>66.98</v>
      </c>
      <c r="G135" s="5">
        <v>57.69</v>
      </c>
      <c r="H135" s="5">
        <v>59.01</v>
      </c>
      <c r="I135" s="5">
        <v>65.930000000000007</v>
      </c>
      <c r="J135" s="5">
        <v>62.25</v>
      </c>
      <c r="K135" s="5">
        <v>59.62</v>
      </c>
      <c r="L135" s="5">
        <v>64.709999999999994</v>
      </c>
      <c r="M135" s="5">
        <v>76.599999999999994</v>
      </c>
      <c r="N135" s="5">
        <v>73.66</v>
      </c>
      <c r="O135" s="6">
        <v>58.3</v>
      </c>
      <c r="P135" s="5">
        <v>50.24</v>
      </c>
      <c r="Q135" s="5">
        <v>73.66</v>
      </c>
      <c r="R135" s="5">
        <v>53.26</v>
      </c>
      <c r="S135" s="5">
        <v>58.3</v>
      </c>
    </row>
    <row r="136" spans="1:30" ht="16" x14ac:dyDescent="0.2">
      <c r="A136" s="2" t="s">
        <v>141</v>
      </c>
      <c r="B136" s="3">
        <v>2239</v>
      </c>
      <c r="C136" s="3">
        <v>2372</v>
      </c>
      <c r="D136" s="3">
        <v>2706</v>
      </c>
      <c r="E136" s="3">
        <v>2990</v>
      </c>
      <c r="F136" s="3">
        <v>3158</v>
      </c>
      <c r="G136" s="3">
        <v>3898</v>
      </c>
      <c r="H136" s="3">
        <v>4281</v>
      </c>
      <c r="I136" s="3">
        <v>4576</v>
      </c>
      <c r="J136" s="3">
        <v>2345</v>
      </c>
      <c r="K136" s="3">
        <v>5258</v>
      </c>
      <c r="L136" s="3">
        <v>5198</v>
      </c>
      <c r="M136" s="3">
        <v>2626</v>
      </c>
      <c r="N136" s="3">
        <v>6026</v>
      </c>
      <c r="O136" s="4">
        <v>6026</v>
      </c>
      <c r="P136" s="3">
        <v>2626</v>
      </c>
      <c r="Q136" s="3">
        <v>6026</v>
      </c>
      <c r="R136" s="3">
        <v>6026</v>
      </c>
      <c r="S136" s="3">
        <v>6026</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452826000</v>
      </c>
      <c r="C139" s="3">
        <v>543966000</v>
      </c>
      <c r="D139" s="3">
        <v>620000000</v>
      </c>
      <c r="E139" s="3">
        <v>652800000</v>
      </c>
      <c r="F139" s="3">
        <v>659571000</v>
      </c>
      <c r="G139" s="3">
        <v>685866000</v>
      </c>
      <c r="H139" s="3">
        <v>724847000</v>
      </c>
      <c r="I139" s="3">
        <v>802923000</v>
      </c>
      <c r="J139" s="3">
        <v>821305000</v>
      </c>
      <c r="K139" s="3">
        <v>825700000</v>
      </c>
      <c r="L139" s="3">
        <v>846600000</v>
      </c>
      <c r="M139" s="3">
        <v>815600000</v>
      </c>
      <c r="N139" s="3">
        <v>796900000</v>
      </c>
      <c r="O139" s="4">
        <v>840000000</v>
      </c>
      <c r="P139" s="3">
        <v>184000000</v>
      </c>
      <c r="Q139" s="3">
        <v>269900000</v>
      </c>
      <c r="R139" s="3">
        <v>184100000</v>
      </c>
      <c r="S139" s="3">
        <v>202000000</v>
      </c>
    </row>
    <row r="140" spans="1:30" ht="16" x14ac:dyDescent="0.2">
      <c r="A140" s="2" t="s">
        <v>143</v>
      </c>
      <c r="B140" s="3">
        <v>58766000</v>
      </c>
      <c r="C140" s="3">
        <v>51545000</v>
      </c>
      <c r="D140" s="3">
        <v>14889000</v>
      </c>
      <c r="E140" s="3">
        <v>11565000</v>
      </c>
      <c r="F140" s="3">
        <v>11284000</v>
      </c>
      <c r="G140" s="3">
        <v>13970000</v>
      </c>
      <c r="H140" s="3">
        <v>14736000</v>
      </c>
      <c r="I140" s="3">
        <v>16636000</v>
      </c>
      <c r="J140" s="3">
        <v>20788000</v>
      </c>
      <c r="K140" s="3">
        <v>24000000</v>
      </c>
      <c r="L140" s="3">
        <v>27100000</v>
      </c>
      <c r="M140" s="3">
        <v>30700000</v>
      </c>
      <c r="N140" s="3">
        <v>36200000</v>
      </c>
      <c r="O140" s="4">
        <v>37400000</v>
      </c>
      <c r="P140" s="3">
        <v>9500000</v>
      </c>
      <c r="Q140" s="3">
        <v>9500000</v>
      </c>
      <c r="R140" s="3">
        <v>10200000</v>
      </c>
      <c r="S140" s="3">
        <v>8200000</v>
      </c>
    </row>
    <row r="141" spans="1:30" ht="16" x14ac:dyDescent="0.2">
      <c r="A141" s="2" t="s">
        <v>144</v>
      </c>
      <c r="B141" s="3">
        <v>20822000</v>
      </c>
      <c r="C141" s="3">
        <v>18231000</v>
      </c>
      <c r="D141" s="3">
        <v>31269000</v>
      </c>
      <c r="E141" s="3">
        <v>14412000</v>
      </c>
      <c r="F141" s="3">
        <v>38919000</v>
      </c>
      <c r="G141" s="3">
        <v>41063000</v>
      </c>
      <c r="H141" s="3">
        <v>28872000</v>
      </c>
      <c r="I141" s="3">
        <v>152265000</v>
      </c>
      <c r="J141" s="3">
        <v>133882000</v>
      </c>
      <c r="K141" s="3">
        <v>119000000</v>
      </c>
      <c r="L141" s="3">
        <v>122700000</v>
      </c>
      <c r="M141" s="3">
        <v>120100000</v>
      </c>
      <c r="N141" s="3">
        <v>130900000</v>
      </c>
      <c r="O141" s="4">
        <v>138700000</v>
      </c>
      <c r="P141" s="3">
        <v>32500000</v>
      </c>
      <c r="Q141" s="3">
        <v>30000000</v>
      </c>
      <c r="R141" s="3">
        <v>33300000</v>
      </c>
      <c r="S141" s="3">
        <v>42900000</v>
      </c>
    </row>
    <row r="142" spans="1:30" ht="16" x14ac:dyDescent="0.2">
      <c r="A142" s="25" t="s">
        <v>145</v>
      </c>
      <c r="B142" s="23">
        <v>35180000</v>
      </c>
      <c r="C142" s="23">
        <v>39835000</v>
      </c>
      <c r="D142" s="23">
        <v>45287000</v>
      </c>
      <c r="E142" s="23">
        <v>51112000</v>
      </c>
      <c r="F142" s="23">
        <v>63169000</v>
      </c>
      <c r="G142" s="23">
        <v>76302000</v>
      </c>
      <c r="H142" s="23">
        <v>82732000</v>
      </c>
      <c r="I142" s="23">
        <v>87459000</v>
      </c>
      <c r="J142" s="23">
        <v>89326000</v>
      </c>
      <c r="K142" s="23">
        <v>106700000</v>
      </c>
      <c r="L142" s="23">
        <v>112500000</v>
      </c>
      <c r="M142" s="23">
        <v>120300000</v>
      </c>
      <c r="N142" s="23">
        <v>131400000</v>
      </c>
      <c r="O142" s="24">
        <v>134200000</v>
      </c>
      <c r="P142" s="23">
        <v>35200000</v>
      </c>
      <c r="Q142" s="23">
        <v>30100000</v>
      </c>
      <c r="R142" s="23">
        <v>32700000</v>
      </c>
      <c r="S142" s="23">
        <v>36200000</v>
      </c>
    </row>
    <row r="143" spans="1:30" ht="19" x14ac:dyDescent="0.25">
      <c r="A143" s="14" t="s">
        <v>198</v>
      </c>
      <c r="B143" s="21">
        <f t="shared" ref="B143:S143" si="7">B142/B2</f>
        <v>3.2043925134897823E-2</v>
      </c>
      <c r="C143" s="21">
        <f t="shared" si="7"/>
        <v>3.1945025846320647E-2</v>
      </c>
      <c r="D143" s="21">
        <f t="shared" si="7"/>
        <v>3.3728434231154507E-2</v>
      </c>
      <c r="E143" s="21">
        <f t="shared" si="7"/>
        <v>3.6662948630124703E-2</v>
      </c>
      <c r="F143" s="21">
        <f t="shared" si="7"/>
        <v>4.2230461500612375E-2</v>
      </c>
      <c r="G143" s="21">
        <f t="shared" si="7"/>
        <v>4.6815695793078822E-2</v>
      </c>
      <c r="H143" s="21">
        <f t="shared" si="7"/>
        <v>4.7511601957387031E-2</v>
      </c>
      <c r="I143" s="21">
        <f t="shared" si="7"/>
        <v>4.7156402959467457E-2</v>
      </c>
      <c r="J143" s="21">
        <f t="shared" si="7"/>
        <v>4.6609530518269215E-2</v>
      </c>
      <c r="K143" s="21">
        <f t="shared" si="7"/>
        <v>5.3489071586123919E-2</v>
      </c>
      <c r="L143" s="21">
        <f t="shared" si="7"/>
        <v>5.4482057242481473E-2</v>
      </c>
      <c r="M143" s="21">
        <f t="shared" si="7"/>
        <v>5.5519660328595163E-2</v>
      </c>
      <c r="N143" s="21">
        <f t="shared" si="7"/>
        <v>5.6397270269110261E-2</v>
      </c>
      <c r="O143" s="21">
        <f t="shared" si="7"/>
        <v>5.6600590468156894E-2</v>
      </c>
      <c r="P143" s="21">
        <f t="shared" si="7"/>
        <v>6.0941828254847646E-2</v>
      </c>
      <c r="Q143" s="21">
        <f t="shared" si="7"/>
        <v>4.7141738449490996E-2</v>
      </c>
      <c r="R143" s="21">
        <f t="shared" si="7"/>
        <v>5.7753444012716357E-2</v>
      </c>
      <c r="S143" s="21">
        <f t="shared" si="7"/>
        <v>6.1491421776796333E-2</v>
      </c>
      <c r="T143" s="12"/>
      <c r="U143" s="12"/>
      <c r="V143" s="12"/>
      <c r="W143" s="12"/>
      <c r="X143" s="12"/>
      <c r="Y143" s="12"/>
      <c r="Z143" s="12"/>
      <c r="AA143" s="13"/>
      <c r="AB143" s="13"/>
      <c r="AC143" s="13"/>
      <c r="AD143" s="13"/>
    </row>
    <row r="144" spans="1:30" ht="16" x14ac:dyDescent="0.2">
      <c r="A144" s="2" t="s">
        <v>146</v>
      </c>
      <c r="B144" s="3">
        <v>-9406000</v>
      </c>
      <c r="C144" s="3">
        <v>-10959000</v>
      </c>
      <c r="D144" s="3">
        <v>-1453000</v>
      </c>
      <c r="E144" s="3">
        <v>28000</v>
      </c>
      <c r="F144" s="3">
        <v>-12292000</v>
      </c>
      <c r="G144" s="3">
        <v>-15847000</v>
      </c>
      <c r="H144" s="3">
        <v>-33487000</v>
      </c>
      <c r="I144" s="3">
        <v>64630000</v>
      </c>
      <c r="J144" s="3">
        <v>42753000</v>
      </c>
      <c r="K144" s="3">
        <v>12800000</v>
      </c>
      <c r="L144" s="3">
        <v>14700000</v>
      </c>
      <c r="M144" s="3">
        <v>1200000</v>
      </c>
      <c r="N144" s="3">
        <v>-500000</v>
      </c>
      <c r="O144" s="4">
        <v>3800000</v>
      </c>
      <c r="P144" s="3">
        <v>-2700000</v>
      </c>
      <c r="Q144" s="3">
        <v>-100000</v>
      </c>
      <c r="R144" s="3">
        <v>600000</v>
      </c>
      <c r="S144" s="3">
        <v>6000000</v>
      </c>
    </row>
    <row r="145" spans="1:19" ht="16" x14ac:dyDescent="0.2">
      <c r="A145" s="2" t="s">
        <v>147</v>
      </c>
      <c r="B145" s="3">
        <v>785000</v>
      </c>
      <c r="C145" s="3">
        <v>-2017000</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-5737000</v>
      </c>
      <c r="C146" s="3">
        <v>-8628000</v>
      </c>
      <c r="D146" s="3">
        <v>-12565000</v>
      </c>
      <c r="E146" s="3">
        <v>-36728000</v>
      </c>
      <c r="F146" s="3">
        <v>-11958000</v>
      </c>
      <c r="G146" s="3">
        <v>-19392000</v>
      </c>
      <c r="H146" s="3">
        <v>-20373000</v>
      </c>
      <c r="I146" s="3">
        <v>176000</v>
      </c>
      <c r="J146" s="3">
        <v>1803000</v>
      </c>
      <c r="K146" s="3">
        <v>-500000</v>
      </c>
      <c r="L146" s="3">
        <v>-4500000</v>
      </c>
      <c r="M146" s="3">
        <v>-1400000</v>
      </c>
      <c r="N146" s="3" t="s">
        <v>24</v>
      </c>
      <c r="O146" s="4">
        <v>700000</v>
      </c>
      <c r="P146" s="3" t="s">
        <v>24</v>
      </c>
      <c r="Q146" s="3" t="s">
        <v>24</v>
      </c>
      <c r="R146" s="3" t="s">
        <v>24</v>
      </c>
      <c r="S146" s="3">
        <v>700000</v>
      </c>
    </row>
    <row r="147" spans="1:19" ht="16" x14ac:dyDescent="0.2">
      <c r="A147" s="2" t="s">
        <v>149</v>
      </c>
      <c r="B147" s="3">
        <v>141734000</v>
      </c>
      <c r="C147" s="3">
        <v>101132000</v>
      </c>
      <c r="D147" s="3">
        <v>149598000</v>
      </c>
      <c r="E147" s="3">
        <v>111049000</v>
      </c>
      <c r="F147" s="3">
        <v>43086000</v>
      </c>
      <c r="G147" s="3">
        <v>176221000</v>
      </c>
      <c r="H147" s="3">
        <v>154394000</v>
      </c>
      <c r="I147" s="3">
        <v>117774000</v>
      </c>
      <c r="J147" s="3">
        <v>154110000</v>
      </c>
      <c r="K147" s="3">
        <v>133600000</v>
      </c>
      <c r="L147" s="3">
        <v>155200000</v>
      </c>
      <c r="M147" s="3">
        <v>216600000</v>
      </c>
      <c r="N147" s="3">
        <v>116000000</v>
      </c>
      <c r="O147" s="4">
        <v>30800000</v>
      </c>
      <c r="P147" s="3">
        <v>14300000</v>
      </c>
      <c r="Q147" s="3">
        <v>-79400000</v>
      </c>
      <c r="R147" s="3">
        <v>158000000</v>
      </c>
      <c r="S147" s="3">
        <v>-62100000</v>
      </c>
    </row>
    <row r="148" spans="1:19" ht="16" x14ac:dyDescent="0.2">
      <c r="A148" s="2" t="s">
        <v>150</v>
      </c>
      <c r="B148" s="3">
        <v>-5424000</v>
      </c>
      <c r="C148" s="3">
        <v>-78590000</v>
      </c>
      <c r="D148" s="3">
        <v>-11746000</v>
      </c>
      <c r="E148" s="3">
        <v>-6707000</v>
      </c>
      <c r="F148" s="3">
        <v>4337000</v>
      </c>
      <c r="G148" s="3">
        <v>-64788000</v>
      </c>
      <c r="H148" s="3">
        <v>-56510000</v>
      </c>
      <c r="I148" s="3">
        <v>11899000</v>
      </c>
      <c r="J148" s="3">
        <v>-20401000</v>
      </c>
      <c r="K148" s="3">
        <v>21000000</v>
      </c>
      <c r="L148" s="3">
        <v>-17100000</v>
      </c>
      <c r="M148" s="3">
        <v>-49400000</v>
      </c>
      <c r="N148" s="3">
        <v>-44800000</v>
      </c>
      <c r="O148" s="4">
        <v>-66500000</v>
      </c>
      <c r="P148" s="3">
        <v>41000000</v>
      </c>
      <c r="Q148" s="3">
        <v>-332700000</v>
      </c>
      <c r="R148" s="3">
        <v>285100000</v>
      </c>
      <c r="S148" s="3">
        <v>-59900000</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v>-5742000</v>
      </c>
      <c r="C150" s="3">
        <v>-4917000</v>
      </c>
      <c r="D150" s="3">
        <v>4592000</v>
      </c>
      <c r="E150" s="3">
        <v>-816000</v>
      </c>
      <c r="F150" s="3">
        <v>-8613000</v>
      </c>
      <c r="G150" s="3">
        <v>-21404000</v>
      </c>
      <c r="H150" s="3">
        <v>11234000</v>
      </c>
      <c r="I150" s="3">
        <v>5615000</v>
      </c>
      <c r="J150" s="3">
        <v>1984000</v>
      </c>
      <c r="K150" s="3">
        <v>15500000</v>
      </c>
      <c r="L150" s="3">
        <v>20200000</v>
      </c>
      <c r="M150" s="3">
        <v>1200000</v>
      </c>
      <c r="N150" s="3">
        <v>100000</v>
      </c>
      <c r="O150" s="4" t="s">
        <v>24</v>
      </c>
      <c r="P150" s="3" t="s">
        <v>24</v>
      </c>
      <c r="Q150" s="3" t="s">
        <v>24</v>
      </c>
      <c r="R150" s="3" t="s">
        <v>24</v>
      </c>
      <c r="S150" s="3" t="s">
        <v>24</v>
      </c>
    </row>
    <row r="151" spans="1:19" ht="16" x14ac:dyDescent="0.2">
      <c r="A151" s="2" t="s">
        <v>153</v>
      </c>
      <c r="B151" s="3">
        <v>147158000</v>
      </c>
      <c r="C151" s="3">
        <v>179722000</v>
      </c>
      <c r="D151" s="3">
        <v>122816000</v>
      </c>
      <c r="E151" s="3">
        <v>13262000</v>
      </c>
      <c r="F151" s="3">
        <v>-75930000</v>
      </c>
      <c r="G151" s="3">
        <v>106418000</v>
      </c>
      <c r="H151" s="3">
        <v>30718000</v>
      </c>
      <c r="I151" s="3">
        <v>-11281000</v>
      </c>
      <c r="J151" s="3">
        <v>34993000</v>
      </c>
      <c r="K151" s="3">
        <v>29800000</v>
      </c>
      <c r="L151" s="3">
        <v>47700000</v>
      </c>
      <c r="M151" s="3">
        <v>58700000</v>
      </c>
      <c r="N151" s="3">
        <v>-34800000</v>
      </c>
      <c r="O151" s="4" t="s">
        <v>24</v>
      </c>
      <c r="P151" s="3" t="s">
        <v>24</v>
      </c>
      <c r="Q151" s="3" t="s">
        <v>24</v>
      </c>
      <c r="R151" s="3" t="s">
        <v>24</v>
      </c>
      <c r="S151" s="3" t="s">
        <v>24</v>
      </c>
    </row>
    <row r="152" spans="1:19" ht="16" x14ac:dyDescent="0.2">
      <c r="A152" s="2" t="s">
        <v>154</v>
      </c>
      <c r="B152" s="3">
        <v>5742000</v>
      </c>
      <c r="C152" s="3">
        <v>4917000</v>
      </c>
      <c r="D152" s="3">
        <v>33936000</v>
      </c>
      <c r="E152" s="3">
        <v>105310000</v>
      </c>
      <c r="F152" s="3">
        <v>123292000</v>
      </c>
      <c r="G152" s="3">
        <v>155995000</v>
      </c>
      <c r="H152" s="3">
        <v>168952000</v>
      </c>
      <c r="I152" s="3">
        <v>111541000</v>
      </c>
      <c r="J152" s="3">
        <v>137534000</v>
      </c>
      <c r="K152" s="3">
        <v>67300000</v>
      </c>
      <c r="L152" s="3">
        <v>104400000</v>
      </c>
      <c r="M152" s="3">
        <v>206100000</v>
      </c>
      <c r="N152" s="3">
        <v>195500000</v>
      </c>
      <c r="O152" s="4">
        <v>97300000</v>
      </c>
      <c r="P152" s="3">
        <v>-26700000</v>
      </c>
      <c r="Q152" s="3">
        <v>253300000</v>
      </c>
      <c r="R152" s="3">
        <v>-127100000</v>
      </c>
      <c r="S152" s="3">
        <v>-2200000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674148000</v>
      </c>
      <c r="C154" s="3">
        <v>714874000</v>
      </c>
      <c r="D154" s="3">
        <v>815756000</v>
      </c>
      <c r="E154" s="3">
        <v>789826000</v>
      </c>
      <c r="F154" s="3">
        <v>752860000</v>
      </c>
      <c r="G154" s="3">
        <v>917120000</v>
      </c>
      <c r="H154" s="3">
        <v>922849000</v>
      </c>
      <c r="I154" s="3">
        <v>1089598000</v>
      </c>
      <c r="J154" s="3">
        <v>1130085000</v>
      </c>
      <c r="K154" s="3">
        <v>1102300000</v>
      </c>
      <c r="L154" s="3">
        <v>1151600000</v>
      </c>
      <c r="M154" s="3">
        <v>1183000000</v>
      </c>
      <c r="N154" s="3">
        <v>1080000000</v>
      </c>
      <c r="O154" s="4">
        <v>1046900000</v>
      </c>
      <c r="P154" s="3">
        <v>240300000</v>
      </c>
      <c r="Q154" s="3">
        <v>230000000</v>
      </c>
      <c r="R154" s="3">
        <v>385600000</v>
      </c>
      <c r="S154" s="3">
        <v>191000000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-4911000</v>
      </c>
      <c r="C159" s="3">
        <v>-7195000</v>
      </c>
      <c r="D159" s="3">
        <v>-8195000</v>
      </c>
      <c r="E159" s="3">
        <v>-9563000</v>
      </c>
      <c r="F159" s="3">
        <v>-12736000</v>
      </c>
      <c r="G159" s="3">
        <v>-17348000</v>
      </c>
      <c r="H159" s="3">
        <v>-24050000</v>
      </c>
      <c r="I159" s="3">
        <v>-28784000</v>
      </c>
      <c r="J159" s="3">
        <v>-17149000</v>
      </c>
      <c r="K159" s="3">
        <v>-25900000</v>
      </c>
      <c r="L159" s="3">
        <v>-19300000</v>
      </c>
      <c r="M159" s="3">
        <v>-15900000</v>
      </c>
      <c r="N159" s="3">
        <v>-22100000</v>
      </c>
      <c r="O159" s="4">
        <v>-18500000</v>
      </c>
      <c r="P159" s="3">
        <v>-4200000</v>
      </c>
      <c r="Q159" s="3">
        <v>-6500000</v>
      </c>
      <c r="R159" s="3">
        <v>-4200000</v>
      </c>
      <c r="S159" s="3">
        <v>-3600000</v>
      </c>
    </row>
    <row r="160" spans="1:19" ht="16" x14ac:dyDescent="0.2">
      <c r="A160" s="2" t="s">
        <v>162</v>
      </c>
      <c r="B160" s="3">
        <v>-4911000</v>
      </c>
      <c r="C160" s="3">
        <v>-7195000</v>
      </c>
      <c r="D160" s="3">
        <v>-8195000</v>
      </c>
      <c r="E160" s="3">
        <v>-9563000</v>
      </c>
      <c r="F160" s="3">
        <v>-12736000</v>
      </c>
      <c r="G160" s="3">
        <v>-17348000</v>
      </c>
      <c r="H160" s="3">
        <v>-24050000</v>
      </c>
      <c r="I160" s="3">
        <v>-28784000</v>
      </c>
      <c r="J160" s="3">
        <v>-17149000</v>
      </c>
      <c r="K160" s="3">
        <v>-25900000</v>
      </c>
      <c r="L160" s="3">
        <v>-19300000</v>
      </c>
      <c r="M160" s="3">
        <v>-15900000</v>
      </c>
      <c r="N160" s="3">
        <v>-22100000</v>
      </c>
      <c r="O160" s="4">
        <v>-18500000</v>
      </c>
      <c r="P160" s="3">
        <v>-4200000</v>
      </c>
      <c r="Q160" s="3">
        <v>-6500000</v>
      </c>
      <c r="R160" s="3">
        <v>-4200000</v>
      </c>
      <c r="S160" s="3">
        <v>-3600000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-440595000</v>
      </c>
      <c r="C162" s="3">
        <v>-551833000</v>
      </c>
      <c r="D162" s="3">
        <v>-366065000</v>
      </c>
      <c r="E162" s="3">
        <v>-536369000</v>
      </c>
      <c r="F162" s="3">
        <v>-233367000</v>
      </c>
      <c r="G162" s="3">
        <v>-38990000</v>
      </c>
      <c r="H162" s="3">
        <v>-85750000</v>
      </c>
      <c r="I162" s="3">
        <v>-150037000</v>
      </c>
      <c r="J162" s="3">
        <v>-157930000</v>
      </c>
      <c r="K162" s="3">
        <v>123500000</v>
      </c>
      <c r="L162" s="3">
        <v>-55800000</v>
      </c>
      <c r="M162" s="3">
        <v>160300000</v>
      </c>
      <c r="N162" s="3">
        <v>64000000</v>
      </c>
      <c r="O162" s="4" t="s">
        <v>24</v>
      </c>
      <c r="P162" s="3" t="s">
        <v>24</v>
      </c>
      <c r="Q162" s="3" t="s">
        <v>24</v>
      </c>
      <c r="R162" s="3" t="s">
        <v>24</v>
      </c>
      <c r="S162" s="3" t="s">
        <v>24</v>
      </c>
    </row>
    <row r="163" spans="1:19" ht="16" x14ac:dyDescent="0.2">
      <c r="A163" s="2" t="s">
        <v>165</v>
      </c>
      <c r="B163" s="3">
        <v>649821000</v>
      </c>
      <c r="C163" s="3">
        <v>844020000</v>
      </c>
      <c r="D163" s="3">
        <v>1233652000</v>
      </c>
      <c r="E163" s="3">
        <v>1380463000</v>
      </c>
      <c r="F163" s="3">
        <v>1309776000</v>
      </c>
      <c r="G163" s="3">
        <v>1589297000</v>
      </c>
      <c r="H163" s="3">
        <v>1761181000</v>
      </c>
      <c r="I163" s="3">
        <v>1536408000</v>
      </c>
      <c r="J163" s="3">
        <v>1614619000</v>
      </c>
      <c r="K163" s="3">
        <v>2312400000</v>
      </c>
      <c r="L163" s="3">
        <v>2618300000</v>
      </c>
      <c r="M163" s="3">
        <v>1950300000</v>
      </c>
      <c r="N163" s="3">
        <v>1604100000</v>
      </c>
      <c r="O163" s="4" t="s">
        <v>24</v>
      </c>
      <c r="P163" s="3" t="s">
        <v>24</v>
      </c>
      <c r="Q163" s="3" t="s">
        <v>24</v>
      </c>
      <c r="R163" s="3" t="s">
        <v>24</v>
      </c>
      <c r="S163" s="3" t="s">
        <v>24</v>
      </c>
    </row>
    <row r="164" spans="1:19" ht="16" x14ac:dyDescent="0.2">
      <c r="A164" s="2" t="s">
        <v>166</v>
      </c>
      <c r="B164" s="3">
        <v>-1090416000</v>
      </c>
      <c r="C164" s="3">
        <v>-1395853000</v>
      </c>
      <c r="D164" s="3">
        <v>-1599717000</v>
      </c>
      <c r="E164" s="3">
        <v>-1916832000</v>
      </c>
      <c r="F164" s="3">
        <v>-1543143000</v>
      </c>
      <c r="G164" s="3">
        <v>-1628287000</v>
      </c>
      <c r="H164" s="3">
        <v>-1846931000</v>
      </c>
      <c r="I164" s="3">
        <v>-1686445000</v>
      </c>
      <c r="J164" s="3">
        <v>-1772549000</v>
      </c>
      <c r="K164" s="3">
        <v>-2188900000</v>
      </c>
      <c r="L164" s="3">
        <v>-2674100000</v>
      </c>
      <c r="M164" s="3">
        <v>-1790000000</v>
      </c>
      <c r="N164" s="3">
        <v>-1540100000</v>
      </c>
      <c r="O164" s="4" t="s">
        <v>24</v>
      </c>
      <c r="P164" s="3" t="s">
        <v>24</v>
      </c>
      <c r="Q164" s="3" t="s">
        <v>24</v>
      </c>
      <c r="R164" s="3" t="s">
        <v>24</v>
      </c>
      <c r="S164" s="3" t="s">
        <v>24</v>
      </c>
    </row>
    <row r="165" spans="1:19" ht="16" x14ac:dyDescent="0.2">
      <c r="A165" s="2" t="s">
        <v>167</v>
      </c>
      <c r="B165" s="3">
        <v>-13957000</v>
      </c>
      <c r="C165" s="3">
        <v>-21616000</v>
      </c>
      <c r="D165" s="3" t="s">
        <v>24</v>
      </c>
      <c r="E165" s="3" t="s">
        <v>24</v>
      </c>
      <c r="F165" s="3" t="s">
        <v>24</v>
      </c>
      <c r="G165" s="3">
        <v>-96544000</v>
      </c>
      <c r="H165" s="3" t="s">
        <v>24</v>
      </c>
      <c r="I165" s="3" t="s">
        <v>24</v>
      </c>
      <c r="J165" s="3">
        <v>-154902000</v>
      </c>
      <c r="K165" s="3">
        <v>-37600000</v>
      </c>
      <c r="L165" s="3">
        <v>-23100000</v>
      </c>
      <c r="M165" s="3">
        <v>-219700000</v>
      </c>
      <c r="N165" s="3">
        <v>-48300000</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v>-13957000</v>
      </c>
      <c r="C167" s="3">
        <v>-21616000</v>
      </c>
      <c r="D167" s="3" t="s">
        <v>24</v>
      </c>
      <c r="E167" s="3" t="s">
        <v>24</v>
      </c>
      <c r="F167" s="3" t="s">
        <v>24</v>
      </c>
      <c r="G167" s="3">
        <v>-96544000</v>
      </c>
      <c r="H167" s="3" t="s">
        <v>24</v>
      </c>
      <c r="I167" s="3" t="s">
        <v>24</v>
      </c>
      <c r="J167" s="3">
        <v>-154902000</v>
      </c>
      <c r="K167" s="3">
        <v>-37600000</v>
      </c>
      <c r="L167" s="3">
        <v>-23100000</v>
      </c>
      <c r="M167" s="3">
        <v>-219700000</v>
      </c>
      <c r="N167" s="3">
        <v>-48300000</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440595000</v>
      </c>
      <c r="C169" s="3">
        <v>551833000</v>
      </c>
      <c r="D169" s="3">
        <v>366065000</v>
      </c>
      <c r="E169" s="3">
        <v>536369000</v>
      </c>
      <c r="F169" s="3">
        <v>233367000</v>
      </c>
      <c r="G169" s="3">
        <v>38990000</v>
      </c>
      <c r="H169" s="3">
        <v>85750000</v>
      </c>
      <c r="I169" s="3">
        <v>150037000</v>
      </c>
      <c r="J169" s="3">
        <v>157930000</v>
      </c>
      <c r="K169" s="3">
        <v>-123500000</v>
      </c>
      <c r="L169" s="3">
        <v>55800000</v>
      </c>
      <c r="M169" s="3">
        <v>-160300000</v>
      </c>
      <c r="N169" s="3">
        <v>-64000000</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-18868000</v>
      </c>
      <c r="C171" s="3">
        <v>-28811000</v>
      </c>
      <c r="D171" s="3">
        <v>-8195000</v>
      </c>
      <c r="E171" s="3">
        <v>-9563000</v>
      </c>
      <c r="F171" s="3">
        <v>-12736000</v>
      </c>
      <c r="G171" s="3">
        <v>-113892000</v>
      </c>
      <c r="H171" s="3">
        <v>-24050000</v>
      </c>
      <c r="I171" s="3">
        <v>-28784000</v>
      </c>
      <c r="J171" s="3">
        <v>-172051000</v>
      </c>
      <c r="K171" s="3">
        <v>-63500000</v>
      </c>
      <c r="L171" s="3">
        <v>-42400000</v>
      </c>
      <c r="M171" s="3">
        <v>-235600000</v>
      </c>
      <c r="N171" s="3">
        <v>-70400000</v>
      </c>
      <c r="O171" s="4">
        <v>-18500000</v>
      </c>
      <c r="P171" s="3">
        <v>-4200000</v>
      </c>
      <c r="Q171" s="3">
        <v>-6500000</v>
      </c>
      <c r="R171" s="3">
        <v>-4200000</v>
      </c>
      <c r="S171" s="3">
        <v>-3600000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t="s">
        <v>24</v>
      </c>
      <c r="C173" s="3" t="s">
        <v>24</v>
      </c>
      <c r="D173" s="3" t="s">
        <v>24</v>
      </c>
      <c r="E173" s="3" t="s">
        <v>24</v>
      </c>
      <c r="F173" s="3" t="s">
        <v>24</v>
      </c>
      <c r="G173" s="3" t="s">
        <v>24</v>
      </c>
      <c r="H173" s="3" t="s">
        <v>24</v>
      </c>
      <c r="I173" s="3" t="s">
        <v>24</v>
      </c>
      <c r="J173" s="3" t="s">
        <v>24</v>
      </c>
      <c r="K173" s="3" t="s">
        <v>24</v>
      </c>
      <c r="L173" s="3" t="s">
        <v>24</v>
      </c>
      <c r="M173" s="3" t="s">
        <v>24</v>
      </c>
      <c r="N173" s="3" t="s">
        <v>24</v>
      </c>
      <c r="O173" s="4" t="s">
        <v>24</v>
      </c>
      <c r="P173" s="3" t="s">
        <v>24</v>
      </c>
      <c r="Q173" s="3" t="s">
        <v>24</v>
      </c>
      <c r="R173" s="3" t="s">
        <v>24</v>
      </c>
      <c r="S173" s="3" t="s">
        <v>24</v>
      </c>
    </row>
    <row r="174" spans="1:19" ht="16" x14ac:dyDescent="0.2">
      <c r="A174" s="2" t="s">
        <v>175</v>
      </c>
      <c r="B174" s="3" t="s">
        <v>24</v>
      </c>
      <c r="C174" s="3" t="s">
        <v>24</v>
      </c>
      <c r="D174" s="3" t="s">
        <v>24</v>
      </c>
      <c r="E174" s="3" t="s">
        <v>24</v>
      </c>
      <c r="F174" s="3" t="s">
        <v>24</v>
      </c>
      <c r="G174" s="3" t="s">
        <v>24</v>
      </c>
      <c r="H174" s="3" t="s">
        <v>24</v>
      </c>
      <c r="I174" s="3" t="s">
        <v>24</v>
      </c>
      <c r="J174" s="3" t="s">
        <v>24</v>
      </c>
      <c r="K174" s="3" t="s">
        <v>24</v>
      </c>
      <c r="L174" s="3" t="s">
        <v>24</v>
      </c>
      <c r="M174" s="3" t="s">
        <v>24</v>
      </c>
      <c r="N174" s="3" t="s">
        <v>24</v>
      </c>
      <c r="O174" s="4" t="s">
        <v>24</v>
      </c>
      <c r="P174" s="3" t="s">
        <v>24</v>
      </c>
      <c r="Q174" s="3" t="s">
        <v>24</v>
      </c>
      <c r="R174" s="3" t="s">
        <v>24</v>
      </c>
      <c r="S174" s="3" t="s">
        <v>24</v>
      </c>
    </row>
    <row r="175" spans="1:19" ht="16" x14ac:dyDescent="0.2">
      <c r="A175" s="2" t="s">
        <v>176</v>
      </c>
      <c r="B175" s="3" t="s">
        <v>24</v>
      </c>
      <c r="C175" s="3" t="s">
        <v>24</v>
      </c>
      <c r="D175" s="3" t="s">
        <v>24</v>
      </c>
      <c r="E175" s="3" t="s">
        <v>24</v>
      </c>
      <c r="F175" s="3" t="s">
        <v>24</v>
      </c>
      <c r="G175" s="3" t="s">
        <v>24</v>
      </c>
      <c r="H175" s="3" t="s">
        <v>24</v>
      </c>
      <c r="I175" s="3" t="s">
        <v>24</v>
      </c>
      <c r="J175" s="3" t="s">
        <v>24</v>
      </c>
      <c r="K175" s="3" t="s">
        <v>24</v>
      </c>
      <c r="L175" s="3" t="s">
        <v>24</v>
      </c>
      <c r="M175" s="3" t="s">
        <v>24</v>
      </c>
      <c r="N175" s="3" t="s">
        <v>24</v>
      </c>
      <c r="O175" s="4" t="s">
        <v>24</v>
      </c>
      <c r="P175" s="3" t="s">
        <v>24</v>
      </c>
      <c r="Q175" s="3" t="s">
        <v>24</v>
      </c>
      <c r="R175" s="3" t="s">
        <v>24</v>
      </c>
      <c r="S175" s="3" t="s">
        <v>24</v>
      </c>
    </row>
    <row r="176" spans="1:19" ht="16" x14ac:dyDescent="0.2">
      <c r="A176" s="2" t="s">
        <v>177</v>
      </c>
      <c r="B176" s="3">
        <v>-96185000</v>
      </c>
      <c r="C176" s="3">
        <v>-228507000</v>
      </c>
      <c r="D176" s="3">
        <v>-405153000</v>
      </c>
      <c r="E176" s="3">
        <v>-467069000</v>
      </c>
      <c r="F176" s="3">
        <v>-697910000</v>
      </c>
      <c r="G176" s="3">
        <v>-882883000</v>
      </c>
      <c r="H176" s="3">
        <v>-858701000</v>
      </c>
      <c r="I176" s="3">
        <v>-873201000</v>
      </c>
      <c r="J176" s="3">
        <v>-754990000</v>
      </c>
      <c r="K176" s="3">
        <v>-1188700000</v>
      </c>
      <c r="L176" s="3">
        <v>-1086300000</v>
      </c>
      <c r="M176" s="3">
        <v>-1306400000</v>
      </c>
      <c r="N176" s="3">
        <v>-1309100000</v>
      </c>
      <c r="O176" s="4">
        <v>-1310100000</v>
      </c>
      <c r="P176" s="3">
        <v>-326600000</v>
      </c>
      <c r="Q176" s="3">
        <v>-326000000</v>
      </c>
      <c r="R176" s="3">
        <v>-325900000</v>
      </c>
      <c r="S176" s="3">
        <v>-331600000</v>
      </c>
    </row>
    <row r="177" spans="1:1022 1027:2048 2053:3060 3074:4086 4100:5112 5126:6138 6152:7164 7178:8190 8204:9216 9230:10237 10242:11263 11268:12275 12289:13301 13315:14327 14341:15353 15367:16379" ht="16" x14ac:dyDescent="0.2">
      <c r="A177" s="2" t="s">
        <v>178</v>
      </c>
      <c r="B177" s="3">
        <v>103815000</v>
      </c>
      <c r="C177" s="3">
        <v>71493000</v>
      </c>
      <c r="D177" s="3">
        <v>61011000</v>
      </c>
      <c r="E177" s="3">
        <v>67127000</v>
      </c>
      <c r="F177" s="3">
        <v>70266000</v>
      </c>
      <c r="G177" s="3">
        <v>102852000</v>
      </c>
      <c r="H177" s="3">
        <v>129196000</v>
      </c>
      <c r="I177" s="3">
        <v>127518000</v>
      </c>
      <c r="J177" s="3">
        <v>353499000</v>
      </c>
      <c r="K177" s="3">
        <v>95300000</v>
      </c>
      <c r="L177" s="3">
        <v>217500000</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v>-200000000</v>
      </c>
      <c r="C178" s="3">
        <v>-300000000</v>
      </c>
      <c r="D178" s="3">
        <v>-466164000</v>
      </c>
      <c r="E178" s="3">
        <v>-534196000</v>
      </c>
      <c r="F178" s="3">
        <v>-768176000</v>
      </c>
      <c r="G178" s="3">
        <v>-985735000</v>
      </c>
      <c r="H178" s="3">
        <v>-987897000</v>
      </c>
      <c r="I178" s="3">
        <v>-1000719000</v>
      </c>
      <c r="J178" s="3">
        <v>-1108489000</v>
      </c>
      <c r="K178" s="3">
        <v>-1284000000</v>
      </c>
      <c r="L178" s="3">
        <v>-1303800000</v>
      </c>
      <c r="M178" s="3">
        <v>-1306400000</v>
      </c>
      <c r="N178" s="3">
        <v>-1309100000</v>
      </c>
      <c r="O178" s="4">
        <v>-1310100000</v>
      </c>
      <c r="P178" s="3">
        <v>-326600000</v>
      </c>
      <c r="Q178" s="3">
        <v>-326000000</v>
      </c>
      <c r="R178" s="3">
        <v>-325900000</v>
      </c>
      <c r="S178" s="3">
        <v>-331600000</v>
      </c>
    </row>
    <row r="179" spans="1:1022 1027:2048 2053:3060 3074:4086 4100:5112 5126:6138 6152:7164 7178:8190 8204:9216 9230:10237 10242:11263 11268:12275 12289:13301 13315:14327 14341:15353 15367:16379" ht="16" x14ac:dyDescent="0.2">
      <c r="A179" s="2" t="s">
        <v>180</v>
      </c>
      <c r="B179" s="3">
        <v>4763000</v>
      </c>
      <c r="C179" s="3">
        <v>7956000</v>
      </c>
      <c r="D179" s="3">
        <v>11129000</v>
      </c>
      <c r="E179" s="3">
        <v>35345000</v>
      </c>
      <c r="F179" s="3">
        <v>11669000</v>
      </c>
      <c r="G179" s="3">
        <v>19376000</v>
      </c>
      <c r="H179" s="3">
        <v>17380000</v>
      </c>
      <c r="I179" s="3" t="s">
        <v>24</v>
      </c>
      <c r="J179" s="3" t="s">
        <v>24</v>
      </c>
      <c r="K179" s="3" t="s">
        <v>24</v>
      </c>
      <c r="L179" s="3" t="s">
        <v>24</v>
      </c>
      <c r="M179" s="3">
        <v>194000000</v>
      </c>
      <c r="N179" s="3">
        <v>141100000</v>
      </c>
      <c r="O179" s="4">
        <v>130800000</v>
      </c>
      <c r="P179" s="3">
        <v>25000000</v>
      </c>
      <c r="Q179" s="3">
        <v>20700000</v>
      </c>
      <c r="R179" s="3">
        <v>34100000</v>
      </c>
      <c r="S179" s="3">
        <v>51000000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-91422000</v>
      </c>
      <c r="C181" s="3">
        <v>-220551000</v>
      </c>
      <c r="D181" s="3">
        <v>-394024000</v>
      </c>
      <c r="E181" s="3">
        <v>-431724000</v>
      </c>
      <c r="F181" s="3">
        <v>-686241000</v>
      </c>
      <c r="G181" s="3">
        <v>-863507000</v>
      </c>
      <c r="H181" s="3">
        <v>-841321000</v>
      </c>
      <c r="I181" s="3">
        <v>-873201000</v>
      </c>
      <c r="J181" s="3">
        <v>-754990000</v>
      </c>
      <c r="K181" s="3">
        <v>-1188700000</v>
      </c>
      <c r="L181" s="3">
        <v>-1086300000</v>
      </c>
      <c r="M181" s="3">
        <v>-1112400000</v>
      </c>
      <c r="N181" s="3">
        <v>-1168000000</v>
      </c>
      <c r="O181" s="4">
        <v>-1179300000</v>
      </c>
      <c r="P181" s="3">
        <v>-301600000</v>
      </c>
      <c r="Q181" s="3">
        <v>-305300000</v>
      </c>
      <c r="R181" s="3">
        <v>-291800000</v>
      </c>
      <c r="S181" s="3">
        <v>-280600000</v>
      </c>
    </row>
    <row r="182" spans="1:1022 1027:2048 2053:3060 3074:4086 4100:5112 5126:6138 6152:7164 7178:8190 8204:9216 9230:10237 10242:11263 11268:12275 12289:13301 13315:14327 14341:15353 15367:16379" ht="16"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022 1027:2048 2053:3060 3074:4086 4100:5112 5126:6138 6152:7164 7178:8190 8204:9216 9230:10237 10242:11263 11268:12275 12289:13301 13315:14327 14341:15353 15367:16379" ht="16" x14ac:dyDescent="0.2">
      <c r="A183" s="2" t="s">
        <v>183</v>
      </c>
      <c r="B183" s="3">
        <v>563858000</v>
      </c>
      <c r="C183" s="3">
        <v>465512000</v>
      </c>
      <c r="D183" s="3">
        <v>413537000</v>
      </c>
      <c r="E183" s="3">
        <v>348539000</v>
      </c>
      <c r="F183" s="3">
        <v>53883000</v>
      </c>
      <c r="G183" s="3">
        <v>-60279000</v>
      </c>
      <c r="H183" s="3">
        <v>57478000</v>
      </c>
      <c r="I183" s="3">
        <v>187613000</v>
      </c>
      <c r="J183" s="3">
        <v>203044000</v>
      </c>
      <c r="K183" s="3">
        <v>-149900000</v>
      </c>
      <c r="L183" s="3">
        <v>22900000</v>
      </c>
      <c r="M183" s="3">
        <v>-165000000</v>
      </c>
      <c r="N183" s="3">
        <v>-158400000</v>
      </c>
      <c r="O183" s="4">
        <v>-150900000</v>
      </c>
      <c r="P183" s="3">
        <v>-65500000</v>
      </c>
      <c r="Q183" s="3">
        <v>-81800000</v>
      </c>
      <c r="R183" s="3">
        <v>89600000</v>
      </c>
      <c r="S183" s="3">
        <v>-93200000</v>
      </c>
    </row>
    <row r="184" spans="1:1022 1027:2048 2053:3060 3074:4086 4100:5112 5126:6138 6152:7164 7178:8190 8204:9216 9230:10237 10242:11263 11268:12275 12289:13301 13315:14327 14341:15353 15367:16379" ht="16" x14ac:dyDescent="0.2">
      <c r="A184" s="2" t="s">
        <v>54</v>
      </c>
      <c r="B184" s="3">
        <v>594368000</v>
      </c>
      <c r="C184" s="3">
        <v>693719000</v>
      </c>
      <c r="D184" s="3">
        <v>761424000</v>
      </c>
      <c r="E184" s="3">
        <v>772470000</v>
      </c>
      <c r="F184" s="3">
        <v>812338000</v>
      </c>
      <c r="G184" s="3">
        <v>853687000</v>
      </c>
      <c r="H184" s="3">
        <v>867006000</v>
      </c>
      <c r="I184" s="3">
        <v>940553000</v>
      </c>
      <c r="J184" s="3">
        <v>934562000</v>
      </c>
      <c r="K184" s="3">
        <v>905800000</v>
      </c>
      <c r="L184" s="3">
        <v>931300000</v>
      </c>
      <c r="M184" s="3">
        <v>938200000</v>
      </c>
      <c r="N184" s="3">
        <v>920500000</v>
      </c>
      <c r="O184" s="4">
        <v>933900000</v>
      </c>
      <c r="P184" s="3">
        <v>230800000</v>
      </c>
      <c r="Q184" s="3">
        <v>263500000</v>
      </c>
      <c r="R184" s="3">
        <v>210000000</v>
      </c>
      <c r="S184" s="3">
        <v>229600000</v>
      </c>
    </row>
    <row r="185" spans="1:1022 1027:2048 2053:3060 3074:4086 4100:5112 5126:6138 6152:7164 7178:8190 8204:9216 9230:10237 10242:11263 11268:12275 12289:13301 13315:14327 14341:15353 15367:16379" ht="16" x14ac:dyDescent="0.2">
      <c r="A185" s="2" t="s">
        <v>55</v>
      </c>
      <c r="B185" s="5">
        <v>54.14</v>
      </c>
      <c r="C185" s="5">
        <v>55.63</v>
      </c>
      <c r="D185" s="5">
        <v>56.71</v>
      </c>
      <c r="E185" s="5">
        <v>55.41</v>
      </c>
      <c r="F185" s="5">
        <v>54.31</v>
      </c>
      <c r="G185" s="5">
        <v>52.38</v>
      </c>
      <c r="H185" s="5">
        <v>49.79</v>
      </c>
      <c r="I185" s="5">
        <v>50.71</v>
      </c>
      <c r="J185" s="5">
        <v>48.76</v>
      </c>
      <c r="K185" s="5">
        <v>45.41</v>
      </c>
      <c r="L185" s="5">
        <v>45.1</v>
      </c>
      <c r="M185" s="5">
        <v>43.3</v>
      </c>
      <c r="N185" s="5">
        <v>39.51</v>
      </c>
      <c r="O185" s="6">
        <v>39.39</v>
      </c>
      <c r="P185" s="5">
        <v>39.81</v>
      </c>
      <c r="Q185" s="5">
        <v>39.51</v>
      </c>
      <c r="R185" s="5">
        <v>39.18</v>
      </c>
      <c r="S185" s="5">
        <v>39.39</v>
      </c>
    </row>
    <row r="186" spans="1:1022 1027:2048 2053:3060 3074:4086 4100:5112 5126:6138 6152:7164 7178:8190 8204:9216 9230:10237 10242:11263 11268:12275 12289:13301 13315:14327 14341:15353 15367:16379" ht="16" x14ac:dyDescent="0.2">
      <c r="A186" s="2" t="s">
        <v>184</v>
      </c>
      <c r="B186" s="3">
        <v>13957000</v>
      </c>
      <c r="C186" s="3">
        <v>21616000</v>
      </c>
      <c r="D186" s="3" t="s">
        <v>24</v>
      </c>
      <c r="E186" s="3" t="s">
        <v>24</v>
      </c>
      <c r="F186" s="3" t="s">
        <v>24</v>
      </c>
      <c r="G186" s="3">
        <v>96544000</v>
      </c>
      <c r="H186" s="3" t="s">
        <v>24</v>
      </c>
      <c r="I186" s="3" t="s">
        <v>24</v>
      </c>
      <c r="J186" s="3">
        <v>154902000</v>
      </c>
      <c r="K186" s="3">
        <v>37600000</v>
      </c>
      <c r="L186" s="3">
        <v>23100000</v>
      </c>
      <c r="M186" s="3">
        <v>219700000</v>
      </c>
      <c r="N186" s="3">
        <v>48300000</v>
      </c>
      <c r="O186" s="4" t="s">
        <v>24</v>
      </c>
      <c r="P186" s="3" t="s">
        <v>24</v>
      </c>
      <c r="Q186" s="3" t="s">
        <v>24</v>
      </c>
      <c r="R186" s="3" t="s">
        <v>24</v>
      </c>
      <c r="S186" s="3" t="s">
        <v>24</v>
      </c>
    </row>
    <row r="187" spans="1:1022 1027:2048 2053:3060 3074:4086 4100:5112 5126:6138 6152:7164 7178:8190 8204:9216 9230:10237 10242:11263 11268:12275 12289:13301 13315:14327 14341:15353 15367:16379" ht="16" x14ac:dyDescent="0.2">
      <c r="A187" s="2" t="s">
        <v>185</v>
      </c>
      <c r="B187" s="3">
        <v>669237000</v>
      </c>
      <c r="C187" s="3">
        <v>707679000</v>
      </c>
      <c r="D187" s="3">
        <v>807561000</v>
      </c>
      <c r="E187" s="3">
        <v>780263000</v>
      </c>
      <c r="F187" s="3">
        <v>740124000</v>
      </c>
      <c r="G187" s="3">
        <v>899772000</v>
      </c>
      <c r="H187" s="3">
        <v>898799000</v>
      </c>
      <c r="I187" s="3">
        <v>1060814000</v>
      </c>
      <c r="J187" s="3">
        <v>1112936000</v>
      </c>
      <c r="K187" s="3">
        <v>1076400000</v>
      </c>
      <c r="L187" s="3">
        <v>1132300000</v>
      </c>
      <c r="M187" s="3">
        <v>1167100000</v>
      </c>
      <c r="N187" s="3">
        <v>1057900000</v>
      </c>
      <c r="O187" s="4">
        <v>1028400000</v>
      </c>
      <c r="P187" s="3">
        <v>236100000</v>
      </c>
      <c r="Q187" s="3">
        <v>223500000</v>
      </c>
      <c r="R187" s="3">
        <v>381400000</v>
      </c>
      <c r="S187" s="3">
        <v>187400000</v>
      </c>
    </row>
    <row r="188" spans="1:1022 1027:2048 2053:3060 3074:4086 4100:5112 5126:6138 6152:7164 7178:8190 8204:9216 9230:10237 10242:11263 11268:12275 12289:13301 13315:14327 14341:15353 15367:16379" ht="16" x14ac:dyDescent="0.2">
      <c r="A188" s="25" t="s">
        <v>186</v>
      </c>
      <c r="B188" s="23">
        <v>663507605</v>
      </c>
      <c r="C188" s="23">
        <v>706148729</v>
      </c>
      <c r="D188" s="23">
        <v>809061228</v>
      </c>
      <c r="E188" s="23">
        <v>781474538</v>
      </c>
      <c r="F188" s="23">
        <v>741839265</v>
      </c>
      <c r="G188" s="23">
        <v>902454114</v>
      </c>
      <c r="H188" s="23">
        <v>900391498</v>
      </c>
      <c r="I188" s="23">
        <v>1062573748</v>
      </c>
      <c r="J188" s="23">
        <v>1114888491</v>
      </c>
      <c r="K188" s="23">
        <v>1078373306</v>
      </c>
      <c r="L188" s="23">
        <v>1130381459</v>
      </c>
      <c r="M188" s="23">
        <v>1163149115</v>
      </c>
      <c r="N188" s="23">
        <v>1056354788</v>
      </c>
      <c r="O188" s="24">
        <v>1026831698</v>
      </c>
      <c r="P188" s="23">
        <v>236100000</v>
      </c>
      <c r="Q188" s="23" t="s">
        <v>24</v>
      </c>
      <c r="R188" s="23">
        <v>381400000</v>
      </c>
      <c r="S188" s="23">
        <v>187400000</v>
      </c>
    </row>
    <row r="189" spans="1:1022 1027:2048 2053:3060 3074:4086 4100:5112 5126:6138 6152:7164 7178:8190 8204:9216 9230:10237 10242:11263 11268:12275 12289:13301 13315:14327 14341:15353 15367:16379" ht="19" x14ac:dyDescent="0.25">
      <c r="A189" s="26" t="s">
        <v>199</v>
      </c>
      <c r="B189" s="27"/>
      <c r="C189" s="28">
        <f>(C188/B188)-1</f>
        <v>6.4266217415850146E-2</v>
      </c>
      <c r="D189" s="28">
        <f>(D188/C188)-1</f>
        <v>0.14573771044768113</v>
      </c>
      <c r="E189" s="28">
        <f>(E188/D188)-1</f>
        <v>-3.4097159825832168E-2</v>
      </c>
      <c r="F189" s="28">
        <f t="shared" ref="F189:N189" si="8">(F188/E188)-1</f>
        <v>-5.0718572484059643E-2</v>
      </c>
      <c r="G189" s="28">
        <f t="shared" si="8"/>
        <v>0.21650896168188138</v>
      </c>
      <c r="H189" s="28">
        <f t="shared" si="8"/>
        <v>-2.2855632967949679E-3</v>
      </c>
      <c r="I189" s="28">
        <f t="shared" si="8"/>
        <v>0.18012414639659347</v>
      </c>
      <c r="J189" s="28">
        <f t="shared" si="8"/>
        <v>4.9233987851166061E-2</v>
      </c>
      <c r="K189" s="28">
        <f t="shared" si="8"/>
        <v>-3.2752320339451746E-2</v>
      </c>
      <c r="L189" s="28">
        <f t="shared" si="8"/>
        <v>4.8228338656595149E-2</v>
      </c>
      <c r="M189" s="28">
        <f t="shared" si="8"/>
        <v>2.8988140011592334E-2</v>
      </c>
      <c r="N189" s="28">
        <f t="shared" si="8"/>
        <v>-9.1814820320780588E-2</v>
      </c>
      <c r="O189" s="28">
        <f>(O188/N188)-1</f>
        <v>-2.7948081776479783E-2</v>
      </c>
      <c r="P189" s="28"/>
      <c r="Q189" s="28" t="e">
        <f>(Q188/P188)-1</f>
        <v>#VALUE!</v>
      </c>
      <c r="R189" s="28" t="e">
        <f>(R188/Q188)-1</f>
        <v>#VALUE!</v>
      </c>
      <c r="S189" s="28">
        <f>(S188/R188)-1</f>
        <v>-0.50865233350812789</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31" customFormat="1" ht="16" customHeight="1" x14ac:dyDescent="0.2">
      <c r="A190" s="22" t="s">
        <v>200</v>
      </c>
      <c r="B190" s="29">
        <f t="shared" ref="B190:S190" si="9">B188/B2</f>
        <v>0.60436009155927672</v>
      </c>
      <c r="C190" s="29">
        <f t="shared" si="9"/>
        <v>0.56628440816496739</v>
      </c>
      <c r="D190" s="29">
        <f t="shared" si="9"/>
        <v>0.60256516036776786</v>
      </c>
      <c r="E190" s="29">
        <f t="shared" si="9"/>
        <v>0.56055644158797224</v>
      </c>
      <c r="F190" s="29">
        <f t="shared" si="9"/>
        <v>0.4959428599506891</v>
      </c>
      <c r="G190" s="29">
        <f t="shared" si="9"/>
        <v>0.55370786176294817</v>
      </c>
      <c r="H190" s="29">
        <f t="shared" si="9"/>
        <v>0.51707975703224196</v>
      </c>
      <c r="I190" s="29">
        <f t="shared" si="9"/>
        <v>0.57292166426370794</v>
      </c>
      <c r="J190" s="29">
        <f t="shared" si="9"/>
        <v>0.58173912573866082</v>
      </c>
      <c r="K190" s="29">
        <f t="shared" si="9"/>
        <v>0.54059219270102266</v>
      </c>
      <c r="L190" s="29">
        <f t="shared" si="9"/>
        <v>0.54742673204513537</v>
      </c>
      <c r="M190" s="29">
        <f t="shared" si="9"/>
        <v>0.53680501892191246</v>
      </c>
      <c r="N190" s="29">
        <f t="shared" si="9"/>
        <v>0.45339061247263829</v>
      </c>
      <c r="O190" s="30">
        <f t="shared" si="9"/>
        <v>0.43307958582876421</v>
      </c>
      <c r="P190" s="29">
        <f t="shared" si="9"/>
        <v>0.40876038781163437</v>
      </c>
      <c r="Q190" s="29" t="e">
        <f t="shared" si="9"/>
        <v>#VALUE!</v>
      </c>
      <c r="R190" s="29">
        <f t="shared" si="9"/>
        <v>0.67361356411162132</v>
      </c>
      <c r="S190" s="29">
        <f t="shared" si="9"/>
        <v>0.31832852046882965</v>
      </c>
      <c r="T190" s="2"/>
      <c r="AH190" s="32"/>
      <c r="AM190" s="2"/>
      <c r="BA190" s="32"/>
      <c r="BF190" s="2"/>
      <c r="BT190" s="32"/>
      <c r="BY190" s="2"/>
      <c r="CM190" s="32"/>
      <c r="CR190" s="2"/>
      <c r="DF190" s="32"/>
      <c r="DK190" s="2"/>
      <c r="DY190" s="32"/>
      <c r="ED190" s="2"/>
      <c r="ER190" s="32"/>
      <c r="EW190" s="2"/>
      <c r="FK190" s="32"/>
      <c r="FP190" s="2"/>
      <c r="GD190" s="32"/>
      <c r="GI190" s="2"/>
      <c r="GW190" s="32"/>
      <c r="HB190" s="2"/>
      <c r="HP190" s="32"/>
      <c r="HU190" s="2"/>
      <c r="II190" s="32"/>
      <c r="IN190" s="2"/>
      <c r="JB190" s="32"/>
      <c r="JG190" s="2"/>
      <c r="JU190" s="32"/>
      <c r="JZ190" s="2"/>
      <c r="KN190" s="32"/>
      <c r="KS190" s="2"/>
      <c r="LG190" s="32"/>
      <c r="LL190" s="2"/>
      <c r="LZ190" s="32"/>
      <c r="ME190" s="2"/>
      <c r="MS190" s="32"/>
      <c r="MX190" s="2"/>
      <c r="NL190" s="32"/>
      <c r="NQ190" s="2"/>
      <c r="OE190" s="32"/>
      <c r="OJ190" s="2"/>
      <c r="OX190" s="32"/>
      <c r="PC190" s="2"/>
      <c r="PQ190" s="32"/>
      <c r="PV190" s="2"/>
      <c r="QJ190" s="32"/>
      <c r="QO190" s="2"/>
      <c r="RC190" s="32"/>
      <c r="RH190" s="2"/>
      <c r="RV190" s="32"/>
      <c r="SA190" s="2"/>
      <c r="SO190" s="32"/>
      <c r="ST190" s="2"/>
      <c r="TH190" s="32"/>
      <c r="TM190" s="2"/>
      <c r="UA190" s="32"/>
      <c r="UF190" s="2"/>
      <c r="UT190" s="32"/>
      <c r="UY190" s="2"/>
      <c r="VM190" s="32"/>
      <c r="VR190" s="2"/>
      <c r="WF190" s="32"/>
      <c r="WK190" s="2"/>
      <c r="WY190" s="32"/>
      <c r="XD190" s="2"/>
      <c r="XR190" s="32"/>
      <c r="XW190" s="2"/>
      <c r="YK190" s="32"/>
      <c r="YP190" s="2"/>
      <c r="ZD190" s="32"/>
      <c r="ZI190" s="2"/>
      <c r="ZW190" s="32"/>
      <c r="AAB190" s="2"/>
      <c r="AAP190" s="32"/>
      <c r="AAU190" s="2"/>
      <c r="ABI190" s="32"/>
      <c r="ABN190" s="2"/>
      <c r="ACB190" s="32"/>
      <c r="ACG190" s="2"/>
      <c r="ACU190" s="32"/>
      <c r="ACZ190" s="2"/>
      <c r="ADN190" s="32"/>
      <c r="ADS190" s="2"/>
      <c r="AEG190" s="32"/>
      <c r="AEL190" s="2"/>
      <c r="AEZ190" s="32"/>
      <c r="AFE190" s="2"/>
      <c r="AFS190" s="32"/>
      <c r="AFX190" s="2"/>
      <c r="AGL190" s="32"/>
      <c r="AGQ190" s="2"/>
      <c r="AHE190" s="32"/>
      <c r="AHJ190" s="2"/>
      <c r="AHX190" s="32"/>
      <c r="AIC190" s="2"/>
      <c r="AIQ190" s="32"/>
      <c r="AIV190" s="2"/>
      <c r="AJJ190" s="32"/>
      <c r="AJO190" s="2"/>
      <c r="AKC190" s="32"/>
      <c r="AKH190" s="2"/>
      <c r="AKV190" s="32"/>
      <c r="ALA190" s="2"/>
      <c r="ALO190" s="32"/>
      <c r="ALT190" s="2"/>
      <c r="AMH190" s="32"/>
      <c r="AMM190" s="2"/>
      <c r="ANA190" s="32"/>
      <c r="ANF190" s="2"/>
      <c r="ANT190" s="32"/>
      <c r="ANY190" s="2"/>
      <c r="AOM190" s="32"/>
      <c r="AOR190" s="2"/>
      <c r="APF190" s="32"/>
      <c r="APK190" s="2"/>
      <c r="APY190" s="32"/>
      <c r="AQD190" s="2"/>
      <c r="AQR190" s="32"/>
      <c r="AQW190" s="2"/>
      <c r="ARK190" s="32"/>
      <c r="ARP190" s="2"/>
      <c r="ASD190" s="32"/>
      <c r="ASI190" s="2"/>
      <c r="ASW190" s="32"/>
      <c r="ATB190" s="2"/>
      <c r="ATP190" s="32"/>
      <c r="ATU190" s="2"/>
      <c r="AUI190" s="32"/>
      <c r="AUN190" s="2"/>
      <c r="AVB190" s="32"/>
      <c r="AVG190" s="2"/>
      <c r="AVU190" s="32"/>
      <c r="AVZ190" s="2"/>
      <c r="AWN190" s="32"/>
      <c r="AWS190" s="2"/>
      <c r="AXG190" s="32"/>
      <c r="AXL190" s="2"/>
      <c r="AXZ190" s="32"/>
      <c r="AYE190" s="2"/>
      <c r="AYS190" s="32"/>
      <c r="AYX190" s="2"/>
      <c r="AZL190" s="32"/>
      <c r="AZQ190" s="2"/>
      <c r="BAE190" s="32"/>
      <c r="BAJ190" s="2"/>
      <c r="BAX190" s="32"/>
      <c r="BBC190" s="2"/>
      <c r="BBQ190" s="32"/>
      <c r="BBV190" s="2"/>
      <c r="BCJ190" s="32"/>
      <c r="BCO190" s="2"/>
      <c r="BDC190" s="32"/>
      <c r="BDH190" s="2"/>
      <c r="BDV190" s="32"/>
      <c r="BEA190" s="2"/>
      <c r="BEO190" s="32"/>
      <c r="BET190" s="2"/>
      <c r="BFH190" s="32"/>
      <c r="BFM190" s="2"/>
      <c r="BGA190" s="32"/>
      <c r="BGF190" s="2"/>
      <c r="BGT190" s="32"/>
      <c r="BGY190" s="2"/>
      <c r="BHM190" s="32"/>
      <c r="BHR190" s="2"/>
      <c r="BIF190" s="32"/>
      <c r="BIK190" s="2"/>
      <c r="BIY190" s="32"/>
      <c r="BJD190" s="2"/>
      <c r="BJR190" s="32"/>
      <c r="BJW190" s="2"/>
      <c r="BKK190" s="32"/>
      <c r="BKP190" s="2"/>
      <c r="BLD190" s="32"/>
      <c r="BLI190" s="2"/>
      <c r="BLW190" s="32"/>
      <c r="BMB190" s="2"/>
      <c r="BMP190" s="32"/>
      <c r="BMU190" s="2"/>
      <c r="BNI190" s="32"/>
      <c r="BNN190" s="2"/>
      <c r="BOB190" s="32"/>
      <c r="BOG190" s="2"/>
      <c r="BOU190" s="32"/>
      <c r="BOZ190" s="2"/>
      <c r="BPN190" s="32"/>
      <c r="BPS190" s="2"/>
      <c r="BQG190" s="32"/>
      <c r="BQL190" s="2"/>
      <c r="BQZ190" s="32"/>
      <c r="BRE190" s="2"/>
      <c r="BRS190" s="32"/>
      <c r="BRX190" s="2"/>
      <c r="BSL190" s="32"/>
      <c r="BSQ190" s="2"/>
      <c r="BTE190" s="32"/>
      <c r="BTJ190" s="2"/>
      <c r="BTX190" s="32"/>
      <c r="BUC190" s="2"/>
      <c r="BUQ190" s="32"/>
      <c r="BUV190" s="2"/>
      <c r="BVJ190" s="32"/>
      <c r="BVO190" s="2"/>
      <c r="BWC190" s="32"/>
      <c r="BWH190" s="2"/>
      <c r="BWV190" s="32"/>
      <c r="BXA190" s="2"/>
      <c r="BXO190" s="32"/>
      <c r="BXT190" s="2"/>
      <c r="BYH190" s="32"/>
      <c r="BYM190" s="2"/>
      <c r="BZA190" s="32"/>
      <c r="BZF190" s="2"/>
      <c r="BZT190" s="32"/>
      <c r="BZY190" s="2"/>
      <c r="CAM190" s="32"/>
      <c r="CAR190" s="2"/>
      <c r="CBF190" s="32"/>
      <c r="CBK190" s="2"/>
      <c r="CBY190" s="32"/>
      <c r="CCD190" s="2"/>
      <c r="CCR190" s="32"/>
      <c r="CCW190" s="2"/>
      <c r="CDK190" s="32"/>
      <c r="CDP190" s="2"/>
      <c r="CED190" s="32"/>
      <c r="CEI190" s="2"/>
      <c r="CEW190" s="32"/>
      <c r="CFB190" s="2"/>
      <c r="CFP190" s="32"/>
      <c r="CFU190" s="2"/>
      <c r="CGI190" s="32"/>
      <c r="CGN190" s="2"/>
      <c r="CHB190" s="32"/>
      <c r="CHG190" s="2"/>
      <c r="CHU190" s="32"/>
      <c r="CHZ190" s="2"/>
      <c r="CIN190" s="32"/>
      <c r="CIS190" s="2"/>
      <c r="CJG190" s="32"/>
      <c r="CJL190" s="2"/>
      <c r="CJZ190" s="32"/>
      <c r="CKE190" s="2"/>
      <c r="CKS190" s="32"/>
      <c r="CKX190" s="2"/>
      <c r="CLL190" s="32"/>
      <c r="CLQ190" s="2"/>
      <c r="CME190" s="32"/>
      <c r="CMJ190" s="2"/>
      <c r="CMX190" s="32"/>
      <c r="CNC190" s="2"/>
      <c r="CNQ190" s="32"/>
      <c r="CNV190" s="2"/>
      <c r="COJ190" s="32"/>
      <c r="COO190" s="2"/>
      <c r="CPC190" s="32"/>
      <c r="CPH190" s="2"/>
      <c r="CPV190" s="32"/>
      <c r="CQA190" s="2"/>
      <c r="CQO190" s="32"/>
      <c r="CQT190" s="2"/>
      <c r="CRH190" s="32"/>
      <c r="CRM190" s="2"/>
      <c r="CSA190" s="32"/>
      <c r="CSF190" s="2"/>
      <c r="CST190" s="32"/>
      <c r="CSY190" s="2"/>
      <c r="CTM190" s="32"/>
      <c r="CTR190" s="2"/>
      <c r="CUF190" s="32"/>
      <c r="CUK190" s="2"/>
      <c r="CUY190" s="32"/>
      <c r="CVD190" s="2"/>
      <c r="CVR190" s="32"/>
      <c r="CVW190" s="2"/>
      <c r="CWK190" s="32"/>
      <c r="CWP190" s="2"/>
      <c r="CXD190" s="32"/>
      <c r="CXI190" s="2"/>
      <c r="CXW190" s="32"/>
      <c r="CYB190" s="2"/>
      <c r="CYP190" s="32"/>
      <c r="CYU190" s="2"/>
      <c r="CZI190" s="32"/>
      <c r="CZN190" s="2"/>
      <c r="DAB190" s="32"/>
      <c r="DAG190" s="2"/>
      <c r="DAU190" s="32"/>
      <c r="DAZ190" s="2"/>
      <c r="DBN190" s="32"/>
      <c r="DBS190" s="2"/>
      <c r="DCG190" s="32"/>
      <c r="DCL190" s="2"/>
      <c r="DCZ190" s="32"/>
      <c r="DDE190" s="2"/>
      <c r="DDS190" s="32"/>
      <c r="DDX190" s="2"/>
      <c r="DEL190" s="32"/>
      <c r="DEQ190" s="2"/>
      <c r="DFE190" s="32"/>
      <c r="DFJ190" s="2"/>
      <c r="DFX190" s="32"/>
      <c r="DGC190" s="2"/>
      <c r="DGQ190" s="32"/>
      <c r="DGV190" s="2"/>
      <c r="DHJ190" s="32"/>
      <c r="DHO190" s="2"/>
      <c r="DIC190" s="32"/>
      <c r="DIH190" s="2"/>
      <c r="DIV190" s="32"/>
      <c r="DJA190" s="2"/>
      <c r="DJO190" s="32"/>
      <c r="DJT190" s="2"/>
      <c r="DKH190" s="32"/>
      <c r="DKM190" s="2"/>
      <c r="DLA190" s="32"/>
      <c r="DLF190" s="2"/>
      <c r="DLT190" s="32"/>
      <c r="DLY190" s="2"/>
      <c r="DMM190" s="32"/>
      <c r="DMR190" s="2"/>
      <c r="DNF190" s="32"/>
      <c r="DNK190" s="2"/>
      <c r="DNY190" s="32"/>
      <c r="DOD190" s="2"/>
      <c r="DOR190" s="32"/>
      <c r="DOW190" s="2"/>
      <c r="DPK190" s="32"/>
      <c r="DPP190" s="2"/>
      <c r="DQD190" s="32"/>
      <c r="DQI190" s="2"/>
      <c r="DQW190" s="32"/>
      <c r="DRB190" s="2"/>
      <c r="DRP190" s="32"/>
      <c r="DRU190" s="2"/>
      <c r="DSI190" s="32"/>
      <c r="DSN190" s="2"/>
      <c r="DTB190" s="32"/>
      <c r="DTG190" s="2"/>
      <c r="DTU190" s="32"/>
      <c r="DTZ190" s="2"/>
      <c r="DUN190" s="32"/>
      <c r="DUS190" s="2"/>
      <c r="DVG190" s="32"/>
      <c r="DVL190" s="2"/>
      <c r="DVZ190" s="32"/>
      <c r="DWE190" s="2"/>
      <c r="DWS190" s="32"/>
      <c r="DWX190" s="2"/>
      <c r="DXL190" s="32"/>
      <c r="DXQ190" s="2"/>
      <c r="DYE190" s="32"/>
      <c r="DYJ190" s="2"/>
      <c r="DYX190" s="32"/>
      <c r="DZC190" s="2"/>
      <c r="DZQ190" s="32"/>
      <c r="DZV190" s="2"/>
      <c r="EAJ190" s="32"/>
      <c r="EAO190" s="2"/>
      <c r="EBC190" s="32"/>
      <c r="EBH190" s="2"/>
      <c r="EBV190" s="32"/>
      <c r="ECA190" s="2"/>
      <c r="ECO190" s="32"/>
      <c r="ECT190" s="2"/>
      <c r="EDH190" s="32"/>
      <c r="EDM190" s="2"/>
      <c r="EEA190" s="32"/>
      <c r="EEF190" s="2"/>
      <c r="EET190" s="32"/>
      <c r="EEY190" s="2"/>
      <c r="EFM190" s="32"/>
      <c r="EFR190" s="2"/>
      <c r="EGF190" s="32"/>
      <c r="EGK190" s="2"/>
      <c r="EGY190" s="32"/>
      <c r="EHD190" s="2"/>
      <c r="EHR190" s="32"/>
      <c r="EHW190" s="2"/>
      <c r="EIK190" s="32"/>
      <c r="EIP190" s="2"/>
      <c r="EJD190" s="32"/>
      <c r="EJI190" s="2"/>
      <c r="EJW190" s="32"/>
      <c r="EKB190" s="2"/>
      <c r="EKP190" s="32"/>
      <c r="EKU190" s="2"/>
      <c r="ELI190" s="32"/>
      <c r="ELN190" s="2"/>
      <c r="EMB190" s="32"/>
      <c r="EMG190" s="2"/>
      <c r="EMU190" s="32"/>
      <c r="EMZ190" s="2"/>
      <c r="ENN190" s="32"/>
      <c r="ENS190" s="2"/>
      <c r="EOG190" s="32"/>
      <c r="EOL190" s="2"/>
      <c r="EOZ190" s="32"/>
      <c r="EPE190" s="2"/>
      <c r="EPS190" s="32"/>
      <c r="EPX190" s="2"/>
      <c r="EQL190" s="32"/>
      <c r="EQQ190" s="2"/>
      <c r="ERE190" s="32"/>
      <c r="ERJ190" s="2"/>
      <c r="ERX190" s="32"/>
      <c r="ESC190" s="2"/>
      <c r="ESQ190" s="32"/>
      <c r="ESV190" s="2"/>
      <c r="ETJ190" s="32"/>
      <c r="ETO190" s="2"/>
      <c r="EUC190" s="32"/>
      <c r="EUH190" s="2"/>
      <c r="EUV190" s="32"/>
      <c r="EVA190" s="2"/>
      <c r="EVO190" s="32"/>
      <c r="EVT190" s="2"/>
      <c r="EWH190" s="32"/>
      <c r="EWM190" s="2"/>
      <c r="EXA190" s="32"/>
      <c r="EXF190" s="2"/>
      <c r="EXT190" s="32"/>
      <c r="EXY190" s="2"/>
      <c r="EYM190" s="32"/>
      <c r="EYR190" s="2"/>
      <c r="EZF190" s="32"/>
      <c r="EZK190" s="2"/>
      <c r="EZY190" s="32"/>
      <c r="FAD190" s="2"/>
      <c r="FAR190" s="32"/>
      <c r="FAW190" s="2"/>
      <c r="FBK190" s="32"/>
      <c r="FBP190" s="2"/>
      <c r="FCD190" s="32"/>
      <c r="FCI190" s="2"/>
      <c r="FCW190" s="32"/>
      <c r="FDB190" s="2"/>
      <c r="FDP190" s="32"/>
      <c r="FDU190" s="2"/>
      <c r="FEI190" s="32"/>
      <c r="FEN190" s="2"/>
      <c r="FFB190" s="32"/>
      <c r="FFG190" s="2"/>
      <c r="FFU190" s="32"/>
      <c r="FFZ190" s="2"/>
      <c r="FGN190" s="32"/>
      <c r="FGS190" s="2"/>
      <c r="FHG190" s="32"/>
      <c r="FHL190" s="2"/>
      <c r="FHZ190" s="32"/>
      <c r="FIE190" s="2"/>
      <c r="FIS190" s="32"/>
      <c r="FIX190" s="2"/>
      <c r="FJL190" s="32"/>
      <c r="FJQ190" s="2"/>
      <c r="FKE190" s="32"/>
      <c r="FKJ190" s="2"/>
      <c r="FKX190" s="32"/>
      <c r="FLC190" s="2"/>
      <c r="FLQ190" s="32"/>
      <c r="FLV190" s="2"/>
      <c r="FMJ190" s="32"/>
      <c r="FMO190" s="2"/>
      <c r="FNC190" s="32"/>
      <c r="FNH190" s="2"/>
      <c r="FNV190" s="32"/>
      <c r="FOA190" s="2"/>
      <c r="FOO190" s="32"/>
      <c r="FOT190" s="2"/>
      <c r="FPH190" s="32"/>
      <c r="FPM190" s="2"/>
      <c r="FQA190" s="32"/>
      <c r="FQF190" s="2"/>
      <c r="FQT190" s="32"/>
      <c r="FQY190" s="2"/>
      <c r="FRM190" s="32"/>
      <c r="FRR190" s="2"/>
      <c r="FSF190" s="32"/>
      <c r="FSK190" s="2"/>
      <c r="FSY190" s="32"/>
      <c r="FTD190" s="2"/>
      <c r="FTR190" s="32"/>
      <c r="FTW190" s="2"/>
      <c r="FUK190" s="32"/>
      <c r="FUP190" s="2"/>
      <c r="FVD190" s="32"/>
      <c r="FVI190" s="2"/>
      <c r="FVW190" s="32"/>
      <c r="FWB190" s="2"/>
      <c r="FWP190" s="32"/>
      <c r="FWU190" s="2"/>
      <c r="FXI190" s="32"/>
      <c r="FXN190" s="2"/>
      <c r="FYB190" s="32"/>
      <c r="FYG190" s="2"/>
      <c r="FYU190" s="32"/>
      <c r="FYZ190" s="2"/>
      <c r="FZN190" s="32"/>
      <c r="FZS190" s="2"/>
      <c r="GAG190" s="32"/>
      <c r="GAL190" s="2"/>
      <c r="GAZ190" s="32"/>
      <c r="GBE190" s="2"/>
      <c r="GBS190" s="32"/>
      <c r="GBX190" s="2"/>
      <c r="GCL190" s="32"/>
      <c r="GCQ190" s="2"/>
      <c r="GDE190" s="32"/>
      <c r="GDJ190" s="2"/>
      <c r="GDX190" s="32"/>
      <c r="GEC190" s="2"/>
      <c r="GEQ190" s="32"/>
      <c r="GEV190" s="2"/>
      <c r="GFJ190" s="32"/>
      <c r="GFO190" s="2"/>
      <c r="GGC190" s="32"/>
      <c r="GGH190" s="2"/>
      <c r="GGV190" s="32"/>
      <c r="GHA190" s="2"/>
      <c r="GHO190" s="32"/>
      <c r="GHT190" s="2"/>
      <c r="GIH190" s="32"/>
      <c r="GIM190" s="2"/>
      <c r="GJA190" s="32"/>
      <c r="GJF190" s="2"/>
      <c r="GJT190" s="32"/>
      <c r="GJY190" s="2"/>
      <c r="GKM190" s="32"/>
      <c r="GKR190" s="2"/>
      <c r="GLF190" s="32"/>
      <c r="GLK190" s="2"/>
      <c r="GLY190" s="32"/>
      <c r="GMD190" s="2"/>
      <c r="GMR190" s="32"/>
      <c r="GMW190" s="2"/>
      <c r="GNK190" s="32"/>
      <c r="GNP190" s="2"/>
      <c r="GOD190" s="32"/>
      <c r="GOI190" s="2"/>
      <c r="GOW190" s="32"/>
      <c r="GPB190" s="2"/>
      <c r="GPP190" s="32"/>
      <c r="GPU190" s="2"/>
      <c r="GQI190" s="32"/>
      <c r="GQN190" s="2"/>
      <c r="GRB190" s="32"/>
      <c r="GRG190" s="2"/>
      <c r="GRU190" s="32"/>
      <c r="GRZ190" s="2"/>
      <c r="GSN190" s="32"/>
      <c r="GSS190" s="2"/>
      <c r="GTG190" s="32"/>
      <c r="GTL190" s="2"/>
      <c r="GTZ190" s="32"/>
      <c r="GUE190" s="2"/>
      <c r="GUS190" s="32"/>
      <c r="GUX190" s="2"/>
      <c r="GVL190" s="32"/>
      <c r="GVQ190" s="2"/>
      <c r="GWE190" s="32"/>
      <c r="GWJ190" s="2"/>
      <c r="GWX190" s="32"/>
      <c r="GXC190" s="2"/>
      <c r="GXQ190" s="32"/>
      <c r="GXV190" s="2"/>
      <c r="GYJ190" s="32"/>
      <c r="GYO190" s="2"/>
      <c r="GZC190" s="32"/>
      <c r="GZH190" s="2"/>
      <c r="GZV190" s="32"/>
      <c r="HAA190" s="2"/>
      <c r="HAO190" s="32"/>
      <c r="HAT190" s="2"/>
      <c r="HBH190" s="32"/>
      <c r="HBM190" s="2"/>
      <c r="HCA190" s="32"/>
      <c r="HCF190" s="2"/>
      <c r="HCT190" s="32"/>
      <c r="HCY190" s="2"/>
      <c r="HDM190" s="32"/>
      <c r="HDR190" s="2"/>
      <c r="HEF190" s="32"/>
      <c r="HEK190" s="2"/>
      <c r="HEY190" s="32"/>
      <c r="HFD190" s="2"/>
      <c r="HFR190" s="32"/>
      <c r="HFW190" s="2"/>
      <c r="HGK190" s="32"/>
      <c r="HGP190" s="2"/>
      <c r="HHD190" s="32"/>
      <c r="HHI190" s="2"/>
      <c r="HHW190" s="32"/>
      <c r="HIB190" s="2"/>
      <c r="HIP190" s="32"/>
      <c r="HIU190" s="2"/>
      <c r="HJI190" s="32"/>
      <c r="HJN190" s="2"/>
      <c r="HKB190" s="32"/>
      <c r="HKG190" s="2"/>
      <c r="HKU190" s="32"/>
      <c r="HKZ190" s="2"/>
      <c r="HLN190" s="32"/>
      <c r="HLS190" s="2"/>
      <c r="HMG190" s="32"/>
      <c r="HML190" s="2"/>
      <c r="HMZ190" s="32"/>
      <c r="HNE190" s="2"/>
      <c r="HNS190" s="32"/>
      <c r="HNX190" s="2"/>
      <c r="HOL190" s="32"/>
      <c r="HOQ190" s="2"/>
      <c r="HPE190" s="32"/>
      <c r="HPJ190" s="2"/>
      <c r="HPX190" s="32"/>
      <c r="HQC190" s="2"/>
      <c r="HQQ190" s="32"/>
      <c r="HQV190" s="2"/>
      <c r="HRJ190" s="32"/>
      <c r="HRO190" s="2"/>
      <c r="HSC190" s="32"/>
      <c r="HSH190" s="2"/>
      <c r="HSV190" s="32"/>
      <c r="HTA190" s="2"/>
      <c r="HTO190" s="32"/>
      <c r="HTT190" s="2"/>
      <c r="HUH190" s="32"/>
      <c r="HUM190" s="2"/>
      <c r="HVA190" s="32"/>
      <c r="HVF190" s="2"/>
      <c r="HVT190" s="32"/>
      <c r="HVY190" s="2"/>
      <c r="HWM190" s="32"/>
      <c r="HWR190" s="2"/>
      <c r="HXF190" s="32"/>
      <c r="HXK190" s="2"/>
      <c r="HXY190" s="32"/>
      <c r="HYD190" s="2"/>
      <c r="HYR190" s="32"/>
      <c r="HYW190" s="2"/>
      <c r="HZK190" s="32"/>
      <c r="HZP190" s="2"/>
      <c r="IAD190" s="32"/>
      <c r="IAI190" s="2"/>
      <c r="IAW190" s="32"/>
      <c r="IBB190" s="2"/>
      <c r="IBP190" s="32"/>
      <c r="IBU190" s="2"/>
      <c r="ICI190" s="32"/>
      <c r="ICN190" s="2"/>
      <c r="IDB190" s="32"/>
      <c r="IDG190" s="2"/>
      <c r="IDU190" s="32"/>
      <c r="IDZ190" s="2"/>
      <c r="IEN190" s="32"/>
      <c r="IES190" s="2"/>
      <c r="IFG190" s="32"/>
      <c r="IFL190" s="2"/>
      <c r="IFZ190" s="32"/>
      <c r="IGE190" s="2"/>
      <c r="IGS190" s="32"/>
      <c r="IGX190" s="2"/>
      <c r="IHL190" s="32"/>
      <c r="IHQ190" s="2"/>
      <c r="IIE190" s="32"/>
      <c r="IIJ190" s="2"/>
      <c r="IIX190" s="32"/>
      <c r="IJC190" s="2"/>
      <c r="IJQ190" s="32"/>
      <c r="IJV190" s="2"/>
      <c r="IKJ190" s="32"/>
      <c r="IKO190" s="2"/>
      <c r="ILC190" s="32"/>
      <c r="ILH190" s="2"/>
      <c r="ILV190" s="32"/>
      <c r="IMA190" s="2"/>
      <c r="IMO190" s="32"/>
      <c r="IMT190" s="2"/>
      <c r="INH190" s="32"/>
      <c r="INM190" s="2"/>
      <c r="IOA190" s="32"/>
      <c r="IOF190" s="2"/>
      <c r="IOT190" s="32"/>
      <c r="IOY190" s="2"/>
      <c r="IPM190" s="32"/>
      <c r="IPR190" s="2"/>
      <c r="IQF190" s="32"/>
      <c r="IQK190" s="2"/>
      <c r="IQY190" s="32"/>
      <c r="IRD190" s="2"/>
      <c r="IRR190" s="32"/>
      <c r="IRW190" s="2"/>
      <c r="ISK190" s="32"/>
      <c r="ISP190" s="2"/>
      <c r="ITD190" s="32"/>
      <c r="ITI190" s="2"/>
      <c r="ITW190" s="32"/>
      <c r="IUB190" s="2"/>
      <c r="IUP190" s="32"/>
      <c r="IUU190" s="2"/>
      <c r="IVI190" s="32"/>
      <c r="IVN190" s="2"/>
      <c r="IWB190" s="32"/>
      <c r="IWG190" s="2"/>
      <c r="IWU190" s="32"/>
      <c r="IWZ190" s="2"/>
      <c r="IXN190" s="32"/>
      <c r="IXS190" s="2"/>
      <c r="IYG190" s="32"/>
      <c r="IYL190" s="2"/>
      <c r="IYZ190" s="32"/>
      <c r="IZE190" s="2"/>
      <c r="IZS190" s="32"/>
      <c r="IZX190" s="2"/>
      <c r="JAL190" s="32"/>
      <c r="JAQ190" s="2"/>
      <c r="JBE190" s="32"/>
      <c r="JBJ190" s="2"/>
      <c r="JBX190" s="32"/>
      <c r="JCC190" s="2"/>
      <c r="JCQ190" s="32"/>
      <c r="JCV190" s="2"/>
      <c r="JDJ190" s="32"/>
      <c r="JDO190" s="2"/>
      <c r="JEC190" s="32"/>
      <c r="JEH190" s="2"/>
      <c r="JEV190" s="32"/>
      <c r="JFA190" s="2"/>
      <c r="JFO190" s="32"/>
      <c r="JFT190" s="2"/>
      <c r="JGH190" s="32"/>
      <c r="JGM190" s="2"/>
      <c r="JHA190" s="32"/>
      <c r="JHF190" s="2"/>
      <c r="JHT190" s="32"/>
      <c r="JHY190" s="2"/>
      <c r="JIM190" s="32"/>
      <c r="JIR190" s="2"/>
      <c r="JJF190" s="32"/>
      <c r="JJK190" s="2"/>
      <c r="JJY190" s="32"/>
      <c r="JKD190" s="2"/>
      <c r="JKR190" s="32"/>
      <c r="JKW190" s="2"/>
      <c r="JLK190" s="32"/>
      <c r="JLP190" s="2"/>
      <c r="JMD190" s="32"/>
      <c r="JMI190" s="2"/>
      <c r="JMW190" s="32"/>
      <c r="JNB190" s="2"/>
      <c r="JNP190" s="32"/>
      <c r="JNU190" s="2"/>
      <c r="JOI190" s="32"/>
      <c r="JON190" s="2"/>
      <c r="JPB190" s="32"/>
      <c r="JPG190" s="2"/>
      <c r="JPU190" s="32"/>
      <c r="JPZ190" s="2"/>
      <c r="JQN190" s="32"/>
      <c r="JQS190" s="2"/>
      <c r="JRG190" s="32"/>
      <c r="JRL190" s="2"/>
      <c r="JRZ190" s="32"/>
      <c r="JSE190" s="2"/>
      <c r="JSS190" s="32"/>
      <c r="JSX190" s="2"/>
      <c r="JTL190" s="32"/>
      <c r="JTQ190" s="2"/>
      <c r="JUE190" s="32"/>
      <c r="JUJ190" s="2"/>
      <c r="JUX190" s="32"/>
      <c r="JVC190" s="2"/>
      <c r="JVQ190" s="32"/>
      <c r="JVV190" s="2"/>
      <c r="JWJ190" s="32"/>
      <c r="JWO190" s="2"/>
      <c r="JXC190" s="32"/>
      <c r="JXH190" s="2"/>
      <c r="JXV190" s="32"/>
      <c r="JYA190" s="2"/>
      <c r="JYO190" s="32"/>
      <c r="JYT190" s="2"/>
      <c r="JZH190" s="32"/>
      <c r="JZM190" s="2"/>
      <c r="KAA190" s="32"/>
      <c r="KAF190" s="2"/>
      <c r="KAT190" s="32"/>
      <c r="KAY190" s="2"/>
      <c r="KBM190" s="32"/>
      <c r="KBR190" s="2"/>
      <c r="KCF190" s="32"/>
      <c r="KCK190" s="2"/>
      <c r="KCY190" s="32"/>
      <c r="KDD190" s="2"/>
      <c r="KDR190" s="32"/>
      <c r="KDW190" s="2"/>
      <c r="KEK190" s="32"/>
      <c r="KEP190" s="2"/>
      <c r="KFD190" s="32"/>
      <c r="KFI190" s="2"/>
      <c r="KFW190" s="32"/>
      <c r="KGB190" s="2"/>
      <c r="KGP190" s="32"/>
      <c r="KGU190" s="2"/>
      <c r="KHI190" s="32"/>
      <c r="KHN190" s="2"/>
      <c r="KIB190" s="32"/>
      <c r="KIG190" s="2"/>
      <c r="KIU190" s="32"/>
      <c r="KIZ190" s="2"/>
      <c r="KJN190" s="32"/>
      <c r="KJS190" s="2"/>
      <c r="KKG190" s="32"/>
      <c r="KKL190" s="2"/>
      <c r="KKZ190" s="32"/>
      <c r="KLE190" s="2"/>
      <c r="KLS190" s="32"/>
      <c r="KLX190" s="2"/>
      <c r="KML190" s="32"/>
      <c r="KMQ190" s="2"/>
      <c r="KNE190" s="32"/>
      <c r="KNJ190" s="2"/>
      <c r="KNX190" s="32"/>
      <c r="KOC190" s="2"/>
      <c r="KOQ190" s="32"/>
      <c r="KOV190" s="2"/>
      <c r="KPJ190" s="32"/>
      <c r="KPO190" s="2"/>
      <c r="KQC190" s="32"/>
      <c r="KQH190" s="2"/>
      <c r="KQV190" s="32"/>
      <c r="KRA190" s="2"/>
      <c r="KRO190" s="32"/>
      <c r="KRT190" s="2"/>
      <c r="KSH190" s="32"/>
      <c r="KSM190" s="2"/>
      <c r="KTA190" s="32"/>
      <c r="KTF190" s="2"/>
      <c r="KTT190" s="32"/>
      <c r="KTY190" s="2"/>
      <c r="KUM190" s="32"/>
      <c r="KUR190" s="2"/>
      <c r="KVF190" s="32"/>
      <c r="KVK190" s="2"/>
      <c r="KVY190" s="32"/>
      <c r="KWD190" s="2"/>
      <c r="KWR190" s="32"/>
      <c r="KWW190" s="2"/>
      <c r="KXK190" s="32"/>
      <c r="KXP190" s="2"/>
      <c r="KYD190" s="32"/>
      <c r="KYI190" s="2"/>
      <c r="KYW190" s="32"/>
      <c r="KZB190" s="2"/>
      <c r="KZP190" s="32"/>
      <c r="KZU190" s="2"/>
      <c r="LAI190" s="32"/>
      <c r="LAN190" s="2"/>
      <c r="LBB190" s="32"/>
      <c r="LBG190" s="2"/>
      <c r="LBU190" s="32"/>
      <c r="LBZ190" s="2"/>
      <c r="LCN190" s="32"/>
      <c r="LCS190" s="2"/>
      <c r="LDG190" s="32"/>
      <c r="LDL190" s="2"/>
      <c r="LDZ190" s="32"/>
      <c r="LEE190" s="2"/>
      <c r="LES190" s="32"/>
      <c r="LEX190" s="2"/>
      <c r="LFL190" s="32"/>
      <c r="LFQ190" s="2"/>
      <c r="LGE190" s="32"/>
      <c r="LGJ190" s="2"/>
      <c r="LGX190" s="32"/>
      <c r="LHC190" s="2"/>
      <c r="LHQ190" s="32"/>
      <c r="LHV190" s="2"/>
      <c r="LIJ190" s="32"/>
      <c r="LIO190" s="2"/>
      <c r="LJC190" s="32"/>
      <c r="LJH190" s="2"/>
      <c r="LJV190" s="32"/>
      <c r="LKA190" s="2"/>
      <c r="LKO190" s="32"/>
      <c r="LKT190" s="2"/>
      <c r="LLH190" s="32"/>
      <c r="LLM190" s="2"/>
      <c r="LMA190" s="32"/>
      <c r="LMF190" s="2"/>
      <c r="LMT190" s="32"/>
      <c r="LMY190" s="2"/>
      <c r="LNM190" s="32"/>
      <c r="LNR190" s="2"/>
      <c r="LOF190" s="32"/>
      <c r="LOK190" s="2"/>
      <c r="LOY190" s="32"/>
      <c r="LPD190" s="2"/>
      <c r="LPR190" s="32"/>
      <c r="LPW190" s="2"/>
      <c r="LQK190" s="32"/>
      <c r="LQP190" s="2"/>
      <c r="LRD190" s="32"/>
      <c r="LRI190" s="2"/>
      <c r="LRW190" s="32"/>
      <c r="LSB190" s="2"/>
      <c r="LSP190" s="32"/>
      <c r="LSU190" s="2"/>
      <c r="LTI190" s="32"/>
      <c r="LTN190" s="2"/>
      <c r="LUB190" s="32"/>
      <c r="LUG190" s="2"/>
      <c r="LUU190" s="32"/>
      <c r="LUZ190" s="2"/>
      <c r="LVN190" s="32"/>
      <c r="LVS190" s="2"/>
      <c r="LWG190" s="32"/>
      <c r="LWL190" s="2"/>
      <c r="LWZ190" s="32"/>
      <c r="LXE190" s="2"/>
      <c r="LXS190" s="32"/>
      <c r="LXX190" s="2"/>
      <c r="LYL190" s="32"/>
      <c r="LYQ190" s="2"/>
      <c r="LZE190" s="32"/>
      <c r="LZJ190" s="2"/>
      <c r="LZX190" s="32"/>
      <c r="MAC190" s="2"/>
      <c r="MAQ190" s="32"/>
      <c r="MAV190" s="2"/>
      <c r="MBJ190" s="32"/>
      <c r="MBO190" s="2"/>
      <c r="MCC190" s="32"/>
      <c r="MCH190" s="2"/>
      <c r="MCV190" s="32"/>
      <c r="MDA190" s="2"/>
      <c r="MDO190" s="32"/>
      <c r="MDT190" s="2"/>
      <c r="MEH190" s="32"/>
      <c r="MEM190" s="2"/>
      <c r="MFA190" s="32"/>
      <c r="MFF190" s="2"/>
      <c r="MFT190" s="32"/>
      <c r="MFY190" s="2"/>
      <c r="MGM190" s="32"/>
      <c r="MGR190" s="2"/>
      <c r="MHF190" s="32"/>
      <c r="MHK190" s="2"/>
      <c r="MHY190" s="32"/>
      <c r="MID190" s="2"/>
      <c r="MIR190" s="32"/>
      <c r="MIW190" s="2"/>
      <c r="MJK190" s="32"/>
      <c r="MJP190" s="2"/>
      <c r="MKD190" s="32"/>
      <c r="MKI190" s="2"/>
      <c r="MKW190" s="32"/>
      <c r="MLB190" s="2"/>
      <c r="MLP190" s="32"/>
      <c r="MLU190" s="2"/>
      <c r="MMI190" s="32"/>
      <c r="MMN190" s="2"/>
      <c r="MNB190" s="32"/>
      <c r="MNG190" s="2"/>
      <c r="MNU190" s="32"/>
      <c r="MNZ190" s="2"/>
      <c r="MON190" s="32"/>
      <c r="MOS190" s="2"/>
      <c r="MPG190" s="32"/>
      <c r="MPL190" s="2"/>
      <c r="MPZ190" s="32"/>
      <c r="MQE190" s="2"/>
      <c r="MQS190" s="32"/>
      <c r="MQX190" s="2"/>
      <c r="MRL190" s="32"/>
      <c r="MRQ190" s="2"/>
      <c r="MSE190" s="32"/>
      <c r="MSJ190" s="2"/>
      <c r="MSX190" s="32"/>
      <c r="MTC190" s="2"/>
      <c r="MTQ190" s="32"/>
      <c r="MTV190" s="2"/>
      <c r="MUJ190" s="32"/>
      <c r="MUO190" s="2"/>
      <c r="MVC190" s="32"/>
      <c r="MVH190" s="2"/>
      <c r="MVV190" s="32"/>
      <c r="MWA190" s="2"/>
      <c r="MWO190" s="32"/>
      <c r="MWT190" s="2"/>
      <c r="MXH190" s="32"/>
      <c r="MXM190" s="2"/>
      <c r="MYA190" s="32"/>
      <c r="MYF190" s="2"/>
      <c r="MYT190" s="32"/>
      <c r="MYY190" s="2"/>
      <c r="MZM190" s="32"/>
      <c r="MZR190" s="2"/>
      <c r="NAF190" s="32"/>
      <c r="NAK190" s="2"/>
      <c r="NAY190" s="32"/>
      <c r="NBD190" s="2"/>
      <c r="NBR190" s="32"/>
      <c r="NBW190" s="2"/>
      <c r="NCK190" s="32"/>
      <c r="NCP190" s="2"/>
      <c r="NDD190" s="32"/>
      <c r="NDI190" s="2"/>
      <c r="NDW190" s="32"/>
      <c r="NEB190" s="2"/>
      <c r="NEP190" s="32"/>
      <c r="NEU190" s="2"/>
      <c r="NFI190" s="32"/>
      <c r="NFN190" s="2"/>
      <c r="NGB190" s="32"/>
      <c r="NGG190" s="2"/>
      <c r="NGU190" s="32"/>
      <c r="NGZ190" s="2"/>
      <c r="NHN190" s="32"/>
      <c r="NHS190" s="2"/>
      <c r="NIG190" s="32"/>
      <c r="NIL190" s="2"/>
      <c r="NIZ190" s="32"/>
      <c r="NJE190" s="2"/>
      <c r="NJS190" s="32"/>
      <c r="NJX190" s="2"/>
      <c r="NKL190" s="32"/>
      <c r="NKQ190" s="2"/>
      <c r="NLE190" s="32"/>
      <c r="NLJ190" s="2"/>
      <c r="NLX190" s="32"/>
      <c r="NMC190" s="2"/>
      <c r="NMQ190" s="32"/>
      <c r="NMV190" s="2"/>
      <c r="NNJ190" s="32"/>
      <c r="NNO190" s="2"/>
      <c r="NOC190" s="32"/>
      <c r="NOH190" s="2"/>
      <c r="NOV190" s="32"/>
      <c r="NPA190" s="2"/>
      <c r="NPO190" s="32"/>
      <c r="NPT190" s="2"/>
      <c r="NQH190" s="32"/>
      <c r="NQM190" s="2"/>
      <c r="NRA190" s="32"/>
      <c r="NRF190" s="2"/>
      <c r="NRT190" s="32"/>
      <c r="NRY190" s="2"/>
      <c r="NSM190" s="32"/>
      <c r="NSR190" s="2"/>
      <c r="NTF190" s="32"/>
      <c r="NTK190" s="2"/>
      <c r="NTY190" s="32"/>
      <c r="NUD190" s="2"/>
      <c r="NUR190" s="32"/>
      <c r="NUW190" s="2"/>
      <c r="NVK190" s="32"/>
      <c r="NVP190" s="2"/>
      <c r="NWD190" s="32"/>
      <c r="NWI190" s="2"/>
      <c r="NWW190" s="32"/>
      <c r="NXB190" s="2"/>
      <c r="NXP190" s="32"/>
      <c r="NXU190" s="2"/>
      <c r="NYI190" s="32"/>
      <c r="NYN190" s="2"/>
      <c r="NZB190" s="32"/>
      <c r="NZG190" s="2"/>
      <c r="NZU190" s="32"/>
      <c r="NZZ190" s="2"/>
      <c r="OAN190" s="32"/>
      <c r="OAS190" s="2"/>
      <c r="OBG190" s="32"/>
      <c r="OBL190" s="2"/>
      <c r="OBZ190" s="32"/>
      <c r="OCE190" s="2"/>
      <c r="OCS190" s="32"/>
      <c r="OCX190" s="2"/>
      <c r="ODL190" s="32"/>
      <c r="ODQ190" s="2"/>
      <c r="OEE190" s="32"/>
      <c r="OEJ190" s="2"/>
      <c r="OEX190" s="32"/>
      <c r="OFC190" s="2"/>
      <c r="OFQ190" s="32"/>
      <c r="OFV190" s="2"/>
      <c r="OGJ190" s="32"/>
      <c r="OGO190" s="2"/>
      <c r="OHC190" s="32"/>
      <c r="OHH190" s="2"/>
      <c r="OHV190" s="32"/>
      <c r="OIA190" s="2"/>
      <c r="OIO190" s="32"/>
      <c r="OIT190" s="2"/>
      <c r="OJH190" s="32"/>
      <c r="OJM190" s="2"/>
      <c r="OKA190" s="32"/>
      <c r="OKF190" s="2"/>
      <c r="OKT190" s="32"/>
      <c r="OKY190" s="2"/>
      <c r="OLM190" s="32"/>
      <c r="OLR190" s="2"/>
      <c r="OMF190" s="32"/>
      <c r="OMK190" s="2"/>
      <c r="OMY190" s="32"/>
      <c r="OND190" s="2"/>
      <c r="ONR190" s="32"/>
      <c r="ONW190" s="2"/>
      <c r="OOK190" s="32"/>
      <c r="OOP190" s="2"/>
      <c r="OPD190" s="32"/>
      <c r="OPI190" s="2"/>
      <c r="OPW190" s="32"/>
      <c r="OQB190" s="2"/>
      <c r="OQP190" s="32"/>
      <c r="OQU190" s="2"/>
      <c r="ORI190" s="32"/>
      <c r="ORN190" s="2"/>
      <c r="OSB190" s="32"/>
      <c r="OSG190" s="2"/>
      <c r="OSU190" s="32"/>
      <c r="OSZ190" s="2"/>
      <c r="OTN190" s="32"/>
      <c r="OTS190" s="2"/>
      <c r="OUG190" s="32"/>
      <c r="OUL190" s="2"/>
      <c r="OUZ190" s="32"/>
      <c r="OVE190" s="2"/>
      <c r="OVS190" s="32"/>
      <c r="OVX190" s="2"/>
      <c r="OWL190" s="32"/>
      <c r="OWQ190" s="2"/>
      <c r="OXE190" s="32"/>
      <c r="OXJ190" s="2"/>
      <c r="OXX190" s="32"/>
      <c r="OYC190" s="2"/>
      <c r="OYQ190" s="32"/>
      <c r="OYV190" s="2"/>
      <c r="OZJ190" s="32"/>
      <c r="OZO190" s="2"/>
      <c r="PAC190" s="32"/>
      <c r="PAH190" s="2"/>
      <c r="PAV190" s="32"/>
      <c r="PBA190" s="2"/>
      <c r="PBO190" s="32"/>
      <c r="PBT190" s="2"/>
      <c r="PCH190" s="32"/>
      <c r="PCM190" s="2"/>
      <c r="PDA190" s="32"/>
      <c r="PDF190" s="2"/>
      <c r="PDT190" s="32"/>
      <c r="PDY190" s="2"/>
      <c r="PEM190" s="32"/>
      <c r="PER190" s="2"/>
      <c r="PFF190" s="32"/>
      <c r="PFK190" s="2"/>
      <c r="PFY190" s="32"/>
      <c r="PGD190" s="2"/>
      <c r="PGR190" s="32"/>
      <c r="PGW190" s="2"/>
      <c r="PHK190" s="32"/>
      <c r="PHP190" s="2"/>
      <c r="PID190" s="32"/>
      <c r="PII190" s="2"/>
      <c r="PIW190" s="32"/>
      <c r="PJB190" s="2"/>
      <c r="PJP190" s="32"/>
      <c r="PJU190" s="2"/>
      <c r="PKI190" s="32"/>
      <c r="PKN190" s="2"/>
      <c r="PLB190" s="32"/>
      <c r="PLG190" s="2"/>
      <c r="PLU190" s="32"/>
      <c r="PLZ190" s="2"/>
      <c r="PMN190" s="32"/>
      <c r="PMS190" s="2"/>
      <c r="PNG190" s="32"/>
      <c r="PNL190" s="2"/>
      <c r="PNZ190" s="32"/>
      <c r="POE190" s="2"/>
      <c r="POS190" s="32"/>
      <c r="POX190" s="2"/>
      <c r="PPL190" s="32"/>
      <c r="PPQ190" s="2"/>
      <c r="PQE190" s="32"/>
      <c r="PQJ190" s="2"/>
      <c r="PQX190" s="32"/>
      <c r="PRC190" s="2"/>
      <c r="PRQ190" s="32"/>
      <c r="PRV190" s="2"/>
      <c r="PSJ190" s="32"/>
      <c r="PSO190" s="2"/>
      <c r="PTC190" s="32"/>
      <c r="PTH190" s="2"/>
      <c r="PTV190" s="32"/>
      <c r="PUA190" s="2"/>
      <c r="PUO190" s="32"/>
      <c r="PUT190" s="2"/>
      <c r="PVH190" s="32"/>
      <c r="PVM190" s="2"/>
      <c r="PWA190" s="32"/>
      <c r="PWF190" s="2"/>
      <c r="PWT190" s="32"/>
      <c r="PWY190" s="2"/>
      <c r="PXM190" s="32"/>
      <c r="PXR190" s="2"/>
      <c r="PYF190" s="32"/>
      <c r="PYK190" s="2"/>
      <c r="PYY190" s="32"/>
      <c r="PZD190" s="2"/>
      <c r="PZR190" s="32"/>
      <c r="PZW190" s="2"/>
      <c r="QAK190" s="32"/>
      <c r="QAP190" s="2"/>
      <c r="QBD190" s="32"/>
      <c r="QBI190" s="2"/>
      <c r="QBW190" s="32"/>
      <c r="QCB190" s="2"/>
      <c r="QCP190" s="32"/>
      <c r="QCU190" s="2"/>
      <c r="QDI190" s="32"/>
      <c r="QDN190" s="2"/>
      <c r="QEB190" s="32"/>
      <c r="QEG190" s="2"/>
      <c r="QEU190" s="32"/>
      <c r="QEZ190" s="2"/>
      <c r="QFN190" s="32"/>
      <c r="QFS190" s="2"/>
      <c r="QGG190" s="32"/>
      <c r="QGL190" s="2"/>
      <c r="QGZ190" s="32"/>
      <c r="QHE190" s="2"/>
      <c r="QHS190" s="32"/>
      <c r="QHX190" s="2"/>
      <c r="QIL190" s="32"/>
      <c r="QIQ190" s="2"/>
      <c r="QJE190" s="32"/>
      <c r="QJJ190" s="2"/>
      <c r="QJX190" s="32"/>
      <c r="QKC190" s="2"/>
      <c r="QKQ190" s="32"/>
      <c r="QKV190" s="2"/>
      <c r="QLJ190" s="32"/>
      <c r="QLO190" s="2"/>
      <c r="QMC190" s="32"/>
      <c r="QMH190" s="2"/>
      <c r="QMV190" s="32"/>
      <c r="QNA190" s="2"/>
      <c r="QNO190" s="32"/>
      <c r="QNT190" s="2"/>
      <c r="QOH190" s="32"/>
      <c r="QOM190" s="2"/>
      <c r="QPA190" s="32"/>
      <c r="QPF190" s="2"/>
      <c r="QPT190" s="32"/>
      <c r="QPY190" s="2"/>
      <c r="QQM190" s="32"/>
      <c r="QQR190" s="2"/>
      <c r="QRF190" s="32"/>
      <c r="QRK190" s="2"/>
      <c r="QRY190" s="32"/>
      <c r="QSD190" s="2"/>
      <c r="QSR190" s="32"/>
      <c r="QSW190" s="2"/>
      <c r="QTK190" s="32"/>
      <c r="QTP190" s="2"/>
      <c r="QUD190" s="32"/>
      <c r="QUI190" s="2"/>
      <c r="QUW190" s="32"/>
      <c r="QVB190" s="2"/>
      <c r="QVP190" s="32"/>
      <c r="QVU190" s="2"/>
      <c r="QWI190" s="32"/>
      <c r="QWN190" s="2"/>
      <c r="QXB190" s="32"/>
      <c r="QXG190" s="2"/>
      <c r="QXU190" s="32"/>
      <c r="QXZ190" s="2"/>
      <c r="QYN190" s="32"/>
      <c r="QYS190" s="2"/>
      <c r="QZG190" s="32"/>
      <c r="QZL190" s="2"/>
      <c r="QZZ190" s="32"/>
      <c r="RAE190" s="2"/>
      <c r="RAS190" s="32"/>
      <c r="RAX190" s="2"/>
      <c r="RBL190" s="32"/>
      <c r="RBQ190" s="2"/>
      <c r="RCE190" s="32"/>
      <c r="RCJ190" s="2"/>
      <c r="RCX190" s="32"/>
      <c r="RDC190" s="2"/>
      <c r="RDQ190" s="32"/>
      <c r="RDV190" s="2"/>
      <c r="REJ190" s="32"/>
      <c r="REO190" s="2"/>
      <c r="RFC190" s="32"/>
      <c r="RFH190" s="2"/>
      <c r="RFV190" s="32"/>
      <c r="RGA190" s="2"/>
      <c r="RGO190" s="32"/>
      <c r="RGT190" s="2"/>
      <c r="RHH190" s="32"/>
      <c r="RHM190" s="2"/>
      <c r="RIA190" s="32"/>
      <c r="RIF190" s="2"/>
      <c r="RIT190" s="32"/>
      <c r="RIY190" s="2"/>
      <c r="RJM190" s="32"/>
      <c r="RJR190" s="2"/>
      <c r="RKF190" s="32"/>
      <c r="RKK190" s="2"/>
      <c r="RKY190" s="32"/>
      <c r="RLD190" s="2"/>
      <c r="RLR190" s="32"/>
      <c r="RLW190" s="2"/>
      <c r="RMK190" s="32"/>
      <c r="RMP190" s="2"/>
      <c r="RND190" s="32"/>
      <c r="RNI190" s="2"/>
      <c r="RNW190" s="32"/>
      <c r="ROB190" s="2"/>
      <c r="ROP190" s="32"/>
      <c r="ROU190" s="2"/>
      <c r="RPI190" s="32"/>
      <c r="RPN190" s="2"/>
      <c r="RQB190" s="32"/>
      <c r="RQG190" s="2"/>
      <c r="RQU190" s="32"/>
      <c r="RQZ190" s="2"/>
      <c r="RRN190" s="32"/>
      <c r="RRS190" s="2"/>
      <c r="RSG190" s="32"/>
      <c r="RSL190" s="2"/>
      <c r="RSZ190" s="32"/>
      <c r="RTE190" s="2"/>
      <c r="RTS190" s="32"/>
      <c r="RTX190" s="2"/>
      <c r="RUL190" s="32"/>
      <c r="RUQ190" s="2"/>
      <c r="RVE190" s="32"/>
      <c r="RVJ190" s="2"/>
      <c r="RVX190" s="32"/>
      <c r="RWC190" s="2"/>
      <c r="RWQ190" s="32"/>
      <c r="RWV190" s="2"/>
      <c r="RXJ190" s="32"/>
      <c r="RXO190" s="2"/>
      <c r="RYC190" s="32"/>
      <c r="RYH190" s="2"/>
      <c r="RYV190" s="32"/>
      <c r="RZA190" s="2"/>
      <c r="RZO190" s="32"/>
      <c r="RZT190" s="2"/>
      <c r="SAH190" s="32"/>
      <c r="SAM190" s="2"/>
      <c r="SBA190" s="32"/>
      <c r="SBF190" s="2"/>
      <c r="SBT190" s="32"/>
      <c r="SBY190" s="2"/>
      <c r="SCM190" s="32"/>
      <c r="SCR190" s="2"/>
      <c r="SDF190" s="32"/>
      <c r="SDK190" s="2"/>
      <c r="SDY190" s="32"/>
      <c r="SED190" s="2"/>
      <c r="SER190" s="32"/>
      <c r="SEW190" s="2"/>
      <c r="SFK190" s="32"/>
      <c r="SFP190" s="2"/>
      <c r="SGD190" s="32"/>
      <c r="SGI190" s="2"/>
      <c r="SGW190" s="32"/>
      <c r="SHB190" s="2"/>
      <c r="SHP190" s="32"/>
      <c r="SHU190" s="2"/>
      <c r="SII190" s="32"/>
      <c r="SIN190" s="2"/>
      <c r="SJB190" s="32"/>
      <c r="SJG190" s="2"/>
      <c r="SJU190" s="32"/>
      <c r="SJZ190" s="2"/>
      <c r="SKN190" s="32"/>
      <c r="SKS190" s="2"/>
      <c r="SLG190" s="32"/>
      <c r="SLL190" s="2"/>
      <c r="SLZ190" s="32"/>
      <c r="SME190" s="2"/>
      <c r="SMS190" s="32"/>
      <c r="SMX190" s="2"/>
      <c r="SNL190" s="32"/>
      <c r="SNQ190" s="2"/>
      <c r="SOE190" s="32"/>
      <c r="SOJ190" s="2"/>
      <c r="SOX190" s="32"/>
      <c r="SPC190" s="2"/>
      <c r="SPQ190" s="32"/>
      <c r="SPV190" s="2"/>
      <c r="SQJ190" s="32"/>
      <c r="SQO190" s="2"/>
      <c r="SRC190" s="32"/>
      <c r="SRH190" s="2"/>
      <c r="SRV190" s="32"/>
      <c r="SSA190" s="2"/>
      <c r="SSO190" s="32"/>
      <c r="SST190" s="2"/>
      <c r="STH190" s="32"/>
      <c r="STM190" s="2"/>
      <c r="SUA190" s="32"/>
      <c r="SUF190" s="2"/>
      <c r="SUT190" s="32"/>
      <c r="SUY190" s="2"/>
      <c r="SVM190" s="32"/>
      <c r="SVR190" s="2"/>
      <c r="SWF190" s="32"/>
      <c r="SWK190" s="2"/>
      <c r="SWY190" s="32"/>
      <c r="SXD190" s="2"/>
      <c r="SXR190" s="32"/>
      <c r="SXW190" s="2"/>
      <c r="SYK190" s="32"/>
      <c r="SYP190" s="2"/>
      <c r="SZD190" s="32"/>
      <c r="SZI190" s="2"/>
      <c r="SZW190" s="32"/>
      <c r="TAB190" s="2"/>
      <c r="TAP190" s="32"/>
      <c r="TAU190" s="2"/>
      <c r="TBI190" s="32"/>
      <c r="TBN190" s="2"/>
      <c r="TCB190" s="32"/>
      <c r="TCG190" s="2"/>
      <c r="TCU190" s="32"/>
      <c r="TCZ190" s="2"/>
      <c r="TDN190" s="32"/>
      <c r="TDS190" s="2"/>
      <c r="TEG190" s="32"/>
      <c r="TEL190" s="2"/>
      <c r="TEZ190" s="32"/>
      <c r="TFE190" s="2"/>
      <c r="TFS190" s="32"/>
      <c r="TFX190" s="2"/>
      <c r="TGL190" s="32"/>
      <c r="TGQ190" s="2"/>
      <c r="THE190" s="32"/>
      <c r="THJ190" s="2"/>
      <c r="THX190" s="32"/>
      <c r="TIC190" s="2"/>
      <c r="TIQ190" s="32"/>
      <c r="TIV190" s="2"/>
      <c r="TJJ190" s="32"/>
      <c r="TJO190" s="2"/>
      <c r="TKC190" s="32"/>
      <c r="TKH190" s="2"/>
      <c r="TKV190" s="32"/>
      <c r="TLA190" s="2"/>
      <c r="TLO190" s="32"/>
      <c r="TLT190" s="2"/>
      <c r="TMH190" s="32"/>
      <c r="TMM190" s="2"/>
      <c r="TNA190" s="32"/>
      <c r="TNF190" s="2"/>
      <c r="TNT190" s="32"/>
      <c r="TNY190" s="2"/>
      <c r="TOM190" s="32"/>
      <c r="TOR190" s="2"/>
      <c r="TPF190" s="32"/>
      <c r="TPK190" s="2"/>
      <c r="TPY190" s="32"/>
      <c r="TQD190" s="2"/>
      <c r="TQR190" s="32"/>
      <c r="TQW190" s="2"/>
      <c r="TRK190" s="32"/>
      <c r="TRP190" s="2"/>
      <c r="TSD190" s="32"/>
      <c r="TSI190" s="2"/>
      <c r="TSW190" s="32"/>
      <c r="TTB190" s="2"/>
      <c r="TTP190" s="32"/>
      <c r="TTU190" s="2"/>
      <c r="TUI190" s="32"/>
      <c r="TUN190" s="2"/>
      <c r="TVB190" s="32"/>
      <c r="TVG190" s="2"/>
      <c r="TVU190" s="32"/>
      <c r="TVZ190" s="2"/>
      <c r="TWN190" s="32"/>
      <c r="TWS190" s="2"/>
      <c r="TXG190" s="32"/>
      <c r="TXL190" s="2"/>
      <c r="TXZ190" s="32"/>
      <c r="TYE190" s="2"/>
      <c r="TYS190" s="32"/>
      <c r="TYX190" s="2"/>
      <c r="TZL190" s="32"/>
      <c r="TZQ190" s="2"/>
      <c r="UAE190" s="32"/>
      <c r="UAJ190" s="2"/>
      <c r="UAX190" s="32"/>
      <c r="UBC190" s="2"/>
      <c r="UBQ190" s="32"/>
      <c r="UBV190" s="2"/>
      <c r="UCJ190" s="32"/>
      <c r="UCO190" s="2"/>
      <c r="UDC190" s="32"/>
      <c r="UDH190" s="2"/>
      <c r="UDV190" s="32"/>
      <c r="UEA190" s="2"/>
      <c r="UEO190" s="32"/>
      <c r="UET190" s="2"/>
      <c r="UFH190" s="32"/>
      <c r="UFM190" s="2"/>
      <c r="UGA190" s="32"/>
      <c r="UGF190" s="2"/>
      <c r="UGT190" s="32"/>
      <c r="UGY190" s="2"/>
      <c r="UHM190" s="32"/>
      <c r="UHR190" s="2"/>
      <c r="UIF190" s="32"/>
      <c r="UIK190" s="2"/>
      <c r="UIY190" s="32"/>
      <c r="UJD190" s="2"/>
      <c r="UJR190" s="32"/>
      <c r="UJW190" s="2"/>
      <c r="UKK190" s="32"/>
      <c r="UKP190" s="2"/>
      <c r="ULD190" s="32"/>
      <c r="ULI190" s="2"/>
      <c r="ULW190" s="32"/>
      <c r="UMB190" s="2"/>
      <c r="UMP190" s="32"/>
      <c r="UMU190" s="2"/>
      <c r="UNI190" s="32"/>
      <c r="UNN190" s="2"/>
      <c r="UOB190" s="32"/>
      <c r="UOG190" s="2"/>
      <c r="UOU190" s="32"/>
      <c r="UOZ190" s="2"/>
      <c r="UPN190" s="32"/>
      <c r="UPS190" s="2"/>
      <c r="UQG190" s="32"/>
      <c r="UQL190" s="2"/>
      <c r="UQZ190" s="32"/>
      <c r="URE190" s="2"/>
      <c r="URS190" s="32"/>
      <c r="URX190" s="2"/>
      <c r="USL190" s="32"/>
      <c r="USQ190" s="2"/>
      <c r="UTE190" s="32"/>
      <c r="UTJ190" s="2"/>
      <c r="UTX190" s="32"/>
      <c r="UUC190" s="2"/>
      <c r="UUQ190" s="32"/>
      <c r="UUV190" s="2"/>
      <c r="UVJ190" s="32"/>
      <c r="UVO190" s="2"/>
      <c r="UWC190" s="32"/>
      <c r="UWH190" s="2"/>
      <c r="UWV190" s="32"/>
      <c r="UXA190" s="2"/>
      <c r="UXO190" s="32"/>
      <c r="UXT190" s="2"/>
      <c r="UYH190" s="32"/>
      <c r="UYM190" s="2"/>
      <c r="UZA190" s="32"/>
      <c r="UZF190" s="2"/>
      <c r="UZT190" s="32"/>
      <c r="UZY190" s="2"/>
      <c r="VAM190" s="32"/>
      <c r="VAR190" s="2"/>
      <c r="VBF190" s="32"/>
      <c r="VBK190" s="2"/>
      <c r="VBY190" s="32"/>
      <c r="VCD190" s="2"/>
      <c r="VCR190" s="32"/>
      <c r="VCW190" s="2"/>
      <c r="VDK190" s="32"/>
      <c r="VDP190" s="2"/>
      <c r="VED190" s="32"/>
      <c r="VEI190" s="2"/>
      <c r="VEW190" s="32"/>
      <c r="VFB190" s="2"/>
      <c r="VFP190" s="32"/>
      <c r="VFU190" s="2"/>
      <c r="VGI190" s="32"/>
      <c r="VGN190" s="2"/>
      <c r="VHB190" s="32"/>
      <c r="VHG190" s="2"/>
      <c r="VHU190" s="32"/>
      <c r="VHZ190" s="2"/>
      <c r="VIN190" s="32"/>
      <c r="VIS190" s="2"/>
      <c r="VJG190" s="32"/>
      <c r="VJL190" s="2"/>
      <c r="VJZ190" s="32"/>
      <c r="VKE190" s="2"/>
      <c r="VKS190" s="32"/>
      <c r="VKX190" s="2"/>
      <c r="VLL190" s="32"/>
      <c r="VLQ190" s="2"/>
      <c r="VME190" s="32"/>
      <c r="VMJ190" s="2"/>
      <c r="VMX190" s="32"/>
      <c r="VNC190" s="2"/>
      <c r="VNQ190" s="32"/>
      <c r="VNV190" s="2"/>
      <c r="VOJ190" s="32"/>
      <c r="VOO190" s="2"/>
      <c r="VPC190" s="32"/>
      <c r="VPH190" s="2"/>
      <c r="VPV190" s="32"/>
      <c r="VQA190" s="2"/>
      <c r="VQO190" s="32"/>
      <c r="VQT190" s="2"/>
      <c r="VRH190" s="32"/>
      <c r="VRM190" s="2"/>
      <c r="VSA190" s="32"/>
      <c r="VSF190" s="2"/>
      <c r="VST190" s="32"/>
      <c r="VSY190" s="2"/>
      <c r="VTM190" s="32"/>
      <c r="VTR190" s="2"/>
      <c r="VUF190" s="32"/>
      <c r="VUK190" s="2"/>
      <c r="VUY190" s="32"/>
      <c r="VVD190" s="2"/>
      <c r="VVR190" s="32"/>
      <c r="VVW190" s="2"/>
      <c r="VWK190" s="32"/>
      <c r="VWP190" s="2"/>
      <c r="VXD190" s="32"/>
      <c r="VXI190" s="2"/>
      <c r="VXW190" s="32"/>
      <c r="VYB190" s="2"/>
      <c r="VYP190" s="32"/>
      <c r="VYU190" s="2"/>
      <c r="VZI190" s="32"/>
      <c r="VZN190" s="2"/>
      <c r="WAB190" s="32"/>
      <c r="WAG190" s="2"/>
      <c r="WAU190" s="32"/>
      <c r="WAZ190" s="2"/>
      <c r="WBN190" s="32"/>
      <c r="WBS190" s="2"/>
      <c r="WCG190" s="32"/>
      <c r="WCL190" s="2"/>
      <c r="WCZ190" s="32"/>
      <c r="WDE190" s="2"/>
      <c r="WDS190" s="32"/>
      <c r="WDX190" s="2"/>
      <c r="WEL190" s="32"/>
      <c r="WEQ190" s="2"/>
      <c r="WFE190" s="32"/>
      <c r="WFJ190" s="2"/>
      <c r="WFX190" s="32"/>
      <c r="WGC190" s="2"/>
      <c r="WGQ190" s="32"/>
      <c r="WGV190" s="2"/>
      <c r="WHJ190" s="32"/>
      <c r="WHO190" s="2"/>
      <c r="WIC190" s="32"/>
      <c r="WIH190" s="2"/>
      <c r="WIV190" s="32"/>
      <c r="WJA190" s="2"/>
      <c r="WJO190" s="32"/>
      <c r="WJT190" s="2"/>
      <c r="WKH190" s="32"/>
      <c r="WKM190" s="2"/>
      <c r="WLA190" s="32"/>
      <c r="WLF190" s="2"/>
      <c r="WLT190" s="32"/>
      <c r="WLY190" s="2"/>
      <c r="WMM190" s="32"/>
      <c r="WMR190" s="2"/>
      <c r="WNF190" s="32"/>
      <c r="WNK190" s="2"/>
      <c r="WNY190" s="32"/>
      <c r="WOD190" s="2"/>
      <c r="WOR190" s="32"/>
      <c r="WOW190" s="2"/>
      <c r="WPK190" s="32"/>
      <c r="WPP190" s="2"/>
      <c r="WQD190" s="32"/>
      <c r="WQI190" s="2"/>
      <c r="WQW190" s="32"/>
      <c r="WRB190" s="2"/>
      <c r="WRP190" s="32"/>
      <c r="WRU190" s="2"/>
      <c r="WSI190" s="32"/>
      <c r="WSN190" s="2"/>
      <c r="WTB190" s="32"/>
      <c r="WTG190" s="2"/>
      <c r="WTU190" s="32"/>
      <c r="WTZ190" s="2"/>
      <c r="WUN190" s="32"/>
      <c r="WUS190" s="2"/>
      <c r="WVG190" s="32"/>
      <c r="WVL190" s="2"/>
      <c r="WVZ190" s="32"/>
      <c r="WWE190" s="2"/>
      <c r="WWS190" s="32"/>
      <c r="WWX190" s="2"/>
      <c r="WXL190" s="32"/>
      <c r="WXQ190" s="2"/>
      <c r="WYE190" s="32"/>
      <c r="WYJ190" s="2"/>
      <c r="WYX190" s="32"/>
      <c r="WZC190" s="2"/>
      <c r="WZQ190" s="32"/>
      <c r="WZV190" s="2"/>
      <c r="XAJ190" s="32"/>
      <c r="XAO190" s="2"/>
      <c r="XBC190" s="32"/>
      <c r="XBH190" s="2"/>
      <c r="XBV190" s="32"/>
      <c r="XCA190" s="2"/>
      <c r="XCO190" s="32"/>
      <c r="XCT190" s="2"/>
      <c r="XDH190" s="32"/>
      <c r="XDM190" s="2"/>
      <c r="XEA190" s="32"/>
      <c r="XEF190" s="2"/>
      <c r="XET190" s="32"/>
      <c r="XEY190" s="2"/>
    </row>
    <row r="191" spans="1:1022 1027:2048 2053:3060 3074:4086 4100:5112 5126:6138 6152:7164 7178:8190 8204:9216 9230:10237 10242:11263 11268:12275 12289:13301 13315:14327 14341:15353 15367:16379" ht="16" x14ac:dyDescent="0.2">
      <c r="A191" s="2" t="s">
        <v>187</v>
      </c>
      <c r="B191" s="3">
        <v>669237000</v>
      </c>
      <c r="C191" s="3">
        <v>707679000</v>
      </c>
      <c r="D191" s="3">
        <v>807561000</v>
      </c>
      <c r="E191" s="3">
        <v>780263000</v>
      </c>
      <c r="F191" s="3">
        <v>740124000</v>
      </c>
      <c r="G191" s="3">
        <v>899772000</v>
      </c>
      <c r="H191" s="3">
        <v>898799000</v>
      </c>
      <c r="I191" s="3">
        <v>1060814000</v>
      </c>
      <c r="J191" s="3">
        <v>1112936000</v>
      </c>
      <c r="K191" s="3">
        <v>1076400000</v>
      </c>
      <c r="L191" s="3">
        <v>1132300000</v>
      </c>
      <c r="M191" s="3">
        <v>1167100000</v>
      </c>
      <c r="N191" s="3">
        <v>1057900000</v>
      </c>
      <c r="O191" s="4">
        <v>1028400000</v>
      </c>
      <c r="P191" s="3">
        <v>236100000</v>
      </c>
      <c r="Q191" s="3">
        <v>223500000</v>
      </c>
      <c r="R191" s="3">
        <v>381400000</v>
      </c>
      <c r="S191" s="3">
        <v>187400000</v>
      </c>
    </row>
    <row r="192" spans="1:1022 1027:2048 2053:3060 3074:4086 4100:5112 5126:6138 6152:7164 7178:8190 8204:9216 9230:10237 10242:11263 11268:12275 12289:13301 13315:14327 14341:15353 15367:16379" ht="16" x14ac:dyDescent="0.2">
      <c r="A192" s="2" t="s">
        <v>188</v>
      </c>
      <c r="B192" s="5">
        <v>3.22</v>
      </c>
      <c r="C192" s="5">
        <v>3.42</v>
      </c>
      <c r="D192" s="5">
        <v>3.96</v>
      </c>
      <c r="E192" s="5">
        <v>3.99</v>
      </c>
      <c r="F192" s="5">
        <v>3.93</v>
      </c>
      <c r="G192" s="5">
        <v>5.0199999999999996</v>
      </c>
      <c r="H192" s="5">
        <v>5.28</v>
      </c>
      <c r="I192" s="5">
        <v>6.52</v>
      </c>
      <c r="J192" s="5">
        <v>7.11</v>
      </c>
      <c r="K192" s="5">
        <v>7.15</v>
      </c>
      <c r="L192" s="5">
        <v>8.06</v>
      </c>
      <c r="M192" s="5">
        <v>8.77</v>
      </c>
      <c r="N192" s="5">
        <v>8.4499999999999993</v>
      </c>
      <c r="O192" s="6">
        <v>8.5399999999999991</v>
      </c>
      <c r="P192" s="5">
        <v>1.9</v>
      </c>
      <c r="Q192" s="5">
        <v>1.87</v>
      </c>
      <c r="R192" s="5">
        <v>3.18</v>
      </c>
      <c r="S192" s="5">
        <v>1.59</v>
      </c>
    </row>
    <row r="193" spans="1:19" ht="16" x14ac:dyDescent="0.2">
      <c r="A193" s="2" t="s">
        <v>189</v>
      </c>
      <c r="B193" s="5">
        <v>14.51</v>
      </c>
      <c r="C193" s="5">
        <v>15.57</v>
      </c>
      <c r="D193" s="5">
        <v>12.09</v>
      </c>
      <c r="E193" s="5">
        <v>16.100000000000001</v>
      </c>
      <c r="F193" s="5">
        <v>19.73</v>
      </c>
      <c r="G193" s="5">
        <v>15.99</v>
      </c>
      <c r="H193" s="5">
        <v>15.46</v>
      </c>
      <c r="I193" s="5">
        <v>15.44</v>
      </c>
      <c r="J193" s="5">
        <v>14.26</v>
      </c>
      <c r="K193" s="5">
        <v>14.96</v>
      </c>
      <c r="L193" s="5">
        <v>16.12</v>
      </c>
      <c r="M193" s="5">
        <v>13.04</v>
      </c>
      <c r="N193" s="5">
        <v>14.46</v>
      </c>
      <c r="O193" s="6">
        <v>14.32</v>
      </c>
      <c r="P193" s="5">
        <v>12.45</v>
      </c>
      <c r="Q193" s="5">
        <v>14.46</v>
      </c>
      <c r="R193" s="5">
        <v>14.84</v>
      </c>
      <c r="S193" s="5">
        <v>14.38</v>
      </c>
    </row>
    <row r="194" spans="1:19" ht="16" x14ac:dyDescent="0.2">
      <c r="A194" s="2" t="s">
        <v>190</v>
      </c>
      <c r="B194" s="5">
        <v>1.49</v>
      </c>
      <c r="C194" s="5">
        <v>1.31</v>
      </c>
      <c r="D194" s="5">
        <v>1.32</v>
      </c>
      <c r="E194" s="5">
        <v>1.21</v>
      </c>
      <c r="F194" s="5">
        <v>1.1399999999999999</v>
      </c>
      <c r="G194" s="5">
        <v>1.34</v>
      </c>
      <c r="H194" s="5">
        <v>1.27</v>
      </c>
      <c r="I194" s="5">
        <v>1.36</v>
      </c>
      <c r="J194" s="5">
        <v>1.38</v>
      </c>
      <c r="K194" s="5">
        <v>1.33</v>
      </c>
      <c r="L194" s="5">
        <v>1.36</v>
      </c>
      <c r="M194" s="5">
        <v>1.45</v>
      </c>
      <c r="N194" s="5">
        <v>1.36</v>
      </c>
      <c r="O194" s="6">
        <v>1.25</v>
      </c>
      <c r="P194" s="5">
        <v>1.31</v>
      </c>
      <c r="Q194" s="5">
        <v>0.85</v>
      </c>
      <c r="R194" s="5">
        <v>2.09</v>
      </c>
      <c r="S194" s="5">
        <v>0.95</v>
      </c>
    </row>
    <row r="196" spans="1:19" ht="16" x14ac:dyDescent="0.2">
      <c r="A196" s="7"/>
    </row>
  </sheetData>
  <pageMargins left="0.7" right="0.7" top="0.75" bottom="0.75" header="0.3" footer="0.3"/>
  <ignoredErrors>
    <ignoredError sqref="B1:S1 A2:S2 A4:S7 A15:S16 A19:S33 A37:S95 A9:S11 A13:S13 A97:S104 A96 A191:S195 A105 A106:S128 A130:S142 A144:S17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F4834-266C-514A-9123-81F78EE2CEA8}">
  <dimension ref="A1:P61"/>
  <sheetViews>
    <sheetView tabSelected="1" workbookViewId="0">
      <selection activeCell="F22" sqref="F22"/>
    </sheetView>
  </sheetViews>
  <sheetFormatPr baseColWidth="10" defaultRowHeight="15" x14ac:dyDescent="0.2"/>
  <cols>
    <col min="1" max="16" width="18.83203125" customWidth="1"/>
  </cols>
  <sheetData>
    <row r="1" spans="1:16" s="120" customFormat="1" ht="22" customHeight="1" x14ac:dyDescent="0.2">
      <c r="A1" s="119" t="e" vm="1">
        <v>#VALUE!</v>
      </c>
      <c r="B1" s="119"/>
      <c r="C1" s="119"/>
      <c r="D1" s="119"/>
      <c r="E1" s="119"/>
      <c r="F1" s="119"/>
      <c r="G1" s="119"/>
      <c r="H1" s="119"/>
      <c r="I1" s="119"/>
      <c r="J1" s="119"/>
      <c r="K1" s="119"/>
      <c r="L1" s="119"/>
      <c r="M1" s="119"/>
      <c r="N1" s="119"/>
      <c r="O1" s="119"/>
      <c r="P1" s="119"/>
    </row>
    <row r="2" spans="1:16" s="120" customFormat="1" ht="22" customHeight="1" thickBot="1" x14ac:dyDescent="0.25">
      <c r="A2" s="119"/>
      <c r="B2" s="119"/>
      <c r="C2" s="119"/>
      <c r="D2" s="119"/>
      <c r="E2" s="119"/>
      <c r="F2" s="119"/>
      <c r="G2" s="119"/>
      <c r="H2" s="119"/>
      <c r="I2" s="119"/>
      <c r="J2" s="119"/>
      <c r="K2" s="119"/>
      <c r="L2" s="119"/>
      <c r="M2" s="119"/>
      <c r="N2" s="119"/>
      <c r="O2" s="119"/>
      <c r="P2" s="119"/>
    </row>
    <row r="3" spans="1:16" ht="22" customHeight="1" x14ac:dyDescent="0.2">
      <c r="A3" s="69" cm="1">
        <f t="array" ref="A3">_FV(A1,"Market cap",TRUE)</f>
        <v>17048336536</v>
      </c>
      <c r="B3" s="70" t="s">
        <v>201</v>
      </c>
      <c r="C3" s="93">
        <f>Financials!O8*0.01</f>
        <v>0.87620000000000009</v>
      </c>
      <c r="D3" s="70" t="s">
        <v>202</v>
      </c>
      <c r="E3" s="93">
        <f>SUM(C11:E11)/3</f>
        <v>5.3254098409814578E-2</v>
      </c>
      <c r="F3" s="71" t="s">
        <v>203</v>
      </c>
      <c r="G3" s="72">
        <f>SUM(Financials!K129:N129)/4</f>
        <v>-6.1064518978363125E-2</v>
      </c>
      <c r="H3" s="90" t="s">
        <v>204</v>
      </c>
      <c r="I3" s="97">
        <f>J15*(1+I7)/(I6-I7)</f>
        <v>24527845487.912491</v>
      </c>
      <c r="J3" s="73" t="s">
        <v>205</v>
      </c>
      <c r="K3" s="74">
        <f>(Financials!O172*-1)/Model!A3</f>
        <v>0</v>
      </c>
      <c r="L3" s="75" t="s">
        <v>251</v>
      </c>
      <c r="M3" s="38"/>
      <c r="N3" s="121" t="s">
        <v>206</v>
      </c>
      <c r="O3" s="122"/>
      <c r="P3" s="38"/>
    </row>
    <row r="4" spans="1:16" ht="22" customHeight="1" x14ac:dyDescent="0.2">
      <c r="A4" s="76">
        <f>Financials!O56-Financials!O96-Financials!O105</f>
        <v>1567900000</v>
      </c>
      <c r="B4" s="77" t="s">
        <v>207</v>
      </c>
      <c r="C4" s="94">
        <f>Financials!O17*0.01</f>
        <v>0.37810000000000005</v>
      </c>
      <c r="D4" s="77" t="s">
        <v>208</v>
      </c>
      <c r="E4" s="94">
        <f>SUM(C13:E13)/3</f>
        <v>-1.1411035230272426E-2</v>
      </c>
      <c r="F4" s="78" t="s">
        <v>209</v>
      </c>
      <c r="G4" s="79">
        <f>A5*(1+(5*G3))</f>
        <v>81272949.397745892</v>
      </c>
      <c r="H4" s="91" t="s">
        <v>210</v>
      </c>
      <c r="I4" s="98">
        <f>NPV(I6,F15,G15,H15,I15,(J15+I3))</f>
        <v>21923733372.002197</v>
      </c>
      <c r="J4" s="78" t="s">
        <v>211</v>
      </c>
      <c r="K4" s="99" cm="1">
        <f t="array" ref="K4">_FV(A1,"Change (%)",TRUE)</f>
        <v>8.0940000000000005E-3</v>
      </c>
      <c r="L4" s="80" t="s">
        <v>212</v>
      </c>
      <c r="M4" s="38"/>
      <c r="N4" s="123" t="s">
        <v>213</v>
      </c>
      <c r="O4" s="124"/>
      <c r="P4" s="38"/>
    </row>
    <row r="5" spans="1:16" ht="22" customHeight="1" x14ac:dyDescent="0.2">
      <c r="A5" s="76" cm="1">
        <f t="array" ref="A5">_FV(A1,"Shares outstanding",TRUE)</f>
        <v>116993800</v>
      </c>
      <c r="B5" s="77" t="s">
        <v>214</v>
      </c>
      <c r="C5" s="94">
        <f>Financials!O34*0.01</f>
        <v>0.3543</v>
      </c>
      <c r="D5" s="81" t="s">
        <v>215</v>
      </c>
      <c r="E5" s="94">
        <f>SUM(C16:E16)/3</f>
        <v>-4.8661138841977021E-3</v>
      </c>
      <c r="F5" s="78" t="s">
        <v>216</v>
      </c>
      <c r="G5" s="79">
        <f>Financials!O56</f>
        <v>1585400000</v>
      </c>
      <c r="H5" s="91" t="s">
        <v>217</v>
      </c>
      <c r="I5" s="98">
        <f>I4+G5-G6</f>
        <v>23491633372.002197</v>
      </c>
      <c r="J5" s="78" t="s">
        <v>218</v>
      </c>
      <c r="K5" s="101" cm="1">
        <f t="array" ref="K5">_FV(A1,"Price")</f>
        <v>145.72</v>
      </c>
      <c r="L5" s="89" t="s">
        <v>219</v>
      </c>
      <c r="M5" s="38"/>
      <c r="N5" s="104" t="s">
        <v>220</v>
      </c>
      <c r="O5" s="105">
        <f>Financials!O21</f>
        <v>-1800000</v>
      </c>
      <c r="P5" s="38"/>
    </row>
    <row r="6" spans="1:16" ht="22" customHeight="1" x14ac:dyDescent="0.2">
      <c r="A6" s="82">
        <f>O20/F10</f>
        <v>7.0505941009098425</v>
      </c>
      <c r="B6" s="77" t="s">
        <v>221</v>
      </c>
      <c r="C6" s="94">
        <f>Financials!O190</f>
        <v>0.43307958582876421</v>
      </c>
      <c r="D6" s="81" t="s">
        <v>200</v>
      </c>
      <c r="E6" s="94">
        <f>Financials!O33/Financials!O126</f>
        <v>0.29719784885366546</v>
      </c>
      <c r="F6" s="77" t="s">
        <v>222</v>
      </c>
      <c r="G6" s="79">
        <f>Financials!O96+Financials!O105</f>
        <v>17500000</v>
      </c>
      <c r="H6" s="91" t="s">
        <v>223</v>
      </c>
      <c r="I6" s="99">
        <f>N25</f>
        <v>6.8322222210022293E-2</v>
      </c>
      <c r="J6" s="78" t="s">
        <v>224</v>
      </c>
      <c r="K6" s="102">
        <f>I5/G4</f>
        <v>289.04615306915071</v>
      </c>
      <c r="L6" s="83" t="s">
        <v>225</v>
      </c>
      <c r="M6" s="38"/>
      <c r="N6" s="104" t="s">
        <v>226</v>
      </c>
      <c r="O6" s="105">
        <f>Financials!O96</f>
        <v>17500000</v>
      </c>
      <c r="P6" s="38"/>
    </row>
    <row r="7" spans="1:16" ht="22" customHeight="1" thickBot="1" x14ac:dyDescent="0.25">
      <c r="A7" s="84">
        <f>O20/F12</f>
        <v>17.561121277297076</v>
      </c>
      <c r="B7" s="85" t="s">
        <v>227</v>
      </c>
      <c r="C7" s="95">
        <f>F15/O21</f>
        <v>5.6405087319887123E-2</v>
      </c>
      <c r="D7" s="85" t="s">
        <v>228</v>
      </c>
      <c r="E7" s="96">
        <f>(Financials!O16*(1-0.25))/(Financials!O126+Financials!O105+Financials!O96)</f>
        <v>0.2364270895601111</v>
      </c>
      <c r="F7" s="85" t="s">
        <v>196</v>
      </c>
      <c r="G7" s="86">
        <f>(Financials!O96+Financials!O105)/Financials!O126</f>
        <v>6.1916218511180298E-3</v>
      </c>
      <c r="H7" s="92" t="s">
        <v>229</v>
      </c>
      <c r="I7" s="100">
        <v>0.02</v>
      </c>
      <c r="J7" s="87" t="s">
        <v>230</v>
      </c>
      <c r="K7" s="103">
        <f>K6/K5-1</f>
        <v>0.98357228293405652</v>
      </c>
      <c r="L7" s="88" t="s">
        <v>231</v>
      </c>
      <c r="M7" s="38"/>
      <c r="N7" s="104" t="s">
        <v>232</v>
      </c>
      <c r="O7" s="105">
        <f>Financials!O105</f>
        <v>0</v>
      </c>
      <c r="P7" s="38"/>
    </row>
    <row r="8" spans="1:16" ht="22" customHeight="1" x14ac:dyDescent="0.2">
      <c r="A8" s="39"/>
      <c r="B8" s="38"/>
      <c r="C8" s="38"/>
      <c r="D8" s="38"/>
      <c r="E8" s="38"/>
      <c r="F8" s="38"/>
      <c r="G8" s="38"/>
      <c r="H8" s="38"/>
      <c r="I8" s="38"/>
      <c r="J8" s="38"/>
      <c r="K8" s="38"/>
      <c r="L8" s="38"/>
      <c r="M8" s="38"/>
      <c r="N8" s="106" t="s">
        <v>213</v>
      </c>
      <c r="O8" s="107">
        <f>O5/(O6+O7)</f>
        <v>-0.10285714285714286</v>
      </c>
      <c r="P8" s="38"/>
    </row>
    <row r="9" spans="1:16" ht="22" customHeight="1" x14ac:dyDescent="0.2">
      <c r="A9" s="50"/>
      <c r="B9" s="51">
        <v>2019</v>
      </c>
      <c r="C9" s="51">
        <v>2020</v>
      </c>
      <c r="D9" s="51">
        <v>2021</v>
      </c>
      <c r="E9" s="52">
        <v>2022</v>
      </c>
      <c r="F9" s="40">
        <v>2023</v>
      </c>
      <c r="G9" s="41">
        <v>2024</v>
      </c>
      <c r="H9" s="41">
        <v>2025</v>
      </c>
      <c r="I9" s="41">
        <v>2026</v>
      </c>
      <c r="J9" s="53">
        <v>2027</v>
      </c>
      <c r="K9" s="54"/>
      <c r="L9" s="54"/>
      <c r="M9" s="42"/>
      <c r="N9" s="104" t="s">
        <v>233</v>
      </c>
      <c r="O9" s="105">
        <f>Financials!O25</f>
        <v>124100000</v>
      </c>
      <c r="P9" s="38"/>
    </row>
    <row r="10" spans="1:16" ht="22" customHeight="1" x14ac:dyDescent="0.2">
      <c r="A10" s="55" t="s">
        <v>234</v>
      </c>
      <c r="B10" s="56">
        <v>1994800000</v>
      </c>
      <c r="C10" s="56">
        <v>2064900000</v>
      </c>
      <c r="D10" s="56">
        <v>2166800000</v>
      </c>
      <c r="E10" s="57">
        <v>2329900000</v>
      </c>
      <c r="F10" s="56">
        <v>2418000000</v>
      </c>
      <c r="G10" s="56">
        <v>2522000000</v>
      </c>
      <c r="H10" s="56">
        <v>2604000000</v>
      </c>
      <c r="I10" s="56">
        <v>2760000000</v>
      </c>
      <c r="J10" s="57">
        <v>2870000000</v>
      </c>
      <c r="K10" s="58" t="s">
        <v>235</v>
      </c>
      <c r="L10" s="54"/>
      <c r="N10" s="104" t="s">
        <v>236</v>
      </c>
      <c r="O10" s="105">
        <f>Financials!O24</f>
        <v>964100000</v>
      </c>
      <c r="P10" s="38"/>
    </row>
    <row r="11" spans="1:16" ht="22" customHeight="1" x14ac:dyDescent="0.2">
      <c r="A11" s="59"/>
      <c r="B11" s="43"/>
      <c r="C11" s="43">
        <f t="shared" ref="C11:J11" si="0">(C10/B10)-1</f>
        <v>3.5141367555644676E-2</v>
      </c>
      <c r="D11" s="43">
        <f t="shared" si="0"/>
        <v>4.934863673785661E-2</v>
      </c>
      <c r="E11" s="43">
        <f t="shared" si="0"/>
        <v>7.5272290935942454E-2</v>
      </c>
      <c r="F11" s="44">
        <f t="shared" si="0"/>
        <v>3.7812781664449124E-2</v>
      </c>
      <c r="G11" s="43">
        <f t="shared" si="0"/>
        <v>4.3010752688172005E-2</v>
      </c>
      <c r="H11" s="43">
        <f t="shared" si="0"/>
        <v>3.2513877874702724E-2</v>
      </c>
      <c r="I11" s="43">
        <f t="shared" si="0"/>
        <v>5.9907834101382562E-2</v>
      </c>
      <c r="J11" s="60">
        <f t="shared" si="0"/>
        <v>3.9855072463768071E-2</v>
      </c>
      <c r="K11" s="60">
        <f>SUM(F11:J11)/5</f>
        <v>4.2620063758494899E-2</v>
      </c>
      <c r="L11" s="54"/>
      <c r="M11" s="42"/>
      <c r="N11" s="104" t="s">
        <v>237</v>
      </c>
      <c r="O11" s="108">
        <f>O9/O10</f>
        <v>0.12872108702416762</v>
      </c>
      <c r="P11" s="38"/>
    </row>
    <row r="12" spans="1:16" ht="22" customHeight="1" x14ac:dyDescent="0.2">
      <c r="A12" s="55" t="s">
        <v>142</v>
      </c>
      <c r="B12" s="56">
        <v>825700000</v>
      </c>
      <c r="C12" s="56">
        <v>846600000</v>
      </c>
      <c r="D12" s="56">
        <v>815600000</v>
      </c>
      <c r="E12" s="56">
        <v>796900000</v>
      </c>
      <c r="F12" s="61">
        <v>970800000</v>
      </c>
      <c r="G12" s="56">
        <v>996000000</v>
      </c>
      <c r="H12" s="56">
        <v>1031000000</v>
      </c>
      <c r="I12" s="56">
        <v>1047000000</v>
      </c>
      <c r="J12" s="57">
        <v>1136000000</v>
      </c>
      <c r="K12" s="62" t="s">
        <v>238</v>
      </c>
      <c r="L12" s="54"/>
      <c r="M12" s="42"/>
      <c r="N12" s="104" t="s">
        <v>239</v>
      </c>
      <c r="O12" s="108">
        <f>O8*(1-O11)</f>
        <v>-8.9617259620371328E-2</v>
      </c>
      <c r="P12" s="38"/>
    </row>
    <row r="13" spans="1:16" ht="22" customHeight="1" x14ac:dyDescent="0.2">
      <c r="A13" s="59"/>
      <c r="B13" s="43"/>
      <c r="C13" s="43">
        <f t="shared" ref="C13:J13" si="1">(C12/B12)-1</f>
        <v>2.5311856606515581E-2</v>
      </c>
      <c r="D13" s="43">
        <f t="shared" si="1"/>
        <v>-3.6617056461138664E-2</v>
      </c>
      <c r="E13" s="43">
        <f t="shared" si="1"/>
        <v>-2.2927905836194196E-2</v>
      </c>
      <c r="F13" s="44">
        <f t="shared" si="1"/>
        <v>0.21822060484376959</v>
      </c>
      <c r="G13" s="43">
        <f t="shared" si="1"/>
        <v>2.5957972805933149E-2</v>
      </c>
      <c r="H13" s="43">
        <f t="shared" si="1"/>
        <v>3.5140562248995977E-2</v>
      </c>
      <c r="I13" s="43">
        <f t="shared" si="1"/>
        <v>1.5518913676042745E-2</v>
      </c>
      <c r="J13" s="60">
        <f t="shared" si="1"/>
        <v>8.5004775549188061E-2</v>
      </c>
      <c r="K13" s="60">
        <f>SUM(F13:J13)/5</f>
        <v>7.5968565824785908E-2</v>
      </c>
      <c r="L13" s="42"/>
      <c r="M13" s="42"/>
      <c r="N13" s="123" t="s">
        <v>240</v>
      </c>
      <c r="O13" s="124"/>
      <c r="P13" s="38"/>
    </row>
    <row r="14" spans="1:16" ht="22" customHeight="1" x14ac:dyDescent="0.2">
      <c r="A14" s="46" t="s">
        <v>250</v>
      </c>
      <c r="B14" s="47">
        <f>B12/B10</f>
        <v>0.41392620814116704</v>
      </c>
      <c r="C14" s="47">
        <f t="shared" ref="C14:J14" si="2">C12/C10</f>
        <v>0.40999564143542061</v>
      </c>
      <c r="D14" s="47">
        <f t="shared" si="2"/>
        <v>0.37640760568580395</v>
      </c>
      <c r="E14" s="47">
        <f t="shared" si="2"/>
        <v>0.3420318468603803</v>
      </c>
      <c r="F14" s="48">
        <f t="shared" si="2"/>
        <v>0.40148883374689825</v>
      </c>
      <c r="G14" s="47">
        <f t="shared" si="2"/>
        <v>0.39492466296590006</v>
      </c>
      <c r="H14" s="47">
        <f t="shared" si="2"/>
        <v>0.39592933947772657</v>
      </c>
      <c r="I14" s="47">
        <f t="shared" si="2"/>
        <v>0.3793478260869565</v>
      </c>
      <c r="J14" s="49">
        <f t="shared" si="2"/>
        <v>0.39581881533101043</v>
      </c>
      <c r="K14" s="49"/>
      <c r="L14" s="42"/>
      <c r="M14" s="42"/>
      <c r="N14" s="104" t="s">
        <v>242</v>
      </c>
      <c r="O14" s="108">
        <f>'[1]US Treasury Bonds'!$C$8</f>
        <v>4.1210000000000004E-2</v>
      </c>
      <c r="P14" s="38"/>
    </row>
    <row r="15" spans="1:16" ht="22" customHeight="1" x14ac:dyDescent="0.2">
      <c r="A15" s="55" t="s">
        <v>185</v>
      </c>
      <c r="B15" s="56">
        <v>1078373306</v>
      </c>
      <c r="C15" s="56">
        <v>1130381459</v>
      </c>
      <c r="D15" s="56">
        <v>1163149115</v>
      </c>
      <c r="E15" s="56">
        <v>1056354788</v>
      </c>
      <c r="F15" s="61">
        <v>962600000</v>
      </c>
      <c r="G15" s="56">
        <v>979800000</v>
      </c>
      <c r="H15" s="56">
        <v>1008000000</v>
      </c>
      <c r="I15" s="56">
        <v>1142000000</v>
      </c>
      <c r="J15" s="57">
        <v>1162000000</v>
      </c>
      <c r="K15" s="62" t="s">
        <v>241</v>
      </c>
      <c r="L15" s="42"/>
      <c r="M15" s="42"/>
      <c r="N15" s="104" t="s">
        <v>243</v>
      </c>
      <c r="O15" s="109" cm="1">
        <f t="array" ref="O15">_FV(A1,"Beta")</f>
        <v>0.63739999999999997</v>
      </c>
      <c r="P15" s="38"/>
    </row>
    <row r="16" spans="1:16" ht="22" customHeight="1" x14ac:dyDescent="0.2">
      <c r="A16" s="63"/>
      <c r="B16" s="43"/>
      <c r="C16" s="43">
        <f t="shared" ref="C16:J16" si="3">(C15/B15)-1</f>
        <v>4.8228338656595149E-2</v>
      </c>
      <c r="D16" s="43">
        <f t="shared" si="3"/>
        <v>2.8988140011592334E-2</v>
      </c>
      <c r="E16" s="43">
        <f t="shared" si="3"/>
        <v>-9.1814820320780588E-2</v>
      </c>
      <c r="F16" s="44">
        <f t="shared" si="3"/>
        <v>-8.8753124485293711E-2</v>
      </c>
      <c r="G16" s="43">
        <f t="shared" si="3"/>
        <v>1.7868273426137504E-2</v>
      </c>
      <c r="H16" s="43">
        <f t="shared" si="3"/>
        <v>2.8781383955909456E-2</v>
      </c>
      <c r="I16" s="43">
        <f t="shared" si="3"/>
        <v>0.13293650793650791</v>
      </c>
      <c r="J16" s="60">
        <f t="shared" si="3"/>
        <v>1.7513134851138368E-2</v>
      </c>
      <c r="K16" s="60">
        <f>SUM(F16:J16)/5</f>
        <v>2.1669235136879905E-2</v>
      </c>
      <c r="L16" s="42"/>
      <c r="M16" s="42"/>
      <c r="N16" s="104" t="s">
        <v>244</v>
      </c>
      <c r="O16" s="108">
        <v>8.4000000000000005E-2</v>
      </c>
      <c r="P16" s="38"/>
    </row>
    <row r="17" spans="1:16" ht="22" customHeight="1" x14ac:dyDescent="0.2">
      <c r="A17" s="46" t="s">
        <v>200</v>
      </c>
      <c r="B17" s="47">
        <f>B15/B10</f>
        <v>0.54059219270102266</v>
      </c>
      <c r="C17" s="47">
        <f t="shared" ref="C17:J17" si="4">C15/C10</f>
        <v>0.54742673204513537</v>
      </c>
      <c r="D17" s="47">
        <f t="shared" si="4"/>
        <v>0.53680501892191246</v>
      </c>
      <c r="E17" s="49">
        <f t="shared" si="4"/>
        <v>0.45339061247263829</v>
      </c>
      <c r="F17" s="47">
        <f t="shared" si="4"/>
        <v>0.39809760132340777</v>
      </c>
      <c r="G17" s="47">
        <f t="shared" si="4"/>
        <v>0.38850118953211737</v>
      </c>
      <c r="H17" s="47">
        <f t="shared" si="4"/>
        <v>0.38709677419354838</v>
      </c>
      <c r="I17" s="47">
        <f t="shared" si="4"/>
        <v>0.413768115942029</v>
      </c>
      <c r="J17" s="49">
        <f t="shared" si="4"/>
        <v>0.40487804878048783</v>
      </c>
      <c r="K17" s="49"/>
      <c r="L17" s="42"/>
      <c r="M17" s="42"/>
      <c r="N17" s="110" t="s">
        <v>240</v>
      </c>
      <c r="O17" s="111">
        <f>(O14)+((O15)*(O16-O14))</f>
        <v>6.8484346000000001E-2</v>
      </c>
      <c r="P17" s="38"/>
    </row>
    <row r="18" spans="1:16" ht="22" customHeight="1" x14ac:dyDescent="0.2">
      <c r="A18" s="64" t="s">
        <v>196</v>
      </c>
      <c r="B18" s="65">
        <v>0.18531439139206457</v>
      </c>
      <c r="C18" s="65">
        <v>0.19564652934048815</v>
      </c>
      <c r="D18" s="65">
        <v>0.20896656534954408</v>
      </c>
      <c r="E18" s="65">
        <v>0.22641074659474961</v>
      </c>
      <c r="F18" s="66"/>
      <c r="G18" s="65"/>
      <c r="H18" s="65"/>
      <c r="I18" s="65"/>
      <c r="J18" s="67"/>
      <c r="K18" s="68"/>
      <c r="L18" s="42"/>
      <c r="M18" s="42"/>
      <c r="N18" s="123" t="s">
        <v>245</v>
      </c>
      <c r="O18" s="124"/>
      <c r="P18" s="38"/>
    </row>
    <row r="19" spans="1:16" ht="22" customHeight="1" x14ac:dyDescent="0.2">
      <c r="A19" s="42"/>
      <c r="B19" s="42"/>
      <c r="C19" s="42"/>
      <c r="D19" s="42"/>
      <c r="E19" s="42"/>
      <c r="F19" s="42"/>
      <c r="G19" s="42"/>
      <c r="H19" s="42"/>
      <c r="I19" s="42"/>
      <c r="J19" s="42"/>
      <c r="K19" s="42"/>
      <c r="L19" s="42"/>
      <c r="M19" s="42"/>
      <c r="N19" s="104" t="s">
        <v>223</v>
      </c>
      <c r="O19" s="112">
        <f>O6+O7</f>
        <v>17500000</v>
      </c>
      <c r="P19" s="38"/>
    </row>
    <row r="20" spans="1:16" ht="22" customHeight="1" x14ac:dyDescent="0.2">
      <c r="A20" s="42"/>
      <c r="B20" s="42"/>
      <c r="C20" s="42"/>
      <c r="D20" s="42"/>
      <c r="E20" s="42"/>
      <c r="F20" s="42"/>
      <c r="G20" s="42"/>
      <c r="H20" s="42"/>
      <c r="I20" s="42"/>
      <c r="J20" s="42"/>
      <c r="K20" s="42"/>
      <c r="L20" s="42"/>
      <c r="M20" s="42"/>
      <c r="N20" s="104" t="s">
        <v>201</v>
      </c>
      <c r="O20" s="112" cm="1">
        <f t="array" ref="O20">_FV(A1,"Market cap",TRUE)</f>
        <v>17048336536</v>
      </c>
      <c r="P20" s="38"/>
    </row>
    <row r="21" spans="1:16" ht="22" customHeight="1" x14ac:dyDescent="0.2">
      <c r="A21" s="125" t="str" cm="1">
        <f t="array" ref="A21">_FV(A1,"Industry")</f>
        <v>Software &amp; IT Services</v>
      </c>
      <c r="B21" s="125"/>
      <c r="C21" s="126" cm="1">
        <f t="array" ref="C21">_FV(A1,"Year incorporated",TRUE)</f>
        <v>1993</v>
      </c>
      <c r="D21" s="126"/>
      <c r="E21" s="45"/>
      <c r="F21" s="42"/>
      <c r="G21" s="42"/>
      <c r="H21" s="42"/>
      <c r="I21" s="42"/>
      <c r="J21" s="42"/>
      <c r="K21" s="42"/>
      <c r="M21" s="42"/>
      <c r="N21" s="104" t="s">
        <v>246</v>
      </c>
      <c r="O21" s="112">
        <f>O19+O20</f>
        <v>17065836536</v>
      </c>
      <c r="P21" s="38"/>
    </row>
    <row r="22" spans="1:16" ht="22" customHeight="1" x14ac:dyDescent="0.2">
      <c r="A22" s="125" t="str" cm="1">
        <f t="array" ref="A22">_FV(A1,"Description")</f>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c>
      <c r="B22" s="125"/>
      <c r="C22" s="125"/>
      <c r="D22" s="125"/>
      <c r="E22" s="125"/>
      <c r="F22" s="42"/>
      <c r="G22" s="42"/>
      <c r="H22" s="42"/>
      <c r="I22" s="42"/>
      <c r="J22" s="42"/>
      <c r="K22" s="42"/>
      <c r="L22" s="42"/>
      <c r="M22" s="42"/>
      <c r="N22" s="106" t="s">
        <v>247</v>
      </c>
      <c r="O22" s="113">
        <f>(O19/O21)</f>
        <v>1.0254405029067365E-3</v>
      </c>
      <c r="P22" s="38"/>
    </row>
    <row r="23" spans="1:16" ht="22" customHeight="1" x14ac:dyDescent="0.2">
      <c r="A23" s="125"/>
      <c r="B23" s="125"/>
      <c r="C23" s="125"/>
      <c r="D23" s="125"/>
      <c r="E23" s="125"/>
      <c r="F23" s="42"/>
      <c r="G23" s="42"/>
      <c r="H23" s="42"/>
      <c r="I23" s="42"/>
      <c r="J23" s="42"/>
      <c r="K23" s="42"/>
      <c r="L23" s="42"/>
      <c r="M23" s="42"/>
      <c r="N23" s="110" t="s">
        <v>248</v>
      </c>
      <c r="O23" s="114">
        <f>O20/O21</f>
        <v>0.99897455949709324</v>
      </c>
      <c r="P23" s="38"/>
    </row>
    <row r="24" spans="1:16" ht="22" customHeight="1" x14ac:dyDescent="0.2">
      <c r="A24" s="125"/>
      <c r="B24" s="125"/>
      <c r="C24" s="125"/>
      <c r="D24" s="125"/>
      <c r="E24" s="125"/>
      <c r="F24" s="42"/>
      <c r="G24" s="42"/>
      <c r="H24" s="42"/>
      <c r="I24" s="42"/>
      <c r="J24" s="42"/>
      <c r="K24" s="42"/>
      <c r="L24" s="42"/>
      <c r="M24" s="42"/>
      <c r="N24" s="115" t="s">
        <v>249</v>
      </c>
      <c r="O24" s="116"/>
      <c r="P24" s="38"/>
    </row>
    <row r="25" spans="1:16" ht="22" customHeight="1" x14ac:dyDescent="0.2">
      <c r="A25" s="125"/>
      <c r="B25" s="125"/>
      <c r="C25" s="125"/>
      <c r="D25" s="125"/>
      <c r="E25" s="125"/>
      <c r="F25" s="42"/>
      <c r="G25" s="42"/>
      <c r="H25" s="42"/>
      <c r="I25" s="42"/>
      <c r="J25" s="42"/>
      <c r="K25" s="42"/>
      <c r="L25" s="42"/>
      <c r="M25" s="42"/>
      <c r="N25" s="117">
        <f>(O22*O12)+(O23*O17)</f>
        <v>6.8322222210022293E-2</v>
      </c>
      <c r="O25" s="118"/>
      <c r="P25" s="38"/>
    </row>
    <row r="26" spans="1:16" ht="22" customHeight="1" x14ac:dyDescent="0.2">
      <c r="A26" s="125"/>
      <c r="B26" s="125"/>
      <c r="C26" s="125"/>
      <c r="D26" s="125"/>
      <c r="E26" s="125"/>
      <c r="F26" s="42"/>
      <c r="G26" s="42"/>
      <c r="H26" s="42"/>
      <c r="I26" s="42"/>
      <c r="J26" s="42"/>
      <c r="K26" s="42"/>
      <c r="L26" s="42"/>
      <c r="M26" s="42"/>
      <c r="N26" s="42"/>
      <c r="O26" s="38"/>
      <c r="P26" s="38"/>
    </row>
    <row r="27" spans="1:16" ht="22" customHeight="1" x14ac:dyDescent="0.2">
      <c r="A27" s="125"/>
      <c r="B27" s="125"/>
      <c r="C27" s="125"/>
      <c r="D27" s="125"/>
      <c r="E27" s="125"/>
      <c r="F27" s="42"/>
      <c r="G27" s="42"/>
      <c r="H27" s="42"/>
      <c r="I27" s="42"/>
      <c r="J27" s="42"/>
      <c r="K27" s="42"/>
      <c r="L27" s="42"/>
      <c r="M27" s="42"/>
      <c r="N27" s="42"/>
      <c r="O27" s="38"/>
      <c r="P27" s="38"/>
    </row>
    <row r="28" spans="1:16" ht="22" customHeight="1" x14ac:dyDescent="0.2">
      <c r="A28" s="125"/>
      <c r="B28" s="125"/>
      <c r="C28" s="125"/>
      <c r="D28" s="125"/>
      <c r="E28" s="125"/>
      <c r="F28" s="42"/>
      <c r="G28" s="42"/>
      <c r="H28" s="42"/>
      <c r="I28" s="42"/>
      <c r="J28" s="42"/>
      <c r="K28" s="42"/>
      <c r="L28" s="42"/>
      <c r="M28" s="42"/>
      <c r="N28" s="42"/>
      <c r="O28" s="38"/>
      <c r="P28" s="38"/>
    </row>
    <row r="29" spans="1:16" ht="22" customHeight="1" x14ac:dyDescent="0.2">
      <c r="A29" s="125"/>
      <c r="B29" s="125"/>
      <c r="C29" s="125"/>
      <c r="D29" s="125"/>
      <c r="E29" s="125"/>
      <c r="F29" s="42"/>
      <c r="G29" s="42"/>
      <c r="H29" s="42"/>
      <c r="I29" s="42"/>
      <c r="J29" s="42"/>
      <c r="K29" s="42"/>
      <c r="L29" s="42"/>
      <c r="M29" s="42"/>
      <c r="N29" s="42"/>
      <c r="O29" s="38"/>
      <c r="P29" s="38"/>
    </row>
    <row r="30" spans="1:16" ht="22" customHeight="1" x14ac:dyDescent="0.2">
      <c r="A30" s="125"/>
      <c r="B30" s="125"/>
      <c r="C30" s="125"/>
      <c r="D30" s="125"/>
      <c r="E30" s="125"/>
      <c r="F30" s="42"/>
      <c r="G30" s="42"/>
      <c r="H30" s="42"/>
      <c r="I30" s="42"/>
      <c r="J30" s="42"/>
      <c r="K30" s="42"/>
      <c r="L30" s="42"/>
      <c r="M30" s="42"/>
      <c r="N30" s="42"/>
      <c r="O30" s="38"/>
      <c r="P30" s="38"/>
    </row>
    <row r="31" spans="1:16" x14ac:dyDescent="0.2">
      <c r="A31" s="38"/>
      <c r="B31" s="38"/>
      <c r="C31" s="38"/>
      <c r="D31" s="38"/>
      <c r="E31" s="38"/>
      <c r="F31" s="38"/>
      <c r="G31" s="38"/>
      <c r="H31" s="38"/>
      <c r="I31" s="38"/>
      <c r="J31" s="38"/>
      <c r="K31" s="38"/>
      <c r="L31" s="38"/>
      <c r="M31" s="38"/>
      <c r="N31" s="38"/>
      <c r="O31" s="38"/>
      <c r="P31" s="38"/>
    </row>
    <row r="32" spans="1:16" x14ac:dyDescent="0.2">
      <c r="A32" s="38"/>
      <c r="B32" s="38"/>
      <c r="C32" s="38"/>
      <c r="D32" s="38"/>
      <c r="E32" s="38"/>
      <c r="F32" s="38"/>
      <c r="G32" s="38"/>
      <c r="H32" s="38"/>
      <c r="I32" s="38"/>
      <c r="J32" s="38"/>
      <c r="K32" s="38"/>
      <c r="L32" s="38"/>
      <c r="M32" s="38"/>
      <c r="N32" s="38"/>
      <c r="O32" s="38"/>
      <c r="P32" s="38"/>
    </row>
    <row r="33" spans="1:16" x14ac:dyDescent="0.2">
      <c r="A33" s="42"/>
      <c r="B33" s="42"/>
      <c r="C33" s="42"/>
      <c r="D33" s="42"/>
      <c r="E33" s="42"/>
      <c r="F33" s="42"/>
      <c r="G33" s="42"/>
      <c r="H33" s="42"/>
      <c r="I33" s="42"/>
      <c r="J33" s="42"/>
      <c r="K33" s="42"/>
      <c r="L33" s="42"/>
      <c r="M33" s="42"/>
      <c r="N33" s="42"/>
      <c r="O33" s="42"/>
      <c r="P33" s="42"/>
    </row>
    <row r="34" spans="1:16" x14ac:dyDescent="0.2">
      <c r="A34" s="42"/>
      <c r="B34" s="42"/>
      <c r="C34" s="42"/>
      <c r="D34" s="42"/>
      <c r="E34" s="42"/>
      <c r="F34" s="42"/>
      <c r="G34" s="42"/>
      <c r="H34" s="42"/>
      <c r="I34" s="42"/>
      <c r="J34" s="42"/>
      <c r="K34" s="42"/>
      <c r="L34" s="42"/>
      <c r="M34" s="42"/>
      <c r="N34" s="42"/>
      <c r="O34" s="42"/>
      <c r="P34" s="42"/>
    </row>
    <row r="35" spans="1:16" x14ac:dyDescent="0.2">
      <c r="A35" s="42"/>
      <c r="B35" s="42"/>
      <c r="C35" s="42"/>
      <c r="D35" s="42"/>
      <c r="E35" s="42"/>
      <c r="F35" s="42"/>
      <c r="G35" s="42"/>
      <c r="H35" s="42"/>
      <c r="I35" s="42"/>
      <c r="J35" s="42"/>
      <c r="K35" s="42"/>
      <c r="L35" s="42"/>
      <c r="M35" s="42"/>
      <c r="N35" s="42"/>
      <c r="O35" s="42"/>
      <c r="P35" s="42"/>
    </row>
    <row r="36" spans="1:16" x14ac:dyDescent="0.2">
      <c r="A36" s="42"/>
      <c r="B36" s="42"/>
      <c r="C36" s="42"/>
      <c r="D36" s="42"/>
      <c r="E36" s="42"/>
      <c r="F36" s="42"/>
      <c r="G36" s="42"/>
      <c r="H36" s="42"/>
      <c r="I36" s="42"/>
      <c r="J36" s="42"/>
      <c r="K36" s="42"/>
      <c r="L36" s="42"/>
      <c r="M36" s="42"/>
      <c r="N36" s="42"/>
      <c r="O36" s="42"/>
      <c r="P36" s="42"/>
    </row>
    <row r="37" spans="1:16" x14ac:dyDescent="0.2">
      <c r="A37" s="42"/>
      <c r="B37" s="42"/>
      <c r="C37" s="42"/>
      <c r="D37" s="42"/>
      <c r="E37" s="42"/>
      <c r="F37" s="42"/>
      <c r="G37" s="42"/>
      <c r="H37" s="42"/>
      <c r="I37" s="42"/>
      <c r="J37" s="42"/>
      <c r="K37" s="42"/>
      <c r="L37" s="42"/>
      <c r="M37" s="42"/>
      <c r="N37" s="42"/>
      <c r="O37" s="42"/>
      <c r="P37" s="42"/>
    </row>
    <row r="38" spans="1:16" x14ac:dyDescent="0.2">
      <c r="A38" s="42"/>
      <c r="B38" s="42"/>
      <c r="C38" s="42"/>
      <c r="D38" s="42"/>
      <c r="E38" s="42"/>
      <c r="F38" s="42"/>
      <c r="G38" s="42"/>
      <c r="H38" s="42"/>
      <c r="I38" s="42"/>
      <c r="J38" s="42"/>
      <c r="K38" s="42"/>
      <c r="L38" s="42"/>
      <c r="M38" s="42"/>
      <c r="N38" s="42"/>
      <c r="O38" s="42"/>
      <c r="P38" s="42"/>
    </row>
    <row r="39" spans="1:16" x14ac:dyDescent="0.2">
      <c r="A39" s="42"/>
      <c r="B39" s="42"/>
      <c r="C39" s="42"/>
      <c r="D39" s="42"/>
      <c r="E39" s="42"/>
      <c r="F39" s="42"/>
      <c r="G39" s="42"/>
      <c r="H39" s="42"/>
      <c r="I39" s="42"/>
      <c r="J39" s="42"/>
      <c r="K39" s="42"/>
      <c r="L39" s="42"/>
      <c r="M39" s="42"/>
      <c r="N39" s="42"/>
      <c r="O39" s="42"/>
      <c r="P39" s="42"/>
    </row>
    <row r="40" spans="1:16" x14ac:dyDescent="0.2">
      <c r="A40" s="42"/>
      <c r="B40" s="42"/>
      <c r="C40" s="42"/>
      <c r="D40" s="42"/>
      <c r="E40" s="42"/>
      <c r="F40" s="42"/>
      <c r="G40" s="42"/>
      <c r="H40" s="42"/>
      <c r="I40" s="42"/>
      <c r="J40" s="42"/>
      <c r="K40" s="42"/>
      <c r="L40" s="42"/>
      <c r="M40" s="42"/>
      <c r="N40" s="42"/>
      <c r="O40" s="42"/>
      <c r="P40" s="42"/>
    </row>
    <row r="41" spans="1:16" x14ac:dyDescent="0.2">
      <c r="A41" s="42"/>
      <c r="B41" s="42"/>
      <c r="C41" s="42"/>
      <c r="D41" s="42"/>
      <c r="E41" s="42"/>
      <c r="F41" s="42"/>
      <c r="G41" s="42"/>
      <c r="H41" s="42"/>
      <c r="I41" s="42"/>
      <c r="J41" s="42"/>
      <c r="K41" s="42"/>
      <c r="L41" s="42"/>
      <c r="M41" s="42"/>
      <c r="N41" s="42"/>
      <c r="O41" s="42"/>
      <c r="P41" s="42"/>
    </row>
    <row r="42" spans="1:16" x14ac:dyDescent="0.2">
      <c r="A42" s="42"/>
      <c r="B42" s="42"/>
      <c r="C42" s="42"/>
      <c r="D42" s="42"/>
      <c r="E42" s="42"/>
      <c r="F42" s="42"/>
      <c r="G42" s="42"/>
      <c r="H42" s="42"/>
      <c r="I42" s="42"/>
      <c r="J42" s="42"/>
      <c r="K42" s="42"/>
      <c r="L42" s="42"/>
      <c r="M42" s="42"/>
      <c r="N42" s="42"/>
      <c r="O42" s="42"/>
      <c r="P42" s="42"/>
    </row>
    <row r="43" spans="1:16" x14ac:dyDescent="0.2">
      <c r="A43" s="42"/>
      <c r="B43" s="42"/>
      <c r="C43" s="42"/>
      <c r="D43" s="42"/>
      <c r="E43" s="42"/>
      <c r="F43" s="42"/>
      <c r="G43" s="42"/>
      <c r="H43" s="42"/>
      <c r="I43" s="42"/>
      <c r="J43" s="42"/>
      <c r="K43" s="42"/>
      <c r="L43" s="42"/>
      <c r="M43" s="42"/>
      <c r="N43" s="42"/>
      <c r="O43" s="42"/>
      <c r="P43" s="42"/>
    </row>
    <row r="44" spans="1:16" x14ac:dyDescent="0.2">
      <c r="A44" s="42"/>
      <c r="B44" s="42"/>
      <c r="C44" s="42"/>
      <c r="D44" s="42"/>
      <c r="E44" s="42"/>
      <c r="F44" s="42"/>
      <c r="G44" s="42"/>
      <c r="H44" s="42"/>
      <c r="I44" s="42"/>
      <c r="J44" s="42"/>
      <c r="K44" s="42"/>
      <c r="L44" s="42"/>
      <c r="M44" s="42"/>
      <c r="N44" s="42"/>
      <c r="O44" s="42"/>
      <c r="P44" s="42"/>
    </row>
    <row r="45" spans="1:16" x14ac:dyDescent="0.2">
      <c r="A45" s="42"/>
      <c r="B45" s="42"/>
      <c r="C45" s="42"/>
      <c r="D45" s="42"/>
      <c r="E45" s="42"/>
      <c r="F45" s="42"/>
      <c r="G45" s="42"/>
      <c r="H45" s="42"/>
      <c r="I45" s="42"/>
      <c r="J45" s="42"/>
      <c r="K45" s="42"/>
      <c r="L45" s="42"/>
      <c r="M45" s="42"/>
      <c r="N45" s="42"/>
      <c r="O45" s="42"/>
      <c r="P45" s="42"/>
    </row>
    <row r="46" spans="1:16" x14ac:dyDescent="0.2">
      <c r="A46" s="42"/>
      <c r="B46" s="42"/>
      <c r="C46" s="42"/>
      <c r="D46" s="42"/>
      <c r="E46" s="42"/>
      <c r="F46" s="42"/>
      <c r="G46" s="42"/>
      <c r="H46" s="42"/>
      <c r="I46" s="42"/>
      <c r="J46" s="42"/>
      <c r="K46" s="42"/>
      <c r="L46" s="42"/>
      <c r="M46" s="42"/>
      <c r="N46" s="42"/>
      <c r="O46" s="42"/>
      <c r="P46" s="42"/>
    </row>
    <row r="47" spans="1:16" x14ac:dyDescent="0.2">
      <c r="A47" s="42"/>
      <c r="B47" s="42"/>
      <c r="C47" s="42"/>
      <c r="D47" s="42"/>
      <c r="E47" s="42"/>
      <c r="F47" s="42"/>
      <c r="G47" s="42"/>
      <c r="H47" s="42"/>
      <c r="I47" s="42"/>
      <c r="J47" s="42"/>
      <c r="K47" s="42"/>
      <c r="L47" s="42"/>
      <c r="M47" s="42"/>
      <c r="N47" s="42"/>
      <c r="O47" s="42"/>
      <c r="P47" s="42"/>
    </row>
    <row r="48" spans="1:16" x14ac:dyDescent="0.2">
      <c r="A48" s="42"/>
      <c r="B48" s="42"/>
      <c r="C48" s="42"/>
      <c r="D48" s="42"/>
      <c r="E48" s="42"/>
      <c r="F48" s="42"/>
      <c r="G48" s="42"/>
      <c r="H48" s="42"/>
      <c r="I48" s="42"/>
      <c r="J48" s="42"/>
      <c r="K48" s="42"/>
      <c r="L48" s="42"/>
      <c r="M48" s="42"/>
      <c r="N48" s="42"/>
      <c r="O48" s="42"/>
      <c r="P48" s="42"/>
    </row>
    <row r="49" spans="1:16" x14ac:dyDescent="0.2">
      <c r="A49" s="42"/>
      <c r="B49" s="42"/>
      <c r="C49" s="42"/>
      <c r="D49" s="42"/>
      <c r="E49" s="42"/>
      <c r="F49" s="42"/>
      <c r="G49" s="42"/>
      <c r="H49" s="42"/>
      <c r="I49" s="42"/>
      <c r="J49" s="42"/>
      <c r="K49" s="42"/>
      <c r="L49" s="42"/>
      <c r="M49" s="42"/>
      <c r="N49" s="42"/>
      <c r="O49" s="42"/>
      <c r="P49" s="42"/>
    </row>
    <row r="50" spans="1:16" x14ac:dyDescent="0.2">
      <c r="A50" s="42"/>
      <c r="B50" s="42"/>
      <c r="C50" s="42"/>
      <c r="D50" s="42"/>
      <c r="E50" s="42"/>
      <c r="F50" s="42"/>
      <c r="G50" s="42"/>
      <c r="H50" s="42"/>
      <c r="I50" s="42"/>
      <c r="J50" s="42"/>
      <c r="K50" s="42"/>
      <c r="L50" s="42"/>
      <c r="M50" s="42"/>
      <c r="N50" s="42"/>
      <c r="O50" s="42"/>
      <c r="P50" s="42"/>
    </row>
    <row r="51" spans="1:16" x14ac:dyDescent="0.2">
      <c r="A51" s="42"/>
      <c r="B51" s="42"/>
      <c r="C51" s="42"/>
      <c r="D51" s="42"/>
      <c r="E51" s="42"/>
      <c r="F51" s="42"/>
      <c r="G51" s="42"/>
      <c r="H51" s="42"/>
      <c r="I51" s="42"/>
      <c r="J51" s="42"/>
      <c r="K51" s="42"/>
      <c r="L51" s="42"/>
      <c r="M51" s="42"/>
      <c r="N51" s="42"/>
      <c r="O51" s="42"/>
      <c r="P51" s="42"/>
    </row>
    <row r="52" spans="1:16" x14ac:dyDescent="0.2">
      <c r="A52" s="42"/>
      <c r="B52" s="42"/>
      <c r="C52" s="42"/>
      <c r="D52" s="42"/>
      <c r="E52" s="42"/>
      <c r="F52" s="42"/>
      <c r="G52" s="42"/>
      <c r="H52" s="42"/>
      <c r="I52" s="42"/>
      <c r="J52" s="42"/>
      <c r="K52" s="42"/>
      <c r="L52" s="42"/>
      <c r="M52" s="42"/>
      <c r="N52" s="42"/>
      <c r="O52" s="42"/>
      <c r="P52" s="42"/>
    </row>
    <row r="53" spans="1:16" x14ac:dyDescent="0.2">
      <c r="A53" s="42"/>
      <c r="B53" s="42"/>
      <c r="C53" s="42"/>
      <c r="D53" s="42"/>
      <c r="E53" s="42"/>
      <c r="F53" s="42"/>
      <c r="G53" s="42"/>
      <c r="H53" s="42"/>
      <c r="I53" s="42"/>
      <c r="J53" s="42"/>
      <c r="K53" s="42"/>
      <c r="L53" s="42"/>
      <c r="M53" s="42"/>
      <c r="N53" s="42"/>
      <c r="O53" s="42"/>
      <c r="P53" s="42"/>
    </row>
    <row r="54" spans="1:16" x14ac:dyDescent="0.2">
      <c r="A54" s="42"/>
      <c r="B54" s="42"/>
      <c r="C54" s="42"/>
      <c r="D54" s="42"/>
      <c r="E54" s="42"/>
      <c r="F54" s="42"/>
      <c r="G54" s="42"/>
      <c r="H54" s="42"/>
      <c r="I54" s="42"/>
      <c r="J54" s="42"/>
      <c r="K54" s="42"/>
      <c r="L54" s="42"/>
      <c r="M54" s="42"/>
      <c r="N54" s="42"/>
      <c r="O54" s="42"/>
      <c r="P54" s="42"/>
    </row>
    <row r="55" spans="1:16" x14ac:dyDescent="0.2">
      <c r="A55" s="42"/>
      <c r="B55" s="42"/>
      <c r="C55" s="42"/>
      <c r="D55" s="42"/>
      <c r="E55" s="42"/>
      <c r="F55" s="42"/>
      <c r="G55" s="42"/>
      <c r="H55" s="42"/>
      <c r="I55" s="42"/>
      <c r="J55" s="42"/>
      <c r="K55" s="42"/>
      <c r="L55" s="42"/>
      <c r="M55" s="42"/>
      <c r="N55" s="42"/>
      <c r="O55" s="42"/>
      <c r="P55" s="42"/>
    </row>
    <row r="56" spans="1:16" x14ac:dyDescent="0.2">
      <c r="A56" s="42"/>
      <c r="B56" s="42"/>
      <c r="C56" s="42"/>
      <c r="D56" s="42"/>
      <c r="E56" s="42"/>
      <c r="F56" s="42"/>
      <c r="G56" s="42"/>
      <c r="H56" s="42"/>
      <c r="I56" s="42"/>
      <c r="J56" s="42"/>
      <c r="K56" s="42"/>
      <c r="L56" s="42"/>
      <c r="M56" s="42"/>
      <c r="N56" s="42"/>
      <c r="O56" s="42"/>
      <c r="P56" s="42"/>
    </row>
    <row r="57" spans="1:16" x14ac:dyDescent="0.2">
      <c r="A57" s="42"/>
      <c r="B57" s="42"/>
      <c r="C57" s="42"/>
      <c r="D57" s="42"/>
      <c r="E57" s="42"/>
      <c r="F57" s="42"/>
      <c r="G57" s="42"/>
      <c r="H57" s="42"/>
      <c r="I57" s="42"/>
      <c r="J57" s="42"/>
      <c r="K57" s="42"/>
      <c r="L57" s="42"/>
      <c r="M57" s="42"/>
      <c r="N57" s="42"/>
      <c r="O57" s="42"/>
      <c r="P57" s="42"/>
    </row>
    <row r="58" spans="1:16" x14ac:dyDescent="0.2">
      <c r="A58" s="42"/>
      <c r="B58" s="42"/>
      <c r="C58" s="42"/>
      <c r="D58" s="42"/>
      <c r="E58" s="42"/>
      <c r="F58" s="42"/>
      <c r="G58" s="42"/>
      <c r="H58" s="42"/>
      <c r="I58" s="42"/>
      <c r="J58" s="42"/>
      <c r="K58" s="42"/>
      <c r="L58" s="42"/>
      <c r="M58" s="42"/>
      <c r="N58" s="42"/>
      <c r="O58" s="42"/>
      <c r="P58" s="42"/>
    </row>
    <row r="59" spans="1:16" x14ac:dyDescent="0.2">
      <c r="A59" s="42"/>
      <c r="B59" s="42"/>
      <c r="C59" s="42"/>
      <c r="D59" s="42"/>
      <c r="E59" s="42"/>
      <c r="F59" s="42"/>
      <c r="G59" s="42"/>
      <c r="H59" s="42"/>
      <c r="I59" s="42"/>
      <c r="J59" s="42"/>
      <c r="K59" s="42"/>
      <c r="L59" s="42"/>
      <c r="M59" s="42"/>
      <c r="N59" s="42"/>
      <c r="O59" s="42"/>
      <c r="P59" s="42"/>
    </row>
    <row r="60" spans="1:16" x14ac:dyDescent="0.2">
      <c r="A60" s="42"/>
      <c r="B60" s="42"/>
      <c r="C60" s="42"/>
      <c r="D60" s="42"/>
      <c r="E60" s="42"/>
      <c r="F60" s="42"/>
      <c r="G60" s="42"/>
      <c r="H60" s="42"/>
      <c r="I60" s="42"/>
      <c r="J60" s="42"/>
      <c r="K60" s="42"/>
      <c r="L60" s="42"/>
      <c r="M60" s="42"/>
      <c r="N60" s="42"/>
      <c r="O60" s="42"/>
      <c r="P60" s="42"/>
    </row>
    <row r="61" spans="1:16" x14ac:dyDescent="0.2">
      <c r="A61" s="42"/>
      <c r="B61" s="42"/>
      <c r="C61" s="42"/>
      <c r="D61" s="42"/>
      <c r="E61" s="42"/>
      <c r="F61" s="42"/>
      <c r="G61" s="42"/>
      <c r="H61" s="42"/>
      <c r="I61" s="42"/>
      <c r="J61" s="42"/>
      <c r="K61" s="42"/>
      <c r="L61" s="42"/>
      <c r="M61" s="42"/>
      <c r="N61" s="42"/>
      <c r="O61" s="42"/>
      <c r="P61" s="42"/>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ASDAQGS:CHKP/explorer/revenue_proj" xr:uid="{4728B256-EA5A-B14D-A012-53BC29F4A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2023-12-09T08:16:42Z</dcterms:modified>
</cp:coreProperties>
</file>