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Technology/Software/"/>
    </mc:Choice>
  </mc:AlternateContent>
  <xr:revisionPtr revIDLastSave="0" documentId="13_ncr:1_{346E7E37-835F-A94D-AF2E-7539608555F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/>
  <c r="G3" i="2"/>
  <c r="O10" i="2"/>
  <c r="O9" i="2"/>
  <c r="O7" i="2"/>
  <c r="G7" i="2"/>
  <c r="E7" i="2"/>
  <c r="O6" i="2"/>
  <c r="O19" i="2" s="1"/>
  <c r="G6" i="2"/>
  <c r="E6" i="2"/>
  <c r="O5" i="2"/>
  <c r="G5" i="2"/>
  <c r="C4" i="2"/>
  <c r="A4" i="2"/>
  <c r="C3" i="2"/>
  <c r="O8" i="2"/>
  <c r="A22" i="2" a="1"/>
  <c r="A22" i="2" s="1"/>
  <c r="C21" i="2" a="1"/>
  <c r="C21" i="2" s="1"/>
  <c r="A21" i="2" a="1"/>
  <c r="A21" i="2" s="1"/>
  <c r="J17" i="2"/>
  <c r="I17" i="2"/>
  <c r="H17" i="2"/>
  <c r="G17" i="2"/>
  <c r="F17" i="2"/>
  <c r="C6" i="2" s="1"/>
  <c r="E17" i="2"/>
  <c r="D17" i="2"/>
  <c r="C17" i="2"/>
  <c r="B17" i="2"/>
  <c r="J16" i="2"/>
  <c r="K16" i="2" s="1"/>
  <c r="I16" i="2"/>
  <c r="H16" i="2"/>
  <c r="G16" i="2"/>
  <c r="F16" i="2"/>
  <c r="E16" i="2"/>
  <c r="D16" i="2"/>
  <c r="C16" i="2"/>
  <c r="O15" i="2"/>
  <c r="J14" i="2"/>
  <c r="I14" i="2"/>
  <c r="H14" i="2"/>
  <c r="G14" i="2"/>
  <c r="F14" i="2"/>
  <c r="C5" i="2" s="1"/>
  <c r="E14" i="2"/>
  <c r="D14" i="2"/>
  <c r="C14" i="2"/>
  <c r="B14" i="2"/>
  <c r="J13" i="2"/>
  <c r="I13" i="2"/>
  <c r="H13" i="2"/>
  <c r="G13" i="2"/>
  <c r="F13" i="2"/>
  <c r="E13" i="2"/>
  <c r="D13" i="2"/>
  <c r="E4" i="2" s="1"/>
  <c r="C13" i="2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K4" i="2" a="1"/>
  <c r="K4" i="2" s="1"/>
  <c r="A3" i="2" a="1"/>
  <c r="A3" i="2" s="1"/>
  <c r="K3" i="2" s="1"/>
  <c r="M14" i="1"/>
  <c r="M18" i="1"/>
  <c r="M12" i="1"/>
  <c r="I35" i="1"/>
  <c r="M36" i="1"/>
  <c r="M35" i="1"/>
  <c r="M129" i="1"/>
  <c r="M143" i="1"/>
  <c r="M190" i="1"/>
  <c r="M189" i="1"/>
  <c r="I189" i="1"/>
  <c r="L190" i="1"/>
  <c r="K190" i="1"/>
  <c r="J190" i="1"/>
  <c r="I190" i="1"/>
  <c r="H190" i="1"/>
  <c r="G190" i="1"/>
  <c r="F190" i="1"/>
  <c r="E190" i="1"/>
  <c r="D190" i="1"/>
  <c r="C190" i="1"/>
  <c r="B190" i="1"/>
  <c r="L189" i="1"/>
  <c r="K189" i="1"/>
  <c r="H189" i="1"/>
  <c r="G189" i="1"/>
  <c r="F189" i="1"/>
  <c r="E189" i="1"/>
  <c r="D189" i="1"/>
  <c r="C189" i="1"/>
  <c r="L143" i="1"/>
  <c r="K143" i="1"/>
  <c r="J143" i="1"/>
  <c r="I143" i="1"/>
  <c r="H143" i="1"/>
  <c r="G143" i="1"/>
  <c r="F143" i="1"/>
  <c r="E143" i="1"/>
  <c r="D143" i="1"/>
  <c r="C143" i="1"/>
  <c r="B143" i="1"/>
  <c r="L129" i="1"/>
  <c r="K129" i="1"/>
  <c r="J129" i="1"/>
  <c r="I129" i="1"/>
  <c r="H129" i="1"/>
  <c r="G129" i="1"/>
  <c r="F129" i="1"/>
  <c r="E129" i="1"/>
  <c r="D129" i="1"/>
  <c r="C129" i="1"/>
  <c r="L36" i="1"/>
  <c r="K36" i="1"/>
  <c r="J36" i="1"/>
  <c r="I36" i="1"/>
  <c r="H36" i="1"/>
  <c r="G36" i="1"/>
  <c r="F36" i="1"/>
  <c r="E36" i="1"/>
  <c r="D36" i="1"/>
  <c r="C36" i="1"/>
  <c r="B36" i="1"/>
  <c r="L35" i="1"/>
  <c r="K35" i="1"/>
  <c r="H35" i="1"/>
  <c r="G35" i="1"/>
  <c r="F35" i="1"/>
  <c r="E35" i="1"/>
  <c r="D35" i="1"/>
  <c r="C35" i="1"/>
  <c r="L18" i="1"/>
  <c r="K18" i="1"/>
  <c r="H18" i="1"/>
  <c r="G18" i="1"/>
  <c r="F18" i="1"/>
  <c r="E18" i="1"/>
  <c r="D18" i="1"/>
  <c r="C18" i="1"/>
  <c r="L14" i="1"/>
  <c r="K14" i="1"/>
  <c r="J14" i="1"/>
  <c r="I14" i="1"/>
  <c r="H14" i="1"/>
  <c r="G14" i="1"/>
  <c r="F14" i="1"/>
  <c r="E14" i="1"/>
  <c r="D14" i="1"/>
  <c r="C14" i="1"/>
  <c r="B14" i="1"/>
  <c r="L12" i="1"/>
  <c r="K12" i="1"/>
  <c r="J12" i="1"/>
  <c r="I12" i="1"/>
  <c r="H12" i="1"/>
  <c r="G12" i="1"/>
  <c r="F12" i="1"/>
  <c r="E12" i="1"/>
  <c r="D12" i="1"/>
  <c r="C12" i="1"/>
  <c r="B12" i="1"/>
  <c r="I3" i="1"/>
  <c r="M3" i="1"/>
  <c r="L3" i="1"/>
  <c r="K3" i="1"/>
  <c r="H3" i="1"/>
  <c r="G3" i="1"/>
  <c r="F3" i="1"/>
  <c r="E3" i="1"/>
  <c r="D3" i="1"/>
  <c r="C3" i="1"/>
  <c r="E5" i="2" l="1"/>
  <c r="K11" i="2"/>
  <c r="O12" i="2"/>
  <c r="G4" i="2"/>
  <c r="O20" i="2"/>
  <c r="C7" i="2"/>
  <c r="A6" i="2" l="1"/>
  <c r="A7" i="2"/>
  <c r="O21" i="2"/>
  <c r="O22" i="2" s="1"/>
  <c r="O23" i="2" l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<sst xmlns="http://schemas.openxmlformats.org/spreadsheetml/2006/main" count="1037" uniqueCount="247">
  <si>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</si>
  <si>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</si>
  <si>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</si>
  <si>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</si>
  <si>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</si>
  <si>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</si>
  <si>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</si>
  <si>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</si>
  <si>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Q4</t>
  </si>
  <si>
    <t>2023 Q1</t>
  </si>
  <si>
    <t>2023 Q2</t>
  </si>
  <si>
    <t>2023 Q3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</si>
  <si>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</si>
  <si>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</si>
  <si>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</si>
  <si>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</si>
  <si>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</si>
  <si>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</si>
  <si>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</si>
  <si>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</si>
  <si>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</si>
  <si>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</si>
  <si>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</si>
  <si>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</si>
  <si>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</si>
  <si>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</si>
  <si>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</si>
  <si>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</si>
  <si>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</si>
  <si>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</si>
  <si>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</si>
  <si>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</si>
  <si>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</si>
  <si>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</si>
  <si>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</si>
  <si>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</si>
  <si>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</si>
  <si>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</si>
  <si>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</si>
  <si>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</si>
  <si>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</si>
  <si>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</si>
  <si>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</si>
  <si>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</si>
  <si>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</si>
  <si>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</si>
  <si>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</si>
  <si>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</si>
  <si>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</si>
  <si>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</si>
  <si>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</si>
  <si>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</si>
  <si>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</si>
  <si>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</si>
  <si>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</si>
  <si>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</si>
  <si>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</si>
  <si>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</si>
  <si>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</si>
  <si>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</si>
  <si>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</si>
  <si>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</si>
  <si>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</si>
  <si>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</si>
  <si>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</si>
  <si>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</si>
  <si>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</si>
  <si>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</si>
  <si>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</si>
  <si>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</si>
  <si>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</si>
  <si>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</si>
  <si>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</si>
  <si>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</si>
  <si>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</si>
  <si>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</si>
  <si>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</si>
  <si>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</si>
  <si>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</si>
  <si>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</si>
  <si>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</si>
  <si>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</si>
  <si>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</si>
  <si>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</si>
  <si>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</si>
  <si>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</si>
  <si>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</si>
  <si>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</si>
  <si>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</si>
  <si>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</si>
  <si>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</si>
  <si>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</si>
  <si>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</si>
  <si>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</si>
  <si>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</si>
  <si>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</si>
  <si>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</si>
  <si>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</si>
  <si>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</si>
  <si>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</si>
  <si>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</si>
  <si>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</si>
  <si>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</si>
  <si>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</si>
  <si>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</si>
  <si>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</si>
  <si>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</si>
  <si>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</si>
  <si>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</si>
  <si>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</si>
  <si>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</si>
  <si>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</si>
  <si>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</si>
  <si>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</si>
  <si>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</si>
  <si>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</si>
  <si>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</si>
  <si>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</si>
  <si>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</si>
  <si>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</si>
  <si>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</si>
  <si>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</si>
  <si>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</si>
  <si>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</si>
  <si>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</si>
  <si>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</si>
  <si>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</si>
  <si>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</si>
  <si>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</si>
  <si>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</si>
  <si>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</si>
  <si>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</si>
  <si>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</si>
  <si>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</si>
  <si>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</si>
  <si>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</si>
  <si>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</si>
  <si>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</si>
  <si>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</si>
  <si>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</si>
  <si>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</si>
  <si>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</si>
  <si>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</si>
  <si>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</si>
  <si>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</si>
  <si>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</si>
  <si>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</si>
  <si>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</si>
  <si>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</si>
  <si>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</si>
  <si>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</si>
  <si>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</si>
  <si>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</si>
  <si>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</si>
  <si>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</si>
  <si>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</si>
  <si>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</si>
  <si>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</si>
  <si>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</si>
  <si>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</si>
  <si>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</si>
  <si>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</si>
  <si>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</si>
  <si>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</si>
  <si>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</si>
  <si>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</si>
  <si>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</si>
  <si>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</si>
  <si>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</si>
  <si>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</si>
  <si>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</si>
  <si>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</si>
  <si>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</si>
  <si>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</si>
  <si>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</si>
  <si>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</si>
  <si>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</si>
  <si>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</si>
  <si>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</si>
  <si>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</si>
  <si>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</si>
  <si>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</si>
  <si>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</si>
  <si>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</si>
  <si>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</si>
  <si>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</si>
  <si>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</si>
  <si>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</si>
  <si>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</si>
  <si>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</si>
  <si>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</si>
  <si>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</si>
  <si>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</si>
  <si>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</si>
  <si>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</si>
  <si>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</si>
  <si>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</si>
  <si>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</si>
  <si>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</si>
  <si>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</si>
  <si>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</si>
  <si>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</si>
  <si>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</si>
  <si>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</si>
  <si>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</si>
  <si>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</si>
  <si>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</si>
  <si>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</si>
  <si>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</si>
  <si>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</si>
  <si>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</si>
  <si>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</si>
  <si>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</si>
  <si>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</si>
  <si>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</si>
  <si>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</si>
  <si>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</si>
  <si>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</si>
  <si>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</si>
  <si>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</si>
  <si>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</si>
  <si>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</si>
  <si>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</si>
  <si>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</si>
  <si>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</si>
  <si>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</si>
  <si>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</si>
  <si>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</si>
  <si>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</si>
  <si>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</si>
  <si>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</si>
  <si>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</si>
  <si>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</si>
  <si>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</si>
  <si>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</si>
  <si>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</si>
  <si>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</si>
  <si>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</si>
  <si>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</si>
  <si>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</si>
  <si>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</si>
  <si>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</si>
  <si>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`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</si>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</sst>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3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3" xfId="0" applyFont="1" applyFill="1" applyBorder="1" applyAlignment="1">
      <alignment horizontal="left" vertical="center" indent="2"/>
    </xf>
    <xf numFmtId="9" fontId="11" fillId="6" borderId="3" xfId="0" applyNumberFormat="1" applyFont="1" applyFill="1" applyBorder="1" applyAlignment="1">
      <alignment horizontal="right" vertical="center"/>
    </xf>
    <xf numFmtId="0" fontId="11" fillId="6" borderId="4" xfId="0" applyFont="1" applyFill="1" applyBorder="1" applyAlignment="1">
      <alignment horizontal="left" vertical="center" indent="2"/>
    </xf>
    <xf numFmtId="9" fontId="11" fillId="6" borderId="4" xfId="0" applyNumberFormat="1" applyFont="1" applyFill="1" applyBorder="1" applyAlignment="1">
      <alignment horizontal="righ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0" fontId="11" fillId="6" borderId="4" xfId="0" applyFont="1" applyFill="1" applyBorder="1" applyAlignment="1">
      <alignment horizontal="left" vertical="center"/>
    </xf>
    <xf numFmtId="164" fontId="11" fillId="6" borderId="4" xfId="0" applyNumberFormat="1" applyFont="1" applyFill="1" applyBorder="1"/>
    <xf numFmtId="0" fontId="4" fillId="7" borderId="5" xfId="0" applyFont="1" applyFill="1" applyBorder="1" applyAlignment="1">
      <alignment vertical="center"/>
    </xf>
    <xf numFmtId="9" fontId="4" fillId="7" borderId="5" xfId="1" applyFont="1" applyFill="1" applyBorder="1" applyAlignment="1">
      <alignment vertical="center"/>
    </xf>
    <xf numFmtId="165" fontId="11" fillId="6" borderId="3" xfId="0" applyNumberFormat="1" applyFont="1" applyFill="1" applyBorder="1" applyAlignment="1">
      <alignment horizontal="right" vertical="center"/>
    </xf>
    <xf numFmtId="0" fontId="11" fillId="8" borderId="3" xfId="0" applyFont="1" applyFill="1" applyBorder="1" applyAlignment="1">
      <alignment horizontal="left" vertical="center"/>
    </xf>
    <xf numFmtId="164" fontId="11" fillId="8" borderId="3" xfId="0" applyNumberFormat="1" applyFont="1" applyFill="1" applyBorder="1"/>
    <xf numFmtId="9" fontId="11" fillId="8" borderId="3" xfId="0" applyNumberFormat="1" applyFont="1" applyFill="1" applyBorder="1" applyAlignment="1">
      <alignment horizontal="right" vertical="center"/>
    </xf>
    <xf numFmtId="0" fontId="4" fillId="0" borderId="4" xfId="0" applyFont="1" applyBorder="1"/>
    <xf numFmtId="10" fontId="4" fillId="0" borderId="4" xfId="1" applyNumberFormat="1" applyFont="1" applyBorder="1"/>
    <xf numFmtId="0" fontId="4" fillId="0" borderId="6" xfId="0" applyFont="1" applyBorder="1"/>
    <xf numFmtId="3" fontId="5" fillId="0" borderId="6" xfId="0" applyNumberFormat="1" applyFont="1" applyBorder="1"/>
    <xf numFmtId="3" fontId="6" fillId="4" borderId="6" xfId="0" applyNumberFormat="1" applyFont="1" applyFill="1" applyBorder="1"/>
    <xf numFmtId="0" fontId="3" fillId="0" borderId="6" xfId="0" applyFont="1" applyBorder="1"/>
    <xf numFmtId="0" fontId="4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0" fontId="3" fillId="0" borderId="2" xfId="0" applyFont="1" applyBorder="1"/>
    <xf numFmtId="3" fontId="5" fillId="0" borderId="7" xfId="0" applyNumberFormat="1" applyFont="1" applyBorder="1"/>
    <xf numFmtId="3" fontId="6" fillId="4" borderId="7" xfId="0" applyNumberFormat="1" applyFont="1" applyFill="1" applyBorder="1"/>
    <xf numFmtId="0" fontId="3" fillId="0" borderId="7" xfId="0" applyFont="1" applyBorder="1"/>
    <xf numFmtId="164" fontId="4" fillId="9" borderId="8" xfId="0" applyNumberFormat="1" applyFont="1" applyFill="1" applyBorder="1" applyAlignment="1">
      <alignment horizontal="right" vertical="center" indent="1"/>
    </xf>
    <xf numFmtId="9" fontId="12" fillId="10" borderId="9" xfId="1" applyFont="1" applyFill="1" applyBorder="1" applyAlignment="1">
      <alignment horizontal="lef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165" fontId="4" fillId="9" borderId="9" xfId="1" applyNumberFormat="1" applyFont="1" applyFill="1" applyBorder="1" applyAlignment="1">
      <alignment horizontal="right" vertical="center" indent="1"/>
    </xf>
    <xf numFmtId="9" fontId="12" fillId="10" borderId="10" xfId="1" applyFont="1" applyFill="1" applyBorder="1" applyAlignment="1">
      <alignment horizontal="left" vertical="center" indent="1"/>
    </xf>
    <xf numFmtId="0" fontId="12" fillId="10" borderId="11" xfId="1" applyNumberFormat="1" applyFont="1" applyFill="1" applyBorder="1" applyAlignment="1">
      <alignment horizontal="left" vertical="center" indent="1"/>
    </xf>
    <xf numFmtId="0" fontId="1" fillId="11" borderId="1" xfId="0" applyFont="1" applyFill="1" applyBorder="1"/>
    <xf numFmtId="164" fontId="4" fillId="9" borderId="14" xfId="0" applyNumberFormat="1" applyFont="1" applyFill="1" applyBorder="1" applyAlignment="1">
      <alignment horizontal="right" vertical="center" indent="1"/>
    </xf>
    <xf numFmtId="9" fontId="12" fillId="10" borderId="15" xfId="1" applyFont="1" applyFill="1" applyBorder="1" applyAlignment="1">
      <alignment horizontal="left" vertical="center" indent="1"/>
    </xf>
    <xf numFmtId="0" fontId="12" fillId="10" borderId="15" xfId="1" applyNumberFormat="1" applyFont="1" applyFill="1" applyBorder="1" applyAlignment="1">
      <alignment horizontal="left" vertical="center" indent="1"/>
    </xf>
    <xf numFmtId="164" fontId="4" fillId="9" borderId="15" xfId="0" applyNumberFormat="1" applyFont="1" applyFill="1" applyBorder="1" applyAlignment="1">
      <alignment horizontal="right" vertical="center" indent="1"/>
    </xf>
    <xf numFmtId="0" fontId="12" fillId="10" borderId="16" xfId="1" applyNumberFormat="1" applyFont="1" applyFill="1" applyBorder="1" applyAlignment="1">
      <alignment horizontal="left" vertical="center" indent="1"/>
    </xf>
    <xf numFmtId="9" fontId="14" fillId="10" borderId="15" xfId="1" applyFont="1" applyFill="1" applyBorder="1" applyAlignment="1">
      <alignment horizontal="left" vertical="center" indent="1"/>
    </xf>
    <xf numFmtId="9" fontId="12" fillId="10" borderId="16" xfId="1" applyFont="1" applyFill="1" applyBorder="1" applyAlignment="1">
      <alignment horizontal="left" vertical="center" indent="1"/>
    </xf>
    <xf numFmtId="0" fontId="15" fillId="12" borderId="17" xfId="0" applyFont="1" applyFill="1" applyBorder="1" applyAlignment="1">
      <alignment horizontal="left" vertical="center" wrapText="1"/>
    </xf>
    <xf numFmtId="164" fontId="16" fillId="12" borderId="15" xfId="0" applyNumberFormat="1" applyFont="1" applyFill="1" applyBorder="1" applyAlignment="1">
      <alignment vertical="center"/>
    </xf>
    <xf numFmtId="167" fontId="4" fillId="9" borderId="14" xfId="0" applyNumberFormat="1" applyFont="1" applyFill="1" applyBorder="1" applyAlignment="1">
      <alignment horizontal="right" vertical="center" indent="1"/>
    </xf>
    <xf numFmtId="9" fontId="17" fillId="10" borderId="16" xfId="1" applyFont="1" applyFill="1" applyBorder="1" applyAlignment="1">
      <alignment horizontal="left" vertical="center" indent="1"/>
    </xf>
    <xf numFmtId="167" fontId="4" fillId="9" borderId="18" xfId="0" applyNumberFormat="1" applyFont="1" applyFill="1" applyBorder="1" applyAlignment="1">
      <alignment horizontal="right" vertical="center" indent="1"/>
    </xf>
    <xf numFmtId="9" fontId="12" fillId="10" borderId="19" xfId="1" applyFont="1" applyFill="1" applyBorder="1" applyAlignment="1">
      <alignment horizontal="left" vertical="center" indent="1"/>
    </xf>
    <xf numFmtId="2" fontId="4" fillId="9" borderId="19" xfId="0" applyNumberFormat="1" applyFont="1" applyFill="1" applyBorder="1" applyAlignment="1">
      <alignment horizontal="right" vertical="center" indent="1"/>
    </xf>
    <xf numFmtId="0" fontId="12" fillId="10" borderId="19" xfId="1" applyNumberFormat="1" applyFont="1" applyFill="1" applyBorder="1" applyAlignment="1">
      <alignment horizontal="left" vertical="center" indent="1"/>
    </xf>
    <xf numFmtId="9" fontId="18" fillId="10" borderId="19" xfId="1" applyFont="1" applyFill="1" applyBorder="1" applyAlignment="1">
      <alignment horizontal="left" vertical="center" indent="1"/>
    </xf>
    <xf numFmtId="9" fontId="17" fillId="10" borderId="20" xfId="1" applyFont="1" applyFill="1" applyBorder="1" applyAlignment="1">
      <alignment horizontal="left" vertical="center" indent="1"/>
    </xf>
    <xf numFmtId="9" fontId="4" fillId="11" borderId="17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0" fontId="19" fillId="12" borderId="17" xfId="0" applyFont="1" applyFill="1" applyBorder="1" applyAlignment="1">
      <alignment horizontal="left" vertical="center" wrapText="1"/>
    </xf>
    <xf numFmtId="10" fontId="20" fillId="12" borderId="15" xfId="0" applyNumberFormat="1" applyFont="1" applyFill="1" applyBorder="1" applyAlignment="1">
      <alignment vertical="center"/>
    </xf>
    <xf numFmtId="0" fontId="3" fillId="9" borderId="21" xfId="0" applyFont="1" applyFill="1" applyBorder="1" applyAlignment="1">
      <alignment horizontal="right" vertical="center"/>
    </xf>
    <xf numFmtId="0" fontId="13" fillId="9" borderId="22" xfId="0" applyFont="1" applyFill="1" applyBorder="1" applyAlignment="1">
      <alignment horizontal="right" vertical="center" indent="1"/>
    </xf>
    <xf numFmtId="0" fontId="13" fillId="9" borderId="23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2" fillId="14" borderId="15" xfId="0" applyFont="1" applyFill="1" applyBorder="1" applyAlignment="1">
      <alignment horizontal="right" vertical="center" indent="1"/>
    </xf>
    <xf numFmtId="9" fontId="13" fillId="10" borderId="12" xfId="1" applyFont="1" applyFill="1" applyBorder="1" applyAlignment="1">
      <alignment horizontal="left" vertical="center" indent="2"/>
    </xf>
    <xf numFmtId="164" fontId="4" fillId="10" borderId="24" xfId="0" applyNumberFormat="1" applyFont="1" applyFill="1" applyBorder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2" fillId="10" borderId="25" xfId="0" applyNumberFormat="1" applyFont="1" applyFill="1" applyBorder="1" applyAlignment="1">
      <alignment horizontal="right" vertical="center"/>
    </xf>
    <xf numFmtId="9" fontId="23" fillId="12" borderId="17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7" xfId="1" applyFont="1" applyFill="1" applyBorder="1" applyAlignment="1">
      <alignment horizontal="right" vertical="center" indent="1"/>
    </xf>
    <xf numFmtId="9" fontId="4" fillId="12" borderId="15" xfId="1" applyFont="1" applyFill="1" applyBorder="1" applyAlignment="1">
      <alignment horizontal="right" vertical="center" indent="1"/>
    </xf>
    <xf numFmtId="10" fontId="16" fillId="12" borderId="15" xfId="0" applyNumberFormat="1" applyFont="1" applyFill="1" applyBorder="1" applyAlignment="1">
      <alignment vertical="center"/>
    </xf>
    <xf numFmtId="164" fontId="4" fillId="10" borderId="12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10" fontId="12" fillId="12" borderId="24" xfId="1" applyNumberFormat="1" applyFont="1" applyFill="1" applyBorder="1" applyAlignment="1">
      <alignment horizontal="right" vertical="center" indent="1"/>
    </xf>
    <xf numFmtId="10" fontId="12" fillId="12" borderId="12" xfId="1" applyNumberFormat="1" applyFont="1" applyFill="1" applyBorder="1" applyAlignment="1">
      <alignment horizontal="right" vertical="center" indent="1"/>
    </xf>
    <xf numFmtId="10" fontId="12" fillId="12" borderId="13" xfId="1" applyNumberFormat="1" applyFont="1" applyFill="1" applyBorder="1" applyAlignment="1">
      <alignment horizontal="right" vertical="center" indent="1"/>
    </xf>
    <xf numFmtId="2" fontId="16" fillId="12" borderId="15" xfId="0" applyNumberFormat="1" applyFont="1" applyFill="1" applyBorder="1" applyAlignment="1">
      <alignment vertical="center"/>
    </xf>
    <xf numFmtId="0" fontId="24" fillId="12" borderId="17" xfId="0" applyFont="1" applyFill="1" applyBorder="1" applyAlignment="1">
      <alignment horizontal="left" vertical="center" indent="1"/>
    </xf>
    <xf numFmtId="0" fontId="19" fillId="12" borderId="26" xfId="0" applyFont="1" applyFill="1" applyBorder="1" applyAlignment="1">
      <alignment horizontal="left" vertical="center" wrapText="1"/>
    </xf>
    <xf numFmtId="10" fontId="20" fillId="12" borderId="27" xfId="0" applyNumberFormat="1" applyFont="1" applyFill="1" applyBorder="1" applyAlignment="1">
      <alignment vertical="center"/>
    </xf>
    <xf numFmtId="9" fontId="13" fillId="10" borderId="26" xfId="1" applyFont="1" applyFill="1" applyBorder="1" applyAlignment="1">
      <alignment horizontal="left" vertical="center" indent="2"/>
    </xf>
    <xf numFmtId="9" fontId="4" fillId="10" borderId="28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/>
    </xf>
    <xf numFmtId="164" fontId="16" fillId="12" borderId="15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2"/>
    </xf>
    <xf numFmtId="10" fontId="20" fillId="12" borderId="15" xfId="0" applyNumberFormat="1" applyFont="1" applyFill="1" applyBorder="1" applyAlignment="1">
      <alignment horizontal="right" vertical="center"/>
    </xf>
    <xf numFmtId="10" fontId="20" fillId="12" borderId="27" xfId="0" applyNumberFormat="1" applyFont="1" applyFill="1" applyBorder="1" applyAlignment="1">
      <alignment horizontal="right" vertical="center"/>
    </xf>
    <xf numFmtId="0" fontId="12" fillId="12" borderId="12" xfId="0" applyFont="1" applyFill="1" applyBorder="1" applyAlignment="1">
      <alignment horizontal="left" vertical="center" indent="2"/>
    </xf>
    <xf numFmtId="0" fontId="1" fillId="11" borderId="29" xfId="0" applyFont="1" applyFill="1" applyBorder="1"/>
    <xf numFmtId="0" fontId="1" fillId="11" borderId="29" xfId="0" applyFont="1" applyFill="1" applyBorder="1" applyAlignment="1">
      <alignment vertical="center"/>
    </xf>
    <xf numFmtId="9" fontId="4" fillId="9" borderId="30" xfId="1" applyFont="1" applyFill="1" applyBorder="1" applyAlignment="1">
      <alignment horizontal="right" vertical="center" indent="1"/>
    </xf>
    <xf numFmtId="9" fontId="4" fillId="9" borderId="31" xfId="1" applyFont="1" applyFill="1" applyBorder="1" applyAlignment="1">
      <alignment horizontal="right" vertical="center" indent="1"/>
    </xf>
    <xf numFmtId="9" fontId="4" fillId="9" borderId="32" xfId="1" applyFont="1" applyFill="1" applyBorder="1" applyAlignment="1">
      <alignment horizontal="right" vertical="center" indent="1"/>
    </xf>
    <xf numFmtId="165" fontId="4" fillId="9" borderId="32" xfId="1" applyNumberFormat="1" applyFont="1" applyFill="1" applyBorder="1" applyAlignment="1">
      <alignment horizontal="right" vertical="center" indent="1"/>
    </xf>
    <xf numFmtId="164" fontId="4" fillId="9" borderId="30" xfId="0" applyNumberFormat="1" applyFont="1" applyFill="1" applyBorder="1" applyAlignment="1">
      <alignment horizontal="right" vertical="center" indent="1"/>
    </xf>
    <xf numFmtId="164" fontId="4" fillId="9" borderId="31" xfId="0" applyNumberFormat="1" applyFont="1" applyFill="1" applyBorder="1" applyAlignment="1">
      <alignment horizontal="right" vertical="center" indent="1"/>
    </xf>
    <xf numFmtId="165" fontId="4" fillId="9" borderId="31" xfId="1" applyNumberFormat="1" applyFont="1" applyFill="1" applyBorder="1" applyAlignment="1">
      <alignment horizontal="right" vertical="center" indent="1"/>
    </xf>
    <xf numFmtId="165" fontId="4" fillId="14" borderId="32" xfId="1" applyNumberFormat="1" applyFont="1" applyFill="1" applyBorder="1" applyAlignment="1">
      <alignment horizontal="right" vertical="center" indent="1"/>
    </xf>
    <xf numFmtId="10" fontId="4" fillId="9" borderId="30" xfId="1" applyNumberFormat="1" applyFont="1" applyFill="1" applyBorder="1" applyAlignment="1">
      <alignment horizontal="right" vertical="center" indent="1"/>
    </xf>
    <xf numFmtId="166" fontId="3" fillId="13" borderId="31" xfId="0" applyNumberFormat="1" applyFont="1" applyFill="1" applyBorder="1" applyAlignment="1">
      <alignment horizontal="right" vertical="center" indent="1"/>
    </xf>
    <xf numFmtId="9" fontId="3" fillId="13" borderId="32" xfId="1" applyFont="1" applyFill="1" applyBorder="1" applyAlignment="1">
      <alignment horizontal="right" vertical="center" indent="1"/>
    </xf>
    <xf numFmtId="165" fontId="4" fillId="9" borderId="33" xfId="1" applyNumberFormat="1" applyFont="1" applyFill="1" applyBorder="1" applyAlignment="1">
      <alignment horizontal="right" vertical="center" indent="1"/>
    </xf>
    <xf numFmtId="166" fontId="4" fillId="9" borderId="33" xfId="0" applyNumberFormat="1" applyFont="1" applyFill="1" applyBorder="1" applyAlignment="1">
      <alignment horizontal="right" vertical="center" indent="1"/>
    </xf>
    <xf numFmtId="0" fontId="12" fillId="11" borderId="1" xfId="0" applyFont="1" applyFill="1" applyBorder="1" applyAlignment="1">
      <alignment horizontal="left" vertical="center" wrapText="1" indent="3"/>
    </xf>
    <xf numFmtId="9" fontId="4" fillId="10" borderId="26" xfId="1" applyFont="1" applyFill="1" applyBorder="1" applyAlignment="1">
      <alignment horizontal="center" vertical="center"/>
    </xf>
    <xf numFmtId="9" fontId="4" fillId="10" borderId="27" xfId="1" applyFont="1" applyFill="1" applyBorder="1" applyAlignment="1">
      <alignment horizontal="center" vertical="center"/>
    </xf>
    <xf numFmtId="10" fontId="13" fillId="9" borderId="26" xfId="1" applyNumberFormat="1" applyFont="1" applyFill="1" applyBorder="1" applyAlignment="1">
      <alignment horizontal="center" vertical="center"/>
    </xf>
    <xf numFmtId="10" fontId="13" fillId="9" borderId="27" xfId="1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9" fontId="13" fillId="12" borderId="12" xfId="1" applyFont="1" applyFill="1" applyBorder="1" applyAlignment="1">
      <alignment horizontal="center" vertical="center"/>
    </xf>
    <xf numFmtId="9" fontId="13" fillId="12" borderId="13" xfId="1" applyFont="1" applyFill="1" applyBorder="1" applyAlignment="1">
      <alignment horizontal="center" vertical="center"/>
    </xf>
    <xf numFmtId="9" fontId="4" fillId="10" borderId="12" xfId="1" applyFont="1" applyFill="1" applyBorder="1" applyAlignment="1">
      <alignment horizontal="center" vertical="center"/>
    </xf>
    <xf numFmtId="9" fontId="4" fillId="10" borderId="13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 wrapText="1" indent="3"/>
    </xf>
    <xf numFmtId="0" fontId="4" fillId="11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80.17</v>
    <v>37.56</v>
    <v>1.0988</v>
    <v>0.72</v>
    <v>9.3749999999999997E-3</v>
    <v>0.1794</v>
    <v>2.3140000000000001E-3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3529</v>
    <v>New York Stock Exchange</v>
    <v>XNYS</v>
    <v>XNYS</v>
    <v>101 Townsend St, SAN FRANCISCO, CA, 94107-1934 US</v>
    <v>78.34</v>
    <v>Software &amp; IT Services</v>
    <v>Stock</v>
    <v>45269.041436515625</v>
    <v>0</v>
    <v>75.78</v>
    <v>26029029936</v>
    <v>CLOUDFLARE, INC.</v>
    <v>CLOUDFLARE, INC.</v>
    <v>75.98</v>
    <v>76.8</v>
    <v>77.52</v>
    <v>77.699399999999997</v>
    <v>335771800</v>
    <v>NET</v>
    <v>CLOUDFLARE, INC. (XNYS:NET)</v>
    <v>2600933</v>
    <v>4378117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NET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YSE:NET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workbookViewId="0">
      <pane xSplit="1" topLeftCell="B1" activePane="topRight" state="frozen"/>
      <selection pane="topRight" activeCell="E188" sqref="E188:H188"/>
    </sheetView>
  </sheetViews>
  <sheetFormatPr baseColWidth="10" defaultRowHeight="15" x14ac:dyDescent="0.2"/>
  <cols>
    <col min="1" max="1" width="40.83203125" customWidth="1"/>
    <col min="2" max="14" width="15.83203125" customWidth="1"/>
  </cols>
  <sheetData>
    <row r="1" spans="1:13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6" x14ac:dyDescent="0.2">
      <c r="A2" s="40" t="s">
        <v>12</v>
      </c>
      <c r="B2" s="38">
        <v>84791000</v>
      </c>
      <c r="C2" s="38">
        <v>134915000</v>
      </c>
      <c r="D2" s="38">
        <v>192674000</v>
      </c>
      <c r="E2" s="38">
        <v>287022000</v>
      </c>
      <c r="F2" s="38">
        <v>431059000</v>
      </c>
      <c r="G2" s="38">
        <v>656426000</v>
      </c>
      <c r="H2" s="38">
        <v>975241000</v>
      </c>
      <c r="I2" s="39">
        <v>1208972000</v>
      </c>
      <c r="J2" s="38">
        <v>274700000</v>
      </c>
      <c r="K2" s="38">
        <v>290175000</v>
      </c>
      <c r="L2" s="38">
        <v>308494000</v>
      </c>
      <c r="M2" s="38">
        <v>335603000</v>
      </c>
    </row>
    <row r="3" spans="1:13" ht="16" x14ac:dyDescent="0.2">
      <c r="A3" s="9" t="s">
        <v>185</v>
      </c>
      <c r="B3" s="10"/>
      <c r="C3" s="11">
        <f t="shared" ref="C3:M3" si="0">(C2/B2)-1</f>
        <v>0.59114764538689246</v>
      </c>
      <c r="D3" s="11">
        <f t="shared" si="0"/>
        <v>0.428113997702257</v>
      </c>
      <c r="E3" s="11">
        <f t="shared" si="0"/>
        <v>0.48967686351038542</v>
      </c>
      <c r="F3" s="11">
        <f t="shared" si="0"/>
        <v>0.50183261213426156</v>
      </c>
      <c r="G3" s="11">
        <f t="shared" si="0"/>
        <v>0.52282170190159594</v>
      </c>
      <c r="H3" s="11">
        <f t="shared" si="0"/>
        <v>0.48568307775743191</v>
      </c>
      <c r="I3" s="11">
        <f t="shared" si="0"/>
        <v>0.23966486232633777</v>
      </c>
      <c r="J3" s="11"/>
      <c r="K3" s="11">
        <f t="shared" si="0"/>
        <v>5.63341827448125E-2</v>
      </c>
      <c r="L3" s="11">
        <f t="shared" si="0"/>
        <v>6.313086930300682E-2</v>
      </c>
      <c r="M3" s="11">
        <f t="shared" si="0"/>
        <v>8.7875290929483318E-2</v>
      </c>
    </row>
    <row r="4" spans="1:13" ht="16" x14ac:dyDescent="0.2">
      <c r="A4" s="3" t="s">
        <v>13</v>
      </c>
      <c r="B4" s="4">
        <v>84791000</v>
      </c>
      <c r="C4" s="4">
        <v>134915000</v>
      </c>
      <c r="D4" s="4">
        <v>192674000</v>
      </c>
      <c r="E4" s="4">
        <v>287022000</v>
      </c>
      <c r="F4" s="4">
        <v>431059000</v>
      </c>
      <c r="G4" s="4">
        <v>656426000</v>
      </c>
      <c r="H4" s="4">
        <v>975241000</v>
      </c>
      <c r="I4" s="5">
        <v>1208972000</v>
      </c>
      <c r="J4" s="4">
        <v>274700000</v>
      </c>
      <c r="K4" s="4">
        <v>290175000</v>
      </c>
      <c r="L4" s="4">
        <v>308494000</v>
      </c>
      <c r="M4" s="4">
        <v>335603000</v>
      </c>
    </row>
    <row r="5" spans="1:13" ht="16" x14ac:dyDescent="0.2">
      <c r="A5" s="3" t="s">
        <v>14</v>
      </c>
      <c r="B5" s="4">
        <v>23962000</v>
      </c>
      <c r="C5" s="4">
        <v>28788000</v>
      </c>
      <c r="D5" s="4">
        <v>43537000</v>
      </c>
      <c r="E5" s="4">
        <v>63423000</v>
      </c>
      <c r="F5" s="4">
        <v>101055000</v>
      </c>
      <c r="G5" s="4">
        <v>147134000</v>
      </c>
      <c r="H5" s="4">
        <v>232610000</v>
      </c>
      <c r="I5" s="5">
        <v>291510000</v>
      </c>
      <c r="J5" s="4">
        <v>67788000</v>
      </c>
      <c r="K5" s="4">
        <v>70432000</v>
      </c>
      <c r="L5" s="4">
        <v>75221000</v>
      </c>
      <c r="M5" s="4">
        <v>78069000</v>
      </c>
    </row>
    <row r="6" spans="1:13" ht="16" x14ac:dyDescent="0.2">
      <c r="A6" s="3" t="s">
        <v>15</v>
      </c>
      <c r="B6" s="4">
        <v>23962000</v>
      </c>
      <c r="C6" s="4">
        <v>28788000</v>
      </c>
      <c r="D6" s="4">
        <v>43537000</v>
      </c>
      <c r="E6" s="4">
        <v>63423000</v>
      </c>
      <c r="F6" s="4">
        <v>101055000</v>
      </c>
      <c r="G6" s="4">
        <v>147134000</v>
      </c>
      <c r="H6" s="4">
        <v>232610000</v>
      </c>
      <c r="I6" s="5">
        <v>291510000</v>
      </c>
      <c r="J6" s="4">
        <v>67788000</v>
      </c>
      <c r="K6" s="4">
        <v>70432000</v>
      </c>
      <c r="L6" s="4">
        <v>75221000</v>
      </c>
      <c r="M6" s="4">
        <v>78069000</v>
      </c>
    </row>
    <row r="7" spans="1:13" ht="16" x14ac:dyDescent="0.2">
      <c r="A7" s="37" t="s">
        <v>16</v>
      </c>
      <c r="B7" s="35">
        <v>60829000</v>
      </c>
      <c r="C7" s="35">
        <v>106127000</v>
      </c>
      <c r="D7" s="35">
        <v>149137000</v>
      </c>
      <c r="E7" s="35">
        <v>223599000</v>
      </c>
      <c r="F7" s="35">
        <v>330004000</v>
      </c>
      <c r="G7" s="35">
        <v>509292000</v>
      </c>
      <c r="H7" s="35">
        <v>742631000</v>
      </c>
      <c r="I7" s="36">
        <v>917462000</v>
      </c>
      <c r="J7" s="35">
        <v>206912000</v>
      </c>
      <c r="K7" s="35">
        <v>219743000</v>
      </c>
      <c r="L7" s="35">
        <v>233273000</v>
      </c>
      <c r="M7" s="35">
        <v>257534000</v>
      </c>
    </row>
    <row r="8" spans="1:13" ht="16" x14ac:dyDescent="0.2">
      <c r="A8" s="32" t="s">
        <v>52</v>
      </c>
      <c r="B8" s="33">
        <v>71.739999999999995</v>
      </c>
      <c r="C8" s="33">
        <v>78.66</v>
      </c>
      <c r="D8" s="33">
        <v>77.400000000000006</v>
      </c>
      <c r="E8" s="33">
        <v>77.900000000000006</v>
      </c>
      <c r="F8" s="33">
        <v>76.56</v>
      </c>
      <c r="G8" s="33">
        <v>77.59</v>
      </c>
      <c r="H8" s="33">
        <v>76.150000000000006</v>
      </c>
      <c r="I8" s="34">
        <v>75.89</v>
      </c>
      <c r="J8" s="33">
        <v>75.319999999999993</v>
      </c>
      <c r="K8" s="33">
        <v>75.73</v>
      </c>
      <c r="L8" s="33">
        <v>75.62</v>
      </c>
      <c r="M8" s="33">
        <v>76.739999999999995</v>
      </c>
    </row>
    <row r="9" spans="1:13" ht="16" x14ac:dyDescent="0.2">
      <c r="A9" s="3" t="s">
        <v>17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5" t="s">
        <v>18</v>
      </c>
      <c r="J9" s="4" t="s">
        <v>18</v>
      </c>
      <c r="K9" s="4" t="s">
        <v>18</v>
      </c>
      <c r="L9" s="4" t="s">
        <v>18</v>
      </c>
      <c r="M9" s="4" t="s">
        <v>18</v>
      </c>
    </row>
    <row r="10" spans="1:13" ht="16" x14ac:dyDescent="0.2">
      <c r="A10" s="3" t="s">
        <v>19</v>
      </c>
      <c r="B10" s="4">
        <v>77858000</v>
      </c>
      <c r="C10" s="4">
        <v>115857000</v>
      </c>
      <c r="D10" s="4">
        <v>234036000</v>
      </c>
      <c r="E10" s="4">
        <v>331545000</v>
      </c>
      <c r="F10" s="4">
        <v>436772000</v>
      </c>
      <c r="G10" s="4">
        <v>636976000</v>
      </c>
      <c r="H10" s="4">
        <v>943834000</v>
      </c>
      <c r="I10" s="5">
        <v>1110809000</v>
      </c>
      <c r="J10" s="4">
        <v>257603000</v>
      </c>
      <c r="K10" s="4">
        <v>267015000</v>
      </c>
      <c r="L10" s="4">
        <v>289445000</v>
      </c>
      <c r="M10" s="4">
        <v>296746000</v>
      </c>
    </row>
    <row r="11" spans="1:13" ht="16" x14ac:dyDescent="0.2">
      <c r="A11" s="28" t="s">
        <v>20</v>
      </c>
      <c r="B11" s="29">
        <v>54195000</v>
      </c>
      <c r="C11" s="29">
        <v>82207000</v>
      </c>
      <c r="D11" s="29">
        <v>179573000</v>
      </c>
      <c r="E11" s="29">
        <v>240876000</v>
      </c>
      <c r="F11" s="29">
        <v>309628000</v>
      </c>
      <c r="G11" s="29">
        <v>447568000</v>
      </c>
      <c r="H11" s="29">
        <v>645531000</v>
      </c>
      <c r="I11" s="30">
        <v>769364000</v>
      </c>
      <c r="J11" s="29">
        <v>177900000</v>
      </c>
      <c r="K11" s="29">
        <v>185476000</v>
      </c>
      <c r="L11" s="29">
        <v>199835000</v>
      </c>
      <c r="M11" s="29">
        <v>206153000</v>
      </c>
    </row>
    <row r="12" spans="1:13" ht="16" x14ac:dyDescent="0.2">
      <c r="A12" s="12" t="s">
        <v>186</v>
      </c>
      <c r="B12" s="13">
        <f t="shared" ref="B12:M12" si="1">B11/B2</f>
        <v>0.63915981648995768</v>
      </c>
      <c r="C12" s="13">
        <f t="shared" si="1"/>
        <v>0.60932438943038214</v>
      </c>
      <c r="D12" s="13">
        <f t="shared" si="1"/>
        <v>0.93200431817474072</v>
      </c>
      <c r="E12" s="13">
        <f t="shared" si="1"/>
        <v>0.83922486778017014</v>
      </c>
      <c r="F12" s="13">
        <f t="shared" si="1"/>
        <v>0.71829610331764326</v>
      </c>
      <c r="G12" s="13">
        <f t="shared" si="1"/>
        <v>0.68182552184099965</v>
      </c>
      <c r="H12" s="13">
        <f t="shared" si="1"/>
        <v>0.66191946400940893</v>
      </c>
      <c r="I12" s="13">
        <f t="shared" si="1"/>
        <v>0.63637867543665194</v>
      </c>
      <c r="J12" s="13">
        <f t="shared" si="1"/>
        <v>0.64761558063341829</v>
      </c>
      <c r="K12" s="13">
        <f t="shared" si="1"/>
        <v>0.63918669768243297</v>
      </c>
      <c r="L12" s="13">
        <f t="shared" si="1"/>
        <v>0.64777596971091822</v>
      </c>
      <c r="M12" s="13">
        <f t="shared" si="1"/>
        <v>0.61427639204655504</v>
      </c>
    </row>
    <row r="13" spans="1:13" ht="16" x14ac:dyDescent="0.2">
      <c r="A13" s="28" t="s">
        <v>21</v>
      </c>
      <c r="B13" s="29">
        <v>23663000</v>
      </c>
      <c r="C13" s="29">
        <v>33650000</v>
      </c>
      <c r="D13" s="29">
        <v>54463000</v>
      </c>
      <c r="E13" s="29">
        <v>90669000</v>
      </c>
      <c r="F13" s="29">
        <v>127144000</v>
      </c>
      <c r="G13" s="29">
        <v>189408000</v>
      </c>
      <c r="H13" s="29">
        <v>298303000</v>
      </c>
      <c r="I13" s="30">
        <v>341445000</v>
      </c>
      <c r="J13" s="29">
        <v>79703000</v>
      </c>
      <c r="K13" s="29">
        <v>81539000</v>
      </c>
      <c r="L13" s="29">
        <v>89610000</v>
      </c>
      <c r="M13" s="29">
        <v>90593000</v>
      </c>
    </row>
    <row r="14" spans="1:13" ht="16" x14ac:dyDescent="0.2">
      <c r="A14" s="14" t="s">
        <v>187</v>
      </c>
      <c r="B14" s="15">
        <f t="shared" ref="B14:M14" si="2">B13/B2</f>
        <v>0.27907443006922905</v>
      </c>
      <c r="C14" s="15">
        <f t="shared" si="2"/>
        <v>0.24941629915131749</v>
      </c>
      <c r="D14" s="15">
        <f t="shared" si="2"/>
        <v>0.28266917176162842</v>
      </c>
      <c r="E14" s="15">
        <f t="shared" si="2"/>
        <v>0.3158956456299517</v>
      </c>
      <c r="F14" s="15">
        <f t="shared" si="2"/>
        <v>0.2949573028286151</v>
      </c>
      <c r="G14" s="15">
        <f t="shared" si="2"/>
        <v>0.28854432944459846</v>
      </c>
      <c r="H14" s="15">
        <f t="shared" si="2"/>
        <v>0.30587618855236809</v>
      </c>
      <c r="I14" s="15">
        <f t="shared" si="2"/>
        <v>0.28242589571966925</v>
      </c>
      <c r="J14" s="15">
        <f t="shared" si="2"/>
        <v>0.29014561339643247</v>
      </c>
      <c r="K14" s="15">
        <f t="shared" si="2"/>
        <v>0.28099939691565434</v>
      </c>
      <c r="L14" s="15">
        <f t="shared" si="2"/>
        <v>0.29047566565314076</v>
      </c>
      <c r="M14" s="15">
        <f t="shared" si="2"/>
        <v>0.26994097192218186</v>
      </c>
    </row>
    <row r="15" spans="1:13" ht="16" x14ac:dyDescent="0.2">
      <c r="A15" s="3" t="s">
        <v>22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5" t="s">
        <v>18</v>
      </c>
      <c r="J15" s="4" t="s">
        <v>18</v>
      </c>
      <c r="K15" s="4" t="s">
        <v>18</v>
      </c>
      <c r="L15" s="4" t="s">
        <v>18</v>
      </c>
      <c r="M15" s="4" t="s">
        <v>18</v>
      </c>
    </row>
    <row r="16" spans="1:13" ht="16" x14ac:dyDescent="0.2">
      <c r="A16" s="37" t="s">
        <v>23</v>
      </c>
      <c r="B16" s="35">
        <v>-17029000</v>
      </c>
      <c r="C16" s="35">
        <v>-9730000</v>
      </c>
      <c r="D16" s="35">
        <v>-84899000</v>
      </c>
      <c r="E16" s="35">
        <v>-107946000</v>
      </c>
      <c r="F16" s="35">
        <v>-106768000</v>
      </c>
      <c r="G16" s="35">
        <v>-127684000</v>
      </c>
      <c r="H16" s="35">
        <v>-201203000</v>
      </c>
      <c r="I16" s="36">
        <v>-193347000</v>
      </c>
      <c r="J16" s="35">
        <v>-50691000</v>
      </c>
      <c r="K16" s="35">
        <v>-47272000</v>
      </c>
      <c r="L16" s="35">
        <v>-56172000</v>
      </c>
      <c r="M16" s="35">
        <v>-39212000</v>
      </c>
    </row>
    <row r="17" spans="1:13" ht="16" x14ac:dyDescent="0.2">
      <c r="A17" s="32" t="s">
        <v>53</v>
      </c>
      <c r="B17" s="33">
        <v>-20.079999999999998</v>
      </c>
      <c r="C17" s="33">
        <v>-7.21</v>
      </c>
      <c r="D17" s="33">
        <v>-44.06</v>
      </c>
      <c r="E17" s="33">
        <v>-37.61</v>
      </c>
      <c r="F17" s="33">
        <v>-24.77</v>
      </c>
      <c r="G17" s="33">
        <v>-19.45</v>
      </c>
      <c r="H17" s="33">
        <v>-20.63</v>
      </c>
      <c r="I17" s="34">
        <v>-15.99</v>
      </c>
      <c r="J17" s="33">
        <v>-18.45</v>
      </c>
      <c r="K17" s="33">
        <v>-16.29</v>
      </c>
      <c r="L17" s="33">
        <v>-18.21</v>
      </c>
      <c r="M17" s="33">
        <v>-11.68</v>
      </c>
    </row>
    <row r="18" spans="1:13" ht="16" x14ac:dyDescent="0.2">
      <c r="A18" s="16" t="s">
        <v>188</v>
      </c>
      <c r="B18" s="17"/>
      <c r="C18" s="13">
        <f>(C16/B16)-1</f>
        <v>-0.42862176287509546</v>
      </c>
      <c r="D18" s="13">
        <f>(D16/C16)-1</f>
        <v>7.7254881808838647</v>
      </c>
      <c r="E18" s="13">
        <f>(E16/D16)-1</f>
        <v>0.27146373926665812</v>
      </c>
      <c r="F18" s="13">
        <f t="shared" ref="F18:M18" si="3">(F16/E16)-1</f>
        <v>-1.0912863839327103E-2</v>
      </c>
      <c r="G18" s="13">
        <f t="shared" si="3"/>
        <v>0.1959013936760079</v>
      </c>
      <c r="H18" s="13">
        <f t="shared" si="3"/>
        <v>0.5757886657686162</v>
      </c>
      <c r="I18" s="13"/>
      <c r="J18" s="13"/>
      <c r="K18" s="13">
        <f t="shared" si="3"/>
        <v>-6.7447870430648482E-2</v>
      </c>
      <c r="L18" s="13">
        <f t="shared" si="3"/>
        <v>0.1882721272634964</v>
      </c>
      <c r="M18" s="13">
        <f t="shared" si="3"/>
        <v>-0.30192978708253226</v>
      </c>
    </row>
    <row r="19" spans="1:13" ht="16" x14ac:dyDescent="0.2">
      <c r="A19" s="3" t="s">
        <v>24</v>
      </c>
      <c r="B19" s="4">
        <v>236000</v>
      </c>
      <c r="C19" s="4">
        <v>-15000</v>
      </c>
      <c r="D19" s="4">
        <v>1188000</v>
      </c>
      <c r="E19" s="4">
        <v>-3233000</v>
      </c>
      <c r="F19" s="4">
        <v>18205000</v>
      </c>
      <c r="G19" s="4">
        <v>120292000</v>
      </c>
      <c r="H19" s="4">
        <v>-10470000</v>
      </c>
      <c r="I19" s="5">
        <v>3549000</v>
      </c>
      <c r="J19" s="4">
        <v>-5846000</v>
      </c>
      <c r="K19" s="4">
        <v>-10504000</v>
      </c>
      <c r="L19" s="4">
        <v>36830000</v>
      </c>
      <c r="M19" s="4">
        <v>-16931000</v>
      </c>
    </row>
    <row r="20" spans="1:13" ht="16" x14ac:dyDescent="0.2">
      <c r="A20" s="3" t="s">
        <v>25</v>
      </c>
      <c r="B20" s="4">
        <v>28000</v>
      </c>
      <c r="C20" s="4">
        <v>100000</v>
      </c>
      <c r="D20" s="4">
        <v>-903000</v>
      </c>
      <c r="E20" s="4">
        <v>-4675000</v>
      </c>
      <c r="F20" s="4">
        <v>18376000</v>
      </c>
      <c r="G20" s="4">
        <v>47264000</v>
      </c>
      <c r="H20" s="4">
        <v>-9893000</v>
      </c>
      <c r="I20" s="5">
        <v>-51681000</v>
      </c>
      <c r="J20" s="4">
        <v>-7448000</v>
      </c>
      <c r="K20" s="4">
        <v>-11361000</v>
      </c>
      <c r="L20" s="4">
        <v>-14997000</v>
      </c>
      <c r="M20" s="4">
        <v>-17875000</v>
      </c>
    </row>
    <row r="21" spans="1:13" ht="16" x14ac:dyDescent="0.2">
      <c r="A21" s="3" t="s">
        <v>26</v>
      </c>
      <c r="B21" s="4">
        <v>654000</v>
      </c>
      <c r="C21" s="4">
        <v>862000</v>
      </c>
      <c r="D21" s="4">
        <v>992000</v>
      </c>
      <c r="E21" s="4">
        <v>1112000</v>
      </c>
      <c r="F21" s="4">
        <v>24964000</v>
      </c>
      <c r="G21" s="4">
        <v>49234000</v>
      </c>
      <c r="H21" s="4">
        <v>4984000</v>
      </c>
      <c r="I21" s="5">
        <v>4619000</v>
      </c>
      <c r="J21" s="4">
        <v>875000</v>
      </c>
      <c r="K21" s="4">
        <v>2126000</v>
      </c>
      <c r="L21" s="4">
        <v>1539000</v>
      </c>
      <c r="M21" s="4">
        <v>79000</v>
      </c>
    </row>
    <row r="22" spans="1:13" ht="16" x14ac:dyDescent="0.2">
      <c r="A22" s="3" t="s">
        <v>27</v>
      </c>
      <c r="B22" s="4">
        <v>626000</v>
      </c>
      <c r="C22" s="4">
        <v>762000</v>
      </c>
      <c r="D22" s="4">
        <v>1895000</v>
      </c>
      <c r="E22" s="4">
        <v>5787000</v>
      </c>
      <c r="F22" s="4">
        <v>6588000</v>
      </c>
      <c r="G22" s="4">
        <v>1970000</v>
      </c>
      <c r="H22" s="4">
        <v>14877000</v>
      </c>
      <c r="I22" s="5">
        <v>56300000</v>
      </c>
      <c r="J22" s="4">
        <v>8323000</v>
      </c>
      <c r="K22" s="4">
        <v>13487000</v>
      </c>
      <c r="L22" s="4">
        <v>16536000</v>
      </c>
      <c r="M22" s="4">
        <v>17954000</v>
      </c>
    </row>
    <row r="23" spans="1:13" ht="16" x14ac:dyDescent="0.2">
      <c r="A23" s="3" t="s">
        <v>28</v>
      </c>
      <c r="B23" s="4">
        <v>208000</v>
      </c>
      <c r="C23" s="4">
        <v>-115000</v>
      </c>
      <c r="D23" s="4">
        <v>2091000</v>
      </c>
      <c r="E23" s="4">
        <v>1442000</v>
      </c>
      <c r="F23" s="4">
        <v>-171000</v>
      </c>
      <c r="G23" s="4">
        <v>73028000</v>
      </c>
      <c r="H23" s="4">
        <v>-577000</v>
      </c>
      <c r="I23" s="5">
        <v>55230000</v>
      </c>
      <c r="J23" s="4">
        <v>1602000</v>
      </c>
      <c r="K23" s="4">
        <v>857000</v>
      </c>
      <c r="L23" s="4">
        <v>51827000</v>
      </c>
      <c r="M23" s="4">
        <v>944000</v>
      </c>
    </row>
    <row r="24" spans="1:13" ht="16" x14ac:dyDescent="0.2">
      <c r="A24" s="3" t="s">
        <v>29</v>
      </c>
      <c r="B24" s="4">
        <v>-17265000</v>
      </c>
      <c r="C24" s="4">
        <v>-9715000</v>
      </c>
      <c r="D24" s="4">
        <v>-86087000</v>
      </c>
      <c r="E24" s="4">
        <v>-104713000</v>
      </c>
      <c r="F24" s="4">
        <v>-124973000</v>
      </c>
      <c r="G24" s="4">
        <v>-247976000</v>
      </c>
      <c r="H24" s="4">
        <v>-190733000</v>
      </c>
      <c r="I24" s="5">
        <v>-196896000</v>
      </c>
      <c r="J24" s="4">
        <v>-44845000</v>
      </c>
      <c r="K24" s="4">
        <v>-36768000</v>
      </c>
      <c r="L24" s="4">
        <v>-93002000</v>
      </c>
      <c r="M24" s="4">
        <v>-22281000</v>
      </c>
    </row>
    <row r="25" spans="1:13" ht="16" x14ac:dyDescent="0.2">
      <c r="A25" s="3" t="s">
        <v>30</v>
      </c>
      <c r="B25" s="4">
        <v>69000</v>
      </c>
      <c r="C25" s="4">
        <v>1033000</v>
      </c>
      <c r="D25" s="4">
        <v>1077000</v>
      </c>
      <c r="E25" s="4">
        <v>1115000</v>
      </c>
      <c r="F25" s="4">
        <v>-5603000</v>
      </c>
      <c r="G25" s="4">
        <v>12333000</v>
      </c>
      <c r="H25" s="4">
        <v>2648000</v>
      </c>
      <c r="I25" s="5">
        <v>5105000</v>
      </c>
      <c r="J25" s="4">
        <v>1072000</v>
      </c>
      <c r="K25" s="4">
        <v>1314000</v>
      </c>
      <c r="L25" s="4">
        <v>1465000</v>
      </c>
      <c r="M25" s="4">
        <v>1254000</v>
      </c>
    </row>
    <row r="26" spans="1:13" ht="16" x14ac:dyDescent="0.2">
      <c r="A26" s="3" t="s">
        <v>31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5" t="s">
        <v>18</v>
      </c>
      <c r="J26" s="4" t="s">
        <v>18</v>
      </c>
      <c r="K26" s="4" t="s">
        <v>18</v>
      </c>
      <c r="L26" s="4" t="s">
        <v>18</v>
      </c>
      <c r="M26" s="4" t="s">
        <v>18</v>
      </c>
    </row>
    <row r="27" spans="1:13" ht="16" x14ac:dyDescent="0.2">
      <c r="A27" s="3" t="s">
        <v>32</v>
      </c>
      <c r="B27" s="4">
        <v>-17334000</v>
      </c>
      <c r="C27" s="4">
        <v>-10748000</v>
      </c>
      <c r="D27" s="4">
        <v>-87164000</v>
      </c>
      <c r="E27" s="4">
        <v>-105828000</v>
      </c>
      <c r="F27" s="4">
        <v>-119370000</v>
      </c>
      <c r="G27" s="4">
        <v>-260309000</v>
      </c>
      <c r="H27" s="4">
        <v>-193381000</v>
      </c>
      <c r="I27" s="5">
        <v>-202001000</v>
      </c>
      <c r="J27" s="4">
        <v>-45917000</v>
      </c>
      <c r="K27" s="4">
        <v>-38082000</v>
      </c>
      <c r="L27" s="4">
        <v>-94467000</v>
      </c>
      <c r="M27" s="4">
        <v>-23535000</v>
      </c>
    </row>
    <row r="28" spans="1:13" ht="16" x14ac:dyDescent="0.2">
      <c r="A28" s="3" t="s">
        <v>33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5" t="s">
        <v>18</v>
      </c>
      <c r="J28" s="4" t="s">
        <v>18</v>
      </c>
      <c r="K28" s="4" t="s">
        <v>18</v>
      </c>
      <c r="L28" s="4" t="s">
        <v>18</v>
      </c>
      <c r="M28" s="4" t="s">
        <v>18</v>
      </c>
    </row>
    <row r="29" spans="1:13" ht="16" x14ac:dyDescent="0.2">
      <c r="A29" s="3" t="s">
        <v>34</v>
      </c>
      <c r="B29" s="4" t="s">
        <v>18</v>
      </c>
      <c r="C29" s="4" t="s">
        <v>18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5" t="s">
        <v>18</v>
      </c>
      <c r="J29" s="4" t="s">
        <v>18</v>
      </c>
      <c r="K29" s="4" t="s">
        <v>18</v>
      </c>
      <c r="L29" s="4" t="s">
        <v>18</v>
      </c>
      <c r="M29" s="4" t="s">
        <v>18</v>
      </c>
    </row>
    <row r="30" spans="1:13" ht="16" x14ac:dyDescent="0.2">
      <c r="A30" s="3" t="s">
        <v>35</v>
      </c>
      <c r="B30" s="4" t="s">
        <v>18</v>
      </c>
      <c r="C30" s="4" t="s">
        <v>18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18</v>
      </c>
      <c r="I30" s="5" t="s">
        <v>18</v>
      </c>
      <c r="J30" s="4" t="s">
        <v>18</v>
      </c>
      <c r="K30" s="4" t="s">
        <v>18</v>
      </c>
      <c r="L30" s="4" t="s">
        <v>18</v>
      </c>
      <c r="M30" s="4" t="s">
        <v>18</v>
      </c>
    </row>
    <row r="31" spans="1:13" ht="16" x14ac:dyDescent="0.2">
      <c r="A31" s="3" t="s">
        <v>36</v>
      </c>
      <c r="B31" s="4">
        <v>-17334000</v>
      </c>
      <c r="C31" s="4">
        <v>-10748000</v>
      </c>
      <c r="D31" s="4">
        <v>-87164000</v>
      </c>
      <c r="E31" s="4">
        <v>-105828000</v>
      </c>
      <c r="F31" s="4">
        <v>-119370000</v>
      </c>
      <c r="G31" s="4">
        <v>-260309000</v>
      </c>
      <c r="H31" s="4">
        <v>-193381000</v>
      </c>
      <c r="I31" s="5">
        <v>-202001000</v>
      </c>
      <c r="J31" s="4">
        <v>-45917000</v>
      </c>
      <c r="K31" s="4">
        <v>-38082000</v>
      </c>
      <c r="L31" s="4">
        <v>-94467000</v>
      </c>
      <c r="M31" s="4">
        <v>-23535000</v>
      </c>
    </row>
    <row r="32" spans="1:13" ht="16" x14ac:dyDescent="0.2">
      <c r="A32" s="3" t="s">
        <v>37</v>
      </c>
      <c r="B32" s="4" t="s">
        <v>18</v>
      </c>
      <c r="C32" s="4" t="s">
        <v>18</v>
      </c>
      <c r="D32" s="4" t="s">
        <v>18</v>
      </c>
      <c r="E32" s="4" t="s">
        <v>18</v>
      </c>
      <c r="F32" s="4" t="s">
        <v>18</v>
      </c>
      <c r="G32" s="4" t="s">
        <v>18</v>
      </c>
      <c r="H32" s="4" t="s">
        <v>18</v>
      </c>
      <c r="I32" s="5" t="s">
        <v>18</v>
      </c>
      <c r="J32" s="4" t="s">
        <v>18</v>
      </c>
      <c r="K32" s="4" t="s">
        <v>18</v>
      </c>
      <c r="L32" s="4" t="s">
        <v>18</v>
      </c>
      <c r="M32" s="4" t="s">
        <v>18</v>
      </c>
    </row>
    <row r="33" spans="1:13" ht="16" x14ac:dyDescent="0.2">
      <c r="A33" s="37" t="s">
        <v>38</v>
      </c>
      <c r="B33" s="35">
        <v>-17334000</v>
      </c>
      <c r="C33" s="35">
        <v>-10748000</v>
      </c>
      <c r="D33" s="35">
        <v>-87164000</v>
      </c>
      <c r="E33" s="35">
        <v>-105828000</v>
      </c>
      <c r="F33" s="35">
        <v>-119370000</v>
      </c>
      <c r="G33" s="35">
        <v>-260309000</v>
      </c>
      <c r="H33" s="35">
        <v>-193381000</v>
      </c>
      <c r="I33" s="36">
        <v>-202001000</v>
      </c>
      <c r="J33" s="35">
        <v>-45917000</v>
      </c>
      <c r="K33" s="35">
        <v>-38082000</v>
      </c>
      <c r="L33" s="35">
        <v>-94467000</v>
      </c>
      <c r="M33" s="35">
        <v>-23535000</v>
      </c>
    </row>
    <row r="34" spans="1:13" ht="16" x14ac:dyDescent="0.2">
      <c r="A34" s="32" t="s">
        <v>54</v>
      </c>
      <c r="B34" s="33">
        <v>-20.440000000000001</v>
      </c>
      <c r="C34" s="33">
        <v>-7.97</v>
      </c>
      <c r="D34" s="33">
        <v>-45.24</v>
      </c>
      <c r="E34" s="33">
        <v>-36.869999999999997</v>
      </c>
      <c r="F34" s="33">
        <v>-27.69</v>
      </c>
      <c r="G34" s="33">
        <v>-39.659999999999997</v>
      </c>
      <c r="H34" s="33">
        <v>-19.829999999999998</v>
      </c>
      <c r="I34" s="34">
        <v>-16.71</v>
      </c>
      <c r="J34" s="33">
        <v>-16.72</v>
      </c>
      <c r="K34" s="33">
        <v>-13.12</v>
      </c>
      <c r="L34" s="33">
        <v>-30.62</v>
      </c>
      <c r="M34" s="33">
        <v>-7.01</v>
      </c>
    </row>
    <row r="35" spans="1:13" ht="16" x14ac:dyDescent="0.2">
      <c r="A35" s="18" t="s">
        <v>189</v>
      </c>
      <c r="B35" s="19"/>
      <c r="C35" s="15">
        <f>(C33/B33)-1</f>
        <v>-0.37994692511826467</v>
      </c>
      <c r="D35" s="15">
        <f>(D33/C33)-1</f>
        <v>7.1097878675102351</v>
      </c>
      <c r="E35" s="15">
        <f>(E33/D33)-1</f>
        <v>0.21412509751732367</v>
      </c>
      <c r="F35" s="15">
        <f t="shared" ref="F35:M35" si="4">(F33/E33)-1</f>
        <v>0.12796235400839095</v>
      </c>
      <c r="G35" s="15">
        <f t="shared" si="4"/>
        <v>1.1806902906928038</v>
      </c>
      <c r="H35" s="15">
        <f t="shared" si="4"/>
        <v>-0.25710981948376732</v>
      </c>
      <c r="I35" s="15">
        <f t="shared" si="4"/>
        <v>4.4575216799995765E-2</v>
      </c>
      <c r="J35" s="15"/>
      <c r="K35" s="15">
        <f t="shared" si="4"/>
        <v>-0.17063396998932856</v>
      </c>
      <c r="L35" s="15">
        <f t="shared" si="4"/>
        <v>1.4806207657160861</v>
      </c>
      <c r="M35" s="15">
        <f t="shared" si="4"/>
        <v>-0.75086538156181526</v>
      </c>
    </row>
    <row r="36" spans="1:13" ht="16" x14ac:dyDescent="0.2">
      <c r="A36" s="20" t="s">
        <v>190</v>
      </c>
      <c r="B36" s="21" t="e">
        <f t="shared" ref="B36:M36" si="5">(B16*(1-0.25))/(B126+B105+B96)</f>
        <v>#VALUE!</v>
      </c>
      <c r="C36" s="21">
        <f t="shared" si="5"/>
        <v>0.14920261705172766</v>
      </c>
      <c r="D36" s="21">
        <f t="shared" si="5"/>
        <v>0.6193571449414923</v>
      </c>
      <c r="E36" s="21">
        <f t="shared" si="5"/>
        <v>-0.1099494251250112</v>
      </c>
      <c r="F36" s="21">
        <f t="shared" si="5"/>
        <v>-6.4305624373113324E-2</v>
      </c>
      <c r="G36" s="21">
        <f t="shared" si="5"/>
        <v>-4.5406741760565653E-2</v>
      </c>
      <c r="H36" s="21">
        <f t="shared" si="5"/>
        <v>-6.8559054635163597E-2</v>
      </c>
      <c r="I36" s="21">
        <f t="shared" si="5"/>
        <v>-6.845343465613786E-2</v>
      </c>
      <c r="J36" s="21">
        <f t="shared" si="5"/>
        <v>-1.7272739663479558E-2</v>
      </c>
      <c r="K36" s="21">
        <f t="shared" si="5"/>
        <v>-1.5873449379259212E-2</v>
      </c>
      <c r="L36" s="21">
        <f t="shared" si="5"/>
        <v>-2.0052786775223059E-2</v>
      </c>
      <c r="M36" s="21">
        <f t="shared" si="5"/>
        <v>-1.3882791456482271E-2</v>
      </c>
    </row>
    <row r="37" spans="1:13" ht="16" x14ac:dyDescent="0.2">
      <c r="A37" s="3" t="s">
        <v>39</v>
      </c>
      <c r="B37" s="4" t="s">
        <v>18</v>
      </c>
      <c r="C37" s="4" t="s">
        <v>18</v>
      </c>
      <c r="D37" s="4" t="s">
        <v>18</v>
      </c>
      <c r="E37" s="4" t="s">
        <v>18</v>
      </c>
      <c r="F37" s="4" t="s">
        <v>18</v>
      </c>
      <c r="G37" s="4" t="s">
        <v>18</v>
      </c>
      <c r="H37" s="4" t="s">
        <v>18</v>
      </c>
      <c r="I37" s="5" t="s">
        <v>18</v>
      </c>
      <c r="J37" s="4" t="s">
        <v>18</v>
      </c>
      <c r="K37" s="4" t="s">
        <v>18</v>
      </c>
      <c r="L37" s="4" t="s">
        <v>18</v>
      </c>
      <c r="M37" s="4" t="s">
        <v>18</v>
      </c>
    </row>
    <row r="38" spans="1:13" ht="16" x14ac:dyDescent="0.2">
      <c r="A38" s="3" t="s">
        <v>40</v>
      </c>
      <c r="B38" s="4" t="s">
        <v>18</v>
      </c>
      <c r="C38" s="4" t="s">
        <v>18</v>
      </c>
      <c r="D38" s="4" t="s">
        <v>18</v>
      </c>
      <c r="E38" s="4" t="s">
        <v>18</v>
      </c>
      <c r="F38" s="4" t="s">
        <v>18</v>
      </c>
      <c r="G38" s="4" t="s">
        <v>18</v>
      </c>
      <c r="H38" s="4" t="s">
        <v>18</v>
      </c>
      <c r="I38" s="5" t="s">
        <v>18</v>
      </c>
      <c r="J38" s="4" t="s">
        <v>18</v>
      </c>
      <c r="K38" s="4" t="s">
        <v>18</v>
      </c>
      <c r="L38" s="4" t="s">
        <v>18</v>
      </c>
      <c r="M38" s="4" t="s">
        <v>18</v>
      </c>
    </row>
    <row r="39" spans="1:13" ht="16" x14ac:dyDescent="0.2">
      <c r="A39" s="3" t="s">
        <v>41</v>
      </c>
      <c r="B39" s="4">
        <v>-17334000</v>
      </c>
      <c r="C39" s="4">
        <v>-10748000</v>
      </c>
      <c r="D39" s="4">
        <v>-87164000</v>
      </c>
      <c r="E39" s="4">
        <v>-105828000</v>
      </c>
      <c r="F39" s="4">
        <v>-119370000</v>
      </c>
      <c r="G39" s="4">
        <v>-260309000</v>
      </c>
      <c r="H39" s="4">
        <v>-193381000</v>
      </c>
      <c r="I39" s="5">
        <v>-202001000</v>
      </c>
      <c r="J39" s="4">
        <v>-45917000</v>
      </c>
      <c r="K39" s="4">
        <v>-38082000</v>
      </c>
      <c r="L39" s="4">
        <v>-94467000</v>
      </c>
      <c r="M39" s="4">
        <v>-23535000</v>
      </c>
    </row>
    <row r="40" spans="1:13" ht="16" x14ac:dyDescent="0.2">
      <c r="A40" s="3" t="s">
        <v>42</v>
      </c>
      <c r="B40" s="4">
        <v>237322000</v>
      </c>
      <c r="C40" s="4">
        <v>251085000</v>
      </c>
      <c r="D40" s="4">
        <v>80981000</v>
      </c>
      <c r="E40" s="4">
        <v>146306000</v>
      </c>
      <c r="F40" s="4">
        <v>299774000</v>
      </c>
      <c r="G40" s="4">
        <v>312321000</v>
      </c>
      <c r="H40" s="4">
        <v>326332000</v>
      </c>
      <c r="I40" s="5">
        <v>331577250</v>
      </c>
      <c r="J40" s="4">
        <v>328957000</v>
      </c>
      <c r="K40" s="4">
        <v>330389000</v>
      </c>
      <c r="L40" s="4">
        <v>332297000</v>
      </c>
      <c r="M40" s="4">
        <v>334666000</v>
      </c>
    </row>
    <row r="41" spans="1:13" ht="16" x14ac:dyDescent="0.2">
      <c r="A41" s="3" t="s">
        <v>43</v>
      </c>
      <c r="B41" s="6">
        <v>-7.0000000000000007E-2</v>
      </c>
      <c r="C41" s="6">
        <v>-0.04</v>
      </c>
      <c r="D41" s="6">
        <v>-1.08</v>
      </c>
      <c r="E41" s="6">
        <v>-0.72</v>
      </c>
      <c r="F41" s="6">
        <v>-0.4</v>
      </c>
      <c r="G41" s="6">
        <v>-0.83</v>
      </c>
      <c r="H41" s="6">
        <v>-0.59</v>
      </c>
      <c r="I41" s="7">
        <v>-0.61</v>
      </c>
      <c r="J41" s="6">
        <v>-0.14000000000000001</v>
      </c>
      <c r="K41" s="6">
        <v>-0.12</v>
      </c>
      <c r="L41" s="6">
        <v>-0.28000000000000003</v>
      </c>
      <c r="M41" s="6">
        <v>-7.0000000000000007E-2</v>
      </c>
    </row>
    <row r="42" spans="1:13" ht="16" x14ac:dyDescent="0.2">
      <c r="A42" s="3" t="s">
        <v>44</v>
      </c>
      <c r="B42" s="6">
        <v>-7.0000000000000007E-2</v>
      </c>
      <c r="C42" s="6">
        <v>-0.04</v>
      </c>
      <c r="D42" s="6">
        <v>-1.08</v>
      </c>
      <c r="E42" s="6">
        <v>-0.72</v>
      </c>
      <c r="F42" s="6">
        <v>-0.4</v>
      </c>
      <c r="G42" s="6">
        <v>-0.83</v>
      </c>
      <c r="H42" s="6">
        <v>-0.59</v>
      </c>
      <c r="I42" s="7">
        <v>-0.61</v>
      </c>
      <c r="J42" s="6">
        <v>-0.14000000000000001</v>
      </c>
      <c r="K42" s="6">
        <v>-0.12</v>
      </c>
      <c r="L42" s="6">
        <v>-0.28000000000000003</v>
      </c>
      <c r="M42" s="6">
        <v>-7.0000000000000007E-2</v>
      </c>
    </row>
    <row r="43" spans="1:13" ht="16" x14ac:dyDescent="0.2">
      <c r="A43" s="3" t="s">
        <v>45</v>
      </c>
      <c r="B43" s="4">
        <v>237322000</v>
      </c>
      <c r="C43" s="4">
        <v>251085000</v>
      </c>
      <c r="D43" s="4">
        <v>80981000</v>
      </c>
      <c r="E43" s="4">
        <v>146306000</v>
      </c>
      <c r="F43" s="4">
        <v>299774000</v>
      </c>
      <c r="G43" s="4">
        <v>312321000</v>
      </c>
      <c r="H43" s="4">
        <v>326332000</v>
      </c>
      <c r="I43" s="5">
        <v>331577250</v>
      </c>
      <c r="J43" s="4">
        <v>328957000</v>
      </c>
      <c r="K43" s="4">
        <v>330389000</v>
      </c>
      <c r="L43" s="4">
        <v>332297000</v>
      </c>
      <c r="M43" s="4">
        <v>334666000</v>
      </c>
    </row>
    <row r="44" spans="1:13" ht="16" x14ac:dyDescent="0.2">
      <c r="A44" s="3" t="s">
        <v>46</v>
      </c>
      <c r="B44" s="6">
        <v>-7.0000000000000007E-2</v>
      </c>
      <c r="C44" s="6">
        <v>-0.04</v>
      </c>
      <c r="D44" s="6">
        <v>-1.08</v>
      </c>
      <c r="E44" s="6">
        <v>-0.72</v>
      </c>
      <c r="F44" s="6">
        <v>-0.4</v>
      </c>
      <c r="G44" s="6">
        <v>-0.83</v>
      </c>
      <c r="H44" s="6">
        <v>-0.59</v>
      </c>
      <c r="I44" s="7">
        <v>-0.61</v>
      </c>
      <c r="J44" s="6">
        <v>-0.14000000000000001</v>
      </c>
      <c r="K44" s="6">
        <v>-0.12</v>
      </c>
      <c r="L44" s="6">
        <v>-0.28000000000000003</v>
      </c>
      <c r="M44" s="6">
        <v>-7.0000000000000007E-2</v>
      </c>
    </row>
    <row r="45" spans="1:13" ht="16" x14ac:dyDescent="0.2">
      <c r="A45" s="3" t="s">
        <v>47</v>
      </c>
      <c r="B45" s="6">
        <v>-7.0000000000000007E-2</v>
      </c>
      <c r="C45" s="6">
        <v>-0.04</v>
      </c>
      <c r="D45" s="6">
        <v>-1.08</v>
      </c>
      <c r="E45" s="6">
        <v>-0.72</v>
      </c>
      <c r="F45" s="6">
        <v>-0.4</v>
      </c>
      <c r="G45" s="6">
        <v>-0.83</v>
      </c>
      <c r="H45" s="6">
        <v>-0.59</v>
      </c>
      <c r="I45" s="7">
        <v>-0.61</v>
      </c>
      <c r="J45" s="6">
        <v>-0.14000000000000001</v>
      </c>
      <c r="K45" s="6">
        <v>-0.12</v>
      </c>
      <c r="L45" s="6">
        <v>-0.28000000000000003</v>
      </c>
      <c r="M45" s="6">
        <v>-7.0000000000000007E-2</v>
      </c>
    </row>
    <row r="46" spans="1:13" ht="16" x14ac:dyDescent="0.2">
      <c r="A46" s="3" t="s">
        <v>48</v>
      </c>
      <c r="B46" s="4">
        <v>-8674000</v>
      </c>
      <c r="C46" s="4">
        <v>2444000</v>
      </c>
      <c r="D46" s="4">
        <v>-65994000</v>
      </c>
      <c r="E46" s="4">
        <v>-78467000</v>
      </c>
      <c r="F46" s="4">
        <v>-57381000</v>
      </c>
      <c r="G46" s="4">
        <v>-61077000</v>
      </c>
      <c r="H46" s="4">
        <v>-98868000</v>
      </c>
      <c r="I46" s="5">
        <v>-64074000</v>
      </c>
      <c r="J46" s="4">
        <v>-21058000</v>
      </c>
      <c r="K46" s="4">
        <v>-15763000</v>
      </c>
      <c r="L46" s="4">
        <v>-22499000</v>
      </c>
      <c r="M46" s="4">
        <v>-4754000</v>
      </c>
    </row>
    <row r="47" spans="1:13" ht="16" x14ac:dyDescent="0.2">
      <c r="A47" s="3" t="s">
        <v>49</v>
      </c>
      <c r="B47" s="6">
        <v>-10.23</v>
      </c>
      <c r="C47" s="6">
        <v>1.81</v>
      </c>
      <c r="D47" s="6">
        <v>-34.25</v>
      </c>
      <c r="E47" s="6">
        <v>-27.34</v>
      </c>
      <c r="F47" s="6">
        <v>-13.31</v>
      </c>
      <c r="G47" s="6">
        <v>-9.3000000000000007</v>
      </c>
      <c r="H47" s="6">
        <v>-10.14</v>
      </c>
      <c r="I47" s="7">
        <v>-5.3</v>
      </c>
      <c r="J47" s="6">
        <v>-10.14</v>
      </c>
      <c r="K47" s="6">
        <v>-8.98</v>
      </c>
      <c r="L47" s="6">
        <v>-6.91</v>
      </c>
      <c r="M47" s="6">
        <v>-5.3</v>
      </c>
    </row>
    <row r="48" spans="1:13" ht="16" x14ac:dyDescent="0.2">
      <c r="A48" s="3" t="s">
        <v>50</v>
      </c>
      <c r="B48" s="4">
        <v>-17029000</v>
      </c>
      <c r="C48" s="4">
        <v>-9730000</v>
      </c>
      <c r="D48" s="4">
        <v>-84899000</v>
      </c>
      <c r="E48" s="4">
        <v>-107946000</v>
      </c>
      <c r="F48" s="4">
        <v>-106768000</v>
      </c>
      <c r="G48" s="4">
        <v>-127684000</v>
      </c>
      <c r="H48" s="4">
        <v>-201203000</v>
      </c>
      <c r="I48" s="5">
        <v>-193347000</v>
      </c>
      <c r="J48" s="4">
        <v>-50691000</v>
      </c>
      <c r="K48" s="4">
        <v>-47272000</v>
      </c>
      <c r="L48" s="4">
        <v>-56172000</v>
      </c>
      <c r="M48" s="4">
        <v>-39212000</v>
      </c>
    </row>
    <row r="49" spans="1:13" ht="16" x14ac:dyDescent="0.2">
      <c r="A49" s="3" t="s">
        <v>51</v>
      </c>
      <c r="B49" s="4">
        <v>-17029000</v>
      </c>
      <c r="C49" s="4">
        <v>-9730000</v>
      </c>
      <c r="D49" s="4">
        <v>-84899000</v>
      </c>
      <c r="E49" s="4">
        <v>-107946000</v>
      </c>
      <c r="F49" s="4">
        <v>-106768000</v>
      </c>
      <c r="G49" s="4">
        <v>-127684000</v>
      </c>
      <c r="H49" s="4">
        <v>-201203000</v>
      </c>
      <c r="I49" s="5">
        <v>-193347000</v>
      </c>
      <c r="J49" s="4">
        <v>-50691000</v>
      </c>
      <c r="K49" s="4">
        <v>-47272000</v>
      </c>
      <c r="L49" s="4">
        <v>-56172000</v>
      </c>
      <c r="M49" s="4">
        <v>-39212000</v>
      </c>
    </row>
    <row r="50" spans="1:13" ht="16" x14ac:dyDescent="0.2">
      <c r="A50" s="3" t="s">
        <v>55</v>
      </c>
      <c r="B50" s="4" t="s">
        <v>18</v>
      </c>
      <c r="C50" s="4">
        <v>249843</v>
      </c>
      <c r="D50" s="4">
        <v>222745</v>
      </c>
      <c r="E50" s="4">
        <v>226002</v>
      </c>
      <c r="F50" s="4">
        <v>241084</v>
      </c>
      <c r="G50" s="4">
        <v>269027</v>
      </c>
      <c r="H50" s="4">
        <v>303152</v>
      </c>
      <c r="I50" s="5">
        <v>375807</v>
      </c>
      <c r="J50" s="4">
        <v>85390</v>
      </c>
      <c r="K50" s="4">
        <v>90200</v>
      </c>
      <c r="L50" s="4">
        <v>95895</v>
      </c>
      <c r="M50" s="4">
        <v>104322</v>
      </c>
    </row>
    <row r="51" spans="1:13" ht="16" x14ac:dyDescent="0.2">
      <c r="A51" s="3" t="s">
        <v>56</v>
      </c>
      <c r="B51" s="4" t="s">
        <v>18</v>
      </c>
      <c r="C51" s="4" t="s">
        <v>18</v>
      </c>
      <c r="D51" s="4" t="s">
        <v>18</v>
      </c>
      <c r="E51" s="4" t="s">
        <v>18</v>
      </c>
      <c r="F51" s="4" t="s">
        <v>18</v>
      </c>
      <c r="G51" s="4" t="s">
        <v>18</v>
      </c>
      <c r="H51" s="4" t="s">
        <v>18</v>
      </c>
      <c r="I51" s="5" t="s">
        <v>18</v>
      </c>
      <c r="J51" s="4" t="s">
        <v>18</v>
      </c>
      <c r="K51" s="4" t="s">
        <v>18</v>
      </c>
      <c r="L51" s="4" t="s">
        <v>18</v>
      </c>
      <c r="M51" s="4" t="s">
        <v>18</v>
      </c>
    </row>
    <row r="52" spans="1:13" ht="16" x14ac:dyDescent="0.2">
      <c r="A52" s="3" t="s">
        <v>57</v>
      </c>
      <c r="B52" s="4">
        <v>8355000</v>
      </c>
      <c r="C52" s="4">
        <v>12174000</v>
      </c>
      <c r="D52" s="4">
        <v>18905000</v>
      </c>
      <c r="E52" s="4">
        <v>29479000</v>
      </c>
      <c r="F52" s="4">
        <v>49387000</v>
      </c>
      <c r="G52" s="4">
        <v>66607000</v>
      </c>
      <c r="H52" s="4">
        <v>102335000</v>
      </c>
      <c r="I52" s="5">
        <v>129273000</v>
      </c>
      <c r="J52" s="4">
        <v>29633000</v>
      </c>
      <c r="K52" s="4">
        <v>31509000</v>
      </c>
      <c r="L52" s="4">
        <v>33673000</v>
      </c>
      <c r="M52" s="4">
        <v>34458000</v>
      </c>
    </row>
    <row r="54" spans="1:13" ht="16" x14ac:dyDescent="0.2">
      <c r="A54" s="2" t="s">
        <v>18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</row>
    <row r="55" spans="1:13" ht="16" x14ac:dyDescent="0.2">
      <c r="A55" s="3" t="s">
        <v>58</v>
      </c>
      <c r="B55" s="4" t="s">
        <v>18</v>
      </c>
      <c r="C55" s="4">
        <v>92024000</v>
      </c>
      <c r="D55" s="4">
        <v>196737000</v>
      </c>
      <c r="E55" s="4">
        <v>689872000</v>
      </c>
      <c r="F55" s="4">
        <v>1129954000</v>
      </c>
      <c r="G55" s="4">
        <v>1953419000</v>
      </c>
      <c r="H55" s="4">
        <v>1887884000</v>
      </c>
      <c r="I55" s="5">
        <v>1858003000</v>
      </c>
      <c r="J55" s="4">
        <v>1887884000</v>
      </c>
      <c r="K55" s="4">
        <v>1954400000</v>
      </c>
      <c r="L55" s="4">
        <v>1818060000</v>
      </c>
      <c r="M55" s="4">
        <v>1858003000</v>
      </c>
    </row>
    <row r="56" spans="1:13" ht="16" x14ac:dyDescent="0.2">
      <c r="A56" s="3" t="s">
        <v>59</v>
      </c>
      <c r="B56" s="4" t="s">
        <v>18</v>
      </c>
      <c r="C56" s="4">
        <v>73407000</v>
      </c>
      <c r="D56" s="4">
        <v>160657000</v>
      </c>
      <c r="E56" s="4">
        <v>636948000</v>
      </c>
      <c r="F56" s="4">
        <v>1032096000</v>
      </c>
      <c r="G56" s="4">
        <v>1821843000</v>
      </c>
      <c r="H56" s="4">
        <v>1649937000</v>
      </c>
      <c r="I56" s="5">
        <v>1574305000</v>
      </c>
      <c r="J56" s="4">
        <v>1649937000</v>
      </c>
      <c r="K56" s="4">
        <v>1715592000</v>
      </c>
      <c r="L56" s="4">
        <v>1584620000</v>
      </c>
      <c r="M56" s="4">
        <v>1574305000</v>
      </c>
    </row>
    <row r="57" spans="1:13" ht="16" x14ac:dyDescent="0.2">
      <c r="A57" s="3" t="s">
        <v>60</v>
      </c>
      <c r="B57" s="4" t="s">
        <v>18</v>
      </c>
      <c r="C57" s="4">
        <v>24444000</v>
      </c>
      <c r="D57" s="4">
        <v>25055000</v>
      </c>
      <c r="E57" s="4">
        <v>138976000</v>
      </c>
      <c r="F57" s="4">
        <v>108895000</v>
      </c>
      <c r="G57" s="4">
        <v>313777000</v>
      </c>
      <c r="H57" s="4">
        <v>204178000</v>
      </c>
      <c r="I57" s="5">
        <v>94143000</v>
      </c>
      <c r="J57" s="4">
        <v>204178000</v>
      </c>
      <c r="K57" s="4">
        <v>256363000</v>
      </c>
      <c r="L57" s="4">
        <v>159318000</v>
      </c>
      <c r="M57" s="4">
        <v>94143000</v>
      </c>
    </row>
    <row r="58" spans="1:13" ht="16" x14ac:dyDescent="0.2">
      <c r="A58" s="3" t="s">
        <v>61</v>
      </c>
      <c r="B58" s="4" t="s">
        <v>18</v>
      </c>
      <c r="C58" s="4">
        <v>48963000</v>
      </c>
      <c r="D58" s="4">
        <v>135602000</v>
      </c>
      <c r="E58" s="4">
        <v>497972000</v>
      </c>
      <c r="F58" s="4">
        <v>923201000</v>
      </c>
      <c r="G58" s="4">
        <v>1508066000</v>
      </c>
      <c r="H58" s="4">
        <v>1445759000</v>
      </c>
      <c r="I58" s="5">
        <v>1480162000</v>
      </c>
      <c r="J58" s="4">
        <v>1445759000</v>
      </c>
      <c r="K58" s="4">
        <v>1459229000</v>
      </c>
      <c r="L58" s="4">
        <v>1425302000</v>
      </c>
      <c r="M58" s="4">
        <v>1480162000</v>
      </c>
    </row>
    <row r="59" spans="1:13" ht="16" x14ac:dyDescent="0.2">
      <c r="A59" s="3" t="s">
        <v>62</v>
      </c>
      <c r="B59" s="4" t="s">
        <v>18</v>
      </c>
      <c r="C59" s="4">
        <v>15186000</v>
      </c>
      <c r="D59" s="4">
        <v>26707000</v>
      </c>
      <c r="E59" s="4">
        <v>35930000</v>
      </c>
      <c r="F59" s="4">
        <v>67037000</v>
      </c>
      <c r="G59" s="4">
        <v>101622000</v>
      </c>
      <c r="H59" s="4">
        <v>156836000</v>
      </c>
      <c r="I59" s="5">
        <v>211157000</v>
      </c>
      <c r="J59" s="4">
        <v>156836000</v>
      </c>
      <c r="K59" s="4">
        <v>187772000</v>
      </c>
      <c r="L59" s="4">
        <v>186593000</v>
      </c>
      <c r="M59" s="4">
        <v>211157000</v>
      </c>
    </row>
    <row r="60" spans="1:13" ht="16" x14ac:dyDescent="0.2">
      <c r="A60" s="3" t="s">
        <v>63</v>
      </c>
      <c r="B60" s="4" t="s">
        <v>18</v>
      </c>
      <c r="C60" s="4">
        <v>11476000</v>
      </c>
      <c r="D60" s="4">
        <v>25155000</v>
      </c>
      <c r="E60" s="4">
        <v>33867000</v>
      </c>
      <c r="F60" s="4">
        <v>63499000</v>
      </c>
      <c r="G60" s="4">
        <v>95543000</v>
      </c>
      <c r="H60" s="4">
        <v>148544000</v>
      </c>
      <c r="I60" s="5">
        <v>199468000</v>
      </c>
      <c r="J60" s="4">
        <v>148544000</v>
      </c>
      <c r="K60" s="4">
        <v>179749000</v>
      </c>
      <c r="L60" s="4">
        <v>177920000</v>
      </c>
      <c r="M60" s="4">
        <v>199468000</v>
      </c>
    </row>
    <row r="61" spans="1:13" ht="16" x14ac:dyDescent="0.2">
      <c r="A61" s="3" t="s">
        <v>64</v>
      </c>
      <c r="B61" s="4" t="s">
        <v>18</v>
      </c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5" t="s">
        <v>18</v>
      </c>
      <c r="J61" s="4" t="s">
        <v>18</v>
      </c>
      <c r="K61" s="4" t="s">
        <v>18</v>
      </c>
      <c r="L61" s="4" t="s">
        <v>18</v>
      </c>
      <c r="M61" s="4" t="s">
        <v>18</v>
      </c>
    </row>
    <row r="62" spans="1:13" ht="16" x14ac:dyDescent="0.2">
      <c r="A62" s="3" t="s">
        <v>65</v>
      </c>
      <c r="B62" s="4" t="s">
        <v>18</v>
      </c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5" t="s">
        <v>18</v>
      </c>
      <c r="J62" s="4" t="s">
        <v>18</v>
      </c>
      <c r="K62" s="4" t="s">
        <v>18</v>
      </c>
      <c r="L62" s="4" t="s">
        <v>18</v>
      </c>
      <c r="M62" s="4" t="s">
        <v>18</v>
      </c>
    </row>
    <row r="63" spans="1:13" ht="16" x14ac:dyDescent="0.2">
      <c r="A63" s="3" t="s">
        <v>66</v>
      </c>
      <c r="B63" s="4" t="s">
        <v>18</v>
      </c>
      <c r="C63" s="4">
        <v>3710000</v>
      </c>
      <c r="D63" s="4">
        <v>1552000</v>
      </c>
      <c r="E63" s="4">
        <v>2063000</v>
      </c>
      <c r="F63" s="4">
        <v>3538000</v>
      </c>
      <c r="G63" s="4">
        <v>6079000</v>
      </c>
      <c r="H63" s="4">
        <v>8292000</v>
      </c>
      <c r="I63" s="5">
        <v>11689000</v>
      </c>
      <c r="J63" s="4">
        <v>8292000</v>
      </c>
      <c r="K63" s="4">
        <v>8023000</v>
      </c>
      <c r="L63" s="4">
        <v>8673000</v>
      </c>
      <c r="M63" s="4">
        <v>11689000</v>
      </c>
    </row>
    <row r="64" spans="1:13" ht="16" x14ac:dyDescent="0.2">
      <c r="A64" s="3" t="s">
        <v>67</v>
      </c>
      <c r="B64" s="4" t="s">
        <v>18</v>
      </c>
      <c r="C64" s="4" t="s">
        <v>18</v>
      </c>
      <c r="D64" s="4" t="s">
        <v>18</v>
      </c>
      <c r="E64" s="4" t="s">
        <v>18</v>
      </c>
      <c r="F64" s="4" t="s">
        <v>18</v>
      </c>
      <c r="G64" s="4" t="s">
        <v>18</v>
      </c>
      <c r="H64" s="4" t="s">
        <v>18</v>
      </c>
      <c r="I64" s="5" t="s">
        <v>18</v>
      </c>
      <c r="J64" s="4" t="s">
        <v>18</v>
      </c>
      <c r="K64" s="4" t="s">
        <v>18</v>
      </c>
      <c r="L64" s="4" t="s">
        <v>18</v>
      </c>
      <c r="M64" s="4" t="s">
        <v>18</v>
      </c>
    </row>
    <row r="65" spans="1:13" ht="16" x14ac:dyDescent="0.2">
      <c r="A65" s="3" t="s">
        <v>68</v>
      </c>
      <c r="B65" s="4" t="s">
        <v>18</v>
      </c>
      <c r="C65" s="4" t="s">
        <v>18</v>
      </c>
      <c r="D65" s="4" t="s">
        <v>18</v>
      </c>
      <c r="E65" s="4" t="s">
        <v>18</v>
      </c>
      <c r="F65" s="4" t="s">
        <v>18</v>
      </c>
      <c r="G65" s="4" t="s">
        <v>18</v>
      </c>
      <c r="H65" s="4" t="s">
        <v>18</v>
      </c>
      <c r="I65" s="5" t="s">
        <v>18</v>
      </c>
      <c r="J65" s="4" t="s">
        <v>18</v>
      </c>
      <c r="K65" s="4" t="s">
        <v>18</v>
      </c>
      <c r="L65" s="4" t="s">
        <v>18</v>
      </c>
      <c r="M65" s="4" t="s">
        <v>18</v>
      </c>
    </row>
    <row r="66" spans="1:13" ht="16" x14ac:dyDescent="0.2">
      <c r="A66" s="3" t="s">
        <v>69</v>
      </c>
      <c r="B66" s="4" t="s">
        <v>18</v>
      </c>
      <c r="C66" s="4" t="s">
        <v>18</v>
      </c>
      <c r="D66" s="4" t="s">
        <v>18</v>
      </c>
      <c r="E66" s="4" t="s">
        <v>18</v>
      </c>
      <c r="F66" s="4" t="s">
        <v>18</v>
      </c>
      <c r="G66" s="4" t="s">
        <v>18</v>
      </c>
      <c r="H66" s="4" t="s">
        <v>18</v>
      </c>
      <c r="I66" s="5" t="s">
        <v>18</v>
      </c>
      <c r="J66" s="4" t="s">
        <v>18</v>
      </c>
      <c r="K66" s="4" t="s">
        <v>18</v>
      </c>
      <c r="L66" s="4" t="s">
        <v>18</v>
      </c>
      <c r="M66" s="4" t="s">
        <v>18</v>
      </c>
    </row>
    <row r="67" spans="1:13" ht="16" x14ac:dyDescent="0.2">
      <c r="A67" s="3" t="s">
        <v>70</v>
      </c>
      <c r="B67" s="4" t="s">
        <v>18</v>
      </c>
      <c r="C67" s="4" t="s">
        <v>18</v>
      </c>
      <c r="D67" s="4" t="s">
        <v>18</v>
      </c>
      <c r="E67" s="4" t="s">
        <v>18</v>
      </c>
      <c r="F67" s="4" t="s">
        <v>18</v>
      </c>
      <c r="G67" s="4" t="s">
        <v>18</v>
      </c>
      <c r="H67" s="4" t="s">
        <v>18</v>
      </c>
      <c r="I67" s="5" t="s">
        <v>18</v>
      </c>
      <c r="J67" s="4" t="s">
        <v>18</v>
      </c>
      <c r="K67" s="4" t="s">
        <v>18</v>
      </c>
      <c r="L67" s="4" t="s">
        <v>18</v>
      </c>
      <c r="M67" s="4" t="s">
        <v>18</v>
      </c>
    </row>
    <row r="68" spans="1:13" ht="16" x14ac:dyDescent="0.2">
      <c r="A68" s="3" t="s">
        <v>71</v>
      </c>
      <c r="B68" s="4" t="s">
        <v>18</v>
      </c>
      <c r="C68" s="4" t="s">
        <v>18</v>
      </c>
      <c r="D68" s="4" t="s">
        <v>18</v>
      </c>
      <c r="E68" s="4" t="s">
        <v>18</v>
      </c>
      <c r="F68" s="4" t="s">
        <v>18</v>
      </c>
      <c r="G68" s="4" t="s">
        <v>18</v>
      </c>
      <c r="H68" s="4" t="s">
        <v>18</v>
      </c>
      <c r="I68" s="5" t="s">
        <v>18</v>
      </c>
      <c r="J68" s="4" t="s">
        <v>18</v>
      </c>
      <c r="K68" s="4" t="s">
        <v>18</v>
      </c>
      <c r="L68" s="4" t="s">
        <v>18</v>
      </c>
      <c r="M68" s="4" t="s">
        <v>18</v>
      </c>
    </row>
    <row r="69" spans="1:13" ht="16" x14ac:dyDescent="0.2">
      <c r="A69" s="3" t="s">
        <v>72</v>
      </c>
      <c r="B69" s="4" t="s">
        <v>18</v>
      </c>
      <c r="C69" s="4" t="s">
        <v>18</v>
      </c>
      <c r="D69" s="4" t="s">
        <v>18</v>
      </c>
      <c r="E69" s="4" t="s">
        <v>18</v>
      </c>
      <c r="F69" s="4" t="s">
        <v>18</v>
      </c>
      <c r="G69" s="4" t="s">
        <v>18</v>
      </c>
      <c r="H69" s="4" t="s">
        <v>18</v>
      </c>
      <c r="I69" s="5" t="s">
        <v>18</v>
      </c>
      <c r="J69" s="4" t="s">
        <v>18</v>
      </c>
      <c r="K69" s="4" t="s">
        <v>18</v>
      </c>
      <c r="L69" s="4" t="s">
        <v>18</v>
      </c>
      <c r="M69" s="4" t="s">
        <v>18</v>
      </c>
    </row>
    <row r="70" spans="1:13" ht="16" x14ac:dyDescent="0.2">
      <c r="A70" s="3" t="s">
        <v>73</v>
      </c>
      <c r="B70" s="4" t="s">
        <v>18</v>
      </c>
      <c r="C70" s="4">
        <v>3431000</v>
      </c>
      <c r="D70" s="4">
        <v>9373000</v>
      </c>
      <c r="E70" s="4">
        <v>16994000</v>
      </c>
      <c r="F70" s="4">
        <v>30821000</v>
      </c>
      <c r="G70" s="4">
        <v>29954000</v>
      </c>
      <c r="H70" s="4">
        <v>81111000</v>
      </c>
      <c r="I70" s="5">
        <v>72541000</v>
      </c>
      <c r="J70" s="4">
        <v>81111000</v>
      </c>
      <c r="K70" s="4">
        <v>51036000</v>
      </c>
      <c r="L70" s="4">
        <v>46847000</v>
      </c>
      <c r="M70" s="4">
        <v>72541000</v>
      </c>
    </row>
    <row r="71" spans="1:13" ht="16" x14ac:dyDescent="0.2">
      <c r="A71" s="3" t="s">
        <v>74</v>
      </c>
      <c r="B71" s="4" t="s">
        <v>18</v>
      </c>
      <c r="C71" s="4" t="s">
        <v>18</v>
      </c>
      <c r="D71" s="4" t="s">
        <v>18</v>
      </c>
      <c r="E71" s="4" t="s">
        <v>18</v>
      </c>
      <c r="F71" s="4" t="s">
        <v>18</v>
      </c>
      <c r="G71" s="4" t="s">
        <v>18</v>
      </c>
      <c r="H71" s="4" t="s">
        <v>18</v>
      </c>
      <c r="I71" s="5" t="s">
        <v>18</v>
      </c>
      <c r="J71" s="4" t="s">
        <v>18</v>
      </c>
      <c r="K71" s="4" t="s">
        <v>18</v>
      </c>
      <c r="L71" s="4" t="s">
        <v>18</v>
      </c>
      <c r="M71" s="4" t="s">
        <v>18</v>
      </c>
    </row>
    <row r="72" spans="1:13" ht="16" x14ac:dyDescent="0.2">
      <c r="A72" s="3" t="s">
        <v>75</v>
      </c>
      <c r="B72" s="4" t="s">
        <v>18</v>
      </c>
      <c r="C72" s="4" t="s">
        <v>18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18</v>
      </c>
      <c r="I72" s="5" t="s">
        <v>18</v>
      </c>
      <c r="J72" s="4" t="s">
        <v>18</v>
      </c>
      <c r="K72" s="4" t="s">
        <v>18</v>
      </c>
      <c r="L72" s="4" t="s">
        <v>18</v>
      </c>
      <c r="M72" s="4" t="s">
        <v>18</v>
      </c>
    </row>
    <row r="73" spans="1:13" ht="16" x14ac:dyDescent="0.2">
      <c r="A73" s="3" t="s">
        <v>76</v>
      </c>
      <c r="B73" s="4" t="s">
        <v>18</v>
      </c>
      <c r="C73" s="4" t="s">
        <v>18</v>
      </c>
      <c r="D73" s="4" t="s">
        <v>18</v>
      </c>
      <c r="E73" s="4" t="s">
        <v>18</v>
      </c>
      <c r="F73" s="4" t="s">
        <v>18</v>
      </c>
      <c r="G73" s="4" t="s">
        <v>18</v>
      </c>
      <c r="H73" s="4" t="s">
        <v>18</v>
      </c>
      <c r="I73" s="5" t="s">
        <v>18</v>
      </c>
      <c r="J73" s="4" t="s">
        <v>18</v>
      </c>
      <c r="K73" s="4" t="s">
        <v>18</v>
      </c>
      <c r="L73" s="4" t="s">
        <v>18</v>
      </c>
      <c r="M73" s="4" t="s">
        <v>18</v>
      </c>
    </row>
    <row r="74" spans="1:13" ht="16" x14ac:dyDescent="0.2">
      <c r="A74" s="3" t="s">
        <v>77</v>
      </c>
      <c r="B74" s="4" t="s">
        <v>18</v>
      </c>
      <c r="C74" s="4" t="s">
        <v>18</v>
      </c>
      <c r="D74" s="4" t="s">
        <v>18</v>
      </c>
      <c r="E74" s="4" t="s">
        <v>18</v>
      </c>
      <c r="F74" s="4" t="s">
        <v>18</v>
      </c>
      <c r="G74" s="4" t="s">
        <v>18</v>
      </c>
      <c r="H74" s="4" t="s">
        <v>18</v>
      </c>
      <c r="I74" s="5" t="s">
        <v>18</v>
      </c>
      <c r="J74" s="4" t="s">
        <v>18</v>
      </c>
      <c r="K74" s="4" t="s">
        <v>18</v>
      </c>
      <c r="L74" s="4" t="s">
        <v>18</v>
      </c>
      <c r="M74" s="4" t="s">
        <v>18</v>
      </c>
    </row>
    <row r="75" spans="1:13" ht="16" x14ac:dyDescent="0.2">
      <c r="A75" s="3" t="s">
        <v>78</v>
      </c>
      <c r="B75" s="4" t="s">
        <v>18</v>
      </c>
      <c r="C75" s="4" t="s">
        <v>18</v>
      </c>
      <c r="D75" s="4" t="s">
        <v>18</v>
      </c>
      <c r="E75" s="4" t="s">
        <v>18</v>
      </c>
      <c r="F75" s="4" t="s">
        <v>18</v>
      </c>
      <c r="G75" s="4" t="s">
        <v>18</v>
      </c>
      <c r="H75" s="4" t="s">
        <v>18</v>
      </c>
      <c r="I75" s="5" t="s">
        <v>18</v>
      </c>
      <c r="J75" s="4" t="s">
        <v>18</v>
      </c>
      <c r="K75" s="4" t="s">
        <v>18</v>
      </c>
      <c r="L75" s="4" t="s">
        <v>18</v>
      </c>
      <c r="M75" s="4" t="s">
        <v>18</v>
      </c>
    </row>
    <row r="76" spans="1:13" ht="16" x14ac:dyDescent="0.2">
      <c r="A76" s="3" t="s">
        <v>79</v>
      </c>
      <c r="B76" s="4" t="s">
        <v>18</v>
      </c>
      <c r="C76" s="4">
        <v>71119000</v>
      </c>
      <c r="D76" s="4">
        <v>101643000</v>
      </c>
      <c r="E76" s="4">
        <v>140952000</v>
      </c>
      <c r="F76" s="4">
        <v>250697000</v>
      </c>
      <c r="G76" s="4">
        <v>418652000</v>
      </c>
      <c r="H76" s="4">
        <v>700024000</v>
      </c>
      <c r="I76" s="5">
        <v>731907000</v>
      </c>
      <c r="J76" s="4">
        <v>700024000</v>
      </c>
      <c r="K76" s="4">
        <v>713164000</v>
      </c>
      <c r="L76" s="4">
        <v>715148000</v>
      </c>
      <c r="M76" s="4">
        <v>731907000</v>
      </c>
    </row>
    <row r="77" spans="1:13" ht="16" x14ac:dyDescent="0.2">
      <c r="A77" s="3" t="s">
        <v>80</v>
      </c>
      <c r="B77" s="4" t="s">
        <v>18</v>
      </c>
      <c r="C77" s="4">
        <v>51423000</v>
      </c>
      <c r="D77" s="4">
        <v>73210000</v>
      </c>
      <c r="E77" s="4">
        <v>34277000</v>
      </c>
      <c r="F77" s="4">
        <v>84228000</v>
      </c>
      <c r="G77" s="4">
        <v>193837000</v>
      </c>
      <c r="H77" s="4">
        <v>240059000</v>
      </c>
      <c r="I77" s="5">
        <v>180883000</v>
      </c>
      <c r="J77" s="4">
        <v>240059000</v>
      </c>
      <c r="K77" s="4">
        <v>225096000</v>
      </c>
      <c r="L77" s="4">
        <v>423302000</v>
      </c>
      <c r="M77" s="4">
        <v>180883000</v>
      </c>
    </row>
    <row r="78" spans="1:13" ht="16" x14ac:dyDescent="0.2">
      <c r="A78" s="3" t="s">
        <v>81</v>
      </c>
      <c r="B78" s="4" t="s">
        <v>18</v>
      </c>
      <c r="C78" s="4">
        <v>79159000</v>
      </c>
      <c r="D78" s="4">
        <v>113109000</v>
      </c>
      <c r="E78" s="4">
        <v>101466000</v>
      </c>
      <c r="F78" s="4">
        <v>166836000</v>
      </c>
      <c r="G78" s="4">
        <v>314050000</v>
      </c>
      <c r="H78" s="4">
        <v>418960000</v>
      </c>
      <c r="I78" s="5">
        <v>436222000</v>
      </c>
      <c r="J78" s="4">
        <v>418960000</v>
      </c>
      <c r="K78" s="4">
        <v>429096000</v>
      </c>
      <c r="L78" s="4">
        <v>651822000</v>
      </c>
      <c r="M78" s="4">
        <v>436222000</v>
      </c>
    </row>
    <row r="79" spans="1:13" ht="16" x14ac:dyDescent="0.2">
      <c r="A79" s="3" t="s">
        <v>82</v>
      </c>
      <c r="B79" s="4" t="s">
        <v>18</v>
      </c>
      <c r="C79" s="4">
        <v>27736000</v>
      </c>
      <c r="D79" s="4">
        <v>39899000</v>
      </c>
      <c r="E79" s="4">
        <v>67189000</v>
      </c>
      <c r="F79" s="4">
        <v>82608000</v>
      </c>
      <c r="G79" s="4">
        <v>120213000</v>
      </c>
      <c r="H79" s="4">
        <v>178901000</v>
      </c>
      <c r="I79" s="5">
        <v>255339000</v>
      </c>
      <c r="J79" s="4">
        <v>178901000</v>
      </c>
      <c r="K79" s="4">
        <v>204000000</v>
      </c>
      <c r="L79" s="4">
        <v>228520000</v>
      </c>
      <c r="M79" s="4">
        <v>255339000</v>
      </c>
    </row>
    <row r="80" spans="1:13" ht="16" x14ac:dyDescent="0.2">
      <c r="A80" s="3" t="s">
        <v>83</v>
      </c>
      <c r="B80" s="4" t="s">
        <v>18</v>
      </c>
      <c r="C80" s="4" t="s">
        <v>18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18</v>
      </c>
      <c r="I80" s="5" t="s">
        <v>18</v>
      </c>
      <c r="J80" s="4" t="s">
        <v>18</v>
      </c>
      <c r="K80" s="4" t="s">
        <v>18</v>
      </c>
      <c r="L80" s="4" t="s">
        <v>18</v>
      </c>
      <c r="M80" s="4" t="s">
        <v>18</v>
      </c>
    </row>
    <row r="81" spans="1:13" ht="16" x14ac:dyDescent="0.2">
      <c r="A81" s="3" t="s">
        <v>84</v>
      </c>
      <c r="B81" s="4" t="s">
        <v>18</v>
      </c>
      <c r="C81" s="4" t="s">
        <v>18</v>
      </c>
      <c r="D81" s="4" t="s">
        <v>18</v>
      </c>
      <c r="E81" s="4" t="s">
        <v>18</v>
      </c>
      <c r="F81" s="4" t="s">
        <v>18</v>
      </c>
      <c r="G81" s="4" t="s">
        <v>18</v>
      </c>
      <c r="H81" s="4" t="s">
        <v>18</v>
      </c>
      <c r="I81" s="5" t="s">
        <v>18</v>
      </c>
      <c r="J81" s="4" t="s">
        <v>18</v>
      </c>
      <c r="K81" s="4" t="s">
        <v>18</v>
      </c>
      <c r="L81" s="4" t="s">
        <v>18</v>
      </c>
      <c r="M81" s="4" t="s">
        <v>18</v>
      </c>
    </row>
    <row r="82" spans="1:13" ht="16" x14ac:dyDescent="0.2">
      <c r="A82" s="3" t="s">
        <v>85</v>
      </c>
      <c r="B82" s="4" t="s">
        <v>18</v>
      </c>
      <c r="C82" s="4" t="s">
        <v>18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5" t="s">
        <v>18</v>
      </c>
      <c r="J82" s="4" t="s">
        <v>18</v>
      </c>
      <c r="K82" s="4" t="s">
        <v>18</v>
      </c>
      <c r="L82" s="4" t="s">
        <v>18</v>
      </c>
      <c r="M82" s="4" t="s">
        <v>18</v>
      </c>
    </row>
    <row r="83" spans="1:13" ht="16" x14ac:dyDescent="0.2">
      <c r="A83" s="3" t="s">
        <v>86</v>
      </c>
      <c r="B83" s="4" t="s">
        <v>18</v>
      </c>
      <c r="C83" s="4">
        <v>19696000</v>
      </c>
      <c r="D83" s="4">
        <v>28433000</v>
      </c>
      <c r="E83" s="4">
        <v>106675000</v>
      </c>
      <c r="F83" s="4">
        <v>166469000</v>
      </c>
      <c r="G83" s="4">
        <v>224815000</v>
      </c>
      <c r="H83" s="4">
        <v>459965000</v>
      </c>
      <c r="I83" s="5">
        <v>551024000</v>
      </c>
      <c r="J83" s="4">
        <v>459965000</v>
      </c>
      <c r="K83" s="4">
        <v>488068000</v>
      </c>
      <c r="L83" s="4">
        <v>291846000</v>
      </c>
      <c r="M83" s="4">
        <v>551024000</v>
      </c>
    </row>
    <row r="84" spans="1:13" ht="16" x14ac:dyDescent="0.2">
      <c r="A84" s="3" t="s">
        <v>87</v>
      </c>
      <c r="B84" s="4" t="s">
        <v>18</v>
      </c>
      <c r="C84" s="4">
        <v>4756000</v>
      </c>
      <c r="D84" s="4">
        <v>4239000</v>
      </c>
      <c r="E84" s="4">
        <v>4114000</v>
      </c>
      <c r="F84" s="4">
        <v>19967000</v>
      </c>
      <c r="G84" s="4">
        <v>24784000</v>
      </c>
      <c r="H84" s="4">
        <v>180530000</v>
      </c>
      <c r="I84" s="5">
        <v>165868000</v>
      </c>
      <c r="J84" s="4">
        <v>180530000</v>
      </c>
      <c r="K84" s="4">
        <v>175643000</v>
      </c>
      <c r="L84" s="4">
        <v>170755000</v>
      </c>
      <c r="M84" s="4">
        <v>165868000</v>
      </c>
    </row>
    <row r="85" spans="1:13" ht="16" x14ac:dyDescent="0.2">
      <c r="A85" s="3" t="s">
        <v>88</v>
      </c>
      <c r="B85" s="4" t="s">
        <v>18</v>
      </c>
      <c r="C85" s="4">
        <v>4083000</v>
      </c>
      <c r="D85" s="4">
        <v>4083000</v>
      </c>
      <c r="E85" s="4">
        <v>4083000</v>
      </c>
      <c r="F85" s="4">
        <v>17167000</v>
      </c>
      <c r="G85" s="4">
        <v>23530000</v>
      </c>
      <c r="H85" s="4">
        <v>148047000</v>
      </c>
      <c r="I85" s="5">
        <v>148047000</v>
      </c>
      <c r="J85" s="4">
        <v>148047000</v>
      </c>
      <c r="K85" s="4">
        <v>148047000</v>
      </c>
      <c r="L85" s="4">
        <v>148047000</v>
      </c>
      <c r="M85" s="4">
        <v>148047000</v>
      </c>
    </row>
    <row r="86" spans="1:13" ht="16" x14ac:dyDescent="0.2">
      <c r="A86" s="3" t="s">
        <v>89</v>
      </c>
      <c r="B86" s="4" t="s">
        <v>18</v>
      </c>
      <c r="C86" s="4">
        <v>673000</v>
      </c>
      <c r="D86" s="4">
        <v>156000</v>
      </c>
      <c r="E86" s="4">
        <v>31000</v>
      </c>
      <c r="F86" s="4">
        <v>2800000</v>
      </c>
      <c r="G86" s="4">
        <v>1254000</v>
      </c>
      <c r="H86" s="4">
        <v>32483000</v>
      </c>
      <c r="I86" s="5">
        <v>17821000</v>
      </c>
      <c r="J86" s="4">
        <v>32483000</v>
      </c>
      <c r="K86" s="4">
        <v>27596000</v>
      </c>
      <c r="L86" s="4">
        <v>22708000</v>
      </c>
      <c r="M86" s="4">
        <v>17821000</v>
      </c>
    </row>
    <row r="87" spans="1:13" ht="16" x14ac:dyDescent="0.2">
      <c r="A87" s="3" t="s">
        <v>90</v>
      </c>
      <c r="B87" s="4" t="s">
        <v>18</v>
      </c>
      <c r="C87" s="4" t="s">
        <v>18</v>
      </c>
      <c r="D87" s="4" t="s">
        <v>18</v>
      </c>
      <c r="E87" s="4" t="s">
        <v>18</v>
      </c>
      <c r="F87" s="4" t="s">
        <v>18</v>
      </c>
      <c r="G87" s="4" t="s">
        <v>18</v>
      </c>
      <c r="H87" s="4" t="s">
        <v>18</v>
      </c>
      <c r="I87" s="5" t="s">
        <v>18</v>
      </c>
      <c r="J87" s="4" t="s">
        <v>18</v>
      </c>
      <c r="K87" s="4" t="s">
        <v>18</v>
      </c>
      <c r="L87" s="4" t="s">
        <v>18</v>
      </c>
      <c r="M87" s="4" t="s">
        <v>18</v>
      </c>
    </row>
    <row r="88" spans="1:13" ht="16" x14ac:dyDescent="0.2">
      <c r="A88" s="3" t="s">
        <v>91</v>
      </c>
      <c r="B88" s="4" t="s">
        <v>18</v>
      </c>
      <c r="C88" s="4" t="s">
        <v>18</v>
      </c>
      <c r="D88" s="4" t="s">
        <v>18</v>
      </c>
      <c r="E88" s="4" t="s">
        <v>18</v>
      </c>
      <c r="F88" s="4" t="s">
        <v>18</v>
      </c>
      <c r="G88" s="4" t="s">
        <v>18</v>
      </c>
      <c r="H88" s="4" t="s">
        <v>18</v>
      </c>
      <c r="I88" s="5" t="s">
        <v>18</v>
      </c>
      <c r="J88" s="4" t="s">
        <v>18</v>
      </c>
      <c r="K88" s="4" t="s">
        <v>18</v>
      </c>
      <c r="L88" s="4" t="s">
        <v>18</v>
      </c>
      <c r="M88" s="4" t="s">
        <v>18</v>
      </c>
    </row>
    <row r="89" spans="1:13" ht="16" x14ac:dyDescent="0.2">
      <c r="A89" s="3" t="s">
        <v>92</v>
      </c>
      <c r="B89" s="4" t="s">
        <v>18</v>
      </c>
      <c r="C89" s="4">
        <v>14940000</v>
      </c>
      <c r="D89" s="4">
        <v>24194000</v>
      </c>
      <c r="E89" s="4">
        <v>102561000</v>
      </c>
      <c r="F89" s="4">
        <v>146502000</v>
      </c>
      <c r="G89" s="4">
        <v>200031000</v>
      </c>
      <c r="H89" s="4">
        <v>279435000</v>
      </c>
      <c r="I89" s="5">
        <v>385156000</v>
      </c>
      <c r="J89" s="4">
        <v>279435000</v>
      </c>
      <c r="K89" s="4">
        <v>312425000</v>
      </c>
      <c r="L89" s="4">
        <v>121091000</v>
      </c>
      <c r="M89" s="4">
        <v>385156000</v>
      </c>
    </row>
    <row r="90" spans="1:13" ht="16" x14ac:dyDescent="0.2">
      <c r="A90" s="3" t="s">
        <v>93</v>
      </c>
      <c r="B90" s="4" t="s">
        <v>18</v>
      </c>
      <c r="C90" s="4">
        <v>163143000</v>
      </c>
      <c r="D90" s="4">
        <v>298380000</v>
      </c>
      <c r="E90" s="4">
        <v>830824000</v>
      </c>
      <c r="F90" s="4">
        <v>1380651000</v>
      </c>
      <c r="G90" s="4">
        <v>2372071000</v>
      </c>
      <c r="H90" s="4">
        <v>2587908000</v>
      </c>
      <c r="I90" s="5">
        <v>2589910000</v>
      </c>
      <c r="J90" s="4">
        <v>2587908000</v>
      </c>
      <c r="K90" s="4">
        <v>2667564000</v>
      </c>
      <c r="L90" s="4">
        <v>2533208000</v>
      </c>
      <c r="M90" s="4">
        <v>2589910000</v>
      </c>
    </row>
    <row r="91" spans="1:13" ht="16" x14ac:dyDescent="0.2">
      <c r="A91" s="3" t="s">
        <v>94</v>
      </c>
      <c r="B91" s="4" t="s">
        <v>18</v>
      </c>
      <c r="C91" s="4">
        <v>7954000</v>
      </c>
      <c r="D91" s="4">
        <v>22037000</v>
      </c>
      <c r="E91" s="4">
        <v>39777000</v>
      </c>
      <c r="F91" s="4">
        <v>60112000</v>
      </c>
      <c r="G91" s="4">
        <v>64171000</v>
      </c>
      <c r="H91" s="4">
        <v>102032000</v>
      </c>
      <c r="I91" s="5">
        <v>96275000</v>
      </c>
      <c r="J91" s="4">
        <v>102032000</v>
      </c>
      <c r="K91" s="4">
        <v>123937000</v>
      </c>
      <c r="L91" s="4">
        <v>86976000</v>
      </c>
      <c r="M91" s="4">
        <v>96275000</v>
      </c>
    </row>
    <row r="92" spans="1:13" ht="16" x14ac:dyDescent="0.2">
      <c r="A92" s="3" t="s">
        <v>95</v>
      </c>
      <c r="B92" s="4" t="s">
        <v>18</v>
      </c>
      <c r="C92" s="4">
        <v>4725000</v>
      </c>
      <c r="D92" s="4">
        <v>14285000</v>
      </c>
      <c r="E92" s="4">
        <v>11463000</v>
      </c>
      <c r="F92" s="4">
        <v>14485000</v>
      </c>
      <c r="G92" s="4">
        <v>26086000</v>
      </c>
      <c r="H92" s="4">
        <v>35607000</v>
      </c>
      <c r="I92" s="5">
        <v>40590000</v>
      </c>
      <c r="J92" s="4">
        <v>35607000</v>
      </c>
      <c r="K92" s="4">
        <v>54563000</v>
      </c>
      <c r="L92" s="4">
        <v>32376000</v>
      </c>
      <c r="M92" s="4">
        <v>40590000</v>
      </c>
    </row>
    <row r="93" spans="1:13" ht="16" x14ac:dyDescent="0.2">
      <c r="A93" s="3" t="s">
        <v>96</v>
      </c>
      <c r="B93" s="4" t="s">
        <v>18</v>
      </c>
      <c r="C93" s="4">
        <v>897000</v>
      </c>
      <c r="D93" s="4">
        <v>225000</v>
      </c>
      <c r="E93" s="4" t="s">
        <v>18</v>
      </c>
      <c r="F93" s="4" t="s">
        <v>18</v>
      </c>
      <c r="G93" s="4" t="s">
        <v>18</v>
      </c>
      <c r="H93" s="4" t="s">
        <v>18</v>
      </c>
      <c r="I93" s="5" t="s">
        <v>18</v>
      </c>
      <c r="J93" s="4" t="s">
        <v>18</v>
      </c>
      <c r="K93" s="4" t="s">
        <v>18</v>
      </c>
      <c r="L93" s="4" t="s">
        <v>18</v>
      </c>
      <c r="M93" s="4" t="s">
        <v>18</v>
      </c>
    </row>
    <row r="94" spans="1:13" ht="16" x14ac:dyDescent="0.2">
      <c r="A94" s="3" t="s">
        <v>97</v>
      </c>
      <c r="B94" s="4" t="s">
        <v>18</v>
      </c>
      <c r="C94" s="4" t="s">
        <v>18</v>
      </c>
      <c r="D94" s="4" t="s">
        <v>18</v>
      </c>
      <c r="E94" s="4" t="s">
        <v>18</v>
      </c>
      <c r="F94" s="4" t="s">
        <v>18</v>
      </c>
      <c r="G94" s="4" t="s">
        <v>18</v>
      </c>
      <c r="H94" s="4" t="s">
        <v>18</v>
      </c>
      <c r="I94" s="5" t="s">
        <v>18</v>
      </c>
      <c r="J94" s="4" t="s">
        <v>18</v>
      </c>
      <c r="K94" s="4" t="s">
        <v>18</v>
      </c>
      <c r="L94" s="4" t="s">
        <v>18</v>
      </c>
      <c r="M94" s="4" t="s">
        <v>18</v>
      </c>
    </row>
    <row r="95" spans="1:13" ht="16" x14ac:dyDescent="0.2">
      <c r="A95" s="3" t="s">
        <v>98</v>
      </c>
      <c r="B95" s="4" t="s">
        <v>18</v>
      </c>
      <c r="C95" s="4">
        <v>2332000</v>
      </c>
      <c r="D95" s="4">
        <v>7527000</v>
      </c>
      <c r="E95" s="4">
        <v>28314000</v>
      </c>
      <c r="F95" s="4">
        <v>45627000</v>
      </c>
      <c r="G95" s="4">
        <v>38085000</v>
      </c>
      <c r="H95" s="4">
        <v>66425000</v>
      </c>
      <c r="I95" s="5">
        <v>55685000</v>
      </c>
      <c r="J95" s="4">
        <v>66425000</v>
      </c>
      <c r="K95" s="4">
        <v>69374000</v>
      </c>
      <c r="L95" s="4">
        <v>54600000</v>
      </c>
      <c r="M95" s="4">
        <v>55685000</v>
      </c>
    </row>
    <row r="96" spans="1:13" ht="16" x14ac:dyDescent="0.2">
      <c r="A96" s="3" t="s">
        <v>99</v>
      </c>
      <c r="B96" s="4" t="s">
        <v>18</v>
      </c>
      <c r="C96" s="4">
        <v>356000</v>
      </c>
      <c r="D96" s="4">
        <v>255000</v>
      </c>
      <c r="E96" s="4">
        <v>0</v>
      </c>
      <c r="F96" s="4">
        <v>17717000</v>
      </c>
      <c r="G96" s="4">
        <v>37292000</v>
      </c>
      <c r="H96" s="4">
        <v>33275000</v>
      </c>
      <c r="I96" s="5">
        <v>35076000</v>
      </c>
      <c r="J96" s="4">
        <v>33275000</v>
      </c>
      <c r="K96" s="4">
        <v>34796000</v>
      </c>
      <c r="L96" s="4">
        <v>70696000</v>
      </c>
      <c r="M96" s="4">
        <v>35076000</v>
      </c>
    </row>
    <row r="97" spans="1:13" ht="16" x14ac:dyDescent="0.2">
      <c r="A97" s="3" t="s">
        <v>100</v>
      </c>
      <c r="B97" s="4" t="s">
        <v>18</v>
      </c>
      <c r="C97" s="4">
        <v>356000</v>
      </c>
      <c r="D97" s="4">
        <v>255000</v>
      </c>
      <c r="E97" s="4" t="s">
        <v>18</v>
      </c>
      <c r="F97" s="4" t="s">
        <v>18</v>
      </c>
      <c r="G97" s="4">
        <v>12117000</v>
      </c>
      <c r="H97" s="4" t="s">
        <v>18</v>
      </c>
      <c r="I97" s="5" t="s">
        <v>18</v>
      </c>
      <c r="J97" s="4" t="s">
        <v>18</v>
      </c>
      <c r="K97" s="4" t="s">
        <v>18</v>
      </c>
      <c r="L97" s="4">
        <v>35330000</v>
      </c>
      <c r="M97" s="4" t="s">
        <v>18</v>
      </c>
    </row>
    <row r="98" spans="1:13" ht="16" x14ac:dyDescent="0.2">
      <c r="A98" s="3" t="s">
        <v>101</v>
      </c>
      <c r="B98" s="4" t="s">
        <v>18</v>
      </c>
      <c r="C98" s="4" t="s">
        <v>18</v>
      </c>
      <c r="D98" s="4" t="s">
        <v>18</v>
      </c>
      <c r="E98" s="4" t="s">
        <v>18</v>
      </c>
      <c r="F98" s="4">
        <v>17717000</v>
      </c>
      <c r="G98" s="4">
        <v>25175000</v>
      </c>
      <c r="H98" s="4">
        <v>33275000</v>
      </c>
      <c r="I98" s="5">
        <v>35076000</v>
      </c>
      <c r="J98" s="4">
        <v>33275000</v>
      </c>
      <c r="K98" s="4">
        <v>34796000</v>
      </c>
      <c r="L98" s="4">
        <v>35366000</v>
      </c>
      <c r="M98" s="4">
        <v>35076000</v>
      </c>
    </row>
    <row r="99" spans="1:13" ht="16" x14ac:dyDescent="0.2">
      <c r="A99" s="3" t="s">
        <v>102</v>
      </c>
      <c r="B99" s="4" t="s">
        <v>18</v>
      </c>
      <c r="C99" s="4">
        <v>18853000</v>
      </c>
      <c r="D99" s="4">
        <v>39087000</v>
      </c>
      <c r="E99" s="4">
        <v>44106000</v>
      </c>
      <c r="F99" s="4">
        <v>63548000</v>
      </c>
      <c r="G99" s="4">
        <v>187102000</v>
      </c>
      <c r="H99" s="4">
        <v>262563000</v>
      </c>
      <c r="I99" s="5">
        <v>346424000</v>
      </c>
      <c r="J99" s="4">
        <v>262563000</v>
      </c>
      <c r="K99" s="4">
        <v>285772000</v>
      </c>
      <c r="L99" s="4">
        <v>315446000</v>
      </c>
      <c r="M99" s="4">
        <v>346424000</v>
      </c>
    </row>
    <row r="100" spans="1:13" ht="16" x14ac:dyDescent="0.2">
      <c r="A100" s="3" t="s">
        <v>103</v>
      </c>
      <c r="B100" s="4" t="s">
        <v>18</v>
      </c>
      <c r="C100" s="4">
        <v>11927000</v>
      </c>
      <c r="D100" s="4">
        <v>16817000</v>
      </c>
      <c r="E100" s="4">
        <v>30843000</v>
      </c>
      <c r="F100" s="4">
        <v>54945000</v>
      </c>
      <c r="G100" s="4">
        <v>116546000</v>
      </c>
      <c r="H100" s="4">
        <v>218647000</v>
      </c>
      <c r="I100" s="5">
        <v>294100000</v>
      </c>
      <c r="J100" s="4">
        <v>218647000</v>
      </c>
      <c r="K100" s="4">
        <v>238795000</v>
      </c>
      <c r="L100" s="4">
        <v>267979000</v>
      </c>
      <c r="M100" s="4">
        <v>294100000</v>
      </c>
    </row>
    <row r="101" spans="1:13" ht="16" x14ac:dyDescent="0.2">
      <c r="A101" s="3" t="s">
        <v>104</v>
      </c>
      <c r="B101" s="4" t="s">
        <v>18</v>
      </c>
      <c r="C101" s="4" t="s">
        <v>18</v>
      </c>
      <c r="D101" s="4" t="s">
        <v>18</v>
      </c>
      <c r="E101" s="4" t="s">
        <v>18</v>
      </c>
      <c r="F101" s="4" t="s">
        <v>18</v>
      </c>
      <c r="G101" s="4" t="s">
        <v>18</v>
      </c>
      <c r="H101" s="4" t="s">
        <v>18</v>
      </c>
      <c r="I101" s="5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</row>
    <row r="102" spans="1:13" ht="16" x14ac:dyDescent="0.2">
      <c r="A102" s="3" t="s">
        <v>105</v>
      </c>
      <c r="B102" s="4" t="s">
        <v>18</v>
      </c>
      <c r="C102" s="4" t="s">
        <v>18</v>
      </c>
      <c r="D102" s="4" t="s">
        <v>18</v>
      </c>
      <c r="E102" s="4" t="s">
        <v>18</v>
      </c>
      <c r="F102" s="4" t="s">
        <v>18</v>
      </c>
      <c r="G102" s="4" t="s">
        <v>18</v>
      </c>
      <c r="H102" s="4" t="s">
        <v>18</v>
      </c>
      <c r="I102" s="5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</row>
    <row r="103" spans="1:13" ht="16" x14ac:dyDescent="0.2">
      <c r="A103" s="3" t="s">
        <v>106</v>
      </c>
      <c r="B103" s="4" t="s">
        <v>18</v>
      </c>
      <c r="C103" s="4">
        <v>6926000</v>
      </c>
      <c r="D103" s="4">
        <v>22270000</v>
      </c>
      <c r="E103" s="4">
        <v>13263000</v>
      </c>
      <c r="F103" s="4">
        <v>8603000</v>
      </c>
      <c r="G103" s="4">
        <v>70556000</v>
      </c>
      <c r="H103" s="4">
        <v>43916000</v>
      </c>
      <c r="I103" s="5">
        <v>52324000</v>
      </c>
      <c r="J103" s="4">
        <v>43916000</v>
      </c>
      <c r="K103" s="4">
        <v>46977000</v>
      </c>
      <c r="L103" s="4">
        <v>47467000</v>
      </c>
      <c r="M103" s="4">
        <v>52324000</v>
      </c>
    </row>
    <row r="104" spans="1:13" ht="16" x14ac:dyDescent="0.2">
      <c r="A104" s="3" t="s">
        <v>107</v>
      </c>
      <c r="B104" s="4" t="s">
        <v>18</v>
      </c>
      <c r="C104" s="4">
        <v>27163000</v>
      </c>
      <c r="D104" s="4">
        <v>61379000</v>
      </c>
      <c r="E104" s="4">
        <v>83883000</v>
      </c>
      <c r="F104" s="4">
        <v>141377000</v>
      </c>
      <c r="G104" s="4">
        <v>288565000</v>
      </c>
      <c r="H104" s="4">
        <v>397870000</v>
      </c>
      <c r="I104" s="5">
        <v>477775000</v>
      </c>
      <c r="J104" s="4">
        <v>397870000</v>
      </c>
      <c r="K104" s="4">
        <v>444505000</v>
      </c>
      <c r="L104" s="4">
        <v>473118000</v>
      </c>
      <c r="M104" s="4">
        <v>477775000</v>
      </c>
    </row>
    <row r="105" spans="1:13" ht="16" x14ac:dyDescent="0.2">
      <c r="A105" s="3" t="s">
        <v>108</v>
      </c>
      <c r="B105" s="4" t="s">
        <v>18</v>
      </c>
      <c r="C105" s="4">
        <v>10568000</v>
      </c>
      <c r="D105" s="4">
        <v>10443000</v>
      </c>
      <c r="E105" s="4">
        <v>10506000</v>
      </c>
      <c r="F105" s="4">
        <v>410584000</v>
      </c>
      <c r="G105" s="4">
        <v>1255914000</v>
      </c>
      <c r="H105" s="4">
        <v>1543816000</v>
      </c>
      <c r="I105" s="5">
        <v>1384045000</v>
      </c>
      <c r="J105" s="4">
        <v>1543816000</v>
      </c>
      <c r="K105" s="4">
        <v>1546159000</v>
      </c>
      <c r="L105" s="4">
        <v>1388375000</v>
      </c>
      <c r="M105" s="4">
        <v>1384045000</v>
      </c>
    </row>
    <row r="106" spans="1:13" ht="16" x14ac:dyDescent="0.2">
      <c r="A106" s="3" t="s">
        <v>109</v>
      </c>
      <c r="B106" s="4" t="s">
        <v>18</v>
      </c>
      <c r="C106" s="4">
        <v>255000</v>
      </c>
      <c r="D106" s="4" t="s">
        <v>18</v>
      </c>
      <c r="E106" s="4" t="s">
        <v>18</v>
      </c>
      <c r="F106" s="4">
        <v>383275000</v>
      </c>
      <c r="G106" s="4">
        <v>1146877000</v>
      </c>
      <c r="H106" s="4">
        <v>1436192000</v>
      </c>
      <c r="I106" s="5">
        <v>1282372000</v>
      </c>
      <c r="J106" s="4">
        <v>1436192000</v>
      </c>
      <c r="K106" s="4">
        <v>1437355000</v>
      </c>
      <c r="L106" s="4">
        <v>1281383000</v>
      </c>
      <c r="M106" s="4">
        <v>1282372000</v>
      </c>
    </row>
    <row r="107" spans="1:13" ht="16" x14ac:dyDescent="0.2">
      <c r="A107" s="3" t="s">
        <v>110</v>
      </c>
      <c r="B107" s="4" t="s">
        <v>18</v>
      </c>
      <c r="C107" s="4">
        <v>10313000</v>
      </c>
      <c r="D107" s="4">
        <v>10443000</v>
      </c>
      <c r="E107" s="4">
        <v>10506000</v>
      </c>
      <c r="F107" s="4">
        <v>27309000</v>
      </c>
      <c r="G107" s="4">
        <v>109037000</v>
      </c>
      <c r="H107" s="4">
        <v>107624000</v>
      </c>
      <c r="I107" s="5">
        <v>101673000</v>
      </c>
      <c r="J107" s="4">
        <v>107624000</v>
      </c>
      <c r="K107" s="4">
        <v>108804000</v>
      </c>
      <c r="L107" s="4">
        <v>106992000</v>
      </c>
      <c r="M107" s="4">
        <v>101673000</v>
      </c>
    </row>
    <row r="108" spans="1:13" ht="16" x14ac:dyDescent="0.2">
      <c r="A108" s="3" t="s">
        <v>111</v>
      </c>
      <c r="B108" s="4" t="s">
        <v>18</v>
      </c>
      <c r="C108" s="4">
        <v>185246000</v>
      </c>
      <c r="D108" s="4">
        <v>340063000</v>
      </c>
      <c r="E108" s="4">
        <v>10607000</v>
      </c>
      <c r="F108" s="4">
        <v>11750000</v>
      </c>
      <c r="G108" s="4">
        <v>11794000</v>
      </c>
      <c r="H108" s="4">
        <v>22258000</v>
      </c>
      <c r="I108" s="5">
        <v>28833000</v>
      </c>
      <c r="J108" s="4">
        <v>22258000</v>
      </c>
      <c r="K108" s="4">
        <v>24314000</v>
      </c>
      <c r="L108" s="4">
        <v>29881000</v>
      </c>
      <c r="M108" s="4">
        <v>28833000</v>
      </c>
    </row>
    <row r="109" spans="1:13" ht="16" x14ac:dyDescent="0.2">
      <c r="A109" s="3" t="s">
        <v>112</v>
      </c>
      <c r="B109" s="4" t="s">
        <v>18</v>
      </c>
      <c r="C109" s="4">
        <v>1623000</v>
      </c>
      <c r="D109" s="4">
        <v>1879000</v>
      </c>
      <c r="E109" s="4">
        <v>804000</v>
      </c>
      <c r="F109" s="4">
        <v>1891000</v>
      </c>
      <c r="G109" s="4">
        <v>4680000</v>
      </c>
      <c r="H109" s="4">
        <v>11732000</v>
      </c>
      <c r="I109" s="5">
        <v>17354000</v>
      </c>
      <c r="J109" s="4">
        <v>11732000</v>
      </c>
      <c r="K109" s="4">
        <v>13465000</v>
      </c>
      <c r="L109" s="4">
        <v>18860000</v>
      </c>
      <c r="M109" s="4">
        <v>17354000</v>
      </c>
    </row>
    <row r="110" spans="1:13" ht="16" x14ac:dyDescent="0.2">
      <c r="A110" s="3" t="s">
        <v>113</v>
      </c>
      <c r="B110" s="4" t="s">
        <v>18</v>
      </c>
      <c r="C110" s="4" t="s">
        <v>18</v>
      </c>
      <c r="D110" s="4" t="s">
        <v>18</v>
      </c>
      <c r="E110" s="4" t="s">
        <v>18</v>
      </c>
      <c r="F110" s="4" t="s">
        <v>18</v>
      </c>
      <c r="G110" s="4" t="s">
        <v>18</v>
      </c>
      <c r="H110" s="4" t="s">
        <v>18</v>
      </c>
      <c r="I110" s="5" t="s">
        <v>18</v>
      </c>
      <c r="J110" s="4" t="s">
        <v>18</v>
      </c>
      <c r="K110" s="4" t="s">
        <v>18</v>
      </c>
      <c r="L110" s="4" t="s">
        <v>18</v>
      </c>
      <c r="M110" s="4" t="s">
        <v>18</v>
      </c>
    </row>
    <row r="111" spans="1:13" ht="16" x14ac:dyDescent="0.2">
      <c r="A111" s="3" t="s">
        <v>103</v>
      </c>
      <c r="B111" s="4" t="s">
        <v>18</v>
      </c>
      <c r="C111" s="4" t="s">
        <v>18</v>
      </c>
      <c r="D111" s="4" t="s">
        <v>18</v>
      </c>
      <c r="E111" s="4" t="s">
        <v>18</v>
      </c>
      <c r="F111" s="4" t="s">
        <v>18</v>
      </c>
      <c r="G111" s="4" t="s">
        <v>18</v>
      </c>
      <c r="H111" s="4" t="s">
        <v>18</v>
      </c>
      <c r="I111" s="5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</row>
    <row r="112" spans="1:13" ht="16" x14ac:dyDescent="0.2">
      <c r="A112" s="3" t="s">
        <v>105</v>
      </c>
      <c r="B112" s="4" t="s">
        <v>18</v>
      </c>
      <c r="C112" s="4" t="s">
        <v>18</v>
      </c>
      <c r="D112" s="4" t="s">
        <v>18</v>
      </c>
      <c r="E112" s="4" t="s">
        <v>18</v>
      </c>
      <c r="F112" s="4" t="s">
        <v>18</v>
      </c>
      <c r="G112" s="4" t="s">
        <v>18</v>
      </c>
      <c r="H112" s="4" t="s">
        <v>18</v>
      </c>
      <c r="I112" s="5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</row>
    <row r="113" spans="1:13" ht="16" x14ac:dyDescent="0.2">
      <c r="A113" s="3" t="s">
        <v>104</v>
      </c>
      <c r="B113" s="4" t="s">
        <v>18</v>
      </c>
      <c r="C113" s="4" t="s">
        <v>18</v>
      </c>
      <c r="D113" s="4" t="s">
        <v>18</v>
      </c>
      <c r="E113" s="4" t="s">
        <v>18</v>
      </c>
      <c r="F113" s="4" t="s">
        <v>18</v>
      </c>
      <c r="G113" s="4" t="s">
        <v>18</v>
      </c>
      <c r="H113" s="4" t="s">
        <v>18</v>
      </c>
      <c r="I113" s="5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</row>
    <row r="114" spans="1:13" ht="16" x14ac:dyDescent="0.2">
      <c r="A114" s="3" t="s">
        <v>114</v>
      </c>
      <c r="B114" s="4" t="s">
        <v>18</v>
      </c>
      <c r="C114" s="4">
        <v>183623000</v>
      </c>
      <c r="D114" s="4">
        <v>338184000</v>
      </c>
      <c r="E114" s="4">
        <v>9803000</v>
      </c>
      <c r="F114" s="4">
        <v>9859000</v>
      </c>
      <c r="G114" s="4">
        <v>7114000</v>
      </c>
      <c r="H114" s="4">
        <v>10526000</v>
      </c>
      <c r="I114" s="5">
        <v>11479000</v>
      </c>
      <c r="J114" s="4">
        <v>10526000</v>
      </c>
      <c r="K114" s="4">
        <v>10849000</v>
      </c>
      <c r="L114" s="4">
        <v>11021000</v>
      </c>
      <c r="M114" s="4">
        <v>11479000</v>
      </c>
    </row>
    <row r="115" spans="1:13" ht="16" x14ac:dyDescent="0.2">
      <c r="A115" s="3" t="s">
        <v>115</v>
      </c>
      <c r="B115" s="4" t="s">
        <v>18</v>
      </c>
      <c r="C115" s="4">
        <v>195814000</v>
      </c>
      <c r="D115" s="4">
        <v>350506000</v>
      </c>
      <c r="E115" s="4">
        <v>21113000</v>
      </c>
      <c r="F115" s="4">
        <v>422334000</v>
      </c>
      <c r="G115" s="4">
        <v>1267708000</v>
      </c>
      <c r="H115" s="4">
        <v>1566074000</v>
      </c>
      <c r="I115" s="5">
        <v>1412878000</v>
      </c>
      <c r="J115" s="4">
        <v>1566074000</v>
      </c>
      <c r="K115" s="4">
        <v>1570473000</v>
      </c>
      <c r="L115" s="4">
        <v>1418256000</v>
      </c>
      <c r="M115" s="4">
        <v>1412878000</v>
      </c>
    </row>
    <row r="116" spans="1:13" ht="16" x14ac:dyDescent="0.2">
      <c r="A116" s="3" t="s">
        <v>116</v>
      </c>
      <c r="B116" s="4" t="s">
        <v>18</v>
      </c>
      <c r="C116" s="4">
        <v>222977000</v>
      </c>
      <c r="D116" s="4">
        <v>411885000</v>
      </c>
      <c r="E116" s="4">
        <v>104996000</v>
      </c>
      <c r="F116" s="4">
        <v>563711000</v>
      </c>
      <c r="G116" s="4">
        <v>1556273000</v>
      </c>
      <c r="H116" s="4">
        <v>1963944000</v>
      </c>
      <c r="I116" s="5">
        <v>1890653000</v>
      </c>
      <c r="J116" s="4">
        <v>1963944000</v>
      </c>
      <c r="K116" s="4">
        <v>2014978000</v>
      </c>
      <c r="L116" s="4">
        <v>1891374000</v>
      </c>
      <c r="M116" s="4">
        <v>1890653000</v>
      </c>
    </row>
    <row r="117" spans="1:13" ht="16" x14ac:dyDescent="0.2">
      <c r="A117" s="3" t="s">
        <v>117</v>
      </c>
      <c r="B117" s="4" t="s">
        <v>18</v>
      </c>
      <c r="C117" s="4" t="s">
        <v>18</v>
      </c>
      <c r="D117" s="4" t="s">
        <v>18</v>
      </c>
      <c r="E117" s="4" t="s">
        <v>18</v>
      </c>
      <c r="F117" s="4" t="s">
        <v>18</v>
      </c>
      <c r="G117" s="4" t="s">
        <v>18</v>
      </c>
      <c r="H117" s="4" t="s">
        <v>18</v>
      </c>
      <c r="I117" s="5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</row>
    <row r="118" spans="1:13" ht="16" x14ac:dyDescent="0.2">
      <c r="A118" s="3" t="s">
        <v>118</v>
      </c>
      <c r="B118" s="4" t="s">
        <v>18</v>
      </c>
      <c r="C118" s="4">
        <v>48986000</v>
      </c>
      <c r="D118" s="4">
        <v>82430000</v>
      </c>
      <c r="E118" s="4">
        <v>1027473000</v>
      </c>
      <c r="F118" s="4">
        <v>1237297000</v>
      </c>
      <c r="G118" s="4">
        <v>1494833000</v>
      </c>
      <c r="H118" s="4">
        <v>1475751000</v>
      </c>
      <c r="I118" s="5">
        <v>1699380000</v>
      </c>
      <c r="J118" s="4">
        <v>1475751000</v>
      </c>
      <c r="K118" s="4">
        <v>1536697000</v>
      </c>
      <c r="L118" s="4">
        <v>1620583000</v>
      </c>
      <c r="M118" s="4">
        <v>1699380000</v>
      </c>
    </row>
    <row r="119" spans="1:13" ht="16" x14ac:dyDescent="0.2">
      <c r="A119" s="3" t="s">
        <v>119</v>
      </c>
      <c r="B119" s="4" t="s">
        <v>18</v>
      </c>
      <c r="C119" s="4">
        <v>79000</v>
      </c>
      <c r="D119" s="4">
        <v>85000</v>
      </c>
      <c r="E119" s="4">
        <v>294000</v>
      </c>
      <c r="F119" s="4">
        <v>304000</v>
      </c>
      <c r="G119" s="4">
        <v>321000</v>
      </c>
      <c r="H119" s="4">
        <v>328000</v>
      </c>
      <c r="I119" s="5">
        <v>335000</v>
      </c>
      <c r="J119" s="4">
        <v>328000</v>
      </c>
      <c r="K119" s="4">
        <v>330000</v>
      </c>
      <c r="L119" s="4">
        <v>332000</v>
      </c>
      <c r="M119" s="4">
        <v>335000</v>
      </c>
    </row>
    <row r="120" spans="1:13" ht="16" x14ac:dyDescent="0.2">
      <c r="A120" s="3" t="s">
        <v>120</v>
      </c>
      <c r="B120" s="4" t="s">
        <v>18</v>
      </c>
      <c r="C120" s="4">
        <v>48907000</v>
      </c>
      <c r="D120" s="4">
        <v>82345000</v>
      </c>
      <c r="E120" s="4">
        <v>1027179000</v>
      </c>
      <c r="F120" s="4">
        <v>1236993000</v>
      </c>
      <c r="G120" s="4">
        <v>1494512000</v>
      </c>
      <c r="H120" s="4">
        <v>1475423000</v>
      </c>
      <c r="I120" s="5">
        <v>1699045000</v>
      </c>
      <c r="J120" s="4">
        <v>1475423000</v>
      </c>
      <c r="K120" s="4">
        <v>1536367000</v>
      </c>
      <c r="L120" s="4">
        <v>1620251000</v>
      </c>
      <c r="M120" s="4">
        <v>1699045000</v>
      </c>
    </row>
    <row r="121" spans="1:13" ht="16" x14ac:dyDescent="0.2">
      <c r="A121" s="3" t="s">
        <v>121</v>
      </c>
      <c r="B121" s="4" t="s">
        <v>18</v>
      </c>
      <c r="C121" s="4" t="s">
        <v>18</v>
      </c>
      <c r="D121" s="4" t="s">
        <v>18</v>
      </c>
      <c r="E121" s="4" t="s">
        <v>18</v>
      </c>
      <c r="F121" s="4" t="s">
        <v>18</v>
      </c>
      <c r="G121" s="4" t="s">
        <v>18</v>
      </c>
      <c r="H121" s="4" t="s">
        <v>18</v>
      </c>
      <c r="I121" s="5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</row>
    <row r="122" spans="1:13" ht="16" x14ac:dyDescent="0.2">
      <c r="A122" s="3" t="s">
        <v>122</v>
      </c>
      <c r="B122" s="4" t="s">
        <v>18</v>
      </c>
      <c r="C122" s="4">
        <v>-108714000</v>
      </c>
      <c r="D122" s="4">
        <v>-195878000</v>
      </c>
      <c r="E122" s="4">
        <v>-301706000</v>
      </c>
      <c r="F122" s="4">
        <v>-420520000</v>
      </c>
      <c r="G122" s="4">
        <v>-680829000</v>
      </c>
      <c r="H122" s="4">
        <v>-839891000</v>
      </c>
      <c r="I122" s="5">
        <v>-995975000</v>
      </c>
      <c r="J122" s="4">
        <v>-839891000</v>
      </c>
      <c r="K122" s="4">
        <v>-877973000</v>
      </c>
      <c r="L122" s="4">
        <v>-972440000</v>
      </c>
      <c r="M122" s="4">
        <v>-995975000</v>
      </c>
    </row>
    <row r="123" spans="1:13" ht="16" x14ac:dyDescent="0.2">
      <c r="A123" s="3" t="s">
        <v>123</v>
      </c>
      <c r="B123" s="4" t="s">
        <v>18</v>
      </c>
      <c r="C123" s="4">
        <v>-106000</v>
      </c>
      <c r="D123" s="4">
        <v>-57000</v>
      </c>
      <c r="E123" s="4">
        <v>61000</v>
      </c>
      <c r="F123" s="4">
        <v>163000</v>
      </c>
      <c r="G123" s="4">
        <v>-2645000</v>
      </c>
      <c r="H123" s="4">
        <v>-11896000</v>
      </c>
      <c r="I123" s="5">
        <v>-4148000</v>
      </c>
      <c r="J123" s="4">
        <v>-11896000</v>
      </c>
      <c r="K123" s="4">
        <v>-6138000</v>
      </c>
      <c r="L123" s="4">
        <v>-6309000</v>
      </c>
      <c r="M123" s="4">
        <v>-4148000</v>
      </c>
    </row>
    <row r="124" spans="1:13" ht="16" x14ac:dyDescent="0.2">
      <c r="A124" s="3" t="s">
        <v>124</v>
      </c>
      <c r="B124" s="4" t="s">
        <v>18</v>
      </c>
      <c r="C124" s="4">
        <v>-59834000</v>
      </c>
      <c r="D124" s="4">
        <v>-113505000</v>
      </c>
      <c r="E124" s="4">
        <v>725828000</v>
      </c>
      <c r="F124" s="4">
        <v>816940000</v>
      </c>
      <c r="G124" s="4">
        <v>815798000</v>
      </c>
      <c r="H124" s="4">
        <v>623964000</v>
      </c>
      <c r="I124" s="5">
        <v>699257000</v>
      </c>
      <c r="J124" s="4">
        <v>623964000</v>
      </c>
      <c r="K124" s="4">
        <v>652586000</v>
      </c>
      <c r="L124" s="4">
        <v>641834000</v>
      </c>
      <c r="M124" s="4">
        <v>699257000</v>
      </c>
    </row>
    <row r="125" spans="1:13" ht="16" x14ac:dyDescent="0.2">
      <c r="A125" s="3" t="s">
        <v>125</v>
      </c>
      <c r="B125" s="4" t="s">
        <v>18</v>
      </c>
      <c r="C125" s="4" t="s">
        <v>18</v>
      </c>
      <c r="D125" s="4" t="s">
        <v>18</v>
      </c>
      <c r="E125" s="4" t="s">
        <v>18</v>
      </c>
      <c r="F125" s="4" t="s">
        <v>18</v>
      </c>
      <c r="G125" s="4" t="s">
        <v>18</v>
      </c>
      <c r="H125" s="4" t="s">
        <v>18</v>
      </c>
      <c r="I125" s="5" t="s">
        <v>18</v>
      </c>
      <c r="J125" s="4" t="s">
        <v>18</v>
      </c>
      <c r="K125" s="4" t="s">
        <v>18</v>
      </c>
      <c r="L125" s="4" t="s">
        <v>18</v>
      </c>
      <c r="M125" s="4" t="s">
        <v>18</v>
      </c>
    </row>
    <row r="126" spans="1:13" ht="16" x14ac:dyDescent="0.2">
      <c r="A126" s="3" t="s">
        <v>126</v>
      </c>
      <c r="B126" s="4" t="s">
        <v>18</v>
      </c>
      <c r="C126" s="4">
        <v>-59834000</v>
      </c>
      <c r="D126" s="4">
        <v>-113505000</v>
      </c>
      <c r="E126" s="4">
        <v>725828000</v>
      </c>
      <c r="F126" s="4">
        <v>816940000</v>
      </c>
      <c r="G126" s="4">
        <v>815798000</v>
      </c>
      <c r="H126" s="4">
        <v>623964000</v>
      </c>
      <c r="I126" s="5">
        <v>699257000</v>
      </c>
      <c r="J126" s="4">
        <v>623964000</v>
      </c>
      <c r="K126" s="4">
        <v>652586000</v>
      </c>
      <c r="L126" s="4">
        <v>641834000</v>
      </c>
      <c r="M126" s="4">
        <v>699257000</v>
      </c>
    </row>
    <row r="127" spans="1:13" ht="16" x14ac:dyDescent="0.2">
      <c r="A127" s="3" t="s">
        <v>127</v>
      </c>
      <c r="B127" s="4" t="s">
        <v>18</v>
      </c>
      <c r="C127" s="4">
        <v>163143000</v>
      </c>
      <c r="D127" s="4">
        <v>298380000</v>
      </c>
      <c r="E127" s="4">
        <v>830824000</v>
      </c>
      <c r="F127" s="4">
        <v>1380651000</v>
      </c>
      <c r="G127" s="4">
        <v>2372071000</v>
      </c>
      <c r="H127" s="4">
        <v>2587908000</v>
      </c>
      <c r="I127" s="5">
        <v>2589910000</v>
      </c>
      <c r="J127" s="4">
        <v>2587908000</v>
      </c>
      <c r="K127" s="4">
        <v>2667564000</v>
      </c>
      <c r="L127" s="4">
        <v>2533208000</v>
      </c>
      <c r="M127" s="4">
        <v>2589910000</v>
      </c>
    </row>
    <row r="128" spans="1:13" ht="16" x14ac:dyDescent="0.2">
      <c r="A128" s="31" t="s">
        <v>128</v>
      </c>
      <c r="B128" s="29">
        <v>237322000</v>
      </c>
      <c r="C128" s="29">
        <v>251085000</v>
      </c>
      <c r="D128" s="29">
        <v>80981000</v>
      </c>
      <c r="E128" s="29">
        <v>300173000</v>
      </c>
      <c r="F128" s="29">
        <v>308640000</v>
      </c>
      <c r="G128" s="29">
        <v>323612000</v>
      </c>
      <c r="H128" s="29">
        <v>330086000</v>
      </c>
      <c r="I128" s="30">
        <v>334218000</v>
      </c>
      <c r="J128" s="29">
        <v>330086000</v>
      </c>
      <c r="K128" s="29">
        <v>331767000</v>
      </c>
      <c r="L128" s="29">
        <v>333639000</v>
      </c>
      <c r="M128" s="29">
        <v>334218000</v>
      </c>
    </row>
    <row r="129" spans="1:13" ht="16" x14ac:dyDescent="0.2">
      <c r="A129" s="16" t="s">
        <v>191</v>
      </c>
      <c r="B129" s="17"/>
      <c r="C129" s="22">
        <f>(C128/B128)-1</f>
        <v>5.7992937865010363E-2</v>
      </c>
      <c r="D129" s="22">
        <f>(D128/C128)-1</f>
        <v>-0.67747575522233505</v>
      </c>
      <c r="E129" s="22">
        <f>(E128/D128)-1</f>
        <v>2.7067089811190281</v>
      </c>
      <c r="F129" s="22">
        <f t="shared" ref="F129:M129" si="6">(F128/E128)-1</f>
        <v>2.8207067257881357E-2</v>
      </c>
      <c r="G129" s="22">
        <f t="shared" si="6"/>
        <v>4.8509590461379037E-2</v>
      </c>
      <c r="H129" s="22">
        <f t="shared" si="6"/>
        <v>2.0005438611670812E-2</v>
      </c>
      <c r="I129" s="22">
        <f t="shared" si="6"/>
        <v>1.2517949867610234E-2</v>
      </c>
      <c r="J129" s="22">
        <f t="shared" si="6"/>
        <v>-1.2363188098785782E-2</v>
      </c>
      <c r="K129" s="22">
        <f t="shared" si="6"/>
        <v>5.0926122283283526E-3</v>
      </c>
      <c r="L129" s="22">
        <f t="shared" si="6"/>
        <v>5.6425141741041074E-3</v>
      </c>
      <c r="M129" s="22">
        <f t="shared" si="6"/>
        <v>1.7354086302860949E-3</v>
      </c>
    </row>
    <row r="130" spans="1:13" ht="16" x14ac:dyDescent="0.2">
      <c r="A130" s="3" t="s">
        <v>129</v>
      </c>
      <c r="B130" s="4" t="s">
        <v>18</v>
      </c>
      <c r="C130" s="4">
        <v>10313000</v>
      </c>
      <c r="D130" s="4">
        <v>10443000</v>
      </c>
      <c r="E130" s="4">
        <v>10506000</v>
      </c>
      <c r="F130" s="4">
        <v>45026000</v>
      </c>
      <c r="G130" s="4">
        <v>134212000</v>
      </c>
      <c r="H130" s="4">
        <v>140899000</v>
      </c>
      <c r="I130" s="5">
        <v>136749000</v>
      </c>
      <c r="J130" s="4">
        <v>140899000</v>
      </c>
      <c r="K130" s="4">
        <v>143600000</v>
      </c>
      <c r="L130" s="4">
        <v>142358000</v>
      </c>
      <c r="M130" s="4">
        <v>136749000</v>
      </c>
    </row>
    <row r="131" spans="1:13" ht="16" x14ac:dyDescent="0.2">
      <c r="A131" s="3" t="s">
        <v>130</v>
      </c>
      <c r="B131" s="4" t="s">
        <v>18</v>
      </c>
      <c r="C131" s="4">
        <v>-23833000</v>
      </c>
      <c r="D131" s="4">
        <v>-24800000</v>
      </c>
      <c r="E131" s="4">
        <v>-138976000</v>
      </c>
      <c r="F131" s="4">
        <v>274380000</v>
      </c>
      <c r="G131" s="4">
        <v>845217000</v>
      </c>
      <c r="H131" s="4">
        <v>1232014000</v>
      </c>
      <c r="I131" s="5">
        <v>1188229000</v>
      </c>
      <c r="J131" s="4">
        <v>1232014000</v>
      </c>
      <c r="K131" s="4">
        <v>1180992000</v>
      </c>
      <c r="L131" s="4">
        <v>1157395000</v>
      </c>
      <c r="M131" s="4">
        <v>1188229000</v>
      </c>
    </row>
    <row r="132" spans="1:13" ht="16" x14ac:dyDescent="0.2">
      <c r="A132" s="3" t="s">
        <v>131</v>
      </c>
      <c r="B132" s="4" t="s">
        <v>18</v>
      </c>
      <c r="C132" s="6">
        <v>39.83</v>
      </c>
      <c r="D132" s="6">
        <v>21.85</v>
      </c>
      <c r="E132" s="6">
        <v>-19.149999999999999</v>
      </c>
      <c r="F132" s="6">
        <v>33.590000000000003</v>
      </c>
      <c r="G132" s="6">
        <v>103.61</v>
      </c>
      <c r="H132" s="6">
        <v>197.45</v>
      </c>
      <c r="I132" s="7">
        <v>169.93</v>
      </c>
      <c r="J132" s="6">
        <v>197.45</v>
      </c>
      <c r="K132" s="6">
        <v>180.97</v>
      </c>
      <c r="L132" s="6">
        <v>180.33</v>
      </c>
      <c r="M132" s="6">
        <v>169.93</v>
      </c>
    </row>
    <row r="133" spans="1:13" ht="16" x14ac:dyDescent="0.2">
      <c r="A133" s="3" t="s">
        <v>132</v>
      </c>
      <c r="B133" s="4" t="s">
        <v>18</v>
      </c>
      <c r="C133" s="6">
        <v>-40.78</v>
      </c>
      <c r="D133" s="6">
        <v>-40.03</v>
      </c>
      <c r="E133" s="6">
        <v>87.3</v>
      </c>
      <c r="F133" s="6">
        <v>58.57</v>
      </c>
      <c r="G133" s="6">
        <v>33.700000000000003</v>
      </c>
      <c r="H133" s="6">
        <v>18.420000000000002</v>
      </c>
      <c r="I133" s="5">
        <v>22</v>
      </c>
      <c r="J133" s="6">
        <v>18.420000000000002</v>
      </c>
      <c r="K133" s="6">
        <v>19.14</v>
      </c>
      <c r="L133" s="6">
        <v>19.940000000000001</v>
      </c>
      <c r="M133" s="4">
        <v>22</v>
      </c>
    </row>
    <row r="134" spans="1:13" ht="16" x14ac:dyDescent="0.2">
      <c r="A134" s="3" t="s">
        <v>133</v>
      </c>
      <c r="B134" s="4" t="s">
        <v>18</v>
      </c>
      <c r="C134" s="6">
        <v>3.39</v>
      </c>
      <c r="D134" s="6">
        <v>3.21</v>
      </c>
      <c r="E134" s="6">
        <v>8.2200000000000006</v>
      </c>
      <c r="F134" s="6">
        <v>7.99</v>
      </c>
      <c r="G134" s="6">
        <v>6.77</v>
      </c>
      <c r="H134" s="6">
        <v>4.74</v>
      </c>
      <c r="I134" s="7">
        <v>3.89</v>
      </c>
      <c r="J134" s="6">
        <v>4.74</v>
      </c>
      <c r="K134" s="6">
        <v>4.4000000000000004</v>
      </c>
      <c r="L134" s="6">
        <v>3.84</v>
      </c>
      <c r="M134" s="6">
        <v>3.89</v>
      </c>
    </row>
    <row r="135" spans="1:13" ht="16" x14ac:dyDescent="0.2">
      <c r="A135" s="3" t="s">
        <v>134</v>
      </c>
      <c r="B135" s="4" t="s">
        <v>18</v>
      </c>
      <c r="C135" s="6">
        <v>-14.43</v>
      </c>
      <c r="D135" s="6">
        <v>-44.99</v>
      </c>
      <c r="E135" s="6">
        <v>-36.56</v>
      </c>
      <c r="F135" s="6">
        <v>-5.64</v>
      </c>
      <c r="G135" s="6">
        <v>-6.11</v>
      </c>
      <c r="H135" s="6">
        <v>-2.73</v>
      </c>
      <c r="I135" s="7">
        <v>-0.71</v>
      </c>
      <c r="J135" s="6">
        <v>-2.73</v>
      </c>
      <c r="K135" s="6">
        <v>-9.51</v>
      </c>
      <c r="L135" s="6">
        <v>-9.81</v>
      </c>
      <c r="M135" s="6">
        <v>-0.71</v>
      </c>
    </row>
    <row r="136" spans="1:13" ht="16" x14ac:dyDescent="0.2">
      <c r="A136" s="3" t="s">
        <v>135</v>
      </c>
      <c r="B136" s="4" t="s">
        <v>18</v>
      </c>
      <c r="C136" s="4">
        <v>540</v>
      </c>
      <c r="D136" s="4">
        <v>865</v>
      </c>
      <c r="E136" s="4">
        <v>1270</v>
      </c>
      <c r="F136" s="4">
        <v>1788</v>
      </c>
      <c r="G136" s="4">
        <v>2440</v>
      </c>
      <c r="H136" s="4">
        <v>3217</v>
      </c>
      <c r="I136" s="5">
        <v>3217</v>
      </c>
      <c r="J136" s="4">
        <v>3217</v>
      </c>
      <c r="K136" s="4">
        <v>3217</v>
      </c>
      <c r="L136" s="4">
        <v>3217</v>
      </c>
      <c r="M136" s="4">
        <v>3217</v>
      </c>
    </row>
    <row r="138" spans="1:13" ht="16" x14ac:dyDescent="0.2">
      <c r="A138" s="2" t="s">
        <v>18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</row>
    <row r="139" spans="1:13" ht="16" x14ac:dyDescent="0.2">
      <c r="A139" s="3" t="s">
        <v>136</v>
      </c>
      <c r="B139" s="4">
        <v>-17334000</v>
      </c>
      <c r="C139" s="4">
        <v>-10748000</v>
      </c>
      <c r="D139" s="4">
        <v>-87164000</v>
      </c>
      <c r="E139" s="4">
        <v>-105828000</v>
      </c>
      <c r="F139" s="4">
        <v>-119370000</v>
      </c>
      <c r="G139" s="4">
        <v>-260309000</v>
      </c>
      <c r="H139" s="4">
        <v>-193381000</v>
      </c>
      <c r="I139" s="5">
        <v>-202001000</v>
      </c>
      <c r="J139" s="4">
        <v>-45917000</v>
      </c>
      <c r="K139" s="4">
        <v>-38082000</v>
      </c>
      <c r="L139" s="4">
        <v>-94467000</v>
      </c>
      <c r="M139" s="4">
        <v>-23535000</v>
      </c>
    </row>
    <row r="140" spans="1:13" ht="16" x14ac:dyDescent="0.2">
      <c r="A140" s="3" t="s">
        <v>137</v>
      </c>
      <c r="B140" s="4">
        <v>8355000</v>
      </c>
      <c r="C140" s="4">
        <v>12174000</v>
      </c>
      <c r="D140" s="4">
        <v>18905000</v>
      </c>
      <c r="E140" s="4">
        <v>29479000</v>
      </c>
      <c r="F140" s="4">
        <v>49387000</v>
      </c>
      <c r="G140" s="4">
        <v>66607000</v>
      </c>
      <c r="H140" s="4">
        <v>102335000</v>
      </c>
      <c r="I140" s="5">
        <v>129273000</v>
      </c>
      <c r="J140" s="4">
        <v>29633000</v>
      </c>
      <c r="K140" s="4">
        <v>31509000</v>
      </c>
      <c r="L140" s="4">
        <v>33673000</v>
      </c>
      <c r="M140" s="4">
        <v>34458000</v>
      </c>
    </row>
    <row r="141" spans="1:13" ht="16" x14ac:dyDescent="0.2">
      <c r="A141" s="3" t="s">
        <v>138</v>
      </c>
      <c r="B141" s="4">
        <v>7413000</v>
      </c>
      <c r="C141" s="4">
        <v>6972000</v>
      </c>
      <c r="D141" s="4">
        <v>36568000</v>
      </c>
      <c r="E141" s="4">
        <v>50326000</v>
      </c>
      <c r="F141" s="4">
        <v>113918000</v>
      </c>
      <c r="G141" s="4">
        <v>254959000</v>
      </c>
      <c r="H141" s="4">
        <v>293937000</v>
      </c>
      <c r="I141" s="5">
        <v>392807000</v>
      </c>
      <c r="J141" s="4">
        <v>83144000</v>
      </c>
      <c r="K141" s="4">
        <v>76948000</v>
      </c>
      <c r="L141" s="4">
        <v>139419000</v>
      </c>
      <c r="M141" s="4">
        <v>93296000</v>
      </c>
    </row>
    <row r="142" spans="1:13" ht="16" x14ac:dyDescent="0.2">
      <c r="A142" s="31" t="s">
        <v>139</v>
      </c>
      <c r="B142" s="29">
        <v>5700000</v>
      </c>
      <c r="C142" s="29">
        <v>2755000</v>
      </c>
      <c r="D142" s="29">
        <v>27347000</v>
      </c>
      <c r="E142" s="29">
        <v>36627000</v>
      </c>
      <c r="F142" s="29">
        <v>56334000</v>
      </c>
      <c r="G142" s="29">
        <v>90136000</v>
      </c>
      <c r="H142" s="29">
        <v>202777000</v>
      </c>
      <c r="I142" s="30">
        <v>259795000</v>
      </c>
      <c r="J142" s="29">
        <v>60232000</v>
      </c>
      <c r="K142" s="29">
        <v>57401000</v>
      </c>
      <c r="L142" s="29">
        <v>68392000</v>
      </c>
      <c r="M142" s="29">
        <v>73770000</v>
      </c>
    </row>
    <row r="143" spans="1:13" ht="16" x14ac:dyDescent="0.2">
      <c r="A143" s="12" t="s">
        <v>192</v>
      </c>
      <c r="B143" s="22">
        <f t="shared" ref="B143:M143" si="7">B142/B2</f>
        <v>6.7224115767003573E-2</v>
      </c>
      <c r="C143" s="22">
        <f t="shared" si="7"/>
        <v>2.0420264611051404E-2</v>
      </c>
      <c r="D143" s="22">
        <f t="shared" si="7"/>
        <v>0.14193404403292609</v>
      </c>
      <c r="E143" s="22">
        <f t="shared" si="7"/>
        <v>0.12761042707527645</v>
      </c>
      <c r="F143" s="22">
        <f t="shared" si="7"/>
        <v>0.1306874464980432</v>
      </c>
      <c r="G143" s="22">
        <f t="shared" si="7"/>
        <v>0.13731326912706079</v>
      </c>
      <c r="H143" s="22">
        <f t="shared" si="7"/>
        <v>0.20792501545771763</v>
      </c>
      <c r="I143" s="22">
        <f t="shared" si="7"/>
        <v>0.21488917857485534</v>
      </c>
      <c r="J143" s="22">
        <f t="shared" si="7"/>
        <v>0.21926465234801601</v>
      </c>
      <c r="K143" s="22">
        <f t="shared" si="7"/>
        <v>0.19781511157060394</v>
      </c>
      <c r="L143" s="22">
        <f t="shared" si="7"/>
        <v>0.22169637010768442</v>
      </c>
      <c r="M143" s="22">
        <f t="shared" si="7"/>
        <v>0.21981329129954141</v>
      </c>
    </row>
    <row r="144" spans="1:13" ht="16" x14ac:dyDescent="0.2">
      <c r="A144" s="3" t="s">
        <v>140</v>
      </c>
      <c r="B144" s="4">
        <v>-530000</v>
      </c>
      <c r="C144" s="4">
        <v>-135000</v>
      </c>
      <c r="D144" s="4">
        <v>385000</v>
      </c>
      <c r="E144" s="4">
        <v>370000</v>
      </c>
      <c r="F144" s="4">
        <v>-6145000</v>
      </c>
      <c r="G144" s="4">
        <v>8738000</v>
      </c>
      <c r="H144" s="4">
        <v>-140000</v>
      </c>
      <c r="I144" s="5">
        <v>875000</v>
      </c>
      <c r="J144" s="4">
        <v>1463000</v>
      </c>
      <c r="K144" s="4">
        <v>-120000</v>
      </c>
      <c r="L144" s="4">
        <v>-493000</v>
      </c>
      <c r="M144" s="4">
        <v>25000</v>
      </c>
    </row>
    <row r="145" spans="1:13" ht="16" x14ac:dyDescent="0.2">
      <c r="A145" s="3" t="s">
        <v>141</v>
      </c>
      <c r="B145" s="4" t="s">
        <v>18</v>
      </c>
      <c r="C145" s="4" t="s">
        <v>18</v>
      </c>
      <c r="D145" s="4" t="s">
        <v>18</v>
      </c>
      <c r="E145" s="4" t="s">
        <v>18</v>
      </c>
      <c r="F145" s="4" t="s">
        <v>18</v>
      </c>
      <c r="G145" s="4" t="s">
        <v>18</v>
      </c>
      <c r="H145" s="4" t="s">
        <v>18</v>
      </c>
      <c r="I145" s="5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</row>
    <row r="146" spans="1:13" ht="16" x14ac:dyDescent="0.2">
      <c r="A146" s="3" t="s">
        <v>142</v>
      </c>
      <c r="B146" s="4">
        <v>2243000</v>
      </c>
      <c r="C146" s="4">
        <v>4352000</v>
      </c>
      <c r="D146" s="4">
        <v>8836000</v>
      </c>
      <c r="E146" s="4">
        <v>13329000</v>
      </c>
      <c r="F146" s="4">
        <v>63729000</v>
      </c>
      <c r="G146" s="4">
        <v>156085000</v>
      </c>
      <c r="H146" s="4">
        <v>91300000</v>
      </c>
      <c r="I146" s="5">
        <v>132137000</v>
      </c>
      <c r="J146" s="4">
        <v>21449000</v>
      </c>
      <c r="K146" s="4">
        <v>19667000</v>
      </c>
      <c r="L146" s="4">
        <v>71520000</v>
      </c>
      <c r="M146" s="4">
        <v>19501000</v>
      </c>
    </row>
    <row r="147" spans="1:13" ht="16" x14ac:dyDescent="0.2">
      <c r="A147" s="3" t="s">
        <v>143</v>
      </c>
      <c r="B147" s="4">
        <v>-11752000</v>
      </c>
      <c r="C147" s="4">
        <v>-5231000</v>
      </c>
      <c r="D147" s="4">
        <v>-11590000</v>
      </c>
      <c r="E147" s="4">
        <v>-12894000</v>
      </c>
      <c r="F147" s="4">
        <v>-61064000</v>
      </c>
      <c r="G147" s="4">
        <v>3391000</v>
      </c>
      <c r="H147" s="4">
        <v>-79296000</v>
      </c>
      <c r="I147" s="5">
        <v>-72991000</v>
      </c>
      <c r="J147" s="4">
        <v>11263000</v>
      </c>
      <c r="K147" s="4">
        <v>-33961000</v>
      </c>
      <c r="L147" s="4">
        <v>-14174000</v>
      </c>
      <c r="M147" s="4">
        <v>-36119000</v>
      </c>
    </row>
    <row r="148" spans="1:13" ht="16" x14ac:dyDescent="0.2">
      <c r="A148" s="3" t="s">
        <v>144</v>
      </c>
      <c r="B148" s="4">
        <v>-7315000</v>
      </c>
      <c r="C148" s="4">
        <v>-5148000</v>
      </c>
      <c r="D148" s="4">
        <v>-12600000</v>
      </c>
      <c r="E148" s="4">
        <v>-11711000</v>
      </c>
      <c r="F148" s="4">
        <v>-34475000</v>
      </c>
      <c r="G148" s="4">
        <v>-38389000</v>
      </c>
      <c r="H148" s="4">
        <v>-58408000</v>
      </c>
      <c r="I148" s="5">
        <v>-88293000</v>
      </c>
      <c r="J148" s="4">
        <v>-24445000</v>
      </c>
      <c r="K148" s="4">
        <v>-32512000</v>
      </c>
      <c r="L148" s="4">
        <v>-3282000</v>
      </c>
      <c r="M148" s="4">
        <v>-28054000</v>
      </c>
    </row>
    <row r="149" spans="1:13" ht="16" x14ac:dyDescent="0.2">
      <c r="A149" s="3" t="s">
        <v>145</v>
      </c>
      <c r="B149" s="4" t="s">
        <v>18</v>
      </c>
      <c r="C149" s="4" t="s">
        <v>18</v>
      </c>
      <c r="D149" s="4" t="s">
        <v>18</v>
      </c>
      <c r="E149" s="4" t="s">
        <v>18</v>
      </c>
      <c r="F149" s="4" t="s">
        <v>18</v>
      </c>
      <c r="G149" s="4" t="s">
        <v>18</v>
      </c>
      <c r="H149" s="4" t="s">
        <v>18</v>
      </c>
      <c r="I149" s="5" t="s">
        <v>18</v>
      </c>
      <c r="J149" s="4" t="s">
        <v>18</v>
      </c>
      <c r="K149" s="4" t="s">
        <v>18</v>
      </c>
      <c r="L149" s="4" t="s">
        <v>18</v>
      </c>
      <c r="M149" s="4" t="s">
        <v>18</v>
      </c>
    </row>
    <row r="150" spans="1:13" ht="16" x14ac:dyDescent="0.2">
      <c r="A150" s="3" t="s">
        <v>146</v>
      </c>
      <c r="B150" s="4">
        <v>-784000</v>
      </c>
      <c r="C150" s="4">
        <v>941000</v>
      </c>
      <c r="D150" s="4">
        <v>-5942000</v>
      </c>
      <c r="E150" s="4">
        <v>-7621000</v>
      </c>
      <c r="F150" s="4">
        <v>-11634000</v>
      </c>
      <c r="G150" s="4">
        <v>-2395000</v>
      </c>
      <c r="H150" s="4">
        <v>-7701000</v>
      </c>
      <c r="I150" s="5">
        <v>-17449000</v>
      </c>
      <c r="J150" s="4">
        <v>-334000</v>
      </c>
      <c r="K150" s="4">
        <v>-8934000</v>
      </c>
      <c r="L150" s="4">
        <v>-5062000</v>
      </c>
      <c r="M150" s="4">
        <v>-3119000</v>
      </c>
    </row>
    <row r="151" spans="1:13" ht="16" x14ac:dyDescent="0.2">
      <c r="A151" s="3" t="s">
        <v>147</v>
      </c>
      <c r="B151" s="4">
        <v>4012000</v>
      </c>
      <c r="C151" s="4">
        <v>3025000</v>
      </c>
      <c r="D151" s="4">
        <v>11192000</v>
      </c>
      <c r="E151" s="4">
        <v>11006000</v>
      </c>
      <c r="F151" s="4">
        <v>18765000</v>
      </c>
      <c r="G151" s="4">
        <v>61359000</v>
      </c>
      <c r="H151" s="4">
        <v>-14968000</v>
      </c>
      <c r="I151" s="5">
        <v>21620000</v>
      </c>
      <c r="J151" s="4">
        <v>7990000</v>
      </c>
      <c r="K151" s="4">
        <v>12284000</v>
      </c>
      <c r="L151" s="4">
        <v>-4228000</v>
      </c>
      <c r="M151" s="4">
        <v>5574000</v>
      </c>
    </row>
    <row r="152" spans="1:13" ht="16" x14ac:dyDescent="0.2">
      <c r="A152" s="3" t="s">
        <v>148</v>
      </c>
      <c r="B152" s="4">
        <v>-7665000</v>
      </c>
      <c r="C152" s="4">
        <v>-4049000</v>
      </c>
      <c r="D152" s="4">
        <v>-4240000</v>
      </c>
      <c r="E152" s="4">
        <v>-4568000</v>
      </c>
      <c r="F152" s="4">
        <v>-33720000</v>
      </c>
      <c r="G152" s="4">
        <v>-17184000</v>
      </c>
      <c r="H152" s="4">
        <v>1781000</v>
      </c>
      <c r="I152" s="5">
        <v>11131000</v>
      </c>
      <c r="J152" s="4">
        <v>28052000</v>
      </c>
      <c r="K152" s="4">
        <v>-4799000</v>
      </c>
      <c r="L152" s="4">
        <v>-1602000</v>
      </c>
      <c r="M152" s="4">
        <v>-10520000</v>
      </c>
    </row>
    <row r="153" spans="1:13" ht="16" x14ac:dyDescent="0.2">
      <c r="A153" s="3" t="s">
        <v>149</v>
      </c>
      <c r="B153" s="4" t="s">
        <v>18</v>
      </c>
      <c r="C153" s="4" t="s">
        <v>18</v>
      </c>
      <c r="D153" s="4" t="s">
        <v>18</v>
      </c>
      <c r="E153" s="4" t="s">
        <v>18</v>
      </c>
      <c r="F153" s="4" t="s">
        <v>18</v>
      </c>
      <c r="G153" s="4" t="s">
        <v>18</v>
      </c>
      <c r="H153" s="4" t="s">
        <v>18</v>
      </c>
      <c r="I153" s="5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</row>
    <row r="154" spans="1:13" ht="16" x14ac:dyDescent="0.2">
      <c r="A154" s="3" t="s">
        <v>150</v>
      </c>
      <c r="B154" s="4">
        <v>-13318000</v>
      </c>
      <c r="C154" s="4">
        <v>3167000</v>
      </c>
      <c r="D154" s="4">
        <v>-43281000</v>
      </c>
      <c r="E154" s="4">
        <v>-38917000</v>
      </c>
      <c r="F154" s="4">
        <v>-17129000</v>
      </c>
      <c r="G154" s="4">
        <v>64648000</v>
      </c>
      <c r="H154" s="4">
        <v>123595000</v>
      </c>
      <c r="I154" s="5">
        <v>247088000</v>
      </c>
      <c r="J154" s="4">
        <v>78123000</v>
      </c>
      <c r="K154" s="4">
        <v>36414000</v>
      </c>
      <c r="L154" s="4">
        <v>64451000</v>
      </c>
      <c r="M154" s="4">
        <v>68100000</v>
      </c>
    </row>
    <row r="155" spans="1:13" ht="16" x14ac:dyDescent="0.2">
      <c r="A155" s="3" t="s">
        <v>151</v>
      </c>
      <c r="B155" s="4" t="s">
        <v>18</v>
      </c>
      <c r="C155" s="4" t="s">
        <v>18</v>
      </c>
      <c r="D155" s="4" t="s">
        <v>18</v>
      </c>
      <c r="E155" s="4" t="s">
        <v>18</v>
      </c>
      <c r="F155" s="4" t="s">
        <v>18</v>
      </c>
      <c r="G155" s="4" t="s">
        <v>18</v>
      </c>
      <c r="H155" s="4" t="s">
        <v>18</v>
      </c>
      <c r="I155" s="5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</row>
    <row r="156" spans="1:13" ht="16" x14ac:dyDescent="0.2">
      <c r="A156" s="3" t="s">
        <v>152</v>
      </c>
      <c r="B156" s="4" t="s">
        <v>18</v>
      </c>
      <c r="C156" s="4" t="s">
        <v>18</v>
      </c>
      <c r="D156" s="4" t="s">
        <v>18</v>
      </c>
      <c r="E156" s="4" t="s">
        <v>18</v>
      </c>
      <c r="F156" s="4" t="s">
        <v>18</v>
      </c>
      <c r="G156" s="4" t="s">
        <v>18</v>
      </c>
      <c r="H156" s="4" t="s">
        <v>18</v>
      </c>
      <c r="I156" s="5" t="s">
        <v>18</v>
      </c>
      <c r="J156" s="4" t="s">
        <v>18</v>
      </c>
      <c r="K156" s="4" t="s">
        <v>18</v>
      </c>
      <c r="L156" s="4" t="s">
        <v>18</v>
      </c>
      <c r="M156" s="4" t="s">
        <v>18</v>
      </c>
    </row>
    <row r="157" spans="1:13" ht="16" x14ac:dyDescent="0.2">
      <c r="A157" s="3" t="s">
        <v>153</v>
      </c>
      <c r="B157" s="4" t="s">
        <v>18</v>
      </c>
      <c r="C157" s="4" t="s">
        <v>18</v>
      </c>
      <c r="D157" s="4" t="s">
        <v>18</v>
      </c>
      <c r="E157" s="4" t="s">
        <v>18</v>
      </c>
      <c r="F157" s="4" t="s">
        <v>18</v>
      </c>
      <c r="G157" s="4" t="s">
        <v>18</v>
      </c>
      <c r="H157" s="4" t="s">
        <v>18</v>
      </c>
      <c r="I157" s="5" t="s">
        <v>18</v>
      </c>
      <c r="J157" s="4" t="s">
        <v>18</v>
      </c>
      <c r="K157" s="4" t="s">
        <v>18</v>
      </c>
      <c r="L157" s="4" t="s">
        <v>18</v>
      </c>
      <c r="M157" s="4" t="s">
        <v>18</v>
      </c>
    </row>
    <row r="158" spans="1:13" ht="16" x14ac:dyDescent="0.2">
      <c r="A158" s="3" t="s">
        <v>154</v>
      </c>
      <c r="B158" s="4" t="s">
        <v>18</v>
      </c>
      <c r="C158" s="4" t="s">
        <v>18</v>
      </c>
      <c r="D158" s="4" t="s">
        <v>18</v>
      </c>
      <c r="E158" s="4" t="s">
        <v>18</v>
      </c>
      <c r="F158" s="4" t="s">
        <v>18</v>
      </c>
      <c r="G158" s="4" t="s">
        <v>18</v>
      </c>
      <c r="H158" s="4" t="s">
        <v>18</v>
      </c>
      <c r="I158" s="5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</row>
    <row r="159" spans="1:13" ht="16" x14ac:dyDescent="0.2">
      <c r="A159" s="3" t="s">
        <v>155</v>
      </c>
      <c r="B159" s="4">
        <v>-18558000</v>
      </c>
      <c r="C159" s="4">
        <v>-22975000</v>
      </c>
      <c r="D159" s="4">
        <v>-34839000</v>
      </c>
      <c r="E159" s="4">
        <v>-57279000</v>
      </c>
      <c r="F159" s="4">
        <v>-56375000</v>
      </c>
      <c r="G159" s="4">
        <v>-92986000</v>
      </c>
      <c r="H159" s="4">
        <v>-143606000</v>
      </c>
      <c r="I159" s="5">
        <v>-123725000</v>
      </c>
      <c r="J159" s="4">
        <v>-40145000</v>
      </c>
      <c r="K159" s="4">
        <v>-17541000</v>
      </c>
      <c r="L159" s="4">
        <v>-38748000</v>
      </c>
      <c r="M159" s="4">
        <v>-27291000</v>
      </c>
    </row>
    <row r="160" spans="1:13" ht="16" x14ac:dyDescent="0.2">
      <c r="A160" s="3" t="s">
        <v>156</v>
      </c>
      <c r="B160" s="4">
        <v>-15898000</v>
      </c>
      <c r="C160" s="4">
        <v>-19031000</v>
      </c>
      <c r="D160" s="4">
        <v>-25466000</v>
      </c>
      <c r="E160" s="4">
        <v>-43289000</v>
      </c>
      <c r="F160" s="4">
        <v>-56375000</v>
      </c>
      <c r="G160" s="4">
        <v>-92986000</v>
      </c>
      <c r="H160" s="4">
        <v>-143606000</v>
      </c>
      <c r="I160" s="5">
        <v>-123725000</v>
      </c>
      <c r="J160" s="4">
        <v>-40145000</v>
      </c>
      <c r="K160" s="4">
        <v>-17541000</v>
      </c>
      <c r="L160" s="4">
        <v>-38748000</v>
      </c>
      <c r="M160" s="4">
        <v>-27291000</v>
      </c>
    </row>
    <row r="161" spans="1:13" ht="16" x14ac:dyDescent="0.2">
      <c r="A161" s="3" t="s">
        <v>157</v>
      </c>
      <c r="B161" s="4">
        <v>-2660000</v>
      </c>
      <c r="C161" s="4">
        <v>-3944000</v>
      </c>
      <c r="D161" s="4">
        <v>-9373000</v>
      </c>
      <c r="E161" s="4">
        <v>-13990000</v>
      </c>
      <c r="F161" s="4" t="s">
        <v>18</v>
      </c>
      <c r="G161" s="4" t="s">
        <v>18</v>
      </c>
      <c r="H161" s="4" t="s">
        <v>18</v>
      </c>
      <c r="I161" s="5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</row>
    <row r="162" spans="1:13" ht="16" x14ac:dyDescent="0.2">
      <c r="A162" s="3" t="s">
        <v>158</v>
      </c>
      <c r="B162" s="4">
        <v>4670000</v>
      </c>
      <c r="C162" s="4">
        <v>32741000</v>
      </c>
      <c r="D162" s="4">
        <v>-86020000</v>
      </c>
      <c r="E162" s="4">
        <v>-360406000</v>
      </c>
      <c r="F162" s="4">
        <v>-426767000</v>
      </c>
      <c r="G162" s="4">
        <v>-596032000</v>
      </c>
      <c r="H162" s="4">
        <v>15819000</v>
      </c>
      <c r="I162" s="5">
        <v>40094000</v>
      </c>
      <c r="J162" s="4">
        <v>24496000</v>
      </c>
      <c r="K162" s="4">
        <v>38030000</v>
      </c>
      <c r="L162" s="4">
        <v>44578000</v>
      </c>
      <c r="M162" s="4">
        <v>-67010000</v>
      </c>
    </row>
    <row r="163" spans="1:13" ht="16" x14ac:dyDescent="0.2">
      <c r="A163" s="3" t="s">
        <v>159</v>
      </c>
      <c r="B163" s="4">
        <v>79561000</v>
      </c>
      <c r="C163" s="4">
        <v>79831000</v>
      </c>
      <c r="D163" s="4">
        <v>59249000</v>
      </c>
      <c r="E163" s="4">
        <v>176976000</v>
      </c>
      <c r="F163" s="4">
        <v>840248000</v>
      </c>
      <c r="G163" s="4">
        <v>993233000</v>
      </c>
      <c r="H163" s="4">
        <v>1148770000</v>
      </c>
      <c r="I163" s="5">
        <v>1710962000</v>
      </c>
      <c r="J163" s="4">
        <v>402350000</v>
      </c>
      <c r="K163" s="4">
        <v>514236000</v>
      </c>
      <c r="L163" s="4">
        <v>363468000</v>
      </c>
      <c r="M163" s="4">
        <v>430908000</v>
      </c>
    </row>
    <row r="164" spans="1:13" ht="16" x14ac:dyDescent="0.2">
      <c r="A164" s="3" t="s">
        <v>160</v>
      </c>
      <c r="B164" s="4">
        <v>-74891000</v>
      </c>
      <c r="C164" s="4">
        <v>-47090000</v>
      </c>
      <c r="D164" s="4">
        <v>-145269000</v>
      </c>
      <c r="E164" s="4">
        <v>-537382000</v>
      </c>
      <c r="F164" s="4">
        <v>-1267015000</v>
      </c>
      <c r="G164" s="4">
        <v>-1589265000</v>
      </c>
      <c r="H164" s="4">
        <v>-1132951000</v>
      </c>
      <c r="I164" s="5">
        <v>-1670868000</v>
      </c>
      <c r="J164" s="4">
        <v>-377854000</v>
      </c>
      <c r="K164" s="4">
        <v>-476206000</v>
      </c>
      <c r="L164" s="4">
        <v>-318890000</v>
      </c>
      <c r="M164" s="4">
        <v>-497918000</v>
      </c>
    </row>
    <row r="165" spans="1:13" ht="16" x14ac:dyDescent="0.2">
      <c r="A165" s="3" t="s">
        <v>161</v>
      </c>
      <c r="B165" s="4">
        <v>-1376000</v>
      </c>
      <c r="C165" s="4">
        <v>-250000</v>
      </c>
      <c r="D165" s="4" t="s">
        <v>18</v>
      </c>
      <c r="E165" s="4" t="s">
        <v>18</v>
      </c>
      <c r="F165" s="4">
        <v>-13941000</v>
      </c>
      <c r="G165" s="4">
        <v>-5605000</v>
      </c>
      <c r="H165" s="4">
        <v>-88187000</v>
      </c>
      <c r="I165" s="5" t="s">
        <v>18</v>
      </c>
      <c r="J165" s="4" t="s">
        <v>18</v>
      </c>
      <c r="K165" s="4" t="s">
        <v>18</v>
      </c>
      <c r="L165" s="4" t="s">
        <v>18</v>
      </c>
      <c r="M165" s="4" t="s">
        <v>18</v>
      </c>
    </row>
    <row r="166" spans="1:13" ht="16" x14ac:dyDescent="0.2">
      <c r="A166" s="3" t="s">
        <v>162</v>
      </c>
      <c r="B166" s="4" t="s">
        <v>18</v>
      </c>
      <c r="C166" s="4" t="s">
        <v>18</v>
      </c>
      <c r="D166" s="4" t="s">
        <v>18</v>
      </c>
      <c r="E166" s="4" t="s">
        <v>18</v>
      </c>
      <c r="F166" s="4" t="s">
        <v>18</v>
      </c>
      <c r="G166" s="4" t="s">
        <v>18</v>
      </c>
      <c r="H166" s="4" t="s">
        <v>18</v>
      </c>
      <c r="I166" s="5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</row>
    <row r="167" spans="1:13" ht="16" x14ac:dyDescent="0.2">
      <c r="A167" s="3" t="s">
        <v>163</v>
      </c>
      <c r="B167" s="4">
        <v>-1376000</v>
      </c>
      <c r="C167" s="4">
        <v>-250000</v>
      </c>
      <c r="D167" s="4" t="s">
        <v>18</v>
      </c>
      <c r="E167" s="4" t="s">
        <v>18</v>
      </c>
      <c r="F167" s="4">
        <v>-13941000</v>
      </c>
      <c r="G167" s="4">
        <v>-5605000</v>
      </c>
      <c r="H167" s="4">
        <v>-88187000</v>
      </c>
      <c r="I167" s="5" t="s">
        <v>18</v>
      </c>
      <c r="J167" s="4" t="s">
        <v>18</v>
      </c>
      <c r="K167" s="4" t="s">
        <v>18</v>
      </c>
      <c r="L167" s="4" t="s">
        <v>18</v>
      </c>
      <c r="M167" s="4" t="s">
        <v>18</v>
      </c>
    </row>
    <row r="168" spans="1:13" ht="16" x14ac:dyDescent="0.2">
      <c r="A168" s="3" t="s">
        <v>164</v>
      </c>
      <c r="B168" s="4" t="s">
        <v>18</v>
      </c>
      <c r="C168" s="4" t="s">
        <v>18</v>
      </c>
      <c r="D168" s="4" t="s">
        <v>18</v>
      </c>
      <c r="E168" s="4" t="s">
        <v>18</v>
      </c>
      <c r="F168" s="4" t="s">
        <v>18</v>
      </c>
      <c r="G168" s="4" t="s">
        <v>18</v>
      </c>
      <c r="H168" s="4" t="s">
        <v>18</v>
      </c>
      <c r="I168" s="5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</row>
    <row r="169" spans="1:13" ht="16" x14ac:dyDescent="0.2">
      <c r="A169" s="3" t="s">
        <v>165</v>
      </c>
      <c r="B169" s="4">
        <v>8000</v>
      </c>
      <c r="C169" s="4">
        <v>28000</v>
      </c>
      <c r="D169" s="4">
        <v>64000</v>
      </c>
      <c r="E169" s="4">
        <v>44000</v>
      </c>
      <c r="F169" s="4">
        <v>-18190000</v>
      </c>
      <c r="G169" s="4">
        <v>-14699000</v>
      </c>
      <c r="H169" s="4">
        <v>-19722000</v>
      </c>
      <c r="I169" s="5">
        <v>-20879000</v>
      </c>
      <c r="J169" s="4">
        <v>-4307000</v>
      </c>
      <c r="K169" s="4">
        <v>-4922000</v>
      </c>
      <c r="L169" s="4">
        <v>-5722000</v>
      </c>
      <c r="M169" s="4">
        <v>-5928000</v>
      </c>
    </row>
    <row r="170" spans="1:13" ht="16" x14ac:dyDescent="0.2">
      <c r="A170" s="3" t="s">
        <v>149</v>
      </c>
      <c r="B170" s="4" t="s">
        <v>18</v>
      </c>
      <c r="C170" s="4" t="s">
        <v>18</v>
      </c>
      <c r="D170" s="4" t="s">
        <v>18</v>
      </c>
      <c r="E170" s="4" t="s">
        <v>18</v>
      </c>
      <c r="F170" s="4" t="s">
        <v>18</v>
      </c>
      <c r="G170" s="4" t="s">
        <v>18</v>
      </c>
      <c r="H170" s="4" t="s">
        <v>18</v>
      </c>
      <c r="I170" s="5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</row>
    <row r="171" spans="1:13" ht="16" x14ac:dyDescent="0.2">
      <c r="A171" s="3" t="s">
        <v>166</v>
      </c>
      <c r="B171" s="4">
        <v>-15256000</v>
      </c>
      <c r="C171" s="4">
        <v>9544000</v>
      </c>
      <c r="D171" s="4">
        <v>-120795000</v>
      </c>
      <c r="E171" s="4">
        <v>-417641000</v>
      </c>
      <c r="F171" s="4">
        <v>-515273000</v>
      </c>
      <c r="G171" s="4">
        <v>-709322000</v>
      </c>
      <c r="H171" s="4">
        <v>-235696000</v>
      </c>
      <c r="I171" s="5">
        <v>-104510000</v>
      </c>
      <c r="J171" s="4">
        <v>-19956000</v>
      </c>
      <c r="K171" s="4">
        <v>15567000</v>
      </c>
      <c r="L171" s="4">
        <v>108000</v>
      </c>
      <c r="M171" s="4">
        <v>-100229000</v>
      </c>
    </row>
    <row r="172" spans="1:13" ht="16" x14ac:dyDescent="0.2">
      <c r="A172" s="3" t="s">
        <v>167</v>
      </c>
      <c r="B172" s="4" t="s">
        <v>18</v>
      </c>
      <c r="C172" s="4" t="s">
        <v>18</v>
      </c>
      <c r="D172" s="4" t="s">
        <v>18</v>
      </c>
      <c r="E172" s="4" t="s">
        <v>18</v>
      </c>
      <c r="F172" s="4" t="s">
        <v>18</v>
      </c>
      <c r="G172" s="4" t="s">
        <v>18</v>
      </c>
      <c r="H172" s="4" t="s">
        <v>18</v>
      </c>
      <c r="I172" s="5">
        <v>0</v>
      </c>
      <c r="J172" s="4" t="s">
        <v>18</v>
      </c>
      <c r="K172" s="4" t="s">
        <v>18</v>
      </c>
      <c r="L172" s="4" t="s">
        <v>18</v>
      </c>
      <c r="M172" s="4" t="s">
        <v>18</v>
      </c>
    </row>
    <row r="173" spans="1:13" ht="16" x14ac:dyDescent="0.2">
      <c r="A173" s="3" t="s">
        <v>168</v>
      </c>
      <c r="B173" s="4">
        <v>-419000</v>
      </c>
      <c r="C173" s="4">
        <v>-2893000</v>
      </c>
      <c r="D173" s="4">
        <v>-226000</v>
      </c>
      <c r="E173" s="4">
        <v>-447000</v>
      </c>
      <c r="F173" s="4">
        <v>574800000</v>
      </c>
      <c r="G173" s="4">
        <v>923103000</v>
      </c>
      <c r="H173" s="4">
        <v>-16571000</v>
      </c>
      <c r="I173" s="5">
        <v>-172249000</v>
      </c>
      <c r="J173" s="4" t="s">
        <v>18</v>
      </c>
      <c r="K173" s="4" t="s">
        <v>18</v>
      </c>
      <c r="L173" s="4">
        <v>-172249000</v>
      </c>
      <c r="M173" s="4" t="s">
        <v>18</v>
      </c>
    </row>
    <row r="174" spans="1:13" ht="16" x14ac:dyDescent="0.2">
      <c r="A174" s="3" t="s">
        <v>169</v>
      </c>
      <c r="B174" s="4">
        <v>88000</v>
      </c>
      <c r="C174" s="4">
        <v>2202000</v>
      </c>
      <c r="D174" s="4">
        <v>130000</v>
      </c>
      <c r="E174" s="4">
        <v>63000</v>
      </c>
      <c r="F174" s="4">
        <v>575000000</v>
      </c>
      <c r="G174" s="4">
        <v>1293750000</v>
      </c>
      <c r="H174" s="4" t="s">
        <v>18</v>
      </c>
      <c r="I174" s="5" t="s">
        <v>18</v>
      </c>
      <c r="J174" s="4" t="s">
        <v>18</v>
      </c>
      <c r="K174" s="4" t="s">
        <v>18</v>
      </c>
      <c r="L174" s="4" t="s">
        <v>18</v>
      </c>
      <c r="M174" s="4" t="s">
        <v>18</v>
      </c>
    </row>
    <row r="175" spans="1:13" ht="16" x14ac:dyDescent="0.2">
      <c r="A175" s="3" t="s">
        <v>170</v>
      </c>
      <c r="B175" s="4">
        <v>-507000</v>
      </c>
      <c r="C175" s="4">
        <v>-5095000</v>
      </c>
      <c r="D175" s="4">
        <v>-356000</v>
      </c>
      <c r="E175" s="4">
        <v>-510000</v>
      </c>
      <c r="F175" s="4">
        <v>-200000</v>
      </c>
      <c r="G175" s="4">
        <v>-370647000</v>
      </c>
      <c r="H175" s="4">
        <v>-16571000</v>
      </c>
      <c r="I175" s="5">
        <v>-172249000</v>
      </c>
      <c r="J175" s="4" t="s">
        <v>18</v>
      </c>
      <c r="K175" s="4" t="s">
        <v>18</v>
      </c>
      <c r="L175" s="4">
        <v>-172249000</v>
      </c>
      <c r="M175" s="4" t="s">
        <v>18</v>
      </c>
    </row>
    <row r="176" spans="1:13" ht="16" x14ac:dyDescent="0.2">
      <c r="A176" s="3" t="s">
        <v>171</v>
      </c>
      <c r="B176" s="4">
        <v>-20000</v>
      </c>
      <c r="C176" s="4">
        <v>-16000</v>
      </c>
      <c r="D176" s="4">
        <v>-65000</v>
      </c>
      <c r="E176" s="4">
        <v>570261000</v>
      </c>
      <c r="F176" s="4">
        <v>-157000</v>
      </c>
      <c r="G176" s="4">
        <v>-189000</v>
      </c>
      <c r="H176" s="4">
        <v>-3000</v>
      </c>
      <c r="I176" s="5">
        <v>-34000</v>
      </c>
      <c r="J176" s="4" t="s">
        <v>18</v>
      </c>
      <c r="K176" s="4" t="s">
        <v>18</v>
      </c>
      <c r="L176" s="4">
        <v>-34000</v>
      </c>
      <c r="M176" s="4" t="s">
        <v>18</v>
      </c>
    </row>
    <row r="177" spans="1:13" ht="16" x14ac:dyDescent="0.2">
      <c r="A177" s="3" t="s">
        <v>172</v>
      </c>
      <c r="B177" s="4" t="s">
        <v>18</v>
      </c>
      <c r="C177" s="4" t="s">
        <v>18</v>
      </c>
      <c r="D177" s="4" t="s">
        <v>18</v>
      </c>
      <c r="E177" s="4">
        <v>570544000</v>
      </c>
      <c r="F177" s="4" t="s">
        <v>18</v>
      </c>
      <c r="G177" s="4" t="s">
        <v>18</v>
      </c>
      <c r="H177" s="4" t="s">
        <v>18</v>
      </c>
      <c r="I177" s="5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</row>
    <row r="178" spans="1:13" ht="16" x14ac:dyDescent="0.2">
      <c r="A178" s="3" t="s">
        <v>173</v>
      </c>
      <c r="B178" s="4">
        <v>-20000</v>
      </c>
      <c r="C178" s="4">
        <v>-16000</v>
      </c>
      <c r="D178" s="4">
        <v>-65000</v>
      </c>
      <c r="E178" s="4">
        <v>-283000</v>
      </c>
      <c r="F178" s="4">
        <v>-157000</v>
      </c>
      <c r="G178" s="4">
        <v>-189000</v>
      </c>
      <c r="H178" s="4">
        <v>-3000</v>
      </c>
      <c r="I178" s="5">
        <v>-34000</v>
      </c>
      <c r="J178" s="4" t="s">
        <v>18</v>
      </c>
      <c r="K178" s="4" t="s">
        <v>18</v>
      </c>
      <c r="L178" s="4">
        <v>-34000</v>
      </c>
      <c r="M178" s="4" t="s">
        <v>18</v>
      </c>
    </row>
    <row r="179" spans="1:13" ht="16" x14ac:dyDescent="0.2">
      <c r="A179" s="3" t="s">
        <v>174</v>
      </c>
      <c r="B179" s="4">
        <v>857000</v>
      </c>
      <c r="C179" s="4">
        <v>2760000</v>
      </c>
      <c r="D179" s="4">
        <v>168912000</v>
      </c>
      <c r="E179" s="4">
        <v>954000</v>
      </c>
      <c r="F179" s="4">
        <v>-69731000</v>
      </c>
      <c r="G179" s="4">
        <v>-75428000</v>
      </c>
      <c r="H179" s="4">
        <v>22921000</v>
      </c>
      <c r="I179" s="5">
        <v>-21673000</v>
      </c>
      <c r="J179" s="4">
        <v>8019000</v>
      </c>
      <c r="K179" s="4">
        <v>1247000</v>
      </c>
      <c r="L179" s="4">
        <v>3671000</v>
      </c>
      <c r="M179" s="4">
        <v>-34610000</v>
      </c>
    </row>
    <row r="180" spans="1:13" ht="16" x14ac:dyDescent="0.2">
      <c r="A180" s="3" t="s">
        <v>149</v>
      </c>
      <c r="B180" s="4" t="s">
        <v>18</v>
      </c>
      <c r="C180" s="4" t="s">
        <v>18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18</v>
      </c>
      <c r="I180" s="5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</row>
    <row r="181" spans="1:13" ht="16" x14ac:dyDescent="0.2">
      <c r="A181" s="3" t="s">
        <v>175</v>
      </c>
      <c r="B181" s="4">
        <v>418000</v>
      </c>
      <c r="C181" s="4">
        <v>-149000</v>
      </c>
      <c r="D181" s="4">
        <v>168621000</v>
      </c>
      <c r="E181" s="4">
        <v>570768000</v>
      </c>
      <c r="F181" s="4">
        <v>504912000</v>
      </c>
      <c r="G181" s="4">
        <v>847486000</v>
      </c>
      <c r="H181" s="4">
        <v>6347000</v>
      </c>
      <c r="I181" s="5">
        <v>-193956000</v>
      </c>
      <c r="J181" s="4">
        <v>8019000</v>
      </c>
      <c r="K181" s="4">
        <v>1247000</v>
      </c>
      <c r="L181" s="4">
        <v>-168612000</v>
      </c>
      <c r="M181" s="4">
        <v>-34610000</v>
      </c>
    </row>
    <row r="182" spans="1:13" ht="16" x14ac:dyDescent="0.2">
      <c r="A182" s="3" t="s">
        <v>176</v>
      </c>
      <c r="B182" s="4" t="s">
        <v>18</v>
      </c>
      <c r="C182" s="4" t="s">
        <v>18</v>
      </c>
      <c r="D182" s="4" t="s">
        <v>18</v>
      </c>
      <c r="E182" s="4" t="s">
        <v>18</v>
      </c>
      <c r="F182" s="4" t="s">
        <v>18</v>
      </c>
      <c r="G182" s="4" t="s">
        <v>18</v>
      </c>
      <c r="H182" s="4" t="s">
        <v>18</v>
      </c>
      <c r="I182" s="5" t="s">
        <v>18</v>
      </c>
      <c r="J182" s="4" t="s">
        <v>18</v>
      </c>
      <c r="K182" s="4" t="s">
        <v>18</v>
      </c>
      <c r="L182" s="4" t="s">
        <v>18</v>
      </c>
      <c r="M182" s="4" t="s">
        <v>18</v>
      </c>
    </row>
    <row r="183" spans="1:13" ht="16" x14ac:dyDescent="0.2">
      <c r="A183" s="3" t="s">
        <v>177</v>
      </c>
      <c r="B183" s="4">
        <v>-28156000</v>
      </c>
      <c r="C183" s="4">
        <v>12562000</v>
      </c>
      <c r="D183" s="4">
        <v>4545000</v>
      </c>
      <c r="E183" s="4">
        <v>114210000</v>
      </c>
      <c r="F183" s="4">
        <v>-27490000</v>
      </c>
      <c r="G183" s="4">
        <v>202812000</v>
      </c>
      <c r="H183" s="4">
        <v>-105754000</v>
      </c>
      <c r="I183" s="5">
        <v>-51378000</v>
      </c>
      <c r="J183" s="4">
        <v>66186000</v>
      </c>
      <c r="K183" s="4">
        <v>53228000</v>
      </c>
      <c r="L183" s="4">
        <v>-104053000</v>
      </c>
      <c r="M183" s="4">
        <v>-66739000</v>
      </c>
    </row>
    <row r="184" spans="1:13" ht="16" x14ac:dyDescent="0.2">
      <c r="A184" s="3" t="s">
        <v>48</v>
      </c>
      <c r="B184" s="4">
        <v>-8674000</v>
      </c>
      <c r="C184" s="4">
        <v>2444000</v>
      </c>
      <c r="D184" s="4">
        <v>-65994000</v>
      </c>
      <c r="E184" s="4">
        <v>-78467000</v>
      </c>
      <c r="F184" s="4">
        <v>-57381000</v>
      </c>
      <c r="G184" s="4">
        <v>-61077000</v>
      </c>
      <c r="H184" s="4">
        <v>-98868000</v>
      </c>
      <c r="I184" s="5">
        <v>-64074000</v>
      </c>
      <c r="J184" s="4">
        <v>-21058000</v>
      </c>
      <c r="K184" s="4">
        <v>-15763000</v>
      </c>
      <c r="L184" s="4">
        <v>-22499000</v>
      </c>
      <c r="M184" s="4">
        <v>-4754000</v>
      </c>
    </row>
    <row r="185" spans="1:13" ht="16" x14ac:dyDescent="0.2">
      <c r="A185" s="3" t="s">
        <v>49</v>
      </c>
      <c r="B185" s="6">
        <v>-10.23</v>
      </c>
      <c r="C185" s="6">
        <v>1.81</v>
      </c>
      <c r="D185" s="6">
        <v>-34.25</v>
      </c>
      <c r="E185" s="6">
        <v>-27.34</v>
      </c>
      <c r="F185" s="6">
        <v>-13.31</v>
      </c>
      <c r="G185" s="6">
        <v>-9.3000000000000007</v>
      </c>
      <c r="H185" s="6">
        <v>-10.14</v>
      </c>
      <c r="I185" s="7">
        <v>-5.3</v>
      </c>
      <c r="J185" s="6">
        <v>-10.14</v>
      </c>
      <c r="K185" s="6">
        <v>-8.98</v>
      </c>
      <c r="L185" s="6">
        <v>-6.91</v>
      </c>
      <c r="M185" s="6">
        <v>-5.3</v>
      </c>
    </row>
    <row r="186" spans="1:13" ht="16" x14ac:dyDescent="0.2">
      <c r="A186" s="3" t="s">
        <v>178</v>
      </c>
      <c r="B186" s="4">
        <v>1376000</v>
      </c>
      <c r="C186" s="4">
        <v>250000</v>
      </c>
      <c r="D186" s="4" t="s">
        <v>18</v>
      </c>
      <c r="E186" s="4" t="s">
        <v>18</v>
      </c>
      <c r="F186" s="4">
        <v>13941000</v>
      </c>
      <c r="G186" s="4">
        <v>5605000</v>
      </c>
      <c r="H186" s="4">
        <v>88187000</v>
      </c>
      <c r="I186" s="5" t="s">
        <v>18</v>
      </c>
      <c r="J186" s="4" t="s">
        <v>18</v>
      </c>
      <c r="K186" s="4" t="s">
        <v>18</v>
      </c>
      <c r="L186" s="4" t="s">
        <v>18</v>
      </c>
      <c r="M186" s="4" t="s">
        <v>18</v>
      </c>
    </row>
    <row r="187" spans="1:13" ht="16" x14ac:dyDescent="0.2">
      <c r="A187" s="3" t="s">
        <v>179</v>
      </c>
      <c r="B187" s="4">
        <v>-31876000</v>
      </c>
      <c r="C187" s="4">
        <v>-19808000</v>
      </c>
      <c r="D187" s="4">
        <v>-78120000</v>
      </c>
      <c r="E187" s="4">
        <v>-96196000</v>
      </c>
      <c r="F187" s="4">
        <v>-73504000</v>
      </c>
      <c r="G187" s="4">
        <v>-28338000</v>
      </c>
      <c r="H187" s="4">
        <v>-20011000</v>
      </c>
      <c r="I187" s="5">
        <v>123363000</v>
      </c>
      <c r="J187" s="4">
        <v>37978000</v>
      </c>
      <c r="K187" s="4">
        <v>18873000</v>
      </c>
      <c r="L187" s="4">
        <v>25703000</v>
      </c>
      <c r="M187" s="4">
        <v>40809000</v>
      </c>
    </row>
    <row r="188" spans="1:13" ht="16" x14ac:dyDescent="0.2">
      <c r="A188" s="31" t="s">
        <v>180</v>
      </c>
      <c r="B188" s="29">
        <v>-31876000</v>
      </c>
      <c r="C188" s="29">
        <v>-19808000</v>
      </c>
      <c r="D188" s="29">
        <v>-78120000</v>
      </c>
      <c r="E188" s="29">
        <v>-96196000</v>
      </c>
      <c r="F188" s="29">
        <v>-73504000</v>
      </c>
      <c r="G188" s="29">
        <v>-28338000</v>
      </c>
      <c r="H188" s="29">
        <v>-20011000</v>
      </c>
      <c r="I188" s="30">
        <v>123363000</v>
      </c>
      <c r="J188" s="29">
        <v>37978000</v>
      </c>
      <c r="K188" s="29">
        <v>18873000</v>
      </c>
      <c r="L188" s="29">
        <v>25703000</v>
      </c>
      <c r="M188" s="29">
        <v>40809000</v>
      </c>
    </row>
    <row r="189" spans="1:13" ht="16" x14ac:dyDescent="0.2">
      <c r="A189" s="23" t="s">
        <v>193</v>
      </c>
      <c r="B189" s="24"/>
      <c r="C189" s="25">
        <f>(C188/B188)-1</f>
        <v>-0.37859204417116321</v>
      </c>
      <c r="D189" s="25">
        <f>(D188/C188)-1</f>
        <v>2.9438610662358644</v>
      </c>
      <c r="E189" s="25">
        <f>(E188/D188)-1</f>
        <v>0.23138760880696374</v>
      </c>
      <c r="F189" s="25">
        <f t="shared" ref="F189:M189" si="8">(F188/E188)-1</f>
        <v>-0.23589338434030516</v>
      </c>
      <c r="G189" s="25">
        <f t="shared" si="8"/>
        <v>-0.61446996081845884</v>
      </c>
      <c r="H189" s="25">
        <f t="shared" si="8"/>
        <v>-0.29384571952854821</v>
      </c>
      <c r="I189" s="25">
        <f t="shared" si="8"/>
        <v>-7.1647593823397129</v>
      </c>
      <c r="J189" s="25"/>
      <c r="K189" s="25">
        <f t="shared" si="8"/>
        <v>-0.50305439991574064</v>
      </c>
      <c r="L189" s="25">
        <f t="shared" si="8"/>
        <v>0.36189265087691402</v>
      </c>
      <c r="M189" s="25">
        <f t="shared" si="8"/>
        <v>0.58771349647901028</v>
      </c>
    </row>
    <row r="190" spans="1:13" ht="16" x14ac:dyDescent="0.2">
      <c r="A190" s="26" t="s">
        <v>194</v>
      </c>
      <c r="B190" s="27">
        <f t="shared" ref="B190:M190" si="9">B188/B2</f>
        <v>-0.37593612529631681</v>
      </c>
      <c r="C190" s="27">
        <f t="shared" si="9"/>
        <v>-0.14681836712003854</v>
      </c>
      <c r="D190" s="27">
        <f t="shared" si="9"/>
        <v>-0.40545169561020167</v>
      </c>
      <c r="E190" s="27">
        <f t="shared" si="9"/>
        <v>-0.33515200925364608</v>
      </c>
      <c r="F190" s="27">
        <f t="shared" si="9"/>
        <v>-0.17051958084624147</v>
      </c>
      <c r="G190" s="27">
        <f t="shared" si="9"/>
        <v>-4.317013646625819E-2</v>
      </c>
      <c r="H190" s="27">
        <f t="shared" si="9"/>
        <v>-2.0519030680621508E-2</v>
      </c>
      <c r="I190" s="27">
        <f t="shared" si="9"/>
        <v>0.10203958404330291</v>
      </c>
      <c r="J190" s="27">
        <f t="shared" si="9"/>
        <v>0.13825263924281034</v>
      </c>
      <c r="K190" s="27">
        <f t="shared" si="9"/>
        <v>6.5040062031532703E-2</v>
      </c>
      <c r="L190" s="27">
        <f t="shared" si="9"/>
        <v>8.3317665821701553E-2</v>
      </c>
      <c r="M190" s="27">
        <f t="shared" si="9"/>
        <v>0.12159903218981952</v>
      </c>
    </row>
    <row r="191" spans="1:13" ht="16" x14ac:dyDescent="0.2">
      <c r="A191" s="3" t="s">
        <v>181</v>
      </c>
      <c r="B191" s="4" t="s">
        <v>18</v>
      </c>
      <c r="C191" s="4">
        <v>-18757000</v>
      </c>
      <c r="D191" s="4">
        <v>-68973000</v>
      </c>
      <c r="E191" s="4">
        <v>-82653000</v>
      </c>
      <c r="F191" s="4">
        <v>501296000</v>
      </c>
      <c r="G191" s="4">
        <v>894765000</v>
      </c>
      <c r="H191" s="4">
        <v>-36582000</v>
      </c>
      <c r="I191" s="5">
        <v>-48886000</v>
      </c>
      <c r="J191" s="4">
        <v>37978000</v>
      </c>
      <c r="K191" s="4">
        <v>18873000</v>
      </c>
      <c r="L191" s="4">
        <v>-146546000</v>
      </c>
      <c r="M191" s="4">
        <v>40809000</v>
      </c>
    </row>
    <row r="192" spans="1:13" ht="16" x14ac:dyDescent="0.2">
      <c r="A192" s="3" t="s">
        <v>182</v>
      </c>
      <c r="B192" s="6">
        <v>-0.13</v>
      </c>
      <c r="C192" s="6">
        <v>-0.08</v>
      </c>
      <c r="D192" s="6">
        <v>-0.96</v>
      </c>
      <c r="E192" s="6">
        <v>-0.66</v>
      </c>
      <c r="F192" s="6">
        <v>-0.25</v>
      </c>
      <c r="G192" s="6">
        <v>-0.09</v>
      </c>
      <c r="H192" s="6">
        <v>-0.06</v>
      </c>
      <c r="I192" s="7">
        <v>0.37</v>
      </c>
      <c r="J192" s="6">
        <v>0.12</v>
      </c>
      <c r="K192" s="6">
        <v>0.06</v>
      </c>
      <c r="L192" s="6">
        <v>0.08</v>
      </c>
      <c r="M192" s="6">
        <v>0.12</v>
      </c>
    </row>
    <row r="193" spans="1:13" ht="16" x14ac:dyDescent="0.2">
      <c r="A193" s="3" t="s">
        <v>183</v>
      </c>
      <c r="B193" s="4" t="s">
        <v>18</v>
      </c>
      <c r="C193" s="4" t="s">
        <v>18</v>
      </c>
      <c r="D193" s="4" t="s">
        <v>18</v>
      </c>
      <c r="E193" s="6">
        <v>135.93</v>
      </c>
      <c r="F193" s="6">
        <v>580.44000000000005</v>
      </c>
      <c r="G193" s="6">
        <v>260.54000000000002</v>
      </c>
      <c r="H193" s="6">
        <v>55.21</v>
      </c>
      <c r="I193" s="7">
        <v>56.37</v>
      </c>
      <c r="J193" s="4" t="s">
        <v>18</v>
      </c>
      <c r="K193" s="6">
        <v>68.5</v>
      </c>
      <c r="L193" s="6">
        <v>67.72</v>
      </c>
      <c r="M193" s="6">
        <v>63.21</v>
      </c>
    </row>
    <row r="194" spans="1:13" ht="16" x14ac:dyDescent="0.2">
      <c r="A194" s="3" t="s">
        <v>184</v>
      </c>
      <c r="B194" s="6">
        <v>0.77</v>
      </c>
      <c r="C194" s="6">
        <v>-0.28999999999999998</v>
      </c>
      <c r="D194" s="6">
        <v>0.5</v>
      </c>
      <c r="E194" s="6">
        <v>0.37</v>
      </c>
      <c r="F194" s="6">
        <v>0.14000000000000001</v>
      </c>
      <c r="G194" s="6">
        <v>-0.25</v>
      </c>
      <c r="H194" s="6">
        <v>-0.64</v>
      </c>
      <c r="I194" s="7">
        <v>-1.22</v>
      </c>
      <c r="J194" s="6">
        <v>-1.7</v>
      </c>
      <c r="K194" s="6">
        <v>-0.96</v>
      </c>
      <c r="L194" s="6">
        <v>-0.68</v>
      </c>
      <c r="M194" s="6">
        <v>-2.89</v>
      </c>
    </row>
    <row r="196" spans="1:13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M1 A2:M2 A4:M7 A15:M16 A19:M33 A191:M195 A9:M11 A13:M13 A37:M95 A130:M142 A144:M171 A188 A173:M187 A172:H172 J172:M172 A97:M128 A96:D96 F96:M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5A1B-7919-2743-8B14-F11964FEA66F}">
  <dimension ref="A1:R110"/>
  <sheetViews>
    <sheetView tabSelected="1" workbookViewId="0">
      <selection activeCell="G20" sqref="G20"/>
    </sheetView>
  </sheetViews>
  <sheetFormatPr baseColWidth="10" defaultRowHeight="15" x14ac:dyDescent="0.2"/>
  <cols>
    <col min="1" max="19" width="18.83203125" customWidth="1"/>
  </cols>
  <sheetData>
    <row r="1" spans="1:18" s="124" customFormat="1" ht="22" customHeight="1" x14ac:dyDescent="0.2">
      <c r="A1" s="123" t="e" vm="1">
        <v>#VALUE!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s="124" customFormat="1" ht="22" customHeight="1" thickBot="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8" ht="22" customHeight="1" x14ac:dyDescent="0.2">
      <c r="A3" s="41" cm="1">
        <f t="array" ref="A3">_FV(A1,"Market cap",TRUE)</f>
        <v>26029029936</v>
      </c>
      <c r="B3" s="42" t="s">
        <v>195</v>
      </c>
      <c r="C3" s="105">
        <f>Financials!I8*0.01</f>
        <v>0.75890000000000002</v>
      </c>
      <c r="D3" s="42" t="s">
        <v>196</v>
      </c>
      <c r="E3" s="105">
        <f>SUM(C11:E11)/3</f>
        <v>0.50344579726442984</v>
      </c>
      <c r="F3" s="43" t="s">
        <v>197</v>
      </c>
      <c r="G3" s="44">
        <f>AVERAGE(Financials!F129:I129)</f>
        <v>2.731001154963536E-2</v>
      </c>
      <c r="H3" s="43" t="s">
        <v>198</v>
      </c>
      <c r="I3" s="109">
        <f>J15*(1+I7)/(I6-I7)</f>
        <v>8619698885.4264927</v>
      </c>
      <c r="J3" s="45" t="s">
        <v>199</v>
      </c>
      <c r="K3" s="113">
        <f>(Financials!I172*-1)/Model!A3</f>
        <v>0</v>
      </c>
      <c r="L3" s="46" t="s">
        <v>200</v>
      </c>
      <c r="M3" s="47"/>
      <c r="N3" s="125" t="s">
        <v>201</v>
      </c>
      <c r="O3" s="126"/>
      <c r="P3" s="47"/>
      <c r="Q3" s="47"/>
      <c r="R3" s="47"/>
    </row>
    <row r="4" spans="1:18" ht="22" customHeight="1" x14ac:dyDescent="0.2">
      <c r="A4" s="48">
        <f>Financials!I56-Financials!I96-Financials!I105</f>
        <v>155184000</v>
      </c>
      <c r="B4" s="49" t="s">
        <v>202</v>
      </c>
      <c r="C4" s="106">
        <f>Financials!I17*0.01</f>
        <v>-0.15990000000000001</v>
      </c>
      <c r="D4" s="49" t="s">
        <v>203</v>
      </c>
      <c r="E4" s="106">
        <f>SUM(C13:E13)/3</f>
        <v>0.35051427507247584</v>
      </c>
      <c r="F4" s="50" t="s">
        <v>204</v>
      </c>
      <c r="G4" s="51">
        <f>A5*(1+(5*G3))</f>
        <v>381621458.68020928</v>
      </c>
      <c r="H4" s="50" t="s">
        <v>205</v>
      </c>
      <c r="I4" s="110">
        <f>NPV(I6,F15,G15,H15,I15,(J15+I3))</f>
        <v>6566540315.3821011</v>
      </c>
      <c r="J4" s="50" t="s">
        <v>206</v>
      </c>
      <c r="K4" s="111" cm="1">
        <f t="array" ref="K4">_FV(A1,"Change (%)",TRUE)</f>
        <v>9.3749999999999997E-3</v>
      </c>
      <c r="L4" s="52" t="s">
        <v>207</v>
      </c>
      <c r="M4" s="47"/>
      <c r="N4" s="127" t="s">
        <v>208</v>
      </c>
      <c r="O4" s="128"/>
      <c r="P4" s="47"/>
      <c r="Q4" s="47"/>
      <c r="R4" s="47"/>
    </row>
    <row r="5" spans="1:18" ht="22" customHeight="1" x14ac:dyDescent="0.2">
      <c r="A5" s="48" cm="1">
        <f t="array" ref="A5">_FV(A1,"Shares outstanding",TRUE)</f>
        <v>335771800</v>
      </c>
      <c r="B5" s="49" t="s">
        <v>209</v>
      </c>
      <c r="C5" s="106">
        <f>F14</f>
        <v>0.12276612276612277</v>
      </c>
      <c r="D5" s="53" t="s">
        <v>210</v>
      </c>
      <c r="E5" s="106">
        <f>SUM(C16:E16)/3</f>
        <v>-0.38140302156243738</v>
      </c>
      <c r="F5" s="50" t="s">
        <v>211</v>
      </c>
      <c r="G5" s="51">
        <f>Financials!I56</f>
        <v>1574305000</v>
      </c>
      <c r="H5" s="50" t="s">
        <v>212</v>
      </c>
      <c r="I5" s="110">
        <f>I4+G5-G6</f>
        <v>6721724315.3821011</v>
      </c>
      <c r="J5" s="50" t="s">
        <v>213</v>
      </c>
      <c r="K5" s="117" cm="1">
        <f t="array" ref="K5">_FV(A1,"Price")</f>
        <v>77.52</v>
      </c>
      <c r="L5" s="54" t="s">
        <v>214</v>
      </c>
      <c r="M5" s="47"/>
      <c r="N5" s="55" t="s">
        <v>215</v>
      </c>
      <c r="O5" s="56">
        <f>Financials!I20</f>
        <v>-51681000</v>
      </c>
      <c r="P5" s="47"/>
      <c r="Q5" s="47"/>
      <c r="R5" s="47"/>
    </row>
    <row r="6" spans="1:18" ht="22" customHeight="1" x14ac:dyDescent="0.2">
      <c r="A6" s="57">
        <f>O20/F10</f>
        <v>20.224576484848484</v>
      </c>
      <c r="B6" s="49" t="s">
        <v>216</v>
      </c>
      <c r="C6" s="106">
        <f>F17</f>
        <v>0.11266511266511267</v>
      </c>
      <c r="D6" s="53" t="s">
        <v>194</v>
      </c>
      <c r="E6" s="106">
        <f>Financials!I33/Financials!I126</f>
        <v>-0.28887948207883513</v>
      </c>
      <c r="F6" s="49" t="s">
        <v>217</v>
      </c>
      <c r="G6" s="51">
        <f>Financials!I96+Financials!I105</f>
        <v>1419121000</v>
      </c>
      <c r="H6" s="50" t="s">
        <v>218</v>
      </c>
      <c r="I6" s="116">
        <f>N25</f>
        <v>9.1115998664819009E-2</v>
      </c>
      <c r="J6" s="50" t="s">
        <v>219</v>
      </c>
      <c r="K6" s="114">
        <f>I5/G4</f>
        <v>17.613591066467684</v>
      </c>
      <c r="L6" s="58" t="s">
        <v>220</v>
      </c>
      <c r="M6" s="47"/>
      <c r="N6" s="55" t="s">
        <v>221</v>
      </c>
      <c r="O6" s="56">
        <f>Financials!I96</f>
        <v>35076000</v>
      </c>
      <c r="P6" s="47"/>
      <c r="Q6" s="47"/>
      <c r="R6" s="47"/>
    </row>
    <row r="7" spans="1:18" ht="22" customHeight="1" thickBot="1" x14ac:dyDescent="0.25">
      <c r="A7" s="59">
        <f>O20/F12</f>
        <v>164.74069579746836</v>
      </c>
      <c r="B7" s="60" t="s">
        <v>222</v>
      </c>
      <c r="C7" s="108">
        <f>F15/A3</f>
        <v>5.5707031862702915E-3</v>
      </c>
      <c r="D7" s="60" t="s">
        <v>223</v>
      </c>
      <c r="E7" s="107">
        <f>(Financials!I16*(1-0.25))/(Financials!I126+Financials!I105+Financials!I96)</f>
        <v>-6.845343465613786E-2</v>
      </c>
      <c r="F7" s="60" t="s">
        <v>190</v>
      </c>
      <c r="G7" s="61">
        <f>(Financials!I96+Financials!I105)/Financials!I126</f>
        <v>2.0294698515710246</v>
      </c>
      <c r="H7" s="62" t="s">
        <v>224</v>
      </c>
      <c r="I7" s="112">
        <v>2.5000000000000001E-2</v>
      </c>
      <c r="J7" s="63" t="s">
        <v>225</v>
      </c>
      <c r="K7" s="115">
        <f>K6/K5-1</f>
        <v>-0.77278649295062329</v>
      </c>
      <c r="L7" s="64" t="s">
        <v>226</v>
      </c>
      <c r="M7" s="47"/>
      <c r="N7" s="55" t="s">
        <v>227</v>
      </c>
      <c r="O7" s="56">
        <f>Financials!I105</f>
        <v>1384045000</v>
      </c>
      <c r="P7" s="47"/>
      <c r="Q7" s="47"/>
      <c r="R7" s="47"/>
    </row>
    <row r="8" spans="1:18" ht="22" customHeight="1" x14ac:dyDescent="0.2">
      <c r="A8" s="65"/>
      <c r="B8" s="47"/>
      <c r="C8" s="47"/>
      <c r="D8" s="47"/>
      <c r="E8" s="47"/>
      <c r="F8" s="103"/>
      <c r="G8" s="103"/>
      <c r="H8" s="103"/>
      <c r="I8" s="103"/>
      <c r="J8" s="104"/>
      <c r="K8" s="66"/>
      <c r="L8" s="66"/>
      <c r="M8" s="47"/>
      <c r="N8" s="67" t="s">
        <v>208</v>
      </c>
      <c r="O8" s="68">
        <f>O5/(O6+O7)</f>
        <v>-3.6417613438177579E-2</v>
      </c>
      <c r="P8" s="47"/>
      <c r="Q8" s="47"/>
      <c r="R8" s="47"/>
    </row>
    <row r="9" spans="1:18" ht="22" customHeight="1" x14ac:dyDescent="0.2">
      <c r="A9" s="69"/>
      <c r="B9" s="70">
        <v>2019</v>
      </c>
      <c r="C9" s="70">
        <v>2020</v>
      </c>
      <c r="D9" s="70">
        <v>2021</v>
      </c>
      <c r="E9" s="71">
        <v>2022</v>
      </c>
      <c r="F9" s="72">
        <v>2023</v>
      </c>
      <c r="G9" s="73">
        <v>2024</v>
      </c>
      <c r="H9" s="73">
        <v>2025</v>
      </c>
      <c r="I9" s="73">
        <v>2026</v>
      </c>
      <c r="J9" s="74">
        <v>2027</v>
      </c>
      <c r="K9" s="66"/>
      <c r="L9" s="66"/>
      <c r="M9" s="66"/>
      <c r="N9" s="55" t="s">
        <v>228</v>
      </c>
      <c r="O9" s="56">
        <f>Financials!I25</f>
        <v>5105000</v>
      </c>
      <c r="P9" s="47"/>
      <c r="Q9" s="47"/>
      <c r="R9" s="47"/>
    </row>
    <row r="10" spans="1:18" ht="22" customHeight="1" x14ac:dyDescent="0.2">
      <c r="A10" s="75" t="s">
        <v>229</v>
      </c>
      <c r="B10" s="76">
        <v>287022000</v>
      </c>
      <c r="C10" s="76">
        <v>431059000</v>
      </c>
      <c r="D10" s="76">
        <v>656426000</v>
      </c>
      <c r="E10" s="77">
        <v>975241000</v>
      </c>
      <c r="F10" s="76">
        <v>1287000000</v>
      </c>
      <c r="G10" s="76">
        <v>1650000000</v>
      </c>
      <c r="H10" s="76">
        <v>2106000000</v>
      </c>
      <c r="I10" s="76">
        <v>2900000000</v>
      </c>
      <c r="J10" s="77">
        <v>3780000000</v>
      </c>
      <c r="K10" s="78" t="s">
        <v>230</v>
      </c>
      <c r="L10" s="66"/>
      <c r="N10" s="55" t="s">
        <v>231</v>
      </c>
      <c r="O10" s="56">
        <f>Financials!I24</f>
        <v>-196896000</v>
      </c>
      <c r="P10" s="47"/>
      <c r="Q10" s="47"/>
      <c r="R10" s="47"/>
    </row>
    <row r="11" spans="1:18" ht="22" customHeight="1" x14ac:dyDescent="0.2">
      <c r="A11" s="79"/>
      <c r="B11" s="80"/>
      <c r="C11" s="80">
        <f t="shared" ref="C11:J11" si="0">(C10/B10)-1</f>
        <v>0.50183261213426156</v>
      </c>
      <c r="D11" s="80">
        <f t="shared" si="0"/>
        <v>0.52282170190159594</v>
      </c>
      <c r="E11" s="80">
        <f t="shared" si="0"/>
        <v>0.48568307775743191</v>
      </c>
      <c r="F11" s="81">
        <f t="shared" si="0"/>
        <v>0.31967380370595566</v>
      </c>
      <c r="G11" s="80">
        <f t="shared" si="0"/>
        <v>0.28205128205128216</v>
      </c>
      <c r="H11" s="80">
        <f t="shared" si="0"/>
        <v>0.27636363636363637</v>
      </c>
      <c r="I11" s="80">
        <f t="shared" si="0"/>
        <v>0.37701804368471037</v>
      </c>
      <c r="J11" s="82">
        <f t="shared" si="0"/>
        <v>0.30344827586206891</v>
      </c>
      <c r="K11" s="82">
        <f>SUM(F11:J11)/5</f>
        <v>0.31171100833353071</v>
      </c>
      <c r="L11" s="66"/>
      <c r="M11" s="66"/>
      <c r="N11" s="55" t="s">
        <v>232</v>
      </c>
      <c r="O11" s="83">
        <f>O9/O10</f>
        <v>-2.5927393141556964E-2</v>
      </c>
      <c r="P11" s="47"/>
      <c r="Q11" s="47"/>
      <c r="R11" s="47"/>
    </row>
    <row r="12" spans="1:18" ht="22" customHeight="1" x14ac:dyDescent="0.2">
      <c r="A12" s="75" t="s">
        <v>136</v>
      </c>
      <c r="B12" s="76">
        <v>-105828000</v>
      </c>
      <c r="C12" s="76">
        <v>-119370000</v>
      </c>
      <c r="D12" s="76">
        <v>-260309000</v>
      </c>
      <c r="E12" s="76">
        <v>-193381000</v>
      </c>
      <c r="F12" s="84">
        <v>158000000</v>
      </c>
      <c r="G12" s="76">
        <v>195000000</v>
      </c>
      <c r="H12" s="76">
        <v>253000000</v>
      </c>
      <c r="I12" s="76">
        <v>452000000</v>
      </c>
      <c r="J12" s="77">
        <v>700000000</v>
      </c>
      <c r="K12" s="85" t="s">
        <v>233</v>
      </c>
      <c r="L12" s="66"/>
      <c r="M12" s="66"/>
      <c r="N12" s="55" t="s">
        <v>234</v>
      </c>
      <c r="O12" s="83">
        <f>O8*(1-O11)</f>
        <v>-3.7361827219066453E-2</v>
      </c>
      <c r="P12" s="47"/>
      <c r="Q12" s="47"/>
      <c r="R12" s="47"/>
    </row>
    <row r="13" spans="1:18" ht="22" customHeight="1" x14ac:dyDescent="0.2">
      <c r="A13" s="79"/>
      <c r="B13" s="80"/>
      <c r="C13" s="80">
        <f t="shared" ref="C13:J13" si="1">(C12/B12)-1</f>
        <v>0.12796235400839095</v>
      </c>
      <c r="D13" s="80">
        <f t="shared" si="1"/>
        <v>1.1806902906928038</v>
      </c>
      <c r="E13" s="80">
        <f t="shared" si="1"/>
        <v>-0.25710981948376732</v>
      </c>
      <c r="F13" s="81">
        <f t="shared" si="1"/>
        <v>-1.8170399367052608</v>
      </c>
      <c r="G13" s="80">
        <f t="shared" si="1"/>
        <v>0.23417721518987333</v>
      </c>
      <c r="H13" s="80">
        <f t="shared" si="1"/>
        <v>0.29743589743589749</v>
      </c>
      <c r="I13" s="80">
        <f t="shared" si="1"/>
        <v>0.78656126482213429</v>
      </c>
      <c r="J13" s="82">
        <f t="shared" si="1"/>
        <v>0.54867256637168138</v>
      </c>
      <c r="K13" s="82">
        <f>AVERAGE(G13:J13)</f>
        <v>0.46671173595489662</v>
      </c>
      <c r="L13" s="66"/>
      <c r="M13" s="66"/>
      <c r="N13" s="127" t="s">
        <v>235</v>
      </c>
      <c r="O13" s="128"/>
      <c r="P13" s="47"/>
      <c r="Q13" s="47"/>
      <c r="R13" s="47"/>
    </row>
    <row r="14" spans="1:18" ht="22" customHeight="1" x14ac:dyDescent="0.2">
      <c r="A14" s="102" t="s">
        <v>236</v>
      </c>
      <c r="B14" s="86">
        <f>B12/B10</f>
        <v>-0.36871041244225183</v>
      </c>
      <c r="C14" s="86">
        <f t="shared" ref="C14:J14" si="2">C12/C10</f>
        <v>-0.27692264863974536</v>
      </c>
      <c r="D14" s="86">
        <f t="shared" si="2"/>
        <v>-0.39655498106412607</v>
      </c>
      <c r="E14" s="86">
        <f t="shared" si="2"/>
        <v>-0.19829047384185036</v>
      </c>
      <c r="F14" s="87">
        <f t="shared" si="2"/>
        <v>0.12276612276612277</v>
      </c>
      <c r="G14" s="86">
        <f t="shared" si="2"/>
        <v>0.11818181818181818</v>
      </c>
      <c r="H14" s="86">
        <f t="shared" si="2"/>
        <v>0.1201329534662868</v>
      </c>
      <c r="I14" s="86">
        <f t="shared" si="2"/>
        <v>0.15586206896551724</v>
      </c>
      <c r="J14" s="88">
        <f t="shared" si="2"/>
        <v>0.18518518518518517</v>
      </c>
      <c r="K14" s="88"/>
      <c r="L14" s="66"/>
      <c r="M14" s="66"/>
      <c r="N14" s="55" t="s">
        <v>237</v>
      </c>
      <c r="O14" s="83">
        <f>'[1]US Treasury Bonds'!$C$8</f>
        <v>4.1210000000000004E-2</v>
      </c>
      <c r="P14" s="47"/>
      <c r="Q14" s="47"/>
      <c r="R14" s="47"/>
    </row>
    <row r="15" spans="1:18" ht="22" customHeight="1" x14ac:dyDescent="0.2">
      <c r="A15" s="75" t="s">
        <v>179</v>
      </c>
      <c r="B15" s="76">
        <v>-96196000</v>
      </c>
      <c r="C15" s="76">
        <v>-73504000</v>
      </c>
      <c r="D15" s="76">
        <v>-28338000</v>
      </c>
      <c r="E15" s="76">
        <v>-20011000</v>
      </c>
      <c r="F15" s="84">
        <v>145000000</v>
      </c>
      <c r="G15" s="76">
        <v>126000000</v>
      </c>
      <c r="H15" s="76">
        <v>180000000</v>
      </c>
      <c r="I15" s="76">
        <v>363000000</v>
      </c>
      <c r="J15" s="77">
        <v>556000000</v>
      </c>
      <c r="K15" s="85" t="s">
        <v>238</v>
      </c>
      <c r="L15" s="66"/>
      <c r="M15" s="66"/>
      <c r="N15" s="55" t="s">
        <v>239</v>
      </c>
      <c r="O15" s="89">
        <f>1.33</f>
        <v>1.33</v>
      </c>
      <c r="P15" s="47"/>
      <c r="Q15" s="47"/>
      <c r="R15" s="47"/>
    </row>
    <row r="16" spans="1:18" ht="22" customHeight="1" x14ac:dyDescent="0.2">
      <c r="A16" s="90"/>
      <c r="B16" s="80"/>
      <c r="C16" s="80">
        <f t="shared" ref="C16:J16" si="3">(C15/B15)-1</f>
        <v>-0.23589338434030516</v>
      </c>
      <c r="D16" s="80">
        <f t="shared" si="3"/>
        <v>-0.61446996081845884</v>
      </c>
      <c r="E16" s="80">
        <f t="shared" si="3"/>
        <v>-0.29384571952854821</v>
      </c>
      <c r="F16" s="81">
        <f t="shared" si="3"/>
        <v>-8.246014691919445</v>
      </c>
      <c r="G16" s="80">
        <f t="shared" si="3"/>
        <v>-0.13103448275862073</v>
      </c>
      <c r="H16" s="80">
        <f t="shared" si="3"/>
        <v>0.4285714285714286</v>
      </c>
      <c r="I16" s="80">
        <f t="shared" si="3"/>
        <v>1.0166666666666666</v>
      </c>
      <c r="J16" s="82">
        <f t="shared" si="3"/>
        <v>0.53168044077134979</v>
      </c>
      <c r="K16" s="82">
        <f>AVERAGE(G16:J16)</f>
        <v>0.46147101331270607</v>
      </c>
      <c r="L16" s="66"/>
      <c r="M16" s="66"/>
      <c r="N16" s="55" t="s">
        <v>240</v>
      </c>
      <c r="O16" s="83">
        <v>8.4000000000000005E-2</v>
      </c>
      <c r="P16" s="47"/>
      <c r="Q16" s="47"/>
      <c r="R16" s="47"/>
    </row>
    <row r="17" spans="1:18" ht="22" customHeight="1" x14ac:dyDescent="0.2">
      <c r="A17" s="102" t="s">
        <v>194</v>
      </c>
      <c r="B17" s="86">
        <f>B15/B10</f>
        <v>-0.33515200925364608</v>
      </c>
      <c r="C17" s="86">
        <f t="shared" ref="C17:J17" si="4">C15/C10</f>
        <v>-0.17051958084624147</v>
      </c>
      <c r="D17" s="86">
        <f t="shared" si="4"/>
        <v>-4.317013646625819E-2</v>
      </c>
      <c r="E17" s="88">
        <f t="shared" si="4"/>
        <v>-2.0519030680621508E-2</v>
      </c>
      <c r="F17" s="86">
        <f t="shared" si="4"/>
        <v>0.11266511266511267</v>
      </c>
      <c r="G17" s="86">
        <f t="shared" si="4"/>
        <v>7.636363636363637E-2</v>
      </c>
      <c r="H17" s="86">
        <f t="shared" si="4"/>
        <v>8.5470085470085472E-2</v>
      </c>
      <c r="I17" s="86">
        <f t="shared" si="4"/>
        <v>0.12517241379310345</v>
      </c>
      <c r="J17" s="88">
        <f t="shared" si="4"/>
        <v>0.14708994708994708</v>
      </c>
      <c r="K17" s="88"/>
      <c r="L17" s="66"/>
      <c r="M17" s="66"/>
      <c r="N17" s="91" t="s">
        <v>235</v>
      </c>
      <c r="O17" s="92">
        <f>(O14)+((O15)*(O16-O14))</f>
        <v>9.8120700000000005E-2</v>
      </c>
      <c r="P17" s="47"/>
      <c r="Q17" s="47"/>
      <c r="R17" s="47"/>
    </row>
    <row r="18" spans="1:18" ht="22" customHeight="1" x14ac:dyDescent="0.2">
      <c r="A18" s="93" t="s">
        <v>190</v>
      </c>
      <c r="B18" s="94">
        <v>-0.1099494251250112</v>
      </c>
      <c r="C18" s="94">
        <v>-6.4305624373113324E-2</v>
      </c>
      <c r="D18" s="94">
        <v>-4.5406741760565653E-2</v>
      </c>
      <c r="E18" s="94">
        <v>-6.8559054635163597E-2</v>
      </c>
      <c r="F18" s="95"/>
      <c r="G18" s="94"/>
      <c r="H18" s="94"/>
      <c r="I18" s="94"/>
      <c r="J18" s="96"/>
      <c r="K18" s="97"/>
      <c r="L18" s="66"/>
      <c r="M18" s="66"/>
      <c r="N18" s="127" t="s">
        <v>241</v>
      </c>
      <c r="O18" s="128"/>
      <c r="P18" s="47"/>
      <c r="Q18" s="47"/>
      <c r="R18" s="47"/>
    </row>
    <row r="19" spans="1:18" ht="22" customHeight="1" x14ac:dyDescent="0.2">
      <c r="A19" s="66"/>
      <c r="B19" s="66"/>
      <c r="C19" s="66"/>
      <c r="D19" s="66"/>
      <c r="E19" s="66"/>
      <c r="F19" s="66" t="s">
        <v>242</v>
      </c>
      <c r="G19" s="66"/>
      <c r="H19" s="66"/>
      <c r="I19" s="66"/>
      <c r="J19" s="66"/>
      <c r="K19" s="66"/>
      <c r="L19" s="66"/>
      <c r="M19" s="66"/>
      <c r="N19" s="55" t="s">
        <v>218</v>
      </c>
      <c r="O19" s="98">
        <f>O6+O7</f>
        <v>1419121000</v>
      </c>
      <c r="P19" s="47"/>
      <c r="Q19" s="47"/>
      <c r="R19" s="47"/>
    </row>
    <row r="20" spans="1:18" ht="22" customHeight="1" x14ac:dyDescent="0.2">
      <c r="B20" s="99"/>
      <c r="C20" s="99"/>
      <c r="D20" s="99"/>
      <c r="E20" s="99"/>
      <c r="F20" s="66"/>
      <c r="G20" s="66"/>
      <c r="H20" s="66"/>
      <c r="I20" s="66"/>
      <c r="J20" s="66"/>
      <c r="K20" s="66"/>
      <c r="L20" s="66"/>
      <c r="M20" s="66"/>
      <c r="N20" s="55" t="s">
        <v>195</v>
      </c>
      <c r="O20" s="98">
        <f>A3</f>
        <v>26029029936</v>
      </c>
      <c r="P20" s="47"/>
      <c r="Q20" s="47"/>
      <c r="R20" s="47"/>
    </row>
    <row r="21" spans="1:18" ht="22" customHeight="1" x14ac:dyDescent="0.2">
      <c r="A21" s="129" t="str" cm="1">
        <f t="array" ref="A21">_FV(A1,"Industry")</f>
        <v>Software &amp; IT Services</v>
      </c>
      <c r="B21" s="129"/>
      <c r="C21" s="130" cm="1">
        <f t="array" ref="C21">_FV(A1,"Year incorporated",TRUE)</f>
        <v>2009</v>
      </c>
      <c r="D21" s="130"/>
      <c r="E21" s="130"/>
      <c r="F21" s="66"/>
      <c r="G21" s="66"/>
      <c r="H21" s="66"/>
      <c r="I21" s="66"/>
      <c r="J21" s="66"/>
      <c r="K21" s="66"/>
      <c r="M21" s="66"/>
      <c r="N21" s="55" t="s">
        <v>243</v>
      </c>
      <c r="O21" s="98">
        <f>O19+O20</f>
        <v>27448150936</v>
      </c>
      <c r="P21" s="47"/>
      <c r="Q21" s="47"/>
      <c r="R21" s="47"/>
    </row>
    <row r="22" spans="1:18" ht="22" customHeight="1" x14ac:dyDescent="0.2">
      <c r="A22" s="118" t="str" cm="1">
        <f t="array" ref="A22">_FV(A1,"Description")</f>
    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  </c>
      <c r="B22" s="118"/>
      <c r="C22" s="118"/>
      <c r="D22" s="118"/>
      <c r="E22" s="118"/>
      <c r="F22" s="66"/>
      <c r="G22" s="66"/>
      <c r="H22" s="66"/>
      <c r="I22" s="66"/>
      <c r="J22" s="66"/>
      <c r="K22" s="66"/>
      <c r="L22" s="66"/>
      <c r="M22" s="66"/>
      <c r="N22" s="67" t="s">
        <v>244</v>
      </c>
      <c r="O22" s="100">
        <f>(O19/O21)</f>
        <v>5.1701879784504259E-2</v>
      </c>
      <c r="P22" s="47"/>
      <c r="Q22" s="47"/>
      <c r="R22" s="47"/>
    </row>
    <row r="23" spans="1:18" ht="22" customHeight="1" x14ac:dyDescent="0.2">
      <c r="A23" s="118"/>
      <c r="B23" s="118"/>
      <c r="C23" s="118"/>
      <c r="D23" s="118"/>
      <c r="E23" s="118"/>
      <c r="F23" s="66"/>
      <c r="G23" s="66"/>
      <c r="H23" s="66"/>
      <c r="I23" s="66"/>
      <c r="J23" s="66"/>
      <c r="K23" s="66"/>
      <c r="L23" s="66"/>
      <c r="M23" s="66"/>
      <c r="N23" s="91" t="s">
        <v>245</v>
      </c>
      <c r="O23" s="101">
        <f>O20/O21</f>
        <v>0.94829812021549575</v>
      </c>
      <c r="P23" s="47"/>
      <c r="Q23" s="47"/>
      <c r="R23" s="47"/>
    </row>
    <row r="24" spans="1:18" ht="22" customHeight="1" x14ac:dyDescent="0.2">
      <c r="A24" s="118"/>
      <c r="B24" s="118"/>
      <c r="C24" s="118"/>
      <c r="D24" s="118"/>
      <c r="E24" s="118"/>
      <c r="F24" s="66"/>
      <c r="G24" s="66"/>
      <c r="H24" s="66"/>
      <c r="I24" s="66"/>
      <c r="J24" s="66"/>
      <c r="K24" s="66"/>
      <c r="L24" s="66"/>
      <c r="M24" s="66"/>
      <c r="N24" s="119" t="s">
        <v>246</v>
      </c>
      <c r="O24" s="120"/>
      <c r="P24" s="47"/>
      <c r="Q24" s="47"/>
      <c r="R24" s="47"/>
    </row>
    <row r="25" spans="1:18" ht="22" customHeight="1" x14ac:dyDescent="0.2">
      <c r="A25" s="118"/>
      <c r="B25" s="118"/>
      <c r="C25" s="118"/>
      <c r="D25" s="118"/>
      <c r="E25" s="118"/>
      <c r="F25" s="66"/>
      <c r="G25" s="66"/>
      <c r="H25" s="66"/>
      <c r="I25" s="66"/>
      <c r="J25" s="66"/>
      <c r="K25" s="66"/>
      <c r="L25" s="66"/>
      <c r="M25" s="66"/>
      <c r="N25" s="121">
        <f>(O22*O12)+(O23*O17)</f>
        <v>9.1115998664819009E-2</v>
      </c>
      <c r="O25" s="122"/>
      <c r="P25" s="47"/>
      <c r="Q25" s="47"/>
      <c r="R25" s="47"/>
    </row>
    <row r="26" spans="1:18" ht="22" customHeight="1" x14ac:dyDescent="0.2">
      <c r="A26" s="118"/>
      <c r="B26" s="118"/>
      <c r="C26" s="118"/>
      <c r="D26" s="118"/>
      <c r="E26" s="118"/>
      <c r="F26" s="66"/>
      <c r="G26" s="66"/>
      <c r="H26" s="66"/>
      <c r="I26" s="66"/>
      <c r="J26" s="66"/>
      <c r="K26" s="66"/>
      <c r="L26" s="66"/>
      <c r="M26" s="66"/>
      <c r="N26" s="66"/>
      <c r="O26" s="47"/>
      <c r="P26" s="47"/>
      <c r="Q26" s="47"/>
      <c r="R26" s="47"/>
    </row>
    <row r="27" spans="1:18" ht="22" customHeight="1" x14ac:dyDescent="0.2">
      <c r="A27" s="118"/>
      <c r="B27" s="118"/>
      <c r="C27" s="118"/>
      <c r="D27" s="118"/>
      <c r="E27" s="118"/>
      <c r="F27" s="66"/>
      <c r="G27" s="66"/>
      <c r="H27" s="66"/>
      <c r="I27" s="66"/>
      <c r="J27" s="66"/>
      <c r="K27" s="66"/>
      <c r="L27" s="66"/>
      <c r="M27" s="66"/>
      <c r="N27" s="66"/>
      <c r="O27" s="47"/>
      <c r="P27" s="47"/>
      <c r="Q27" s="47"/>
      <c r="R27" s="47"/>
    </row>
    <row r="28" spans="1:18" ht="22" customHeight="1" x14ac:dyDescent="0.2">
      <c r="A28" s="118"/>
      <c r="B28" s="118"/>
      <c r="C28" s="118"/>
      <c r="D28" s="118"/>
      <c r="E28" s="118"/>
      <c r="F28" s="66"/>
      <c r="G28" s="66"/>
      <c r="H28" s="66"/>
      <c r="I28" s="66"/>
      <c r="J28" s="66"/>
      <c r="K28" s="66"/>
      <c r="L28" s="66"/>
      <c r="M28" s="66"/>
      <c r="N28" s="66"/>
      <c r="O28" s="47"/>
      <c r="P28" s="47"/>
      <c r="Q28" s="47"/>
      <c r="R28" s="47"/>
    </row>
    <row r="29" spans="1:18" ht="22" customHeight="1" x14ac:dyDescent="0.2">
      <c r="A29" s="118"/>
      <c r="B29" s="118"/>
      <c r="C29" s="118"/>
      <c r="D29" s="118"/>
      <c r="E29" s="118"/>
      <c r="F29" s="66"/>
      <c r="G29" s="66"/>
      <c r="H29" s="66"/>
      <c r="I29" s="66"/>
      <c r="J29" s="66"/>
      <c r="K29" s="66"/>
      <c r="L29" s="66"/>
      <c r="M29" s="66"/>
      <c r="N29" s="66"/>
      <c r="O29" s="47"/>
      <c r="P29" s="47"/>
      <c r="Q29" s="47"/>
      <c r="R29" s="47"/>
    </row>
    <row r="30" spans="1:18" ht="22" customHeight="1" x14ac:dyDescent="0.2">
      <c r="A30" s="118"/>
      <c r="B30" s="118"/>
      <c r="C30" s="118"/>
      <c r="D30" s="118"/>
      <c r="E30" s="118"/>
      <c r="F30" s="66"/>
      <c r="G30" s="66"/>
      <c r="H30" s="66"/>
      <c r="I30" s="66"/>
      <c r="J30" s="66"/>
      <c r="K30" s="66"/>
      <c r="L30" s="66"/>
      <c r="M30" s="66"/>
      <c r="N30" s="66"/>
      <c r="O30" s="47"/>
      <c r="P30" s="47"/>
      <c r="Q30" s="47"/>
      <c r="R30" s="47"/>
    </row>
    <row r="31" spans="1:18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  <row r="32" spans="1:18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  <row r="33" spans="1:18" x14ac:dyDescent="0.2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47"/>
      <c r="R33" s="47"/>
    </row>
    <row r="34" spans="1:18" x14ac:dyDescent="0.2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47"/>
      <c r="R34" s="47"/>
    </row>
    <row r="35" spans="1:18" x14ac:dyDescent="0.2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47"/>
      <c r="R35" s="47"/>
    </row>
    <row r="36" spans="1:18" x14ac:dyDescent="0.2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47"/>
      <c r="R36" s="47"/>
    </row>
    <row r="37" spans="1:18" x14ac:dyDescent="0.2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47"/>
      <c r="R37" s="47"/>
    </row>
    <row r="38" spans="1:18" x14ac:dyDescent="0.2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47"/>
      <c r="R38" s="47"/>
    </row>
    <row r="39" spans="1:18" x14ac:dyDescent="0.2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47"/>
      <c r="R39" s="47"/>
    </row>
    <row r="40" spans="1:18" x14ac:dyDescent="0.2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47"/>
      <c r="R40" s="47"/>
    </row>
    <row r="41" spans="1:18" x14ac:dyDescent="0.2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47"/>
      <c r="R41" s="47"/>
    </row>
    <row r="42" spans="1:18" x14ac:dyDescent="0.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47"/>
      <c r="R42" s="47"/>
    </row>
    <row r="43" spans="1:18" x14ac:dyDescent="0.2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47"/>
      <c r="R43" s="47"/>
    </row>
    <row r="44" spans="1:18" x14ac:dyDescent="0.2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47"/>
      <c r="R44" s="47"/>
    </row>
    <row r="45" spans="1:18" x14ac:dyDescent="0.2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47"/>
      <c r="R45" s="47"/>
    </row>
    <row r="46" spans="1:18" x14ac:dyDescent="0.2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47"/>
      <c r="R46" s="47"/>
    </row>
    <row r="47" spans="1:18" x14ac:dyDescent="0.2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47"/>
      <c r="R47" s="47"/>
    </row>
    <row r="48" spans="1:18" x14ac:dyDescent="0.2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47"/>
      <c r="R48" s="47"/>
    </row>
    <row r="49" spans="1:18" x14ac:dyDescent="0.2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47"/>
      <c r="R49" s="47"/>
    </row>
    <row r="50" spans="1:18" x14ac:dyDescent="0.2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47"/>
      <c r="R50" s="47"/>
    </row>
    <row r="51" spans="1:18" x14ac:dyDescent="0.2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47"/>
      <c r="R51" s="47"/>
    </row>
    <row r="52" spans="1:18" x14ac:dyDescent="0.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47"/>
      <c r="R52" s="47"/>
    </row>
    <row r="53" spans="1:18" x14ac:dyDescent="0.2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47"/>
      <c r="R53" s="47"/>
    </row>
    <row r="54" spans="1:18" x14ac:dyDescent="0.2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47"/>
      <c r="R54" s="47"/>
    </row>
    <row r="55" spans="1:18" x14ac:dyDescent="0.2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47"/>
      <c r="R55" s="47"/>
    </row>
    <row r="56" spans="1:18" x14ac:dyDescent="0.2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47"/>
      <c r="R56" s="47"/>
    </row>
    <row r="57" spans="1:18" x14ac:dyDescent="0.2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47"/>
      <c r="R57" s="47"/>
    </row>
    <row r="58" spans="1:18" x14ac:dyDescent="0.2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47"/>
      <c r="R58" s="47"/>
    </row>
    <row r="59" spans="1:18" x14ac:dyDescent="0.2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47"/>
      <c r="R59" s="47"/>
    </row>
    <row r="60" spans="1:18" x14ac:dyDescent="0.2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47"/>
      <c r="R60" s="47"/>
    </row>
    <row r="61" spans="1:18" x14ac:dyDescent="0.2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47"/>
      <c r="R61" s="47"/>
    </row>
    <row r="62" spans="1:18" x14ac:dyDescent="0.2">
      <c r="O62" s="47"/>
      <c r="P62" s="47"/>
    </row>
    <row r="63" spans="1:18" x14ac:dyDescent="0.2">
      <c r="O63" s="47"/>
      <c r="P63" s="47"/>
    </row>
    <row r="64" spans="1:18" x14ac:dyDescent="0.2">
      <c r="O64" s="47"/>
      <c r="P64" s="47"/>
    </row>
    <row r="65" spans="15:16" x14ac:dyDescent="0.2">
      <c r="O65" s="47"/>
      <c r="P65" s="47"/>
    </row>
    <row r="66" spans="15:16" x14ac:dyDescent="0.2">
      <c r="O66" s="47"/>
      <c r="P66" s="47"/>
    </row>
    <row r="67" spans="15:16" x14ac:dyDescent="0.2">
      <c r="O67" s="47"/>
      <c r="P67" s="47"/>
    </row>
    <row r="68" spans="15:16" x14ac:dyDescent="0.2">
      <c r="O68" s="47"/>
      <c r="P68" s="47"/>
    </row>
    <row r="69" spans="15:16" x14ac:dyDescent="0.2">
      <c r="O69" s="47"/>
      <c r="P69" s="47"/>
    </row>
    <row r="70" spans="15:16" x14ac:dyDescent="0.2">
      <c r="O70" s="47"/>
      <c r="P70" s="47"/>
    </row>
    <row r="71" spans="15:16" x14ac:dyDescent="0.2">
      <c r="O71" s="47"/>
      <c r="P71" s="47"/>
    </row>
    <row r="72" spans="15:16" x14ac:dyDescent="0.2">
      <c r="O72" s="47"/>
      <c r="P72" s="47"/>
    </row>
    <row r="73" spans="15:16" x14ac:dyDescent="0.2">
      <c r="O73" s="47"/>
      <c r="P73" s="47"/>
    </row>
    <row r="74" spans="15:16" x14ac:dyDescent="0.2">
      <c r="O74" s="47"/>
      <c r="P74" s="47"/>
    </row>
    <row r="75" spans="15:16" x14ac:dyDescent="0.2">
      <c r="O75" s="47"/>
      <c r="P75" s="47"/>
    </row>
    <row r="76" spans="15:16" x14ac:dyDescent="0.2">
      <c r="O76" s="47"/>
      <c r="P76" s="47"/>
    </row>
    <row r="77" spans="15:16" x14ac:dyDescent="0.2">
      <c r="O77" s="47"/>
      <c r="P77" s="47"/>
    </row>
    <row r="78" spans="15:16" x14ac:dyDescent="0.2">
      <c r="O78" s="47"/>
      <c r="P78" s="47"/>
    </row>
    <row r="79" spans="15:16" x14ac:dyDescent="0.2">
      <c r="O79" s="47"/>
      <c r="P79" s="47"/>
    </row>
    <row r="80" spans="15:16" x14ac:dyDescent="0.2">
      <c r="O80" s="47"/>
      <c r="P80" s="47"/>
    </row>
    <row r="81" spans="15:16" x14ac:dyDescent="0.2">
      <c r="O81" s="47"/>
      <c r="P81" s="47"/>
    </row>
    <row r="82" spans="15:16" x14ac:dyDescent="0.2">
      <c r="O82" s="47"/>
      <c r="P82" s="47"/>
    </row>
    <row r="83" spans="15:16" x14ac:dyDescent="0.2">
      <c r="O83" s="47"/>
      <c r="P83" s="47"/>
    </row>
    <row r="84" spans="15:16" x14ac:dyDescent="0.2">
      <c r="O84" s="47"/>
      <c r="P84" s="47"/>
    </row>
    <row r="85" spans="15:16" x14ac:dyDescent="0.2">
      <c r="O85" s="47"/>
      <c r="P85" s="47"/>
    </row>
    <row r="86" spans="15:16" x14ac:dyDescent="0.2">
      <c r="O86" s="47"/>
      <c r="P86" s="47"/>
    </row>
    <row r="87" spans="15:16" x14ac:dyDescent="0.2">
      <c r="O87" s="47"/>
      <c r="P87" s="47"/>
    </row>
    <row r="88" spans="15:16" x14ac:dyDescent="0.2">
      <c r="O88" s="47"/>
      <c r="P88" s="47"/>
    </row>
    <row r="89" spans="15:16" x14ac:dyDescent="0.2">
      <c r="O89" s="47"/>
      <c r="P89" s="47"/>
    </row>
    <row r="90" spans="15:16" x14ac:dyDescent="0.2">
      <c r="O90" s="47"/>
      <c r="P90" s="47"/>
    </row>
    <row r="91" spans="15:16" x14ac:dyDescent="0.2">
      <c r="O91" s="47"/>
      <c r="P91" s="47"/>
    </row>
    <row r="92" spans="15:16" x14ac:dyDescent="0.2">
      <c r="O92" s="47"/>
      <c r="P92" s="47"/>
    </row>
    <row r="93" spans="15:16" x14ac:dyDescent="0.2">
      <c r="O93" s="47"/>
      <c r="P93" s="47"/>
    </row>
    <row r="94" spans="15:16" x14ac:dyDescent="0.2">
      <c r="O94" s="47"/>
      <c r="P94" s="47"/>
    </row>
    <row r="95" spans="15:16" x14ac:dyDescent="0.2">
      <c r="O95" s="47"/>
      <c r="P95" s="47"/>
    </row>
    <row r="96" spans="15:16" x14ac:dyDescent="0.2">
      <c r="O96" s="47"/>
      <c r="P96" s="47"/>
    </row>
    <row r="97" spans="15:16" x14ac:dyDescent="0.2">
      <c r="O97" s="47"/>
      <c r="P97" s="47"/>
    </row>
    <row r="98" spans="15:16" x14ac:dyDescent="0.2">
      <c r="O98" s="47"/>
      <c r="P98" s="47"/>
    </row>
    <row r="99" spans="15:16" x14ac:dyDescent="0.2">
      <c r="O99" s="47"/>
      <c r="P99" s="47"/>
    </row>
    <row r="100" spans="15:16" x14ac:dyDescent="0.2">
      <c r="O100" s="47"/>
      <c r="P100" s="47"/>
    </row>
    <row r="101" spans="15:16" x14ac:dyDescent="0.2">
      <c r="O101" s="47"/>
      <c r="P101" s="47"/>
    </row>
    <row r="102" spans="15:16" x14ac:dyDescent="0.2">
      <c r="O102" s="47"/>
      <c r="P102" s="47"/>
    </row>
    <row r="103" spans="15:16" x14ac:dyDescent="0.2">
      <c r="O103" s="47"/>
      <c r="P103" s="47"/>
    </row>
    <row r="104" spans="15:16" x14ac:dyDescent="0.2">
      <c r="O104" s="47"/>
      <c r="P104" s="47"/>
    </row>
    <row r="105" spans="15:16" x14ac:dyDescent="0.2">
      <c r="O105" s="47"/>
      <c r="P105" s="47"/>
    </row>
    <row r="106" spans="15:16" x14ac:dyDescent="0.2">
      <c r="O106" s="47"/>
      <c r="P106" s="47"/>
    </row>
    <row r="107" spans="15:16" x14ac:dyDescent="0.2">
      <c r="O107" s="47"/>
      <c r="P107" s="47"/>
    </row>
    <row r="108" spans="15:16" x14ac:dyDescent="0.2">
      <c r="O108" s="47"/>
      <c r="P108" s="47"/>
    </row>
    <row r="109" spans="15:16" x14ac:dyDescent="0.2">
      <c r="O109" s="47"/>
      <c r="P109" s="47"/>
    </row>
    <row r="110" spans="15:16" x14ac:dyDescent="0.2">
      <c r="O110" s="47"/>
      <c r="P110" s="47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B21"/>
    <mergeCell ref="C21:E21"/>
  </mergeCells>
  <hyperlinks>
    <hyperlink ref="F9" r:id="rId1" display="https://finbox.com/NYSE:NET/explorer/revenue_proj" xr:uid="{79891AC8-6726-D246-8A59-120BFA9E5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2023-12-09T08:22:16Z</dcterms:modified>
</cp:coreProperties>
</file>