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E60D413-E012-5041-B269-8DA212EDABB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K5" i="2" a="1"/>
  <c r="K5" i="2" s="1"/>
  <c r="K8" i="2" a="1"/>
  <c r="K8" i="2" s="1"/>
  <c r="A3" i="2" s="1" a="1"/>
  <c r="A3" i="2" s="1"/>
  <c r="O10" i="2" l="1"/>
  <c r="O9" i="2"/>
  <c r="O11" i="2" s="1"/>
  <c r="O7" i="2"/>
  <c r="O19" i="2" s="1"/>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A5" i="2" a="1"/>
  <c r="A5" i="2" s="1"/>
  <c r="G4" i="2" s="1"/>
  <c r="K4" i="2" a="1"/>
  <c r="K4" i="2" s="1"/>
  <c r="E3" i="2"/>
  <c r="K3" i="2"/>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1" i="2" l="1"/>
  <c r="K16" i="2"/>
  <c r="E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<sst xmlns="http://schemas.openxmlformats.org/spreadsheetml/2006/main" count="1171" uniqueCount="253">
  <si>
    <t>2010 Y</t>
  </si>
  <si>
    <t>2011 Y</t>
  </si>
  <si>
    <t>2012 Y</t>
  </si>
  <si>
    <t>2013 Y</t>
  </si>
  <si>
    <t>2014 Y</t>
  </si>
  <si>
    <t>2015 Y</t>
  </si>
  <si>
    <t>2016 Y</t>
  </si>
  <si>
    <t>2017 Y</t>
  </si>
  <si>
    <t>2018 Y</t>
  </si>
  <si>
    <t>2019 Y</t>
  </si>
  <si>
    <t>2020 Y</t>
  </si>
  <si>
    <t>2021 Y</t>
  </si>
  <si>
    <t>2022 Y</t>
  </si>
  <si>
    <t>TTM</t>
  </si>
  <si>
    <t>2022 Q3</t>
  </si>
  <si>
    <t>2022 Q4</t>
  </si>
  <si>
    <t>2006 Q1</t>
  </si>
  <si>
    <t>2006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</si>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</sst>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7" xfId="0" applyFont="1" applyFill="1" applyBorder="1" applyAlignment="1">
      <alignment horizontal="right" vertical="center"/>
    </xf>
    <xf numFmtId="0" fontId="13" fillId="9" borderId="18" xfId="0" applyFont="1" applyFill="1" applyBorder="1" applyAlignment="1">
      <alignment horizontal="right" vertical="center" indent="1"/>
    </xf>
    <xf numFmtId="0" fontId="13" fillId="9" borderId="19"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0"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1"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0"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2" xfId="0" applyFont="1" applyFill="1" applyBorder="1" applyAlignment="1">
      <alignment horizontal="left" vertical="center" wrapText="1"/>
    </xf>
    <xf numFmtId="10" fontId="20" fillId="12" borderId="23" xfId="0" applyNumberFormat="1" applyFont="1" applyFill="1" applyBorder="1" applyAlignment="1">
      <alignment vertical="center"/>
    </xf>
    <xf numFmtId="9" fontId="13" fillId="10" borderId="22" xfId="1" applyFont="1" applyFill="1" applyBorder="1" applyAlignment="1">
      <alignment horizontal="left" vertical="center" indent="2"/>
    </xf>
    <xf numFmtId="9" fontId="4" fillId="10" borderId="24" xfId="1" applyFont="1" applyFill="1" applyBorder="1" applyAlignment="1">
      <alignment horizontal="right" vertical="center" indent="1"/>
    </xf>
    <xf numFmtId="9" fontId="4" fillId="10" borderId="22"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3"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3" xfId="0" applyNumberFormat="1" applyFont="1" applyFill="1" applyBorder="1" applyAlignment="1">
      <alignment horizontal="right" vertical="center"/>
    </xf>
    <xf numFmtId="9" fontId="12" fillId="10" borderId="10" xfId="1" applyFont="1" applyFill="1" applyBorder="1" applyAlignment="1">
      <alignment horizontal="left" vertical="center" indent="1"/>
    </xf>
    <xf numFmtId="9" fontId="4" fillId="9" borderId="25" xfId="1" applyFont="1" applyFill="1" applyBorder="1" applyAlignment="1">
      <alignment horizontal="right" vertical="center" indent="1"/>
    </xf>
    <xf numFmtId="9" fontId="4" fillId="9" borderId="26" xfId="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9" fontId="4" fillId="9" borderId="27" xfId="1" applyFont="1" applyFill="1" applyBorder="1" applyAlignment="1">
      <alignment horizontal="right" vertical="center" indent="1"/>
    </xf>
    <xf numFmtId="164" fontId="4" fillId="9" borderId="25" xfId="0" applyNumberFormat="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5" fontId="4" fillId="9" borderId="26" xfId="1" applyNumberFormat="1" applyFont="1" applyFill="1" applyBorder="1" applyAlignment="1">
      <alignment horizontal="right" vertical="center" indent="1"/>
    </xf>
    <xf numFmtId="165" fontId="4" fillId="14" borderId="27" xfId="1" applyNumberFormat="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10" fontId="4" fillId="9" borderId="25" xfId="1" applyNumberFormat="1" applyFont="1" applyFill="1" applyBorder="1" applyAlignment="1">
      <alignment horizontal="right" vertical="center" indent="1"/>
    </xf>
    <xf numFmtId="166" fontId="4" fillId="9" borderId="26" xfId="0" applyNumberFormat="1" applyFont="1" applyFill="1" applyBorder="1" applyAlignment="1">
      <alignment horizontal="right" vertical="center" indent="1"/>
    </xf>
    <xf numFmtId="166" fontId="3" fillId="13" borderId="26" xfId="0" applyNumberFormat="1" applyFont="1" applyFill="1" applyBorder="1" applyAlignment="1">
      <alignment horizontal="right" vertical="center" indent="1"/>
    </xf>
    <xf numFmtId="9" fontId="3" fillId="13" borderId="26"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21" fillId="14" borderId="9" xfId="0" applyFont="1" applyFill="1" applyBorder="1" applyAlignment="1">
      <alignment horizontal="right" vertical="center" indent="1"/>
    </xf>
    <xf numFmtId="0" fontId="22" fillId="14" borderId="20" xfId="0" applyFont="1" applyFill="1" applyBorder="1" applyAlignment="1">
      <alignment horizontal="right" vertical="center" indent="1"/>
    </xf>
    <xf numFmtId="0" fontId="22" fillId="14" borderId="10" xfId="0"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2" xfId="1" applyFont="1" applyFill="1" applyBorder="1" applyAlignment="1">
      <alignment horizontal="center" vertical="center"/>
    </xf>
    <xf numFmtId="9" fontId="4" fillId="10" borderId="23" xfId="1" applyFont="1" applyFill="1" applyBorder="1" applyAlignment="1">
      <alignment horizontal="center" vertical="center"/>
    </xf>
    <xf numFmtId="10" fontId="13" fillId="9" borderId="22" xfId="1" applyNumberFormat="1" applyFont="1" applyFill="1" applyBorder="1" applyAlignment="1">
      <alignment horizontal="center" vertical="center"/>
    </xf>
    <xf numFmtId="10" fontId="13" fillId="9" borderId="23"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https://www.bing.com/financeapi/forcetrigger?t=aaxn6h&amp;q=XTSE%3aCSU&amp;form=skydnc</v>
    <v>Learn more on Bing</v>
  </rv>
  <rv s="1">
    <v>0</v>
    <v>Constellation Software Inc. (XTSE:CSU)</v>
    <v>2</v>
    <v>3</v>
    <v>Finance</v>
    <v>4</v>
    <v>en-US</v>
    <v>aaxn6h</v>
    <v>268435456</v>
    <v>1</v>
    <v>Powered by Refinitiv</v>
    <v>3299.29</v>
    <v>2065.73</v>
    <v>0.85780000000000001</v>
    <v>19.16</v>
    <v>5.8540000000000007E-3</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3299.29</v>
    <v>Software &amp; IT Services</v>
    <v>Stock</v>
    <v>45268.875</v>
    <v>0</v>
    <v>3255.31</v>
    <v>69761457183</v>
    <v>Constellation Software Inc.</v>
    <v>Constellation Software Inc.</v>
    <v>3263.22</v>
    <v>97.116100000000003</v>
    <v>3272.79</v>
    <v>3291.95</v>
    <v>3291.95</v>
    <v>21191530</v>
    <v>CSU</v>
    <v>Constellation Software Inc. (XTSE:CSU)</v>
    <v>15200</v>
    <v>36430</v>
    <v>2002</v>
  </rv>
  <rv s="2">
    <v>1</v>
  </rv>
  <rv s="0">
    <v>https://www.bing.com/financeapi/forcetrigger?t=a2cqw7&amp;q=OTCM%3aCNSWF&amp;form=skydnc</v>
    <v>Learn more on Bing</v>
  </rv>
  <rv s="1">
    <v>0</v>
    <v>Constellation Software Inc. (OTCM:CNSWF)</v>
    <v>2</v>
    <v>5</v>
    <v>Finance</v>
    <v>6</v>
    <v>en-US</v>
    <v>a2cqw7</v>
    <v>268435456</v>
    <v>1</v>
    <v>Powered by Refinitiv</v>
    <v>2499.9899999999998</v>
    <v>1520</v>
    <v>0.85780000000000001</v>
    <v>22.73</v>
    <v>9.4149999999999998E-3</v>
    <v>-20.226299999999998</v>
    <v>-8.3000000000000001E-3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2449</v>
    <v>Software &amp; IT Services</v>
    <v>Stock</v>
    <v>45269.048611111109</v>
    <v>3</v>
    <v>2401.98</v>
    <v>69355430000</v>
    <v>Constellation Software Inc.</v>
    <v>Constellation Software Inc.</v>
    <v>2449</v>
    <v>97.260300000000001</v>
    <v>2414.12</v>
    <v>2436.85</v>
    <v>2416.6237000000001</v>
    <v>21191530</v>
    <v>CNSWF</v>
    <v>Constellation Software Inc. (OTCM:CNSWF)</v>
    <v>521</v>
    <v>36430</v>
    <v>2002</v>
  </rv>
  <rv s="2">
    <v>4</v>
  </rv>
  <rv s="3">
    <v>7</v>
    <v>CAD/USD</v>
    <v>8</v>
    <v>9</v>
    <v>Finance</v>
    <v>10</v>
    <v>en-US</v>
    <v>av3wnm</v>
    <v>268435456</v>
    <v>1</v>
    <v>Powered by Refinitiv</v>
    <v>0.76380000000000003</v>
    <v>0.71930000000000005</v>
    <v>5.0000000000000001E-4</v>
    <v>6.8000000000000005E-4</v>
    <v>USD</v>
    <v>CAD</v>
    <v>Currency Pair</v>
    <v>45268.916666666664</v>
    <v>Canadian Dollar/US Dollar FX Cross Rate</v>
    <v>0.73529999999999995</v>
    <v>0.73580000000000001</v>
    <v>CADUSD</v>
    <v>CAD/USD</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3">
      <v>10</v>
      <v>2</v>
      <v>2</v>
      <v>10</v>
      <v>3</v>
      <v>10</v>
      <v>10</v>
      <v>10</v>
      <v>4</v>
      <v>4</v>
      <v>5</v>
      <v>6</v>
      <v>10</v>
      <v>10</v>
      <v>10</v>
      <v>4</v>
      <v>7</v>
      <v>8</v>
      <v>9</v>
      <v>4</v>
      <v>10</v>
      <v>10</v>
      <v>5</v>
    </spb>
    <spb s="4">
      <v>at close</v>
      <v>from previous close</v>
      <v>from previous close</v>
      <v>GMT</v>
      <v>Delayed 15 minutes</v>
      <v>from close</v>
      <v>from close</v>
    </spb>
    <spb s="5">
      <v>1</v>
      <v>Name</v>
    </spb>
    <spb s="6">
      <v>1</v>
      <v>1</v>
    </spb>
    <spb s="7">
      <v>3</v>
      <v>10</v>
      <v>10</v>
      <v>5</v>
      <v>10</v>
      <v>10</v>
      <v>10</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SU%3ACN/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TSX:CSU/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08" workbookViewId="0">
      <pane xSplit="1" topLeftCell="I1" activePane="topRight" state="frozen"/>
      <selection pane="topRight" activeCell="O172" sqref="O172"/>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2">
        <v>626851058</v>
      </c>
      <c r="C2" s="32">
        <v>787454473</v>
      </c>
      <c r="D2" s="32">
        <v>887393728</v>
      </c>
      <c r="E2" s="32">
        <v>1286449500</v>
      </c>
      <c r="F2" s="32">
        <v>1933517688</v>
      </c>
      <c r="G2" s="32">
        <v>2553595032</v>
      </c>
      <c r="H2" s="32">
        <v>2849846580</v>
      </c>
      <c r="I2" s="32">
        <v>3106590542</v>
      </c>
      <c r="J2" s="32">
        <v>4179484580</v>
      </c>
      <c r="K2" s="32">
        <v>4524360750</v>
      </c>
      <c r="L2" s="32">
        <v>5056506000</v>
      </c>
      <c r="M2" s="32">
        <v>6450907050</v>
      </c>
      <c r="N2" s="32">
        <v>8972478900</v>
      </c>
      <c r="O2" s="33">
        <v>9964072500</v>
      </c>
      <c r="P2" s="32">
        <v>2370236250</v>
      </c>
      <c r="Q2" s="32">
        <v>2503947600</v>
      </c>
      <c r="R2" s="32">
        <v>2595725300</v>
      </c>
      <c r="S2" s="32">
        <v>2698106750</v>
      </c>
    </row>
    <row r="3" spans="1:19" ht="16" x14ac:dyDescent="0.2">
      <c r="A3" s="9" t="s">
        <v>191</v>
      </c>
      <c r="B3" s="10"/>
      <c r="C3" s="11">
        <f t="shared" ref="C3:O3" si="0">(C2/B2)-1</f>
        <v>0.25620665858395975</v>
      </c>
      <c r="D3" s="11">
        <f t="shared" si="0"/>
        <v>0.12691432765535904</v>
      </c>
      <c r="E3" s="11">
        <f t="shared" si="0"/>
        <v>0.44969415425032166</v>
      </c>
      <c r="F3" s="11">
        <f t="shared" si="0"/>
        <v>0.50298763223896459</v>
      </c>
      <c r="G3" s="11">
        <f t="shared" si="0"/>
        <v>0.32069908015240256</v>
      </c>
      <c r="H3" s="11">
        <f t="shared" si="0"/>
        <v>0.1160135198759269</v>
      </c>
      <c r="I3" s="11">
        <f t="shared" si="0"/>
        <v>9.0090450412948275E-2</v>
      </c>
      <c r="J3" s="11">
        <f t="shared" si="0"/>
        <v>0.34536062074961404</v>
      </c>
      <c r="K3" s="11">
        <f t="shared" si="0"/>
        <v>8.2516435555314294E-2</v>
      </c>
      <c r="L3" s="11">
        <f t="shared" si="0"/>
        <v>0.11761777616871072</v>
      </c>
      <c r="M3" s="11">
        <f t="shared" si="0"/>
        <v>0.2757637487229323</v>
      </c>
      <c r="N3" s="11">
        <f t="shared" si="0"/>
        <v>0.39088640255636609</v>
      </c>
      <c r="O3" s="11">
        <f t="shared" si="0"/>
        <v>0.11051501051732759</v>
      </c>
      <c r="P3" s="11"/>
      <c r="Q3" s="11">
        <f t="shared" ref="Q3:S3" si="1">(Q2/P2)-1</f>
        <v>5.6412667724577981E-2</v>
      </c>
      <c r="R3" s="11">
        <f t="shared" si="1"/>
        <v>3.6653203126135736E-2</v>
      </c>
      <c r="S3" s="11">
        <f t="shared" si="1"/>
        <v>3.9442328508336288E-2</v>
      </c>
    </row>
    <row r="4" spans="1:19" ht="16" x14ac:dyDescent="0.2">
      <c r="A4" s="3" t="s">
        <v>19</v>
      </c>
      <c r="B4" s="4">
        <v>626851058</v>
      </c>
      <c r="C4" s="4">
        <v>787454473</v>
      </c>
      <c r="D4" s="4">
        <v>887393728</v>
      </c>
      <c r="E4" s="4">
        <v>1286449500</v>
      </c>
      <c r="F4" s="4">
        <v>1933517688</v>
      </c>
      <c r="G4" s="4">
        <v>2553595032</v>
      </c>
      <c r="H4" s="4">
        <v>2849846580</v>
      </c>
      <c r="I4" s="4">
        <v>3106590542</v>
      </c>
      <c r="J4" s="4">
        <v>4179484580</v>
      </c>
      <c r="K4" s="4">
        <v>4524360750</v>
      </c>
      <c r="L4" s="4">
        <v>5056506000</v>
      </c>
      <c r="M4" s="4">
        <v>6450907050</v>
      </c>
      <c r="N4" s="4">
        <v>8972478900</v>
      </c>
      <c r="O4" s="5">
        <v>9964072500</v>
      </c>
      <c r="P4" s="4">
        <v>2370236250</v>
      </c>
      <c r="Q4" s="4">
        <v>2503947600</v>
      </c>
      <c r="R4" s="4">
        <v>2595725300</v>
      </c>
      <c r="S4" s="4">
        <v>2698106750</v>
      </c>
    </row>
    <row r="5" spans="1:19" ht="16" x14ac:dyDescent="0.2">
      <c r="A5" s="3" t="s">
        <v>20</v>
      </c>
      <c r="B5" s="4">
        <v>260901687</v>
      </c>
      <c r="C5" s="4">
        <v>522666707</v>
      </c>
      <c r="D5" s="4">
        <v>122386466</v>
      </c>
      <c r="E5" s="4">
        <v>186842750</v>
      </c>
      <c r="F5" s="4">
        <v>268393165</v>
      </c>
      <c r="G5" s="4">
        <v>352820287</v>
      </c>
      <c r="H5" s="4">
        <v>368798137</v>
      </c>
      <c r="I5" s="4">
        <v>382488047</v>
      </c>
      <c r="J5" s="4">
        <v>492507480</v>
      </c>
      <c r="K5" s="4">
        <v>519996750</v>
      </c>
      <c r="L5" s="4">
        <v>543998000</v>
      </c>
      <c r="M5" s="4">
        <v>671995800</v>
      </c>
      <c r="N5" s="4">
        <v>1029762000</v>
      </c>
      <c r="O5" s="5">
        <v>1167106500</v>
      </c>
      <c r="P5" s="4">
        <v>272061900</v>
      </c>
      <c r="Q5" s="4">
        <v>310283550</v>
      </c>
      <c r="R5" s="4">
        <v>297737000</v>
      </c>
      <c r="S5" s="4">
        <v>310963750</v>
      </c>
    </row>
    <row r="6" spans="1:19" ht="16" x14ac:dyDescent="0.2">
      <c r="A6" s="3" t="s">
        <v>21</v>
      </c>
      <c r="B6" s="4">
        <v>260901687</v>
      </c>
      <c r="C6" s="4">
        <v>522666707</v>
      </c>
      <c r="D6" s="4">
        <v>122386466</v>
      </c>
      <c r="E6" s="4">
        <v>186842750</v>
      </c>
      <c r="F6" s="4">
        <v>268393165</v>
      </c>
      <c r="G6" s="4">
        <v>352820287</v>
      </c>
      <c r="H6" s="4">
        <v>368798137</v>
      </c>
      <c r="I6" s="4">
        <v>382488047</v>
      </c>
      <c r="J6" s="4">
        <v>492507480</v>
      </c>
      <c r="K6" s="4">
        <v>519996750</v>
      </c>
      <c r="L6" s="4">
        <v>543998000</v>
      </c>
      <c r="M6" s="4">
        <v>671995800</v>
      </c>
      <c r="N6" s="4">
        <v>1029762000</v>
      </c>
      <c r="O6" s="5">
        <v>1167106500</v>
      </c>
      <c r="P6" s="4">
        <v>272061900</v>
      </c>
      <c r="Q6" s="4">
        <v>310283550</v>
      </c>
      <c r="R6" s="4">
        <v>297737000</v>
      </c>
      <c r="S6" s="4">
        <v>310963750</v>
      </c>
    </row>
    <row r="7" spans="1:19" ht="16" x14ac:dyDescent="0.2">
      <c r="A7" s="34" t="s">
        <v>22</v>
      </c>
      <c r="B7" s="32">
        <v>365949371</v>
      </c>
      <c r="C7" s="32">
        <v>264787767</v>
      </c>
      <c r="D7" s="32">
        <v>765007263</v>
      </c>
      <c r="E7" s="32">
        <v>1099606750</v>
      </c>
      <c r="F7" s="32">
        <v>1665124523</v>
      </c>
      <c r="G7" s="32">
        <v>2200774745</v>
      </c>
      <c r="H7" s="32">
        <v>2481048443</v>
      </c>
      <c r="I7" s="32">
        <v>2724102495</v>
      </c>
      <c r="J7" s="32">
        <v>3686977100</v>
      </c>
      <c r="K7" s="32">
        <v>4004364000</v>
      </c>
      <c r="L7" s="32">
        <v>4512508000</v>
      </c>
      <c r="M7" s="32">
        <v>5778911250</v>
      </c>
      <c r="N7" s="32">
        <v>7942716900</v>
      </c>
      <c r="O7" s="33">
        <v>8796966000</v>
      </c>
      <c r="P7" s="32">
        <v>2098174350</v>
      </c>
      <c r="Q7" s="32">
        <v>2193664050</v>
      </c>
      <c r="R7" s="32">
        <v>2297988300</v>
      </c>
      <c r="S7" s="32">
        <v>2387143000</v>
      </c>
    </row>
    <row r="8" spans="1:19" ht="16" x14ac:dyDescent="0.2">
      <c r="A8" s="29" t="s">
        <v>58</v>
      </c>
      <c r="B8" s="30">
        <v>58.38</v>
      </c>
      <c r="C8" s="30">
        <v>33.630000000000003</v>
      </c>
      <c r="D8" s="30">
        <v>86.21</v>
      </c>
      <c r="E8" s="30">
        <v>85.48</v>
      </c>
      <c r="F8" s="30">
        <v>86.12</v>
      </c>
      <c r="G8" s="30">
        <v>86.18</v>
      </c>
      <c r="H8" s="30">
        <v>87.06</v>
      </c>
      <c r="I8" s="30">
        <v>87.69</v>
      </c>
      <c r="J8" s="30">
        <v>88.22</v>
      </c>
      <c r="K8" s="30">
        <v>88.51</v>
      </c>
      <c r="L8" s="30">
        <v>89.24</v>
      </c>
      <c r="M8" s="30">
        <v>89.58</v>
      </c>
      <c r="N8" s="30">
        <v>88.52</v>
      </c>
      <c r="O8" s="31">
        <v>88.29</v>
      </c>
      <c r="P8" s="30">
        <v>88.52</v>
      </c>
      <c r="Q8" s="30">
        <v>87.61</v>
      </c>
      <c r="R8" s="30">
        <v>88.53</v>
      </c>
      <c r="S8" s="30">
        <v>88.47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256256373</v>
      </c>
      <c r="C10" s="4">
        <v>179091847</v>
      </c>
      <c r="D10" s="4">
        <v>657945616</v>
      </c>
      <c r="E10" s="4">
        <v>956948063</v>
      </c>
      <c r="F10" s="4">
        <v>1434433554</v>
      </c>
      <c r="G10" s="4">
        <v>1792226544</v>
      </c>
      <c r="H10" s="4">
        <v>1986993554</v>
      </c>
      <c r="I10" s="4">
        <v>2173588842</v>
      </c>
      <c r="J10" s="4">
        <v>2962829940</v>
      </c>
      <c r="K10" s="4">
        <v>3248358750</v>
      </c>
      <c r="L10" s="4">
        <v>3573570000</v>
      </c>
      <c r="M10" s="4">
        <v>4596602850</v>
      </c>
      <c r="N10" s="4">
        <v>6541698600</v>
      </c>
      <c r="O10" s="5">
        <v>7317572500</v>
      </c>
      <c r="P10" s="4">
        <v>1728554900</v>
      </c>
      <c r="Q10" s="4">
        <v>1792598850</v>
      </c>
      <c r="R10" s="4">
        <v>1946117300</v>
      </c>
      <c r="S10" s="4">
        <v>1999430750</v>
      </c>
    </row>
    <row r="11" spans="1:19" ht="16" x14ac:dyDescent="0.2">
      <c r="A11" s="29" t="s">
        <v>26</v>
      </c>
      <c r="B11" s="32">
        <v>165917690</v>
      </c>
      <c r="C11" s="32">
        <v>84397651</v>
      </c>
      <c r="D11" s="32">
        <v>565559591</v>
      </c>
      <c r="E11" s="32">
        <v>819792063</v>
      </c>
      <c r="F11" s="32">
        <v>1214773758</v>
      </c>
      <c r="G11" s="32">
        <v>1517883461</v>
      </c>
      <c r="H11" s="32">
        <v>1701416956</v>
      </c>
      <c r="I11" s="32">
        <v>1856504786</v>
      </c>
      <c r="J11" s="32">
        <v>2545168300</v>
      </c>
      <c r="K11" s="32">
        <v>2699833500</v>
      </c>
      <c r="L11" s="32">
        <v>2926378000</v>
      </c>
      <c r="M11" s="32">
        <v>3789450000</v>
      </c>
      <c r="N11" s="32">
        <v>5431994550</v>
      </c>
      <c r="O11" s="33">
        <v>6096212750</v>
      </c>
      <c r="P11" s="32">
        <v>1433134150</v>
      </c>
      <c r="Q11" s="32">
        <v>1490445000</v>
      </c>
      <c r="R11" s="32">
        <v>1632140100</v>
      </c>
      <c r="S11" s="32">
        <v>1664648500</v>
      </c>
    </row>
    <row r="12" spans="1:19" ht="16" x14ac:dyDescent="0.2">
      <c r="A12" s="12" t="s">
        <v>192</v>
      </c>
      <c r="B12" s="11">
        <f t="shared" ref="B12:S12" si="2">B11/B2</f>
        <v>0.26468439014742795</v>
      </c>
      <c r="C12" s="11">
        <f t="shared" si="2"/>
        <v>0.10717781648819208</v>
      </c>
      <c r="D12" s="11">
        <f t="shared" si="2"/>
        <v>0.63732655883725153</v>
      </c>
      <c r="E12" s="11">
        <f t="shared" si="2"/>
        <v>0.63725164726637151</v>
      </c>
      <c r="F12" s="11">
        <f t="shared" si="2"/>
        <v>0.62827134478223612</v>
      </c>
      <c r="G12" s="11">
        <f t="shared" si="2"/>
        <v>0.59441040649706278</v>
      </c>
      <c r="H12" s="11">
        <f t="shared" si="2"/>
        <v>0.59702054417259187</v>
      </c>
      <c r="I12" s="11">
        <f t="shared" si="2"/>
        <v>0.59760202089741632</v>
      </c>
      <c r="J12" s="11">
        <f t="shared" si="2"/>
        <v>0.60896702722133267</v>
      </c>
      <c r="K12" s="11">
        <f t="shared" si="2"/>
        <v>0.59673258813413588</v>
      </c>
      <c r="L12" s="11">
        <f t="shared" si="2"/>
        <v>0.57873519778281679</v>
      </c>
      <c r="M12" s="11">
        <f t="shared" si="2"/>
        <v>0.58742901899353828</v>
      </c>
      <c r="N12" s="11">
        <f t="shared" si="2"/>
        <v>0.60540622168529146</v>
      </c>
      <c r="O12" s="11">
        <f t="shared" si="2"/>
        <v>0.61181938911022571</v>
      </c>
      <c r="P12" s="11">
        <f t="shared" si="2"/>
        <v>0.60463768115942029</v>
      </c>
      <c r="Q12" s="11">
        <f t="shared" si="2"/>
        <v>0.59523809523809523</v>
      </c>
      <c r="R12" s="11">
        <f t="shared" si="2"/>
        <v>0.62877997914494266</v>
      </c>
      <c r="S12" s="11">
        <f t="shared" si="2"/>
        <v>0.61696910250122605</v>
      </c>
    </row>
    <row r="13" spans="1:19" ht="16" x14ac:dyDescent="0.2">
      <c r="A13" s="29" t="s">
        <v>27</v>
      </c>
      <c r="B13" s="32">
        <v>84341012</v>
      </c>
      <c r="C13" s="32">
        <v>0</v>
      </c>
      <c r="D13" s="32">
        <v>0</v>
      </c>
      <c r="E13" s="32">
        <v>0</v>
      </c>
      <c r="F13" s="32">
        <v>0</v>
      </c>
      <c r="G13" s="32">
        <v>0</v>
      </c>
      <c r="H13" s="32">
        <v>0</v>
      </c>
      <c r="I13" s="32">
        <v>0</v>
      </c>
      <c r="J13" s="32">
        <v>0</v>
      </c>
      <c r="K13" s="32">
        <v>0</v>
      </c>
      <c r="L13" s="32">
        <v>0</v>
      </c>
      <c r="M13" s="32">
        <v>0</v>
      </c>
      <c r="N13" s="32">
        <v>0</v>
      </c>
      <c r="O13" s="33">
        <v>0</v>
      </c>
      <c r="P13" s="32" t="s">
        <v>24</v>
      </c>
      <c r="Q13" s="32">
        <v>0</v>
      </c>
      <c r="R13" s="32">
        <v>0</v>
      </c>
      <c r="S13" s="32">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t="e">
        <f t="shared" si="3"/>
        <v>#VALUE!</v>
      </c>
      <c r="Q14" s="14">
        <f t="shared" si="3"/>
        <v>0</v>
      </c>
      <c r="R14" s="14">
        <f t="shared" si="3"/>
        <v>0</v>
      </c>
      <c r="S14" s="14">
        <f t="shared" si="3"/>
        <v>0</v>
      </c>
    </row>
    <row r="15" spans="1:19" ht="16" x14ac:dyDescent="0.2">
      <c r="A15" s="3" t="s">
        <v>28</v>
      </c>
      <c r="B15" s="4">
        <v>5997671</v>
      </c>
      <c r="C15" s="4">
        <v>94694195</v>
      </c>
      <c r="D15" s="4">
        <v>92386025</v>
      </c>
      <c r="E15" s="4">
        <v>137156000</v>
      </c>
      <c r="F15" s="4">
        <v>219659796</v>
      </c>
      <c r="G15" s="4">
        <v>274343083</v>
      </c>
      <c r="H15" s="4">
        <v>285576598</v>
      </c>
      <c r="I15" s="4">
        <v>317084057</v>
      </c>
      <c r="J15" s="4">
        <v>417661640</v>
      </c>
      <c r="K15" s="4">
        <v>548525250</v>
      </c>
      <c r="L15" s="4">
        <v>647192000</v>
      </c>
      <c r="M15" s="4">
        <v>807152850</v>
      </c>
      <c r="N15" s="4">
        <v>1109704050</v>
      </c>
      <c r="O15" s="5">
        <v>1221359750</v>
      </c>
      <c r="P15" s="4">
        <v>295420750</v>
      </c>
      <c r="Q15" s="4">
        <v>302153850</v>
      </c>
      <c r="R15" s="4">
        <v>313977200</v>
      </c>
      <c r="S15" s="4">
        <v>334782250</v>
      </c>
    </row>
    <row r="16" spans="1:19" ht="16" x14ac:dyDescent="0.2">
      <c r="A16" s="34" t="s">
        <v>29</v>
      </c>
      <c r="B16" s="32">
        <v>109692998</v>
      </c>
      <c r="C16" s="32">
        <v>85695920</v>
      </c>
      <c r="D16" s="32">
        <v>107061647</v>
      </c>
      <c r="E16" s="32">
        <v>142658688</v>
      </c>
      <c r="F16" s="32">
        <v>230690969</v>
      </c>
      <c r="G16" s="32">
        <v>408548201</v>
      </c>
      <c r="H16" s="32">
        <v>494054889</v>
      </c>
      <c r="I16" s="32">
        <v>550513653</v>
      </c>
      <c r="J16" s="32">
        <v>724147160</v>
      </c>
      <c r="K16" s="32">
        <v>756005250</v>
      </c>
      <c r="L16" s="32">
        <v>938938000</v>
      </c>
      <c r="M16" s="32">
        <v>1182308400</v>
      </c>
      <c r="N16" s="32">
        <v>1401018300</v>
      </c>
      <c r="O16" s="33">
        <v>1479393500</v>
      </c>
      <c r="P16" s="32">
        <v>369619450</v>
      </c>
      <c r="Q16" s="32">
        <v>401065200</v>
      </c>
      <c r="R16" s="32">
        <v>351871000</v>
      </c>
      <c r="S16" s="32">
        <v>387712250</v>
      </c>
    </row>
    <row r="17" spans="1:19" ht="16" x14ac:dyDescent="0.2">
      <c r="A17" s="29" t="s">
        <v>59</v>
      </c>
      <c r="B17" s="30">
        <v>17.5</v>
      </c>
      <c r="C17" s="30">
        <v>10.88</v>
      </c>
      <c r="D17" s="30">
        <v>12.06</v>
      </c>
      <c r="E17" s="30">
        <v>11.09</v>
      </c>
      <c r="F17" s="30">
        <v>11.93</v>
      </c>
      <c r="G17" s="32">
        <v>16</v>
      </c>
      <c r="H17" s="30">
        <v>17.34</v>
      </c>
      <c r="I17" s="30">
        <v>17.72</v>
      </c>
      <c r="J17" s="30">
        <v>17.329999999999998</v>
      </c>
      <c r="K17" s="30">
        <v>16.71</v>
      </c>
      <c r="L17" s="30">
        <v>18.57</v>
      </c>
      <c r="M17" s="30">
        <v>18.329999999999998</v>
      </c>
      <c r="N17" s="30">
        <v>15.61</v>
      </c>
      <c r="O17" s="31">
        <v>14.85</v>
      </c>
      <c r="P17" s="30">
        <v>15.59</v>
      </c>
      <c r="Q17" s="30">
        <v>16.02</v>
      </c>
      <c r="R17" s="30">
        <v>13.56</v>
      </c>
      <c r="S17" s="30">
        <v>14.37</v>
      </c>
    </row>
    <row r="18" spans="1:19" ht="16" x14ac:dyDescent="0.2">
      <c r="A18" s="15" t="s">
        <v>194</v>
      </c>
      <c r="B18" s="10"/>
      <c r="C18" s="11">
        <f>(C16/B16)-1</f>
        <v>-0.21876581402214934</v>
      </c>
      <c r="D18" s="11">
        <f>(D16/C16)-1</f>
        <v>0.2493202360159037</v>
      </c>
      <c r="E18" s="11">
        <f>(E16/D16)-1</f>
        <v>0.33249106470405776</v>
      </c>
      <c r="F18" s="11">
        <f t="shared" ref="F18:O18" si="4">(F16/E16)-1</f>
        <v>0.61708320912077919</v>
      </c>
      <c r="G18" s="11">
        <f t="shared" si="4"/>
        <v>0.77097613647806029</v>
      </c>
      <c r="H18" s="11">
        <f t="shared" si="4"/>
        <v>0.20929400200687698</v>
      </c>
      <c r="I18" s="11">
        <f t="shared" si="4"/>
        <v>0.11427629855920718</v>
      </c>
      <c r="J18" s="11">
        <f t="shared" si="4"/>
        <v>0.31540272626081456</v>
      </c>
      <c r="K18" s="11">
        <f t="shared" si="4"/>
        <v>4.3993944545746677E-2</v>
      </c>
      <c r="L18" s="11">
        <f t="shared" si="4"/>
        <v>0.24197285666997681</v>
      </c>
      <c r="M18" s="11">
        <f t="shared" si="4"/>
        <v>0.25919751889901144</v>
      </c>
      <c r="N18" s="11">
        <f t="shared" si="4"/>
        <v>0.18498549109521689</v>
      </c>
      <c r="O18" s="11">
        <f t="shared" si="4"/>
        <v>5.594159619471073E-2</v>
      </c>
      <c r="P18" s="11"/>
      <c r="Q18" s="11">
        <f t="shared" ref="Q18:S18" si="5">(Q16/P16)-1</f>
        <v>8.5076015344971667E-2</v>
      </c>
      <c r="R18" s="11">
        <f t="shared" si="5"/>
        <v>-0.12265885945726529</v>
      </c>
      <c r="S18" s="11">
        <f t="shared" si="5"/>
        <v>0.10185906198578465</v>
      </c>
    </row>
    <row r="19" spans="1:19" ht="16" x14ac:dyDescent="0.2">
      <c r="A19" s="3" t="s">
        <v>30</v>
      </c>
      <c r="B19" s="4">
        <v>63181235</v>
      </c>
      <c r="C19" s="4">
        <v>2228949</v>
      </c>
      <c r="D19" s="4">
        <v>-3144421</v>
      </c>
      <c r="E19" s="4">
        <v>17018063</v>
      </c>
      <c r="F19" s="4">
        <v>51311633</v>
      </c>
      <c r="G19" s="4">
        <v>69192460</v>
      </c>
      <c r="H19" s="4">
        <v>109979511</v>
      </c>
      <c r="I19" s="4">
        <v>148464551</v>
      </c>
      <c r="J19" s="4">
        <v>61187840</v>
      </c>
      <c r="K19" s="4">
        <v>164687250</v>
      </c>
      <c r="L19" s="4">
        <v>170716000</v>
      </c>
      <c r="M19" s="4">
        <v>709890300</v>
      </c>
      <c r="N19" s="4">
        <v>418679550</v>
      </c>
      <c r="O19" s="5">
        <v>906426250</v>
      </c>
      <c r="P19" s="4">
        <v>104427800</v>
      </c>
      <c r="Q19" s="4">
        <v>124655400</v>
      </c>
      <c r="R19" s="4">
        <v>410065050</v>
      </c>
      <c r="S19" s="4">
        <v>283175500</v>
      </c>
    </row>
    <row r="20" spans="1:19" ht="16" x14ac:dyDescent="0.2">
      <c r="A20" s="3" t="s">
        <v>31</v>
      </c>
      <c r="B20" s="4">
        <v>2589452</v>
      </c>
      <c r="C20" s="4">
        <v>-1722879</v>
      </c>
      <c r="D20" s="4">
        <v>-21496167</v>
      </c>
      <c r="E20" s="4">
        <v>3596563</v>
      </c>
      <c r="F20" s="4">
        <v>14401681</v>
      </c>
      <c r="G20" s="4">
        <v>22738178</v>
      </c>
      <c r="H20" s="4">
        <v>24109397</v>
      </c>
      <c r="I20" s="4">
        <v>17937232</v>
      </c>
      <c r="J20" s="4">
        <v>22125960</v>
      </c>
      <c r="K20" s="4">
        <v>40199250</v>
      </c>
      <c r="L20" s="4">
        <v>45864000</v>
      </c>
      <c r="M20" s="4">
        <v>63157500</v>
      </c>
      <c r="N20" s="4">
        <v>117880650</v>
      </c>
      <c r="O20" s="5">
        <v>162759750</v>
      </c>
      <c r="P20" s="4">
        <v>34351250</v>
      </c>
      <c r="Q20" s="4">
        <v>39293550</v>
      </c>
      <c r="R20" s="4">
        <v>39247150</v>
      </c>
      <c r="S20" s="4">
        <v>52930000</v>
      </c>
    </row>
    <row r="21" spans="1:19" ht="16" x14ac:dyDescent="0.2">
      <c r="A21" s="3" t="s">
        <v>32</v>
      </c>
      <c r="B21" s="4">
        <v>3822572</v>
      </c>
      <c r="C21" s="4">
        <v>5676744</v>
      </c>
      <c r="D21" s="4">
        <v>1582167</v>
      </c>
      <c r="E21" s="4">
        <v>3596563</v>
      </c>
      <c r="F21" s="4">
        <v>14401681</v>
      </c>
      <c r="G21" s="4">
        <v>24217569</v>
      </c>
      <c r="H21" s="4">
        <v>30657744</v>
      </c>
      <c r="I21" s="4">
        <v>28228964</v>
      </c>
      <c r="J21" s="4">
        <v>34827900</v>
      </c>
      <c r="K21" s="4">
        <v>49276500</v>
      </c>
      <c r="L21" s="4">
        <v>52234000</v>
      </c>
      <c r="M21" s="4">
        <v>66946950</v>
      </c>
      <c r="N21" s="4">
        <v>119235600</v>
      </c>
      <c r="O21" s="5">
        <v>164083000</v>
      </c>
      <c r="P21" s="4">
        <v>34351250</v>
      </c>
      <c r="Q21" s="4">
        <v>39293550</v>
      </c>
      <c r="R21" s="4">
        <v>40600500</v>
      </c>
      <c r="S21" s="4">
        <v>52930000</v>
      </c>
    </row>
    <row r="22" spans="1:19" ht="16" x14ac:dyDescent="0.2">
      <c r="A22" s="3" t="s">
        <v>33</v>
      </c>
      <c r="B22" s="4">
        <v>1233120</v>
      </c>
      <c r="C22" s="4">
        <v>7399623</v>
      </c>
      <c r="D22" s="4">
        <v>23078335</v>
      </c>
      <c r="E22" s="4" t="s">
        <v>24</v>
      </c>
      <c r="F22" s="4" t="s">
        <v>24</v>
      </c>
      <c r="G22" s="4">
        <v>1479392</v>
      </c>
      <c r="H22" s="4">
        <v>6548347</v>
      </c>
      <c r="I22" s="4">
        <v>10291731</v>
      </c>
      <c r="J22" s="4">
        <v>12701940</v>
      </c>
      <c r="K22" s="4">
        <v>9077250</v>
      </c>
      <c r="L22" s="4">
        <v>6370000</v>
      </c>
      <c r="M22" s="4">
        <v>3789450</v>
      </c>
      <c r="N22" s="4">
        <v>1354950</v>
      </c>
      <c r="O22" s="5">
        <v>1323250</v>
      </c>
      <c r="P22" s="4" t="s">
        <v>24</v>
      </c>
      <c r="Q22" s="4" t="s">
        <v>24</v>
      </c>
      <c r="R22" s="4">
        <v>1353350</v>
      </c>
      <c r="S22" s="4" t="s">
        <v>24</v>
      </c>
    </row>
    <row r="23" spans="1:19" ht="16" x14ac:dyDescent="0.2">
      <c r="A23" s="3" t="s">
        <v>34</v>
      </c>
      <c r="B23" s="4">
        <v>60591783</v>
      </c>
      <c r="C23" s="4">
        <v>3951828</v>
      </c>
      <c r="D23" s="4">
        <v>18351747</v>
      </c>
      <c r="E23" s="4">
        <v>13421500</v>
      </c>
      <c r="F23" s="4">
        <v>36909953</v>
      </c>
      <c r="G23" s="4">
        <v>46454282</v>
      </c>
      <c r="H23" s="4">
        <v>85870114</v>
      </c>
      <c r="I23" s="4">
        <v>130527319</v>
      </c>
      <c r="J23" s="4">
        <v>39061880</v>
      </c>
      <c r="K23" s="4">
        <v>124488000</v>
      </c>
      <c r="L23" s="4">
        <v>124852000</v>
      </c>
      <c r="M23" s="4">
        <v>646732800</v>
      </c>
      <c r="N23" s="4">
        <v>300798900</v>
      </c>
      <c r="O23" s="5">
        <v>743666500</v>
      </c>
      <c r="P23" s="4">
        <v>70076550</v>
      </c>
      <c r="Q23" s="4">
        <v>85361850</v>
      </c>
      <c r="R23" s="4">
        <v>370817900</v>
      </c>
      <c r="S23" s="4">
        <v>230245500</v>
      </c>
    </row>
    <row r="24" spans="1:19" ht="16" x14ac:dyDescent="0.2">
      <c r="A24" s="3" t="s">
        <v>35</v>
      </c>
      <c r="B24" s="4">
        <v>46511763</v>
      </c>
      <c r="C24" s="4">
        <v>83466971</v>
      </c>
      <c r="D24" s="4">
        <v>110206067</v>
      </c>
      <c r="E24" s="4">
        <v>125640625</v>
      </c>
      <c r="F24" s="4">
        <v>179379336</v>
      </c>
      <c r="G24" s="4">
        <v>339355741</v>
      </c>
      <c r="H24" s="4">
        <v>384075379</v>
      </c>
      <c r="I24" s="4">
        <v>402049102</v>
      </c>
      <c r="J24" s="4">
        <v>662959320</v>
      </c>
      <c r="K24" s="4">
        <v>591318000</v>
      </c>
      <c r="L24" s="4">
        <v>768222000</v>
      </c>
      <c r="M24" s="4">
        <v>472418100</v>
      </c>
      <c r="N24" s="4">
        <v>982338750</v>
      </c>
      <c r="O24" s="5">
        <v>572967250</v>
      </c>
      <c r="P24" s="4">
        <v>265191650</v>
      </c>
      <c r="Q24" s="4">
        <v>276409800</v>
      </c>
      <c r="R24" s="4">
        <v>-58194050</v>
      </c>
      <c r="S24" s="4">
        <v>104536750</v>
      </c>
    </row>
    <row r="25" spans="1:19" ht="16" x14ac:dyDescent="0.2">
      <c r="A25" s="3" t="s">
        <v>36</v>
      </c>
      <c r="B25" s="4">
        <v>5010977</v>
      </c>
      <c r="C25" s="4">
        <v>-76575455</v>
      </c>
      <c r="D25" s="4">
        <v>17972385</v>
      </c>
      <c r="E25" s="4">
        <v>26684688</v>
      </c>
      <c r="F25" s="4">
        <v>59966077</v>
      </c>
      <c r="G25" s="4">
        <v>93140544</v>
      </c>
      <c r="H25" s="4">
        <v>106767696</v>
      </c>
      <c r="I25" s="4">
        <v>123934296</v>
      </c>
      <c r="J25" s="4">
        <v>144911380</v>
      </c>
      <c r="K25" s="4">
        <v>159500250</v>
      </c>
      <c r="L25" s="4">
        <v>212758000</v>
      </c>
      <c r="M25" s="4">
        <v>260208900</v>
      </c>
      <c r="N25" s="4">
        <v>237116250</v>
      </c>
      <c r="O25" s="5">
        <v>244801250</v>
      </c>
      <c r="P25" s="4">
        <v>68702500</v>
      </c>
      <c r="Q25" s="4">
        <v>56907900</v>
      </c>
      <c r="R25" s="4">
        <v>54134000</v>
      </c>
      <c r="S25" s="4">
        <v>70132250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41500786</v>
      </c>
      <c r="C27" s="4">
        <v>160042426</v>
      </c>
      <c r="D27" s="4">
        <v>92233682</v>
      </c>
      <c r="E27" s="4">
        <v>98955938</v>
      </c>
      <c r="F27" s="4">
        <v>119413259</v>
      </c>
      <c r="G27" s="4">
        <v>246215197</v>
      </c>
      <c r="H27" s="4">
        <v>277307683</v>
      </c>
      <c r="I27" s="4">
        <v>278114806</v>
      </c>
      <c r="J27" s="4">
        <v>518047940</v>
      </c>
      <c r="K27" s="4">
        <v>431817750</v>
      </c>
      <c r="L27" s="4">
        <v>555464000</v>
      </c>
      <c r="M27" s="4">
        <v>212209200</v>
      </c>
      <c r="N27" s="4">
        <v>745222500</v>
      </c>
      <c r="O27" s="5">
        <v>328166000</v>
      </c>
      <c r="P27" s="4">
        <v>196489150</v>
      </c>
      <c r="Q27" s="4">
        <v>219501900</v>
      </c>
      <c r="R27" s="4">
        <v>-112328050</v>
      </c>
      <c r="S27" s="4">
        <v>34404500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v>-358734600</v>
      </c>
      <c r="N28" s="4">
        <v>102976200</v>
      </c>
      <c r="O28" s="5">
        <v>-628543750</v>
      </c>
      <c r="P28" s="4">
        <v>19236700</v>
      </c>
      <c r="Q28" s="4">
        <v>27099000</v>
      </c>
      <c r="R28" s="4">
        <v>-479085900</v>
      </c>
      <c r="S28" s="4">
        <v>-205103750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v>-358734600</v>
      </c>
      <c r="N30" s="4">
        <v>102976200</v>
      </c>
      <c r="O30" s="5">
        <v>-628543750</v>
      </c>
      <c r="P30" s="4">
        <v>19236700</v>
      </c>
      <c r="Q30" s="4">
        <v>27099000</v>
      </c>
      <c r="R30" s="4">
        <v>-479085900</v>
      </c>
      <c r="S30" s="4">
        <v>-205103750</v>
      </c>
    </row>
    <row r="31" spans="1:19" ht="16" x14ac:dyDescent="0.2">
      <c r="A31" s="3" t="s">
        <v>42</v>
      </c>
      <c r="B31" s="4">
        <v>41500786</v>
      </c>
      <c r="C31" s="4">
        <v>160042426</v>
      </c>
      <c r="D31" s="4">
        <v>92233682</v>
      </c>
      <c r="E31" s="4">
        <v>98955938</v>
      </c>
      <c r="F31" s="4">
        <v>119413259</v>
      </c>
      <c r="G31" s="4">
        <v>246215197</v>
      </c>
      <c r="H31" s="4">
        <v>277307683</v>
      </c>
      <c r="I31" s="4">
        <v>278114806</v>
      </c>
      <c r="J31" s="4">
        <v>518047940</v>
      </c>
      <c r="K31" s="4">
        <v>431817750</v>
      </c>
      <c r="L31" s="4">
        <v>555464000</v>
      </c>
      <c r="M31" s="4">
        <v>570943800</v>
      </c>
      <c r="N31" s="4">
        <v>642246300</v>
      </c>
      <c r="O31" s="5">
        <v>956709750</v>
      </c>
      <c r="P31" s="4">
        <v>177252450</v>
      </c>
      <c r="Q31" s="4">
        <v>192402900</v>
      </c>
      <c r="R31" s="4">
        <v>366757850</v>
      </c>
      <c r="S31" s="4">
        <v>239508250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v>179367300</v>
      </c>
      <c r="N32" s="4">
        <v>-51488100</v>
      </c>
      <c r="O32" s="5">
        <v>314933500</v>
      </c>
      <c r="P32" s="4">
        <v>-9618350</v>
      </c>
      <c r="Q32" s="4">
        <v>-13549500</v>
      </c>
      <c r="R32" s="4">
        <v>239542950</v>
      </c>
      <c r="S32" s="4">
        <v>103213500</v>
      </c>
    </row>
    <row r="33" spans="1:19" ht="16" x14ac:dyDescent="0.2">
      <c r="A33" s="34" t="s">
        <v>44</v>
      </c>
      <c r="B33" s="32">
        <v>41500786</v>
      </c>
      <c r="C33" s="32">
        <v>160042426</v>
      </c>
      <c r="D33" s="32">
        <v>92233682</v>
      </c>
      <c r="E33" s="32">
        <v>98955938</v>
      </c>
      <c r="F33" s="32">
        <v>119413259</v>
      </c>
      <c r="G33" s="32">
        <v>246215197</v>
      </c>
      <c r="H33" s="32">
        <v>277307683</v>
      </c>
      <c r="I33" s="32">
        <v>278114806</v>
      </c>
      <c r="J33" s="32">
        <v>518047940</v>
      </c>
      <c r="K33" s="32">
        <v>431817750</v>
      </c>
      <c r="L33" s="32">
        <v>555464000</v>
      </c>
      <c r="M33" s="32">
        <v>391576500</v>
      </c>
      <c r="N33" s="32">
        <v>693734400</v>
      </c>
      <c r="O33" s="33">
        <v>641776250</v>
      </c>
      <c r="P33" s="32">
        <v>186870800</v>
      </c>
      <c r="Q33" s="32">
        <v>205952400</v>
      </c>
      <c r="R33" s="32">
        <v>127214900</v>
      </c>
      <c r="S33" s="32">
        <v>136294750</v>
      </c>
    </row>
    <row r="34" spans="1:19" ht="16" x14ac:dyDescent="0.2">
      <c r="A34" s="29" t="s">
        <v>60</v>
      </c>
      <c r="B34" s="30">
        <v>6.62</v>
      </c>
      <c r="C34" s="30">
        <v>20.32</v>
      </c>
      <c r="D34" s="30">
        <v>10.39</v>
      </c>
      <c r="E34" s="30">
        <v>7.69</v>
      </c>
      <c r="F34" s="30">
        <v>6.18</v>
      </c>
      <c r="G34" s="30">
        <v>9.64</v>
      </c>
      <c r="H34" s="30">
        <v>9.73</v>
      </c>
      <c r="I34" s="30">
        <v>8.9499999999999993</v>
      </c>
      <c r="J34" s="30">
        <v>12.4</v>
      </c>
      <c r="K34" s="30">
        <v>9.5399999999999991</v>
      </c>
      <c r="L34" s="30">
        <v>10.99</v>
      </c>
      <c r="M34" s="30">
        <v>6.07</v>
      </c>
      <c r="N34" s="30">
        <v>7.73</v>
      </c>
      <c r="O34" s="31">
        <v>6.44</v>
      </c>
      <c r="P34" s="30">
        <v>7.88</v>
      </c>
      <c r="Q34" s="30">
        <v>8.23</v>
      </c>
      <c r="R34" s="30">
        <v>4.9000000000000004</v>
      </c>
      <c r="S34" s="30">
        <v>5.05</v>
      </c>
    </row>
    <row r="35" spans="1:19" ht="16" x14ac:dyDescent="0.2">
      <c r="A35" s="16" t="s">
        <v>195</v>
      </c>
      <c r="B35" s="17"/>
      <c r="C35" s="14">
        <f>(C33/B33)-1</f>
        <v>2.8563709612632397</v>
      </c>
      <c r="D35" s="14">
        <f>(D33/C33)-1</f>
        <v>-0.42369230268978797</v>
      </c>
      <c r="E35" s="14">
        <f>(E33/D33)-1</f>
        <v>7.2882875910776246E-2</v>
      </c>
      <c r="F35" s="14">
        <f t="shared" ref="F35:O35" si="6">(F33/E33)-1</f>
        <v>0.20673161624722303</v>
      </c>
      <c r="G35" s="14">
        <f t="shared" si="6"/>
        <v>1.061874862656583</v>
      </c>
      <c r="H35" s="14">
        <f t="shared" si="6"/>
        <v>0.12628175018782462</v>
      </c>
      <c r="I35" s="14">
        <f t="shared" si="6"/>
        <v>2.9105684749455296E-3</v>
      </c>
      <c r="J35" s="14">
        <f t="shared" si="6"/>
        <v>0.86271255188046325</v>
      </c>
      <c r="K35" s="14">
        <f t="shared" si="6"/>
        <v>-0.16645214340587866</v>
      </c>
      <c r="L35" s="14">
        <f t="shared" si="6"/>
        <v>0.28633897054949697</v>
      </c>
      <c r="M35" s="14">
        <f t="shared" si="6"/>
        <v>-0.29504612360116944</v>
      </c>
      <c r="N35" s="14">
        <f t="shared" si="6"/>
        <v>0.77164462116597909</v>
      </c>
      <c r="O35" s="14">
        <f t="shared" si="6"/>
        <v>-7.4896314785600993E-2</v>
      </c>
      <c r="P35" s="14"/>
      <c r="Q35" s="14">
        <f t="shared" ref="Q35:S35" si="7">(Q33/P33)-1</f>
        <v>0.10211119126155621</v>
      </c>
      <c r="R35" s="14">
        <f t="shared" si="7"/>
        <v>-0.38230921319683575</v>
      </c>
      <c r="S35" s="14">
        <f t="shared" si="7"/>
        <v>7.1374107907171247E-2</v>
      </c>
    </row>
    <row r="36" spans="1:19" ht="16" x14ac:dyDescent="0.2">
      <c r="A36" s="18" t="s">
        <v>196</v>
      </c>
      <c r="B36" s="19" t="e">
        <f t="shared" ref="B36:S36" si="8">(B16*(1-0.25))/(B126+B105+B96)</f>
        <v>#VALUE!</v>
      </c>
      <c r="C36" s="19" t="e">
        <f t="shared" si="8"/>
        <v>#VALUE!</v>
      </c>
      <c r="D36" s="19" t="e">
        <f t="shared" si="8"/>
        <v>#VALUE!</v>
      </c>
      <c r="E36" s="19" t="e">
        <f t="shared" si="8"/>
        <v>#VALUE!</v>
      </c>
      <c r="F36" s="19">
        <f t="shared" si="8"/>
        <v>0.26941688443483014</v>
      </c>
      <c r="G36" s="19">
        <f t="shared" si="8"/>
        <v>0.318550465850159</v>
      </c>
      <c r="H36" s="19">
        <f t="shared" si="8"/>
        <v>0.34363262919590276</v>
      </c>
      <c r="I36" s="19">
        <f t="shared" si="8"/>
        <v>0.3517100382826765</v>
      </c>
      <c r="J36" s="19">
        <f t="shared" si="8"/>
        <v>0.32211421628189552</v>
      </c>
      <c r="K36" s="19">
        <f t="shared" si="8"/>
        <v>0.30555555555555558</v>
      </c>
      <c r="L36" s="19">
        <f t="shared" si="8"/>
        <v>0.31175972927241963</v>
      </c>
      <c r="M36" s="19">
        <f t="shared" si="8"/>
        <v>0.24148606811145512</v>
      </c>
      <c r="N36" s="19">
        <f t="shared" si="8"/>
        <v>0.18376777251184834</v>
      </c>
      <c r="O36" s="19">
        <f t="shared" si="8"/>
        <v>0.18188720173535791</v>
      </c>
      <c r="P36" s="19">
        <f t="shared" si="8"/>
        <v>5.2827965435978001E-2</v>
      </c>
      <c r="Q36" s="19">
        <f t="shared" si="8"/>
        <v>5.2606635071090049E-2</v>
      </c>
      <c r="R36" s="19">
        <f t="shared" si="8"/>
        <v>4.6186641402179061E-2</v>
      </c>
      <c r="S36" s="19">
        <f t="shared" si="8"/>
        <v>4.766811279826464E-2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41500786</v>
      </c>
      <c r="C39" s="4">
        <v>160042426</v>
      </c>
      <c r="D39" s="4">
        <v>92233682</v>
      </c>
      <c r="E39" s="4">
        <v>98955938</v>
      </c>
      <c r="F39" s="4">
        <v>119413259</v>
      </c>
      <c r="G39" s="4">
        <v>246215197</v>
      </c>
      <c r="H39" s="4">
        <v>277307683</v>
      </c>
      <c r="I39" s="4">
        <v>278114806</v>
      </c>
      <c r="J39" s="4">
        <v>518047940</v>
      </c>
      <c r="K39" s="4">
        <v>431817750</v>
      </c>
      <c r="L39" s="4">
        <v>555464000</v>
      </c>
      <c r="M39" s="4">
        <v>391576500</v>
      </c>
      <c r="N39" s="4">
        <v>693734400</v>
      </c>
      <c r="O39" s="5">
        <v>641776250</v>
      </c>
      <c r="P39" s="4">
        <v>186870800</v>
      </c>
      <c r="Q39" s="4">
        <v>205952400</v>
      </c>
      <c r="R39" s="4">
        <v>127214900</v>
      </c>
      <c r="S39" s="4">
        <v>136294750</v>
      </c>
    </row>
    <row r="40" spans="1:19" ht="16" x14ac:dyDescent="0.2">
      <c r="A40" s="3" t="s">
        <v>48</v>
      </c>
      <c r="B40" s="4">
        <v>21192000</v>
      </c>
      <c r="C40" s="4">
        <v>21192000</v>
      </c>
      <c r="D40" s="4">
        <v>21192000</v>
      </c>
      <c r="E40" s="4">
        <v>21192000</v>
      </c>
      <c r="F40" s="4">
        <v>21193000</v>
      </c>
      <c r="G40" s="4">
        <v>21192000</v>
      </c>
      <c r="H40" s="4">
        <v>21192000</v>
      </c>
      <c r="I40" s="4">
        <v>21192000</v>
      </c>
      <c r="J40" s="4">
        <v>21192000</v>
      </c>
      <c r="K40" s="4">
        <v>21192000</v>
      </c>
      <c r="L40" s="4">
        <v>21192000</v>
      </c>
      <c r="M40" s="4">
        <v>21192000</v>
      </c>
      <c r="N40" s="4">
        <v>21192000</v>
      </c>
      <c r="O40" s="5">
        <v>21192000</v>
      </c>
      <c r="P40" s="4">
        <v>21192000</v>
      </c>
      <c r="Q40" s="4">
        <v>21192000</v>
      </c>
      <c r="R40" s="4">
        <v>21192000</v>
      </c>
      <c r="S40" s="4">
        <v>21192000</v>
      </c>
    </row>
    <row r="41" spans="1:19" ht="16" x14ac:dyDescent="0.2">
      <c r="A41" s="3" t="s">
        <v>49</v>
      </c>
      <c r="B41" s="6">
        <v>1.96</v>
      </c>
      <c r="C41" s="6">
        <v>7.56</v>
      </c>
      <c r="D41" s="6">
        <v>4.3499999999999996</v>
      </c>
      <c r="E41" s="6">
        <v>4.66</v>
      </c>
      <c r="F41" s="6">
        <v>5.63</v>
      </c>
      <c r="G41" s="6">
        <v>11.61</v>
      </c>
      <c r="H41" s="6">
        <v>13.09</v>
      </c>
      <c r="I41" s="6">
        <v>13.12</v>
      </c>
      <c r="J41" s="6">
        <v>24.45</v>
      </c>
      <c r="K41" s="6">
        <v>20.37</v>
      </c>
      <c r="L41" s="6">
        <v>26.21</v>
      </c>
      <c r="M41" s="6">
        <v>18.48</v>
      </c>
      <c r="N41" s="6">
        <v>32.74</v>
      </c>
      <c r="O41" s="7">
        <v>30.29</v>
      </c>
      <c r="P41" s="6">
        <v>8.82</v>
      </c>
      <c r="Q41" s="6">
        <v>9.7100000000000009</v>
      </c>
      <c r="R41" s="6">
        <v>6.01</v>
      </c>
      <c r="S41" s="6">
        <v>6.43</v>
      </c>
    </row>
    <row r="42" spans="1:19" ht="16" x14ac:dyDescent="0.2">
      <c r="A42" s="3" t="s">
        <v>50</v>
      </c>
      <c r="B42" s="6">
        <v>1.96</v>
      </c>
      <c r="C42" s="6">
        <v>7.56</v>
      </c>
      <c r="D42" s="6">
        <v>4.3499999999999996</v>
      </c>
      <c r="E42" s="6">
        <v>4.66</v>
      </c>
      <c r="F42" s="6">
        <v>5.63</v>
      </c>
      <c r="G42" s="6">
        <v>11.61</v>
      </c>
      <c r="H42" s="6">
        <v>13.09</v>
      </c>
      <c r="I42" s="6">
        <v>13.12</v>
      </c>
      <c r="J42" s="6">
        <v>24.45</v>
      </c>
      <c r="K42" s="6">
        <v>20.37</v>
      </c>
      <c r="L42" s="6">
        <v>26.21</v>
      </c>
      <c r="M42" s="6">
        <v>10.02</v>
      </c>
      <c r="N42" s="6">
        <v>35.159999999999997</v>
      </c>
      <c r="O42" s="7">
        <v>15.48</v>
      </c>
      <c r="P42" s="6">
        <v>9.27</v>
      </c>
      <c r="Q42" s="6">
        <v>10.35</v>
      </c>
      <c r="R42" s="6">
        <v>-5.31</v>
      </c>
      <c r="S42" s="6">
        <v>1.63</v>
      </c>
    </row>
    <row r="43" spans="1:19" ht="16" x14ac:dyDescent="0.2">
      <c r="A43" s="3" t="s">
        <v>51</v>
      </c>
      <c r="B43" s="4">
        <v>21192000</v>
      </c>
      <c r="C43" s="4">
        <v>21192000</v>
      </c>
      <c r="D43" s="4">
        <v>21192000</v>
      </c>
      <c r="E43" s="4">
        <v>21192000</v>
      </c>
      <c r="F43" s="4">
        <v>21193000</v>
      </c>
      <c r="G43" s="4">
        <v>21192000</v>
      </c>
      <c r="H43" s="4">
        <v>21192000</v>
      </c>
      <c r="I43" s="4">
        <v>21192000</v>
      </c>
      <c r="J43" s="4">
        <v>21192000</v>
      </c>
      <c r="K43" s="4">
        <v>21192000</v>
      </c>
      <c r="L43" s="4">
        <v>21192000</v>
      </c>
      <c r="M43" s="4">
        <v>21192000</v>
      </c>
      <c r="N43" s="4">
        <v>21192000</v>
      </c>
      <c r="O43" s="5">
        <v>21192000</v>
      </c>
      <c r="P43" s="4">
        <v>21192000</v>
      </c>
      <c r="Q43" s="4">
        <v>21192000</v>
      </c>
      <c r="R43" s="4">
        <v>21192000</v>
      </c>
      <c r="S43" s="4">
        <v>21192000</v>
      </c>
    </row>
    <row r="44" spans="1:19" ht="16" x14ac:dyDescent="0.2">
      <c r="A44" s="3" t="s">
        <v>52</v>
      </c>
      <c r="B44" s="6">
        <v>1.96</v>
      </c>
      <c r="C44" s="6">
        <v>7.56</v>
      </c>
      <c r="D44" s="6">
        <v>4.3499999999999996</v>
      </c>
      <c r="E44" s="6">
        <v>4.66</v>
      </c>
      <c r="F44" s="6">
        <v>5.63</v>
      </c>
      <c r="G44" s="6">
        <v>11.61</v>
      </c>
      <c r="H44" s="6">
        <v>13.09</v>
      </c>
      <c r="I44" s="6">
        <v>13.12</v>
      </c>
      <c r="J44" s="6">
        <v>24.45</v>
      </c>
      <c r="K44" s="6">
        <v>20.37</v>
      </c>
      <c r="L44" s="6">
        <v>26.21</v>
      </c>
      <c r="M44" s="6">
        <v>18.48</v>
      </c>
      <c r="N44" s="6">
        <v>32.74</v>
      </c>
      <c r="O44" s="7">
        <v>30.29</v>
      </c>
      <c r="P44" s="6">
        <v>8.82</v>
      </c>
      <c r="Q44" s="6">
        <v>9.7100000000000009</v>
      </c>
      <c r="R44" s="6">
        <v>6.01</v>
      </c>
      <c r="S44" s="6">
        <v>6.43</v>
      </c>
    </row>
    <row r="45" spans="1:19" ht="16" x14ac:dyDescent="0.2">
      <c r="A45" s="3" t="s">
        <v>53</v>
      </c>
      <c r="B45" s="6">
        <v>1.96</v>
      </c>
      <c r="C45" s="6">
        <v>7.56</v>
      </c>
      <c r="D45" s="6">
        <v>4.3499999999999996</v>
      </c>
      <c r="E45" s="6">
        <v>4.66</v>
      </c>
      <c r="F45" s="6">
        <v>5.63</v>
      </c>
      <c r="G45" s="6">
        <v>11.61</v>
      </c>
      <c r="H45" s="6">
        <v>13.09</v>
      </c>
      <c r="I45" s="6">
        <v>13.12</v>
      </c>
      <c r="J45" s="6">
        <v>24.45</v>
      </c>
      <c r="K45" s="6">
        <v>20.37</v>
      </c>
      <c r="L45" s="6">
        <v>26.21</v>
      </c>
      <c r="M45" s="6">
        <v>10.02</v>
      </c>
      <c r="N45" s="6">
        <v>35.159999999999997</v>
      </c>
      <c r="O45" s="7">
        <v>15.48</v>
      </c>
      <c r="P45" s="6">
        <v>9.27</v>
      </c>
      <c r="Q45" s="6">
        <v>10.35</v>
      </c>
      <c r="R45" s="6">
        <v>-5.31</v>
      </c>
      <c r="S45" s="6">
        <v>1.63</v>
      </c>
    </row>
    <row r="46" spans="1:19" ht="16" x14ac:dyDescent="0.2">
      <c r="A46" s="3" t="s">
        <v>54</v>
      </c>
      <c r="B46" s="4">
        <v>185309763</v>
      </c>
      <c r="C46" s="4">
        <v>171756374</v>
      </c>
      <c r="D46" s="4">
        <v>199447671</v>
      </c>
      <c r="E46" s="4">
        <v>279814688</v>
      </c>
      <c r="F46" s="4">
        <v>450350765</v>
      </c>
      <c r="G46" s="4">
        <v>682891284</v>
      </c>
      <c r="H46" s="4">
        <v>779631487</v>
      </c>
      <c r="I46" s="4">
        <v>867597710</v>
      </c>
      <c r="J46" s="4">
        <v>1141808800</v>
      </c>
      <c r="K46" s="4">
        <v>1304530500</v>
      </c>
      <c r="L46" s="4">
        <v>1586130000</v>
      </c>
      <c r="M46" s="4">
        <v>1989461250</v>
      </c>
      <c r="N46" s="4">
        <v>2510722350</v>
      </c>
      <c r="O46" s="5">
        <v>2700753250</v>
      </c>
      <c r="P46" s="4">
        <v>665040200</v>
      </c>
      <c r="Q46" s="4">
        <v>703219050</v>
      </c>
      <c r="R46" s="4">
        <v>665848200</v>
      </c>
      <c r="S46" s="4">
        <v>722494500</v>
      </c>
    </row>
    <row r="47" spans="1:19" ht="16" x14ac:dyDescent="0.2">
      <c r="A47" s="3" t="s">
        <v>55</v>
      </c>
      <c r="B47" s="6">
        <v>29.56</v>
      </c>
      <c r="C47" s="6">
        <v>21.81</v>
      </c>
      <c r="D47" s="6">
        <v>22.48</v>
      </c>
      <c r="E47" s="6">
        <v>21.75</v>
      </c>
      <c r="F47" s="6">
        <v>23.29</v>
      </c>
      <c r="G47" s="6">
        <v>26.74</v>
      </c>
      <c r="H47" s="6">
        <v>27.36</v>
      </c>
      <c r="I47" s="6">
        <v>27.93</v>
      </c>
      <c r="J47" s="6">
        <v>27.32</v>
      </c>
      <c r="K47" s="6">
        <v>28.83</v>
      </c>
      <c r="L47" s="6">
        <v>31.37</v>
      </c>
      <c r="M47" s="6">
        <v>30.84</v>
      </c>
      <c r="N47" s="6">
        <v>27.98</v>
      </c>
      <c r="O47" s="7">
        <v>27.1</v>
      </c>
      <c r="P47" s="6">
        <v>28.73</v>
      </c>
      <c r="Q47" s="4">
        <v>28</v>
      </c>
      <c r="R47" s="6">
        <v>27.26</v>
      </c>
      <c r="S47" s="6">
        <v>27.1</v>
      </c>
    </row>
    <row r="48" spans="1:19" ht="16" x14ac:dyDescent="0.2">
      <c r="A48" s="3" t="s">
        <v>56</v>
      </c>
      <c r="B48" s="4">
        <v>109692998</v>
      </c>
      <c r="C48" s="4">
        <v>85695920</v>
      </c>
      <c r="D48" s="4">
        <v>107061647</v>
      </c>
      <c r="E48" s="4">
        <v>142658688</v>
      </c>
      <c r="F48" s="4">
        <v>230690969</v>
      </c>
      <c r="G48" s="4">
        <v>408548201</v>
      </c>
      <c r="H48" s="4">
        <v>494054889</v>
      </c>
      <c r="I48" s="4">
        <v>550513653</v>
      </c>
      <c r="J48" s="4">
        <v>724147160</v>
      </c>
      <c r="K48" s="4">
        <v>756005250</v>
      </c>
      <c r="L48" s="4">
        <v>938938000</v>
      </c>
      <c r="M48" s="4">
        <v>1182308400</v>
      </c>
      <c r="N48" s="4">
        <v>1401018300</v>
      </c>
      <c r="O48" s="5">
        <v>1479393500</v>
      </c>
      <c r="P48" s="4">
        <v>369619450</v>
      </c>
      <c r="Q48" s="4">
        <v>401065200</v>
      </c>
      <c r="R48" s="4">
        <v>351871000</v>
      </c>
      <c r="S48" s="4">
        <v>387712250</v>
      </c>
    </row>
    <row r="49" spans="1:19" ht="16" x14ac:dyDescent="0.2">
      <c r="A49" s="3" t="s">
        <v>57</v>
      </c>
      <c r="B49" s="4">
        <v>109692998</v>
      </c>
      <c r="C49" s="4">
        <v>85695920</v>
      </c>
      <c r="D49" s="4">
        <v>107061647</v>
      </c>
      <c r="E49" s="4">
        <v>142658688</v>
      </c>
      <c r="F49" s="4">
        <v>230690969</v>
      </c>
      <c r="G49" s="4">
        <v>408548201</v>
      </c>
      <c r="H49" s="4">
        <v>494054889</v>
      </c>
      <c r="I49" s="4">
        <v>550513653</v>
      </c>
      <c r="J49" s="4">
        <v>724147160</v>
      </c>
      <c r="K49" s="4">
        <v>756005250</v>
      </c>
      <c r="L49" s="4">
        <v>938938000</v>
      </c>
      <c r="M49" s="4">
        <v>1182308400</v>
      </c>
      <c r="N49" s="4">
        <v>1401018300</v>
      </c>
      <c r="O49" s="5">
        <v>1479393500</v>
      </c>
      <c r="P49" s="4">
        <v>369619450</v>
      </c>
      <c r="Q49" s="4">
        <v>401065200</v>
      </c>
      <c r="R49" s="4">
        <v>351871000</v>
      </c>
      <c r="S49" s="4">
        <v>387712250</v>
      </c>
    </row>
    <row r="50" spans="1:19" ht="16" x14ac:dyDescent="0.2">
      <c r="A50" s="3" t="s">
        <v>61</v>
      </c>
      <c r="B50" s="4" t="s">
        <v>24</v>
      </c>
      <c r="C50" s="4" t="s">
        <v>24</v>
      </c>
      <c r="D50" s="4" t="s">
        <v>24</v>
      </c>
      <c r="E50" s="4">
        <v>153734</v>
      </c>
      <c r="F50" s="4">
        <v>209006</v>
      </c>
      <c r="G50" s="4">
        <v>243711</v>
      </c>
      <c r="H50" s="4" t="s">
        <v>24</v>
      </c>
      <c r="I50" s="4">
        <v>216714</v>
      </c>
      <c r="J50" s="4">
        <v>219973</v>
      </c>
      <c r="K50" s="4">
        <v>196712</v>
      </c>
      <c r="L50" s="4">
        <v>202260</v>
      </c>
      <c r="M50" s="4">
        <v>201591</v>
      </c>
      <c r="N50" s="4">
        <v>199389</v>
      </c>
      <c r="O50" s="5">
        <v>221423</v>
      </c>
      <c r="P50" s="4">
        <v>74070</v>
      </c>
      <c r="Q50" s="4">
        <v>55644</v>
      </c>
      <c r="R50" s="4">
        <v>57682</v>
      </c>
      <c r="S50" s="4">
        <v>59958</v>
      </c>
    </row>
    <row r="51" spans="1:19" ht="16" x14ac:dyDescent="0.2">
      <c r="A51" s="3" t="s">
        <v>62</v>
      </c>
      <c r="B51" s="6">
        <v>0.26</v>
      </c>
      <c r="C51" s="6">
        <v>2.06</v>
      </c>
      <c r="D51" s="6">
        <v>2.99</v>
      </c>
      <c r="E51" s="6">
        <v>4.25</v>
      </c>
      <c r="F51" s="6">
        <v>4.63</v>
      </c>
      <c r="G51" s="6">
        <v>5.56</v>
      </c>
      <c r="H51" s="6">
        <v>5.36</v>
      </c>
      <c r="I51" s="6">
        <v>5.01</v>
      </c>
      <c r="J51" s="6">
        <v>5.46</v>
      </c>
      <c r="K51" s="6">
        <v>31.15</v>
      </c>
      <c r="L51" s="6">
        <v>5.1100000000000003</v>
      </c>
      <c r="M51" s="6">
        <v>6.38</v>
      </c>
      <c r="N51" s="6">
        <v>7.36</v>
      </c>
      <c r="O51" s="7">
        <v>5.24</v>
      </c>
      <c r="P51" s="6">
        <v>1.36</v>
      </c>
      <c r="Q51" s="6">
        <v>1.34</v>
      </c>
      <c r="R51" s="6">
        <v>1.34</v>
      </c>
      <c r="S51" s="6">
        <v>1.31</v>
      </c>
    </row>
    <row r="52" spans="1:19" ht="16" x14ac:dyDescent="0.2">
      <c r="A52" s="3" t="s">
        <v>63</v>
      </c>
      <c r="B52" s="4">
        <v>75616765</v>
      </c>
      <c r="C52" s="4">
        <v>86060454</v>
      </c>
      <c r="D52" s="4">
        <v>92386025</v>
      </c>
      <c r="E52" s="4">
        <v>137156000</v>
      </c>
      <c r="F52" s="4">
        <v>219659796</v>
      </c>
      <c r="G52" s="4">
        <v>274343083</v>
      </c>
      <c r="H52" s="4">
        <v>285576598</v>
      </c>
      <c r="I52" s="4">
        <v>317084057</v>
      </c>
      <c r="J52" s="4">
        <v>417661640</v>
      </c>
      <c r="K52" s="4">
        <v>548525250</v>
      </c>
      <c r="L52" s="4">
        <v>647192000</v>
      </c>
      <c r="M52" s="4">
        <v>807152850</v>
      </c>
      <c r="N52" s="4">
        <v>1109704050</v>
      </c>
      <c r="O52" s="5">
        <v>1221359750</v>
      </c>
      <c r="P52" s="4">
        <v>295420750</v>
      </c>
      <c r="Q52" s="4">
        <v>302153850</v>
      </c>
      <c r="R52" s="4">
        <v>313977200</v>
      </c>
      <c r="S52" s="4">
        <v>334782250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215160996</v>
      </c>
      <c r="C55" s="4">
        <v>224552636</v>
      </c>
      <c r="D55" s="4">
        <v>252522464</v>
      </c>
      <c r="E55" s="4">
        <v>437942313</v>
      </c>
      <c r="F55" s="4">
        <v>475760454</v>
      </c>
      <c r="G55" s="4">
        <v>772760497</v>
      </c>
      <c r="H55" s="4">
        <v>1037540882</v>
      </c>
      <c r="I55" s="4">
        <v>1244060320</v>
      </c>
      <c r="J55" s="4">
        <v>1648793760</v>
      </c>
      <c r="K55" s="4">
        <v>1377148500</v>
      </c>
      <c r="L55" s="4">
        <v>2019290000</v>
      </c>
      <c r="M55" s="4">
        <v>2317880250</v>
      </c>
      <c r="N55" s="4">
        <v>3334531950</v>
      </c>
      <c r="O55" s="5">
        <v>3661432750</v>
      </c>
      <c r="P55" s="4">
        <v>2948711300</v>
      </c>
      <c r="Q55" s="4">
        <v>3334531950</v>
      </c>
      <c r="R55" s="4">
        <v>3800206800</v>
      </c>
      <c r="S55" s="4">
        <v>3661432750</v>
      </c>
    </row>
    <row r="56" spans="1:19" ht="16" x14ac:dyDescent="0.2">
      <c r="A56" s="3" t="s">
        <v>65</v>
      </c>
      <c r="B56" s="4">
        <v>58191125</v>
      </c>
      <c r="C56" s="4">
        <v>55712531</v>
      </c>
      <c r="D56" s="4">
        <v>41603333</v>
      </c>
      <c r="E56" s="4">
        <v>83668688</v>
      </c>
      <c r="F56" s="4">
        <v>81863952</v>
      </c>
      <c r="G56" s="4">
        <v>247914066</v>
      </c>
      <c r="H56" s="4">
        <v>479740522</v>
      </c>
      <c r="I56" s="4">
        <v>612647444</v>
      </c>
      <c r="J56" s="4">
        <v>803909880</v>
      </c>
      <c r="K56" s="4">
        <v>422740500</v>
      </c>
      <c r="L56" s="4">
        <v>977158000</v>
      </c>
      <c r="M56" s="4">
        <v>1013046300</v>
      </c>
      <c r="N56" s="4">
        <v>1254683700</v>
      </c>
      <c r="O56" s="5">
        <v>1303401250</v>
      </c>
      <c r="P56" s="4">
        <v>1042903950</v>
      </c>
      <c r="Q56" s="4">
        <v>1254683700</v>
      </c>
      <c r="R56" s="4">
        <v>1366883500</v>
      </c>
      <c r="S56" s="4">
        <v>1303401250</v>
      </c>
    </row>
    <row r="57" spans="1:19" ht="16" x14ac:dyDescent="0.2">
      <c r="A57" s="3" t="s">
        <v>66</v>
      </c>
      <c r="B57" s="4">
        <v>30714715</v>
      </c>
      <c r="C57" s="4">
        <v>34103229</v>
      </c>
      <c r="D57" s="4">
        <v>41135354</v>
      </c>
      <c r="E57" s="4">
        <v>82839938</v>
      </c>
      <c r="F57" s="4">
        <v>81863952</v>
      </c>
      <c r="G57" s="4">
        <v>247914066</v>
      </c>
      <c r="H57" s="4">
        <v>474059834</v>
      </c>
      <c r="I57" s="4">
        <v>612647444</v>
      </c>
      <c r="J57" s="4">
        <v>803909880</v>
      </c>
      <c r="K57" s="4">
        <v>409773000</v>
      </c>
      <c r="L57" s="4">
        <v>965692000</v>
      </c>
      <c r="M57" s="4">
        <v>963783450</v>
      </c>
      <c r="N57" s="4">
        <v>1098864450</v>
      </c>
      <c r="O57" s="5">
        <v>1283552500</v>
      </c>
      <c r="P57" s="4">
        <v>913743250</v>
      </c>
      <c r="Q57" s="4">
        <v>1098864450</v>
      </c>
      <c r="R57" s="4">
        <v>1366883500</v>
      </c>
      <c r="S57" s="4">
        <v>1283552500</v>
      </c>
    </row>
    <row r="58" spans="1:19" ht="16" x14ac:dyDescent="0.2">
      <c r="A58" s="3" t="s">
        <v>67</v>
      </c>
      <c r="B58" s="4">
        <v>27476410</v>
      </c>
      <c r="C58" s="4">
        <v>21609302</v>
      </c>
      <c r="D58" s="4">
        <v>467979</v>
      </c>
      <c r="E58" s="4">
        <v>828750</v>
      </c>
      <c r="F58" s="4" t="s">
        <v>24</v>
      </c>
      <c r="G58" s="4" t="s">
        <v>24</v>
      </c>
      <c r="H58" s="4">
        <v>5680688</v>
      </c>
      <c r="I58" s="4" t="s">
        <v>24</v>
      </c>
      <c r="J58" s="4" t="s">
        <v>24</v>
      </c>
      <c r="K58" s="4">
        <v>12967500</v>
      </c>
      <c r="L58" s="4">
        <v>11466000</v>
      </c>
      <c r="M58" s="4">
        <v>49262850</v>
      </c>
      <c r="N58" s="4">
        <v>155819250</v>
      </c>
      <c r="O58" s="5">
        <v>19848750</v>
      </c>
      <c r="P58" s="4">
        <v>129160700</v>
      </c>
      <c r="Q58" s="4">
        <v>155819250</v>
      </c>
      <c r="R58" s="4" t="s">
        <v>24</v>
      </c>
      <c r="S58" s="4">
        <v>19848750</v>
      </c>
    </row>
    <row r="59" spans="1:19" ht="16" x14ac:dyDescent="0.2">
      <c r="A59" s="3" t="s">
        <v>68</v>
      </c>
      <c r="B59" s="4">
        <v>91512184</v>
      </c>
      <c r="C59" s="4">
        <v>102230264</v>
      </c>
      <c r="D59" s="4">
        <v>170806361</v>
      </c>
      <c r="E59" s="4">
        <v>286268313</v>
      </c>
      <c r="F59" s="4">
        <v>316902991</v>
      </c>
      <c r="G59" s="4">
        <v>425486886</v>
      </c>
      <c r="H59" s="4">
        <v>443305534</v>
      </c>
      <c r="I59" s="4">
        <v>531532714</v>
      </c>
      <c r="J59" s="4">
        <v>696284840</v>
      </c>
      <c r="K59" s="4">
        <v>791017500</v>
      </c>
      <c r="L59" s="4">
        <v>859950000</v>
      </c>
      <c r="M59" s="4">
        <v>1063572300</v>
      </c>
      <c r="N59" s="4">
        <v>1712656800</v>
      </c>
      <c r="O59" s="5">
        <v>1938561250</v>
      </c>
      <c r="P59" s="4">
        <v>1532065750</v>
      </c>
      <c r="Q59" s="4">
        <v>1712656800</v>
      </c>
      <c r="R59" s="4">
        <v>1993484550</v>
      </c>
      <c r="S59" s="4">
        <v>1938561250</v>
      </c>
    </row>
    <row r="60" spans="1:19" ht="16" x14ac:dyDescent="0.2">
      <c r="A60" s="3" t="s">
        <v>69</v>
      </c>
      <c r="B60" s="4">
        <v>91512184</v>
      </c>
      <c r="C60" s="4">
        <v>102230264</v>
      </c>
      <c r="D60" s="4">
        <v>126440956</v>
      </c>
      <c r="E60" s="4">
        <v>203411375</v>
      </c>
      <c r="F60" s="4">
        <v>231714862</v>
      </c>
      <c r="G60" s="4">
        <v>315007596</v>
      </c>
      <c r="H60" s="4">
        <v>326618092</v>
      </c>
      <c r="I60" s="4">
        <v>396606287</v>
      </c>
      <c r="J60" s="4">
        <v>494146440</v>
      </c>
      <c r="K60" s="4">
        <v>547228500</v>
      </c>
      <c r="L60" s="4">
        <v>615342000</v>
      </c>
      <c r="M60" s="4">
        <v>757890000</v>
      </c>
      <c r="N60" s="4">
        <v>1186936200</v>
      </c>
      <c r="O60" s="5">
        <v>1291492000</v>
      </c>
      <c r="P60" s="4">
        <v>1022293200</v>
      </c>
      <c r="Q60" s="4">
        <v>1186936200</v>
      </c>
      <c r="R60" s="4">
        <v>1372296900</v>
      </c>
      <c r="S60" s="4">
        <v>1291492000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v>44365405</v>
      </c>
      <c r="E63" s="4">
        <v>82856938</v>
      </c>
      <c r="F63" s="4">
        <v>85188129</v>
      </c>
      <c r="G63" s="4">
        <v>110479290</v>
      </c>
      <c r="H63" s="4">
        <v>116687443</v>
      </c>
      <c r="I63" s="4">
        <v>134926427</v>
      </c>
      <c r="J63" s="4">
        <v>202138400</v>
      </c>
      <c r="K63" s="4">
        <v>243789000</v>
      </c>
      <c r="L63" s="4">
        <v>244608000</v>
      </c>
      <c r="M63" s="4">
        <v>305682300</v>
      </c>
      <c r="N63" s="4">
        <v>525720600</v>
      </c>
      <c r="O63" s="5">
        <v>647069250</v>
      </c>
      <c r="P63" s="4">
        <v>509772550</v>
      </c>
      <c r="Q63" s="4">
        <v>525720600</v>
      </c>
      <c r="R63" s="4">
        <v>621187650</v>
      </c>
      <c r="S63" s="4">
        <v>647069250</v>
      </c>
    </row>
    <row r="64" spans="1:19" ht="16" x14ac:dyDescent="0.2">
      <c r="A64" s="3" t="s">
        <v>73</v>
      </c>
      <c r="B64" s="4">
        <v>40096758</v>
      </c>
      <c r="C64" s="4">
        <v>40509040</v>
      </c>
      <c r="D64" s="4">
        <v>18658422</v>
      </c>
      <c r="E64" s="4">
        <v>22466563</v>
      </c>
      <c r="F64" s="4">
        <v>29241180</v>
      </c>
      <c r="G64" s="4">
        <v>33799581</v>
      </c>
      <c r="H64" s="4">
        <v>26374430</v>
      </c>
      <c r="I64" s="4">
        <v>29063428</v>
      </c>
      <c r="J64" s="4">
        <v>46983520</v>
      </c>
      <c r="K64" s="4">
        <v>40199250</v>
      </c>
      <c r="L64" s="4">
        <v>34398000</v>
      </c>
      <c r="M64" s="4">
        <v>44210250</v>
      </c>
      <c r="N64" s="4">
        <v>65037600</v>
      </c>
      <c r="O64" s="5">
        <v>74102000</v>
      </c>
      <c r="P64" s="4">
        <v>63206300</v>
      </c>
      <c r="Q64" s="4">
        <v>65037600</v>
      </c>
      <c r="R64" s="4">
        <v>67667500</v>
      </c>
      <c r="S64" s="4">
        <v>74102000</v>
      </c>
    </row>
    <row r="65" spans="1:19" ht="16" x14ac:dyDescent="0.2">
      <c r="A65" s="3" t="s">
        <v>74</v>
      </c>
      <c r="B65" s="4">
        <v>8322812</v>
      </c>
      <c r="C65" s="4">
        <v>9903500</v>
      </c>
      <c r="D65" s="4">
        <v>12479108</v>
      </c>
      <c r="E65" s="4">
        <v>5181813</v>
      </c>
      <c r="F65" s="4">
        <v>15021344</v>
      </c>
      <c r="G65" s="4">
        <v>19375167</v>
      </c>
      <c r="H65" s="4">
        <v>15460965</v>
      </c>
      <c r="I65" s="4">
        <v>16845913</v>
      </c>
      <c r="J65" s="4">
        <v>21716220</v>
      </c>
      <c r="K65" s="4">
        <v>16857750</v>
      </c>
      <c r="L65" s="4">
        <v>14014000</v>
      </c>
      <c r="M65" s="4">
        <v>17684100</v>
      </c>
      <c r="N65" s="4">
        <v>17614350</v>
      </c>
      <c r="O65" s="5" t="s">
        <v>24</v>
      </c>
      <c r="P65" s="4" t="s">
        <v>24</v>
      </c>
      <c r="Q65" s="4">
        <v>17614350</v>
      </c>
      <c r="R65" s="4" t="s">
        <v>24</v>
      </c>
      <c r="S65" s="4" t="s">
        <v>24</v>
      </c>
    </row>
    <row r="66" spans="1:19" ht="16" x14ac:dyDescent="0.2">
      <c r="A66" s="3" t="s">
        <v>75</v>
      </c>
      <c r="B66" s="4">
        <v>25064821</v>
      </c>
      <c r="C66" s="4">
        <v>27159782</v>
      </c>
      <c r="D66" s="4">
        <v>266848</v>
      </c>
      <c r="E66" s="4">
        <v>969000</v>
      </c>
      <c r="F66" s="4">
        <v>1882156</v>
      </c>
      <c r="G66" s="4">
        <v>2949059</v>
      </c>
      <c r="H66" s="4">
        <v>1028585</v>
      </c>
      <c r="I66" s="4">
        <v>1336898</v>
      </c>
      <c r="J66" s="4">
        <v>9150860</v>
      </c>
      <c r="K66" s="4">
        <v>3890250</v>
      </c>
      <c r="L66" s="4">
        <v>3822000</v>
      </c>
      <c r="M66" s="4">
        <v>2526300</v>
      </c>
      <c r="N66" s="4">
        <v>6774750</v>
      </c>
      <c r="O66" s="5" t="s">
        <v>24</v>
      </c>
      <c r="P66" s="4" t="s">
        <v>24</v>
      </c>
      <c r="Q66" s="4">
        <v>6774750</v>
      </c>
      <c r="R66" s="4" t="s">
        <v>24</v>
      </c>
      <c r="S66" s="4" t="s">
        <v>24</v>
      </c>
    </row>
    <row r="67" spans="1:19" ht="16" x14ac:dyDescent="0.2">
      <c r="A67" s="3" t="s">
        <v>76</v>
      </c>
      <c r="B67" s="4">
        <v>6709125</v>
      </c>
      <c r="C67" s="4">
        <v>3445758</v>
      </c>
      <c r="D67" s="4">
        <v>5912467</v>
      </c>
      <c r="E67" s="4">
        <v>16315750</v>
      </c>
      <c r="F67" s="4">
        <v>12337679</v>
      </c>
      <c r="G67" s="4">
        <v>11475355</v>
      </c>
      <c r="H67" s="4">
        <v>9884880</v>
      </c>
      <c r="I67" s="4">
        <v>10880618</v>
      </c>
      <c r="J67" s="4">
        <v>16116440</v>
      </c>
      <c r="K67" s="4">
        <v>18154500</v>
      </c>
      <c r="L67" s="4">
        <v>16562000</v>
      </c>
      <c r="M67" s="4">
        <v>23999850</v>
      </c>
      <c r="N67" s="4">
        <v>40648500</v>
      </c>
      <c r="O67" s="5" t="s">
        <v>24</v>
      </c>
      <c r="P67" s="4" t="s">
        <v>24</v>
      </c>
      <c r="Q67" s="4">
        <v>40648500</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v>1296750</v>
      </c>
      <c r="L69" s="4" t="s">
        <v>24</v>
      </c>
      <c r="M69" s="4" t="s">
        <v>24</v>
      </c>
      <c r="N69" s="4" t="s">
        <v>24</v>
      </c>
      <c r="O69" s="5">
        <v>74102000</v>
      </c>
      <c r="P69" s="4">
        <v>63206300</v>
      </c>
      <c r="Q69" s="4" t="s">
        <v>24</v>
      </c>
      <c r="R69" s="4">
        <v>67667500</v>
      </c>
      <c r="S69" s="4">
        <v>74102000</v>
      </c>
    </row>
    <row r="70" spans="1:19" ht="16" x14ac:dyDescent="0.2">
      <c r="A70" s="3" t="s">
        <v>79</v>
      </c>
      <c r="B70" s="4">
        <v>25360929</v>
      </c>
      <c r="C70" s="4">
        <v>26100802</v>
      </c>
      <c r="D70" s="4">
        <v>21454348</v>
      </c>
      <c r="E70" s="4">
        <v>45538750</v>
      </c>
      <c r="F70" s="4">
        <v>47752331</v>
      </c>
      <c r="G70" s="4">
        <v>65559964</v>
      </c>
      <c r="H70" s="4">
        <v>88120396</v>
      </c>
      <c r="I70" s="4">
        <v>70816734</v>
      </c>
      <c r="J70" s="4">
        <v>101615520</v>
      </c>
      <c r="K70" s="4">
        <v>123191250</v>
      </c>
      <c r="L70" s="4">
        <v>147784000</v>
      </c>
      <c r="M70" s="4">
        <v>197051400</v>
      </c>
      <c r="N70" s="4">
        <v>302153850</v>
      </c>
      <c r="O70" s="5">
        <v>345368250</v>
      </c>
      <c r="P70" s="4">
        <v>310535300</v>
      </c>
      <c r="Q70" s="4">
        <v>302153850</v>
      </c>
      <c r="R70" s="4">
        <v>372171250</v>
      </c>
      <c r="S70" s="4">
        <v>345368250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334737831</v>
      </c>
      <c r="C76" s="4">
        <v>417530358</v>
      </c>
      <c r="D76" s="4">
        <v>556662016</v>
      </c>
      <c r="E76" s="4">
        <v>1195868188</v>
      </c>
      <c r="F76" s="4">
        <v>1184156578</v>
      </c>
      <c r="G76" s="4">
        <v>1504418915</v>
      </c>
      <c r="H76" s="4">
        <v>1488274492</v>
      </c>
      <c r="I76" s="4">
        <v>1622962423</v>
      </c>
      <c r="J76" s="4">
        <v>2360375560</v>
      </c>
      <c r="K76" s="4">
        <v>3144618750</v>
      </c>
      <c r="L76" s="4">
        <v>3554460000</v>
      </c>
      <c r="M76" s="4">
        <v>4965442650</v>
      </c>
      <c r="N76" s="4">
        <v>7346538900</v>
      </c>
      <c r="O76" s="5">
        <v>8497911500</v>
      </c>
      <c r="P76" s="4">
        <v>7116204950</v>
      </c>
      <c r="Q76" s="4">
        <v>7346538900</v>
      </c>
      <c r="R76" s="4">
        <v>8195887600</v>
      </c>
      <c r="S76" s="4">
        <v>8497911500</v>
      </c>
    </row>
    <row r="77" spans="1:19" ht="16" x14ac:dyDescent="0.2">
      <c r="A77" s="3" t="s">
        <v>86</v>
      </c>
      <c r="B77" s="4">
        <v>16325670</v>
      </c>
      <c r="C77" s="4">
        <v>14857286</v>
      </c>
      <c r="D77" s="4">
        <v>21208410</v>
      </c>
      <c r="E77" s="4">
        <v>38268063</v>
      </c>
      <c r="F77" s="4">
        <v>43118173</v>
      </c>
      <c r="G77" s="4">
        <v>58442215</v>
      </c>
      <c r="H77" s="4">
        <v>62218015</v>
      </c>
      <c r="I77" s="4">
        <v>67430010</v>
      </c>
      <c r="J77" s="4">
        <v>92054920</v>
      </c>
      <c r="K77" s="4">
        <v>403289250</v>
      </c>
      <c r="L77" s="4">
        <v>429338000</v>
      </c>
      <c r="M77" s="4">
        <v>428207850</v>
      </c>
      <c r="N77" s="4">
        <v>559594350</v>
      </c>
      <c r="O77" s="5">
        <v>546502250</v>
      </c>
      <c r="P77" s="4">
        <v>542749750</v>
      </c>
      <c r="Q77" s="4">
        <v>559594350</v>
      </c>
      <c r="R77" s="4">
        <v>560286900</v>
      </c>
      <c r="S77" s="4">
        <v>546502250</v>
      </c>
    </row>
    <row r="78" spans="1:19" ht="16" x14ac:dyDescent="0.2">
      <c r="A78" s="3" t="s">
        <v>87</v>
      </c>
      <c r="B78" s="4">
        <v>55418841</v>
      </c>
      <c r="C78" s="4">
        <v>59135887</v>
      </c>
      <c r="D78" s="4">
        <v>70709636</v>
      </c>
      <c r="E78" s="4">
        <v>95639875</v>
      </c>
      <c r="F78" s="4">
        <v>121631307</v>
      </c>
      <c r="G78" s="4">
        <v>156125116</v>
      </c>
      <c r="H78" s="4">
        <v>155510840</v>
      </c>
      <c r="I78" s="4">
        <v>161293506</v>
      </c>
      <c r="J78" s="4">
        <v>211835580</v>
      </c>
      <c r="K78" s="4">
        <v>619846500</v>
      </c>
      <c r="L78" s="4">
        <v>761852000</v>
      </c>
      <c r="M78" s="4">
        <v>861468300</v>
      </c>
      <c r="N78" s="4">
        <v>1135448100</v>
      </c>
      <c r="O78" s="5">
        <v>546502250</v>
      </c>
      <c r="P78" s="4">
        <v>542749750</v>
      </c>
      <c r="Q78" s="4">
        <v>1135448100</v>
      </c>
      <c r="R78" s="4">
        <v>560286900</v>
      </c>
      <c r="S78" s="4">
        <v>546502250</v>
      </c>
    </row>
    <row r="79" spans="1:19" ht="16" x14ac:dyDescent="0.2">
      <c r="A79" s="3" t="s">
        <v>88</v>
      </c>
      <c r="B79" s="4">
        <v>39093172</v>
      </c>
      <c r="C79" s="4">
        <v>44278601</v>
      </c>
      <c r="D79" s="4">
        <v>49501226</v>
      </c>
      <c r="E79" s="4">
        <v>57371813</v>
      </c>
      <c r="F79" s="4">
        <v>78513135</v>
      </c>
      <c r="G79" s="4">
        <v>97682901</v>
      </c>
      <c r="H79" s="4">
        <v>93292825</v>
      </c>
      <c r="I79" s="4">
        <v>93863496</v>
      </c>
      <c r="J79" s="4">
        <v>119780660</v>
      </c>
      <c r="K79" s="4">
        <v>216557250</v>
      </c>
      <c r="L79" s="4">
        <v>332514000</v>
      </c>
      <c r="M79" s="4">
        <v>433260450</v>
      </c>
      <c r="N79" s="4">
        <v>575853750</v>
      </c>
      <c r="O79" s="5" t="s">
        <v>24</v>
      </c>
      <c r="P79" s="4" t="s">
        <v>24</v>
      </c>
      <c r="Q79" s="4">
        <v>575853750</v>
      </c>
      <c r="R79" s="4" t="s">
        <v>24</v>
      </c>
      <c r="S79" s="4" t="s">
        <v>24</v>
      </c>
    </row>
    <row r="80" spans="1:19" ht="16" x14ac:dyDescent="0.2">
      <c r="A80" s="3" t="s">
        <v>89</v>
      </c>
      <c r="B80" s="4" t="s">
        <v>24</v>
      </c>
      <c r="C80" s="4">
        <v>14799246</v>
      </c>
      <c r="D80" s="4">
        <v>13398139</v>
      </c>
      <c r="E80" s="4">
        <v>14753875</v>
      </c>
      <c r="F80" s="4">
        <v>16495797</v>
      </c>
      <c r="G80" s="4">
        <v>21693575</v>
      </c>
      <c r="H80" s="4">
        <v>1703134</v>
      </c>
      <c r="I80" s="4">
        <v>2830414</v>
      </c>
      <c r="J80" s="4">
        <v>3551080</v>
      </c>
      <c r="K80" s="4">
        <v>2593500</v>
      </c>
      <c r="L80" s="4">
        <v>2548000</v>
      </c>
      <c r="M80" s="4">
        <v>2526300</v>
      </c>
      <c r="N80" s="4">
        <v>4064850</v>
      </c>
      <c r="O80" s="5">
        <v>3969750</v>
      </c>
      <c r="P80" s="4">
        <v>2748100</v>
      </c>
      <c r="Q80" s="4">
        <v>4064850</v>
      </c>
      <c r="R80" s="4">
        <v>4060050</v>
      </c>
      <c r="S80" s="4">
        <v>3969750</v>
      </c>
    </row>
    <row r="81" spans="1:19" ht="16" x14ac:dyDescent="0.2">
      <c r="A81" s="3" t="s">
        <v>90</v>
      </c>
      <c r="B81" s="4" t="s">
        <v>24</v>
      </c>
      <c r="C81" s="4">
        <v>14799246</v>
      </c>
      <c r="D81" s="4">
        <v>13398139</v>
      </c>
      <c r="E81" s="4">
        <v>14753875</v>
      </c>
      <c r="F81" s="4">
        <v>16495797</v>
      </c>
      <c r="G81" s="4">
        <v>21693575</v>
      </c>
      <c r="H81" s="4">
        <v>1703134</v>
      </c>
      <c r="I81" s="4">
        <v>2830414</v>
      </c>
      <c r="J81" s="4">
        <v>3551080</v>
      </c>
      <c r="K81" s="4">
        <v>2593500</v>
      </c>
      <c r="L81" s="4">
        <v>2548000</v>
      </c>
      <c r="M81" s="4">
        <v>2526300</v>
      </c>
      <c r="N81" s="4">
        <v>4064850</v>
      </c>
      <c r="O81" s="5">
        <v>3969750</v>
      </c>
      <c r="P81" s="4">
        <v>2748100</v>
      </c>
      <c r="Q81" s="4">
        <v>4064850</v>
      </c>
      <c r="R81" s="4">
        <v>4060050</v>
      </c>
      <c r="S81" s="4">
        <v>3969750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318412162</v>
      </c>
      <c r="C83" s="4">
        <v>387873827</v>
      </c>
      <c r="D83" s="4">
        <v>522055467</v>
      </c>
      <c r="E83" s="4">
        <v>1142846250</v>
      </c>
      <c r="F83" s="4">
        <v>1124542609</v>
      </c>
      <c r="G83" s="4">
        <v>1424283125</v>
      </c>
      <c r="H83" s="4">
        <v>1424353344</v>
      </c>
      <c r="I83" s="4">
        <v>1552701999</v>
      </c>
      <c r="J83" s="4">
        <v>2264769560</v>
      </c>
      <c r="K83" s="4">
        <v>2738736000</v>
      </c>
      <c r="L83" s="4">
        <v>3122574000</v>
      </c>
      <c r="M83" s="4">
        <v>4534708500</v>
      </c>
      <c r="N83" s="4">
        <v>6782879700</v>
      </c>
      <c r="O83" s="5">
        <v>7947439500</v>
      </c>
      <c r="P83" s="4">
        <v>6570707100</v>
      </c>
      <c r="Q83" s="4">
        <v>6782879700</v>
      </c>
      <c r="R83" s="4">
        <v>7631540650</v>
      </c>
      <c r="S83" s="4">
        <v>7947439500</v>
      </c>
    </row>
    <row r="84" spans="1:19" ht="16" x14ac:dyDescent="0.2">
      <c r="A84" s="3" t="s">
        <v>93</v>
      </c>
      <c r="B84" s="4">
        <v>272517455</v>
      </c>
      <c r="C84" s="4">
        <v>272679204</v>
      </c>
      <c r="D84" s="4">
        <v>400624874</v>
      </c>
      <c r="E84" s="4">
        <v>1043015875</v>
      </c>
      <c r="F84" s="4">
        <v>1027871589</v>
      </c>
      <c r="G84" s="4">
        <v>1322574612</v>
      </c>
      <c r="H84" s="4">
        <v>1332659050</v>
      </c>
      <c r="I84" s="4">
        <v>1480151182</v>
      </c>
      <c r="J84" s="4">
        <v>2116033940</v>
      </c>
      <c r="K84" s="4">
        <v>2590906500</v>
      </c>
      <c r="L84" s="4">
        <v>2959502000</v>
      </c>
      <c r="M84" s="4">
        <v>4331341350</v>
      </c>
      <c r="N84" s="4">
        <v>6338456100</v>
      </c>
      <c r="O84" s="5">
        <v>7582222500</v>
      </c>
      <c r="P84" s="4">
        <v>6140629450</v>
      </c>
      <c r="Q84" s="4">
        <v>6338456100</v>
      </c>
      <c r="R84" s="4">
        <v>7244482550</v>
      </c>
      <c r="S84" s="4">
        <v>7582222500</v>
      </c>
    </row>
    <row r="85" spans="1:19" ht="16" x14ac:dyDescent="0.2">
      <c r="A85" s="3" t="s">
        <v>94</v>
      </c>
      <c r="B85" s="4">
        <v>50433699</v>
      </c>
      <c r="C85" s="4">
        <v>60576711</v>
      </c>
      <c r="D85" s="4">
        <v>90832733</v>
      </c>
      <c r="E85" s="4">
        <v>234779563</v>
      </c>
      <c r="F85" s="4">
        <v>254722340</v>
      </c>
      <c r="G85" s="4">
        <v>300410933</v>
      </c>
      <c r="H85" s="4">
        <v>303750507</v>
      </c>
      <c r="I85" s="4">
        <v>324772158</v>
      </c>
      <c r="J85" s="4">
        <v>412335020</v>
      </c>
      <c r="K85" s="4">
        <v>468126750</v>
      </c>
      <c r="L85" s="4">
        <v>549094000</v>
      </c>
      <c r="M85" s="4">
        <v>770521500</v>
      </c>
      <c r="N85" s="4">
        <v>1093444650</v>
      </c>
      <c r="O85" s="5">
        <v>1282229250</v>
      </c>
      <c r="P85" s="4">
        <v>1097865950</v>
      </c>
      <c r="Q85" s="4">
        <v>1093444650</v>
      </c>
      <c r="R85" s="4">
        <v>1172001100</v>
      </c>
      <c r="S85" s="4">
        <v>1282229250</v>
      </c>
    </row>
    <row r="86" spans="1:19" ht="16" x14ac:dyDescent="0.2">
      <c r="A86" s="3" t="s">
        <v>95</v>
      </c>
      <c r="B86" s="4">
        <v>222083756</v>
      </c>
      <c r="C86" s="4">
        <v>212102493</v>
      </c>
      <c r="D86" s="4">
        <v>309792141</v>
      </c>
      <c r="E86" s="4">
        <v>808236313</v>
      </c>
      <c r="F86" s="4">
        <v>773149249</v>
      </c>
      <c r="G86" s="4">
        <v>1022163679</v>
      </c>
      <c r="H86" s="4">
        <v>1028908543</v>
      </c>
      <c r="I86" s="4">
        <v>1155379025</v>
      </c>
      <c r="J86" s="4">
        <v>1703698920</v>
      </c>
      <c r="K86" s="4">
        <v>2122779750</v>
      </c>
      <c r="L86" s="4">
        <v>2410408000</v>
      </c>
      <c r="M86" s="4">
        <v>3560819850</v>
      </c>
      <c r="N86" s="4">
        <v>5245011450</v>
      </c>
      <c r="O86" s="5">
        <v>6299993250</v>
      </c>
      <c r="P86" s="4">
        <v>5042763500</v>
      </c>
      <c r="Q86" s="4">
        <v>5245011450</v>
      </c>
      <c r="R86" s="4">
        <v>6072481450</v>
      </c>
      <c r="S86" s="4">
        <v>6299993250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45894706</v>
      </c>
      <c r="C89" s="4">
        <v>115194623</v>
      </c>
      <c r="D89" s="4">
        <v>121430594</v>
      </c>
      <c r="E89" s="4">
        <v>99830375</v>
      </c>
      <c r="F89" s="4">
        <v>96671020</v>
      </c>
      <c r="G89" s="4">
        <v>101708513</v>
      </c>
      <c r="H89" s="4">
        <v>91694294</v>
      </c>
      <c r="I89" s="4">
        <v>72550817</v>
      </c>
      <c r="J89" s="4">
        <v>148735620</v>
      </c>
      <c r="K89" s="4">
        <v>147829500</v>
      </c>
      <c r="L89" s="4">
        <v>163072000</v>
      </c>
      <c r="M89" s="4">
        <v>203367150</v>
      </c>
      <c r="N89" s="4">
        <v>444423600</v>
      </c>
      <c r="O89" s="5">
        <v>365217000</v>
      </c>
      <c r="P89" s="4">
        <v>430077650</v>
      </c>
      <c r="Q89" s="4">
        <v>444423600</v>
      </c>
      <c r="R89" s="4">
        <v>387058100</v>
      </c>
      <c r="S89" s="4">
        <v>365217000</v>
      </c>
    </row>
    <row r="90" spans="1:19" ht="16" x14ac:dyDescent="0.2">
      <c r="A90" s="3" t="s">
        <v>99</v>
      </c>
      <c r="B90" s="4">
        <v>549898827</v>
      </c>
      <c r="C90" s="4">
        <v>642082994</v>
      </c>
      <c r="D90" s="4">
        <v>809184480</v>
      </c>
      <c r="E90" s="4">
        <v>1633810500</v>
      </c>
      <c r="F90" s="4">
        <v>1659917031</v>
      </c>
      <c r="G90" s="4">
        <v>2277179412</v>
      </c>
      <c r="H90" s="4">
        <v>2525815374</v>
      </c>
      <c r="I90" s="4">
        <v>2867022743</v>
      </c>
      <c r="J90" s="4">
        <v>4009169320</v>
      </c>
      <c r="K90" s="4">
        <v>4523064000</v>
      </c>
      <c r="L90" s="4">
        <v>5573750000</v>
      </c>
      <c r="M90" s="4">
        <v>7283322900</v>
      </c>
      <c r="N90" s="4">
        <v>10679715900</v>
      </c>
      <c r="O90" s="5">
        <v>12158021000</v>
      </c>
      <c r="P90" s="4">
        <v>10064916250</v>
      </c>
      <c r="Q90" s="4">
        <v>10679715900</v>
      </c>
      <c r="R90" s="4">
        <v>11996094400</v>
      </c>
      <c r="S90" s="4">
        <v>12158021000</v>
      </c>
    </row>
    <row r="91" spans="1:19" ht="16" x14ac:dyDescent="0.2">
      <c r="A91" s="3" t="s">
        <v>100</v>
      </c>
      <c r="B91" s="4">
        <v>118731239</v>
      </c>
      <c r="C91" s="4">
        <v>133473228</v>
      </c>
      <c r="D91" s="4">
        <v>193369919</v>
      </c>
      <c r="E91" s="4">
        <v>333185125</v>
      </c>
      <c r="F91" s="4">
        <v>364201288</v>
      </c>
      <c r="G91" s="4">
        <v>433376974</v>
      </c>
      <c r="H91" s="4">
        <v>496775880</v>
      </c>
      <c r="I91" s="4">
        <v>595205127</v>
      </c>
      <c r="J91" s="4">
        <v>768125920</v>
      </c>
      <c r="K91" s="4">
        <v>858448500</v>
      </c>
      <c r="L91" s="4">
        <v>1082900000</v>
      </c>
      <c r="M91" s="4">
        <v>1268202600</v>
      </c>
      <c r="N91" s="4">
        <v>1838667150</v>
      </c>
      <c r="O91" s="5">
        <v>1759922500</v>
      </c>
      <c r="P91" s="4">
        <v>1628249250</v>
      </c>
      <c r="Q91" s="4">
        <v>1838667150</v>
      </c>
      <c r="R91" s="4">
        <v>1889276600</v>
      </c>
      <c r="S91" s="4">
        <v>1759922500</v>
      </c>
    </row>
    <row r="92" spans="1:19" ht="16" x14ac:dyDescent="0.2">
      <c r="A92" s="3" t="s">
        <v>101</v>
      </c>
      <c r="B92" s="4">
        <v>117316281</v>
      </c>
      <c r="C92" s="4">
        <v>128635523</v>
      </c>
      <c r="D92" s="4">
        <v>146924496</v>
      </c>
      <c r="E92" s="4">
        <v>276871563</v>
      </c>
      <c r="F92" s="4">
        <v>283766617</v>
      </c>
      <c r="G92" s="4">
        <v>381976107</v>
      </c>
      <c r="H92" s="4">
        <v>391180262</v>
      </c>
      <c r="I92" s="4">
        <v>475585990</v>
      </c>
      <c r="J92" s="4">
        <v>633594620</v>
      </c>
      <c r="K92" s="4">
        <v>685980750</v>
      </c>
      <c r="L92" s="4">
        <v>848484000</v>
      </c>
      <c r="M92" s="4">
        <v>1050940800</v>
      </c>
      <c r="N92" s="4">
        <v>1463346000</v>
      </c>
      <c r="O92" s="5">
        <v>1434403000</v>
      </c>
      <c r="P92" s="4">
        <v>1260003850</v>
      </c>
      <c r="Q92" s="4">
        <v>1463346000</v>
      </c>
      <c r="R92" s="4">
        <v>1511691950</v>
      </c>
      <c r="S92" s="4">
        <v>1434403000</v>
      </c>
    </row>
    <row r="93" spans="1:19" ht="16" x14ac:dyDescent="0.2">
      <c r="A93" s="3" t="s">
        <v>102</v>
      </c>
      <c r="B93" s="4">
        <v>1414958</v>
      </c>
      <c r="C93" s="4">
        <v>4837706</v>
      </c>
      <c r="D93" s="4">
        <v>5044216</v>
      </c>
      <c r="E93" s="4">
        <v>5816125</v>
      </c>
      <c r="F93" s="4">
        <v>29637301</v>
      </c>
      <c r="G93" s="4">
        <v>9113885</v>
      </c>
      <c r="H93" s="4">
        <v>54492226</v>
      </c>
      <c r="I93" s="4">
        <v>38876533</v>
      </c>
      <c r="J93" s="4">
        <v>41383740</v>
      </c>
      <c r="K93" s="4">
        <v>46683000</v>
      </c>
      <c r="L93" s="4">
        <v>99372000</v>
      </c>
      <c r="M93" s="4">
        <v>70736400</v>
      </c>
      <c r="N93" s="4">
        <v>131430150</v>
      </c>
      <c r="O93" s="5">
        <v>101890250</v>
      </c>
      <c r="P93" s="4">
        <v>136030950</v>
      </c>
      <c r="Q93" s="4">
        <v>131430150</v>
      </c>
      <c r="R93" s="4">
        <v>159695300</v>
      </c>
      <c r="S93" s="4">
        <v>101890250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v>41401206</v>
      </c>
      <c r="E95" s="4">
        <v>50497438</v>
      </c>
      <c r="F95" s="4">
        <v>50797370</v>
      </c>
      <c r="G95" s="4">
        <v>42286982</v>
      </c>
      <c r="H95" s="4">
        <v>51103392</v>
      </c>
      <c r="I95" s="4">
        <v>80742604</v>
      </c>
      <c r="J95" s="4">
        <v>93147560</v>
      </c>
      <c r="K95" s="4">
        <v>125784750</v>
      </c>
      <c r="L95" s="4">
        <v>135044000</v>
      </c>
      <c r="M95" s="4">
        <v>146525400</v>
      </c>
      <c r="N95" s="4">
        <v>243891000</v>
      </c>
      <c r="O95" s="5">
        <v>223629250</v>
      </c>
      <c r="P95" s="4">
        <v>232214450</v>
      </c>
      <c r="Q95" s="4">
        <v>243891000</v>
      </c>
      <c r="R95" s="4">
        <v>217889350</v>
      </c>
      <c r="S95" s="4">
        <v>223629250</v>
      </c>
    </row>
    <row r="96" spans="1:19" ht="16" x14ac:dyDescent="0.2">
      <c r="A96" s="3" t="s">
        <v>105</v>
      </c>
      <c r="B96" s="4">
        <v>46990702</v>
      </c>
      <c r="C96" s="4" t="s">
        <v>24</v>
      </c>
      <c r="D96" s="4">
        <v>44165269</v>
      </c>
      <c r="E96" s="4">
        <v>506993125</v>
      </c>
      <c r="F96" s="4">
        <v>76822090</v>
      </c>
      <c r="G96" s="4">
        <v>12119898</v>
      </c>
      <c r="H96" s="4">
        <v>9871469</v>
      </c>
      <c r="I96" s="4">
        <v>120781874</v>
      </c>
      <c r="J96" s="4">
        <v>69928960</v>
      </c>
      <c r="K96" s="4">
        <v>236008500</v>
      </c>
      <c r="L96" s="4">
        <v>129948000</v>
      </c>
      <c r="M96" s="4">
        <v>356208300</v>
      </c>
      <c r="N96" s="4">
        <v>1242489150</v>
      </c>
      <c r="O96" s="5">
        <v>1475423750</v>
      </c>
      <c r="P96" s="4">
        <v>943972350</v>
      </c>
      <c r="Q96" s="4">
        <v>1242489150</v>
      </c>
      <c r="R96" s="4">
        <v>1051552950</v>
      </c>
      <c r="S96" s="4">
        <v>1475423750</v>
      </c>
    </row>
    <row r="97" spans="1:19" ht="16" x14ac:dyDescent="0.2">
      <c r="A97" s="3" t="s">
        <v>106</v>
      </c>
      <c r="B97" s="4">
        <v>46990702</v>
      </c>
      <c r="C97" s="4" t="s">
        <v>24</v>
      </c>
      <c r="D97" s="4">
        <v>44165269</v>
      </c>
      <c r="E97" s="4">
        <v>506993125</v>
      </c>
      <c r="F97" s="4">
        <v>76822090</v>
      </c>
      <c r="G97" s="4">
        <v>12119898</v>
      </c>
      <c r="H97" s="4">
        <v>9871469</v>
      </c>
      <c r="I97" s="4">
        <v>120781874</v>
      </c>
      <c r="J97" s="4">
        <v>69928960</v>
      </c>
      <c r="K97" s="4">
        <v>155610000</v>
      </c>
      <c r="L97" s="4">
        <v>35672000</v>
      </c>
      <c r="M97" s="4">
        <v>256419450</v>
      </c>
      <c r="N97" s="4">
        <v>1112413950</v>
      </c>
      <c r="O97" s="5">
        <v>1345745250</v>
      </c>
      <c r="P97" s="4">
        <v>821681900</v>
      </c>
      <c r="Q97" s="4">
        <v>1112413950</v>
      </c>
      <c r="R97" s="4">
        <v>918924650</v>
      </c>
      <c r="S97" s="4">
        <v>1345745250</v>
      </c>
    </row>
    <row r="98" spans="1:19" ht="16" x14ac:dyDescent="0.2">
      <c r="A98" s="3" t="s">
        <v>107</v>
      </c>
      <c r="B98" s="4" t="s">
        <v>24</v>
      </c>
      <c r="C98" s="4" t="s">
        <v>24</v>
      </c>
      <c r="D98" s="4" t="s">
        <v>24</v>
      </c>
      <c r="E98" s="4" t="s">
        <v>24</v>
      </c>
      <c r="F98" s="4" t="s">
        <v>24</v>
      </c>
      <c r="G98" s="4" t="s">
        <v>24</v>
      </c>
      <c r="H98" s="4" t="s">
        <v>24</v>
      </c>
      <c r="I98" s="4" t="s">
        <v>24</v>
      </c>
      <c r="J98" s="4" t="s">
        <v>24</v>
      </c>
      <c r="K98" s="4">
        <v>80398500</v>
      </c>
      <c r="L98" s="4">
        <v>94276000</v>
      </c>
      <c r="M98" s="4">
        <v>99788850</v>
      </c>
      <c r="N98" s="4">
        <v>130075200</v>
      </c>
      <c r="O98" s="5">
        <v>129678500</v>
      </c>
      <c r="P98" s="4">
        <v>122290450</v>
      </c>
      <c r="Q98" s="4">
        <v>130075200</v>
      </c>
      <c r="R98" s="4">
        <v>132628300</v>
      </c>
      <c r="S98" s="4">
        <v>129678500</v>
      </c>
    </row>
    <row r="99" spans="1:19" ht="16" x14ac:dyDescent="0.2">
      <c r="A99" s="3" t="s">
        <v>108</v>
      </c>
      <c r="B99" s="4">
        <v>163117584</v>
      </c>
      <c r="C99" s="4">
        <v>193218029</v>
      </c>
      <c r="D99" s="4">
        <v>232973886</v>
      </c>
      <c r="E99" s="4">
        <v>337981250</v>
      </c>
      <c r="F99" s="4">
        <v>437911160</v>
      </c>
      <c r="G99" s="4">
        <v>623773966</v>
      </c>
      <c r="H99" s="4">
        <v>664309233</v>
      </c>
      <c r="I99" s="4">
        <v>752647065</v>
      </c>
      <c r="J99" s="4">
        <v>997716900</v>
      </c>
      <c r="K99" s="4">
        <v>1151514000</v>
      </c>
      <c r="L99" s="4">
        <v>1386112000</v>
      </c>
      <c r="M99" s="4">
        <v>1484201250</v>
      </c>
      <c r="N99" s="4">
        <v>2024295300</v>
      </c>
      <c r="O99" s="5">
        <v>3148011750</v>
      </c>
      <c r="P99" s="4">
        <v>2133899650</v>
      </c>
      <c r="Q99" s="4">
        <v>2024295300</v>
      </c>
      <c r="R99" s="4">
        <v>3262926850</v>
      </c>
      <c r="S99" s="4">
        <v>3148011750</v>
      </c>
    </row>
    <row r="100" spans="1:19" ht="16" x14ac:dyDescent="0.2">
      <c r="A100" s="3" t="s">
        <v>109</v>
      </c>
      <c r="B100" s="4">
        <v>156241526</v>
      </c>
      <c r="C100" s="4">
        <v>184761463</v>
      </c>
      <c r="D100" s="4">
        <v>223085589</v>
      </c>
      <c r="E100" s="4">
        <v>325351313</v>
      </c>
      <c r="F100" s="4">
        <v>402301922</v>
      </c>
      <c r="G100" s="4">
        <v>584848606</v>
      </c>
      <c r="H100" s="4">
        <v>618190524</v>
      </c>
      <c r="I100" s="4">
        <v>677981269</v>
      </c>
      <c r="J100" s="4">
        <v>896647700</v>
      </c>
      <c r="K100" s="4">
        <v>1021839000</v>
      </c>
      <c r="L100" s="4">
        <v>1225588000</v>
      </c>
      <c r="M100" s="4">
        <v>1462727700</v>
      </c>
      <c r="N100" s="4">
        <v>2010745800</v>
      </c>
      <c r="O100" s="5">
        <v>2470507750</v>
      </c>
      <c r="P100" s="4">
        <v>2122907250</v>
      </c>
      <c r="Q100" s="4">
        <v>2010745800</v>
      </c>
      <c r="R100" s="4">
        <v>2698579900</v>
      </c>
      <c r="S100" s="4">
        <v>2470507750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6876058</v>
      </c>
      <c r="C103" s="4">
        <v>8456566</v>
      </c>
      <c r="D103" s="4">
        <v>9888297</v>
      </c>
      <c r="E103" s="4">
        <v>12629938</v>
      </c>
      <c r="F103" s="4">
        <v>35609238</v>
      </c>
      <c r="G103" s="4">
        <v>38925360</v>
      </c>
      <c r="H103" s="4">
        <v>46118710</v>
      </c>
      <c r="I103" s="4">
        <v>74665796</v>
      </c>
      <c r="J103" s="4">
        <v>101069200</v>
      </c>
      <c r="K103" s="4">
        <v>129675000</v>
      </c>
      <c r="L103" s="4">
        <v>160524000</v>
      </c>
      <c r="M103" s="4">
        <v>21473550</v>
      </c>
      <c r="N103" s="4">
        <v>13549500</v>
      </c>
      <c r="O103" s="5">
        <v>677504000</v>
      </c>
      <c r="P103" s="4">
        <v>10992400</v>
      </c>
      <c r="Q103" s="4">
        <v>13549500</v>
      </c>
      <c r="R103" s="4">
        <v>564346950</v>
      </c>
      <c r="S103" s="4">
        <v>677504000</v>
      </c>
    </row>
    <row r="104" spans="1:19" ht="16" x14ac:dyDescent="0.2">
      <c r="A104" s="3" t="s">
        <v>113</v>
      </c>
      <c r="B104" s="4">
        <v>328839525</v>
      </c>
      <c r="C104" s="4">
        <v>326691257</v>
      </c>
      <c r="D104" s="4">
        <v>470509074</v>
      </c>
      <c r="E104" s="4">
        <v>1178159500</v>
      </c>
      <c r="F104" s="4">
        <v>878934538</v>
      </c>
      <c r="G104" s="4">
        <v>1069270838</v>
      </c>
      <c r="H104" s="4">
        <v>1170956582</v>
      </c>
      <c r="I104" s="4">
        <v>1468634066</v>
      </c>
      <c r="J104" s="4">
        <v>1835771780</v>
      </c>
      <c r="K104" s="4">
        <v>2245971000</v>
      </c>
      <c r="L104" s="4">
        <v>2598960000</v>
      </c>
      <c r="M104" s="4">
        <v>3108612150</v>
      </c>
      <c r="N104" s="4">
        <v>5105451600</v>
      </c>
      <c r="O104" s="5">
        <v>6383358000</v>
      </c>
      <c r="P104" s="4">
        <v>4706121250</v>
      </c>
      <c r="Q104" s="4">
        <v>5105451600</v>
      </c>
      <c r="R104" s="4">
        <v>6203756400</v>
      </c>
      <c r="S104" s="4">
        <v>6383358000</v>
      </c>
    </row>
    <row r="105" spans="1:19" ht="16" x14ac:dyDescent="0.2">
      <c r="A105" s="3" t="s">
        <v>114</v>
      </c>
      <c r="B105" s="4" t="s">
        <v>24</v>
      </c>
      <c r="C105" s="4" t="s">
        <v>24</v>
      </c>
      <c r="D105" s="4" t="s">
        <v>24</v>
      </c>
      <c r="E105" s="4" t="s">
        <v>24</v>
      </c>
      <c r="F105" s="4">
        <v>264423842</v>
      </c>
      <c r="G105" s="4">
        <v>481253695</v>
      </c>
      <c r="H105" s="4">
        <v>454892206</v>
      </c>
      <c r="I105" s="4">
        <v>296275063</v>
      </c>
      <c r="J105" s="4">
        <v>433231760</v>
      </c>
      <c r="K105" s="4">
        <v>728773500</v>
      </c>
      <c r="L105" s="4">
        <v>793702000</v>
      </c>
      <c r="M105" s="4">
        <v>1395780750</v>
      </c>
      <c r="N105" s="4">
        <v>1856281500</v>
      </c>
      <c r="O105" s="5">
        <v>2151604500</v>
      </c>
      <c r="P105" s="4">
        <v>1967639600</v>
      </c>
      <c r="Q105" s="4">
        <v>1856281500</v>
      </c>
      <c r="R105" s="4">
        <v>2166713350</v>
      </c>
      <c r="S105" s="4">
        <v>2151604500</v>
      </c>
    </row>
    <row r="106" spans="1:19" ht="16" x14ac:dyDescent="0.2">
      <c r="A106" s="3" t="s">
        <v>115</v>
      </c>
      <c r="B106" s="4" t="s">
        <v>24</v>
      </c>
      <c r="C106" s="4" t="s">
        <v>24</v>
      </c>
      <c r="D106" s="4" t="s">
        <v>24</v>
      </c>
      <c r="E106" s="4" t="s">
        <v>24</v>
      </c>
      <c r="F106" s="4">
        <v>264423842</v>
      </c>
      <c r="G106" s="4">
        <v>481253695</v>
      </c>
      <c r="H106" s="4">
        <v>454892206</v>
      </c>
      <c r="I106" s="4">
        <v>296275063</v>
      </c>
      <c r="J106" s="4">
        <v>433231760</v>
      </c>
      <c r="K106" s="4">
        <v>486281250</v>
      </c>
      <c r="L106" s="4">
        <v>537628000</v>
      </c>
      <c r="M106" s="4">
        <v>1155782250</v>
      </c>
      <c r="N106" s="4">
        <v>1562257350</v>
      </c>
      <c r="O106" s="5">
        <v>1865782500</v>
      </c>
      <c r="P106" s="4">
        <v>1684585300</v>
      </c>
      <c r="Q106" s="4">
        <v>1562257350</v>
      </c>
      <c r="R106" s="4">
        <v>1873036400</v>
      </c>
      <c r="S106" s="4">
        <v>1865782500</v>
      </c>
    </row>
    <row r="107" spans="1:19" ht="16" x14ac:dyDescent="0.2">
      <c r="A107" s="3" t="s">
        <v>116</v>
      </c>
      <c r="B107" s="4" t="s">
        <v>24</v>
      </c>
      <c r="C107" s="4" t="s">
        <v>24</v>
      </c>
      <c r="D107" s="4" t="s">
        <v>24</v>
      </c>
      <c r="E107" s="4" t="s">
        <v>24</v>
      </c>
      <c r="F107" s="4" t="s">
        <v>24</v>
      </c>
      <c r="G107" s="4" t="s">
        <v>24</v>
      </c>
      <c r="H107" s="4" t="s">
        <v>24</v>
      </c>
      <c r="I107" s="4" t="s">
        <v>24</v>
      </c>
      <c r="J107" s="4" t="s">
        <v>24</v>
      </c>
      <c r="K107" s="4">
        <v>242492250</v>
      </c>
      <c r="L107" s="4">
        <v>256074000</v>
      </c>
      <c r="M107" s="4">
        <v>239998500</v>
      </c>
      <c r="N107" s="4">
        <v>294024150</v>
      </c>
      <c r="O107" s="5">
        <v>285822000</v>
      </c>
      <c r="P107" s="4">
        <v>283054300</v>
      </c>
      <c r="Q107" s="4">
        <v>294024150</v>
      </c>
      <c r="R107" s="4">
        <v>293676950</v>
      </c>
      <c r="S107" s="4">
        <v>285822000</v>
      </c>
    </row>
    <row r="108" spans="1:19" ht="16" x14ac:dyDescent="0.2">
      <c r="A108" s="3" t="s">
        <v>117</v>
      </c>
      <c r="B108" s="4">
        <v>72084339</v>
      </c>
      <c r="C108" s="4">
        <v>54434627</v>
      </c>
      <c r="D108" s="4">
        <v>80984264</v>
      </c>
      <c r="E108" s="4">
        <v>173027063</v>
      </c>
      <c r="F108" s="4">
        <v>215609396</v>
      </c>
      <c r="G108" s="4">
        <v>258136453</v>
      </c>
      <c r="H108" s="4">
        <v>286424141</v>
      </c>
      <c r="I108" s="4">
        <v>345234084</v>
      </c>
      <c r="J108" s="4">
        <v>557246400</v>
      </c>
      <c r="K108" s="4">
        <v>657452250</v>
      </c>
      <c r="L108" s="4">
        <v>845936000</v>
      </c>
      <c r="M108" s="4">
        <v>858942000</v>
      </c>
      <c r="N108" s="4">
        <v>1098864450</v>
      </c>
      <c r="O108" s="5">
        <v>1149904250</v>
      </c>
      <c r="P108" s="4">
        <v>1055270400</v>
      </c>
      <c r="Q108" s="4">
        <v>1098864450</v>
      </c>
      <c r="R108" s="4">
        <v>1130047250</v>
      </c>
      <c r="S108" s="4">
        <v>1149904250</v>
      </c>
    </row>
    <row r="109" spans="1:19" ht="16" x14ac:dyDescent="0.2">
      <c r="A109" s="3" t="s">
        <v>118</v>
      </c>
      <c r="B109" s="4">
        <v>30718690</v>
      </c>
      <c r="C109" s="4">
        <v>11464477</v>
      </c>
      <c r="D109" s="4">
        <v>29157083</v>
      </c>
      <c r="E109" s="4">
        <v>119828750</v>
      </c>
      <c r="F109" s="4">
        <v>124251269</v>
      </c>
      <c r="G109" s="4">
        <v>152516235</v>
      </c>
      <c r="H109" s="4">
        <v>173779964</v>
      </c>
      <c r="I109" s="4">
        <v>186640685</v>
      </c>
      <c r="J109" s="4">
        <v>320280100</v>
      </c>
      <c r="K109" s="4">
        <v>372167250</v>
      </c>
      <c r="L109" s="4">
        <v>419146000</v>
      </c>
      <c r="M109" s="4">
        <v>616417200</v>
      </c>
      <c r="N109" s="4">
        <v>773676450</v>
      </c>
      <c r="O109" s="5">
        <v>827031250</v>
      </c>
      <c r="P109" s="4">
        <v>733742700</v>
      </c>
      <c r="Q109" s="4">
        <v>773676450</v>
      </c>
      <c r="R109" s="4">
        <v>847197100</v>
      </c>
      <c r="S109" s="4">
        <v>827031250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41365650</v>
      </c>
      <c r="C114" s="4">
        <v>42970150</v>
      </c>
      <c r="D114" s="4">
        <v>51827181</v>
      </c>
      <c r="E114" s="4">
        <v>53198313</v>
      </c>
      <c r="F114" s="4">
        <v>91358127</v>
      </c>
      <c r="G114" s="4">
        <v>105620219</v>
      </c>
      <c r="H114" s="4">
        <v>112644177</v>
      </c>
      <c r="I114" s="4">
        <v>158593399</v>
      </c>
      <c r="J114" s="4">
        <v>236966300</v>
      </c>
      <c r="K114" s="4">
        <v>285285000</v>
      </c>
      <c r="L114" s="4">
        <v>426790000</v>
      </c>
      <c r="M114" s="4">
        <v>242524800</v>
      </c>
      <c r="N114" s="4">
        <v>325188000</v>
      </c>
      <c r="O114" s="5">
        <v>322873000</v>
      </c>
      <c r="P114" s="4">
        <v>321527700</v>
      </c>
      <c r="Q114" s="4">
        <v>325188000</v>
      </c>
      <c r="R114" s="4">
        <v>282850150</v>
      </c>
      <c r="S114" s="4">
        <v>322873000</v>
      </c>
    </row>
    <row r="115" spans="1:19" ht="16" x14ac:dyDescent="0.2">
      <c r="A115" s="3" t="s">
        <v>121</v>
      </c>
      <c r="B115" s="4">
        <v>72084339</v>
      </c>
      <c r="C115" s="4">
        <v>54434627</v>
      </c>
      <c r="D115" s="4">
        <v>80984264</v>
      </c>
      <c r="E115" s="4">
        <v>173027063</v>
      </c>
      <c r="F115" s="4">
        <v>480033238</v>
      </c>
      <c r="G115" s="4">
        <v>739390148</v>
      </c>
      <c r="H115" s="4">
        <v>741316347</v>
      </c>
      <c r="I115" s="4">
        <v>641509147</v>
      </c>
      <c r="J115" s="4">
        <v>990478160</v>
      </c>
      <c r="K115" s="4">
        <v>1386225750</v>
      </c>
      <c r="L115" s="4">
        <v>1639638000</v>
      </c>
      <c r="M115" s="4">
        <v>2254722750</v>
      </c>
      <c r="N115" s="4">
        <v>2955145950</v>
      </c>
      <c r="O115" s="5">
        <v>3301508750</v>
      </c>
      <c r="P115" s="4">
        <v>3022910000</v>
      </c>
      <c r="Q115" s="4">
        <v>2955145950</v>
      </c>
      <c r="R115" s="4">
        <v>3296760600</v>
      </c>
      <c r="S115" s="4">
        <v>3301508750</v>
      </c>
    </row>
    <row r="116" spans="1:19" ht="16" x14ac:dyDescent="0.2">
      <c r="A116" s="3" t="s">
        <v>122</v>
      </c>
      <c r="B116" s="4">
        <v>400923864</v>
      </c>
      <c r="C116" s="4">
        <v>381125884</v>
      </c>
      <c r="D116" s="4">
        <v>551493338</v>
      </c>
      <c r="E116" s="4">
        <v>1351186563</v>
      </c>
      <c r="F116" s="4">
        <v>1358967776</v>
      </c>
      <c r="G116" s="4">
        <v>1808660986</v>
      </c>
      <c r="H116" s="4">
        <v>1912272930</v>
      </c>
      <c r="I116" s="4">
        <v>2110143213</v>
      </c>
      <c r="J116" s="4">
        <v>2826249940</v>
      </c>
      <c r="K116" s="4">
        <v>3632196750</v>
      </c>
      <c r="L116" s="4">
        <v>4238598000</v>
      </c>
      <c r="M116" s="4">
        <v>5363334900</v>
      </c>
      <c r="N116" s="4">
        <v>8060597550</v>
      </c>
      <c r="O116" s="5">
        <v>9684866750</v>
      </c>
      <c r="P116" s="4">
        <v>7729031250</v>
      </c>
      <c r="Q116" s="4">
        <v>8060597550</v>
      </c>
      <c r="R116" s="4">
        <v>9500517000</v>
      </c>
      <c r="S116" s="4">
        <v>9684866750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98652553</v>
      </c>
      <c r="C118" s="4">
        <v>202189830</v>
      </c>
      <c r="D118" s="4">
        <v>197712166</v>
      </c>
      <c r="E118" s="4">
        <v>210976375</v>
      </c>
      <c r="F118" s="4">
        <v>229989070</v>
      </c>
      <c r="G118" s="4">
        <v>275828031</v>
      </c>
      <c r="H118" s="4">
        <v>266286934</v>
      </c>
      <c r="I118" s="4">
        <v>248793270</v>
      </c>
      <c r="J118" s="4">
        <v>271247880</v>
      </c>
      <c r="K118" s="4">
        <v>128378250</v>
      </c>
      <c r="L118" s="4">
        <v>126126000</v>
      </c>
      <c r="M118" s="4">
        <v>125051850</v>
      </c>
      <c r="N118" s="4">
        <v>134140050</v>
      </c>
      <c r="O118" s="5">
        <v>131001750</v>
      </c>
      <c r="P118" s="4">
        <v>136030950</v>
      </c>
      <c r="Q118" s="4">
        <v>134140050</v>
      </c>
      <c r="R118" s="4">
        <v>133981650</v>
      </c>
      <c r="S118" s="4">
        <v>131001750</v>
      </c>
    </row>
    <row r="119" spans="1:19" ht="16" x14ac:dyDescent="0.2">
      <c r="A119" s="3" t="s">
        <v>125</v>
      </c>
      <c r="B119" s="4" t="s">
        <v>24</v>
      </c>
      <c r="C119" s="4">
        <v>101094915</v>
      </c>
      <c r="D119" s="4">
        <v>98856083</v>
      </c>
      <c r="E119" s="4">
        <v>105488188</v>
      </c>
      <c r="F119" s="4">
        <v>114994535</v>
      </c>
      <c r="G119" s="4">
        <v>137914015</v>
      </c>
      <c r="H119" s="4">
        <v>133143467</v>
      </c>
      <c r="I119" s="4">
        <v>124396635</v>
      </c>
      <c r="J119" s="4">
        <v>135623940</v>
      </c>
      <c r="K119" s="4">
        <v>128378250</v>
      </c>
      <c r="L119" s="4">
        <v>126126000</v>
      </c>
      <c r="M119" s="4">
        <v>125051850</v>
      </c>
      <c r="N119" s="4">
        <v>134140050</v>
      </c>
      <c r="O119" s="5">
        <v>131001750</v>
      </c>
      <c r="P119" s="4">
        <v>136030950</v>
      </c>
      <c r="Q119" s="4">
        <v>134140050</v>
      </c>
      <c r="R119" s="4">
        <v>133981650</v>
      </c>
      <c r="S119" s="4">
        <v>131001750</v>
      </c>
    </row>
    <row r="120" spans="1:19" ht="16" x14ac:dyDescent="0.2">
      <c r="A120" s="3" t="s">
        <v>126</v>
      </c>
      <c r="B120" s="4">
        <v>98652553</v>
      </c>
      <c r="C120" s="4">
        <v>101094915</v>
      </c>
      <c r="D120" s="4">
        <v>98856083</v>
      </c>
      <c r="E120" s="4">
        <v>105488188</v>
      </c>
      <c r="F120" s="4">
        <v>114994535</v>
      </c>
      <c r="G120" s="4">
        <v>137914015</v>
      </c>
      <c r="H120" s="4">
        <v>133143467</v>
      </c>
      <c r="I120" s="4">
        <v>124396635</v>
      </c>
      <c r="J120" s="4">
        <v>135623940</v>
      </c>
      <c r="K120" s="4" t="s">
        <v>24</v>
      </c>
      <c r="L120" s="4" t="s">
        <v>24</v>
      </c>
      <c r="M120" s="4" t="s">
        <v>24</v>
      </c>
      <c r="N120" s="4" t="s">
        <v>24</v>
      </c>
      <c r="O120" s="5" t="s">
        <v>24</v>
      </c>
      <c r="P120" s="4" t="s">
        <v>24</v>
      </c>
      <c r="Q120" s="4" t="s">
        <v>24</v>
      </c>
      <c r="R120" s="4" t="s">
        <v>24</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45542954</v>
      </c>
      <c r="C122" s="4">
        <v>152774157</v>
      </c>
      <c r="D122" s="4">
        <v>157221030</v>
      </c>
      <c r="E122" s="4">
        <v>176658688</v>
      </c>
      <c r="F122" s="4">
        <v>208297364</v>
      </c>
      <c r="G122" s="4">
        <v>378276934</v>
      </c>
      <c r="H122" s="4">
        <v>528821611</v>
      </c>
      <c r="I122" s="4">
        <v>665985525</v>
      </c>
      <c r="J122" s="4">
        <v>1097420300</v>
      </c>
      <c r="K122" s="4">
        <v>814359000</v>
      </c>
      <c r="L122" s="4">
        <v>1248520000</v>
      </c>
      <c r="M122" s="4">
        <v>1523358900</v>
      </c>
      <c r="N122" s="4">
        <v>2388776850</v>
      </c>
      <c r="O122" s="5">
        <v>2047067750</v>
      </c>
      <c r="P122" s="4">
        <v>2242449600</v>
      </c>
      <c r="Q122" s="4">
        <v>2388776850</v>
      </c>
      <c r="R122" s="4">
        <v>1967770900</v>
      </c>
      <c r="S122" s="4">
        <v>2047067750</v>
      </c>
    </row>
    <row r="123" spans="1:19" ht="16" x14ac:dyDescent="0.2">
      <c r="A123" s="3" t="s">
        <v>129</v>
      </c>
      <c r="B123" s="4">
        <v>5258396</v>
      </c>
      <c r="C123" s="4">
        <v>7088038</v>
      </c>
      <c r="D123" s="4">
        <v>1614030</v>
      </c>
      <c r="E123" s="4">
        <v>477063</v>
      </c>
      <c r="F123" s="4">
        <v>-22342642</v>
      </c>
      <c r="G123" s="4">
        <v>-47672523</v>
      </c>
      <c r="H123" s="4">
        <v>-48422633</v>
      </c>
      <c r="I123" s="4">
        <v>-33502630</v>
      </c>
      <c r="J123" s="4">
        <v>-50124860</v>
      </c>
      <c r="K123" s="4">
        <v>-51870000</v>
      </c>
      <c r="L123" s="4">
        <v>-39494000</v>
      </c>
      <c r="M123" s="4">
        <v>-83367900</v>
      </c>
      <c r="N123" s="4">
        <v>-203242500</v>
      </c>
      <c r="O123" s="5">
        <v>-148204000</v>
      </c>
      <c r="P123" s="4">
        <v>-311909350</v>
      </c>
      <c r="Q123" s="4">
        <v>-203242500</v>
      </c>
      <c r="R123" s="4">
        <v>-173228800</v>
      </c>
      <c r="S123" s="4">
        <v>-148204000</v>
      </c>
    </row>
    <row r="124" spans="1:19" ht="16" x14ac:dyDescent="0.2">
      <c r="A124" s="3" t="s">
        <v>130</v>
      </c>
      <c r="B124" s="4">
        <v>148974964</v>
      </c>
      <c r="C124" s="4">
        <v>260957110</v>
      </c>
      <c r="D124" s="4">
        <v>257691143</v>
      </c>
      <c r="E124" s="4">
        <v>282623938</v>
      </c>
      <c r="F124" s="4">
        <v>300949256</v>
      </c>
      <c r="G124" s="4">
        <v>468518426</v>
      </c>
      <c r="H124" s="4">
        <v>613542444</v>
      </c>
      <c r="I124" s="4">
        <v>756879530</v>
      </c>
      <c r="J124" s="4">
        <v>1182919380</v>
      </c>
      <c r="K124" s="4">
        <v>890867250</v>
      </c>
      <c r="L124" s="4">
        <v>1335152000</v>
      </c>
      <c r="M124" s="4">
        <v>1338939000</v>
      </c>
      <c r="N124" s="4">
        <v>2319674400</v>
      </c>
      <c r="O124" s="5">
        <v>2029865500</v>
      </c>
      <c r="P124" s="4">
        <v>2066571200</v>
      </c>
      <c r="Q124" s="4">
        <v>2319674400</v>
      </c>
      <c r="R124" s="4">
        <v>1928523750</v>
      </c>
      <c r="S124" s="4">
        <v>2029865500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v>581049000</v>
      </c>
      <c r="N125" s="4">
        <v>299443950</v>
      </c>
      <c r="O125" s="5">
        <v>443288750</v>
      </c>
      <c r="P125" s="4">
        <v>269313800</v>
      </c>
      <c r="Q125" s="4">
        <v>299443950</v>
      </c>
      <c r="R125" s="4">
        <v>567053650</v>
      </c>
      <c r="S125" s="4">
        <v>443288750</v>
      </c>
    </row>
    <row r="126" spans="1:19" ht="16" x14ac:dyDescent="0.2">
      <c r="A126" s="3" t="s">
        <v>132</v>
      </c>
      <c r="B126" s="4">
        <v>148974964</v>
      </c>
      <c r="C126" s="4">
        <v>260957110</v>
      </c>
      <c r="D126" s="4">
        <v>257691143</v>
      </c>
      <c r="E126" s="4">
        <v>282623938</v>
      </c>
      <c r="F126" s="4">
        <v>300949256</v>
      </c>
      <c r="G126" s="4">
        <v>468518426</v>
      </c>
      <c r="H126" s="4">
        <v>613542444</v>
      </c>
      <c r="I126" s="4">
        <v>756879530</v>
      </c>
      <c r="J126" s="4">
        <v>1182919380</v>
      </c>
      <c r="K126" s="4">
        <v>890867250</v>
      </c>
      <c r="L126" s="4">
        <v>1335152000</v>
      </c>
      <c r="M126" s="4">
        <v>1919988000</v>
      </c>
      <c r="N126" s="4">
        <v>2619118350</v>
      </c>
      <c r="O126" s="5">
        <v>2473154250</v>
      </c>
      <c r="P126" s="4">
        <v>2335885000</v>
      </c>
      <c r="Q126" s="4">
        <v>2619118350</v>
      </c>
      <c r="R126" s="4">
        <v>2495577400</v>
      </c>
      <c r="S126" s="4">
        <v>2473154250</v>
      </c>
    </row>
    <row r="127" spans="1:19" ht="16" x14ac:dyDescent="0.2">
      <c r="A127" s="3" t="s">
        <v>133</v>
      </c>
      <c r="B127" s="4">
        <v>549898827</v>
      </c>
      <c r="C127" s="4">
        <v>642082994</v>
      </c>
      <c r="D127" s="4">
        <v>809184480</v>
      </c>
      <c r="E127" s="4">
        <v>1633810500</v>
      </c>
      <c r="F127" s="4">
        <v>1659917031</v>
      </c>
      <c r="G127" s="4">
        <v>2277179412</v>
      </c>
      <c r="H127" s="4">
        <v>2525815374</v>
      </c>
      <c r="I127" s="4">
        <v>2867022743</v>
      </c>
      <c r="J127" s="4">
        <v>4009169320</v>
      </c>
      <c r="K127" s="4">
        <v>4523064000</v>
      </c>
      <c r="L127" s="4">
        <v>5573750000</v>
      </c>
      <c r="M127" s="4">
        <v>7283322900</v>
      </c>
      <c r="N127" s="4">
        <v>10679715900</v>
      </c>
      <c r="O127" s="5">
        <v>12158021000</v>
      </c>
      <c r="P127" s="4">
        <v>10064916250</v>
      </c>
      <c r="Q127" s="4">
        <v>10679715900</v>
      </c>
      <c r="R127" s="4">
        <v>11996094400</v>
      </c>
      <c r="S127" s="4">
        <v>12158021000</v>
      </c>
    </row>
    <row r="128" spans="1:19" ht="16" x14ac:dyDescent="0.2">
      <c r="A128" s="28" t="s">
        <v>134</v>
      </c>
      <c r="B128" s="26">
        <v>21192000</v>
      </c>
      <c r="C128" s="26">
        <v>21192000</v>
      </c>
      <c r="D128" s="26">
        <v>21192000</v>
      </c>
      <c r="E128" s="26">
        <v>21192000</v>
      </c>
      <c r="F128" s="26">
        <v>21192000</v>
      </c>
      <c r="G128" s="26">
        <v>21192000</v>
      </c>
      <c r="H128" s="26">
        <v>21192000</v>
      </c>
      <c r="I128" s="26">
        <v>21192000</v>
      </c>
      <c r="J128" s="26">
        <v>21192000</v>
      </c>
      <c r="K128" s="26">
        <v>21192000</v>
      </c>
      <c r="L128" s="26">
        <v>21192000</v>
      </c>
      <c r="M128" s="26">
        <v>21192000</v>
      </c>
      <c r="N128" s="26">
        <v>21192000</v>
      </c>
      <c r="O128" s="27">
        <v>21192000</v>
      </c>
      <c r="P128" s="26">
        <v>21192000</v>
      </c>
      <c r="Q128" s="26">
        <v>21192000</v>
      </c>
      <c r="R128" s="26">
        <v>21192000</v>
      </c>
      <c r="S128" s="26">
        <v>21192000</v>
      </c>
    </row>
    <row r="129" spans="1:19" ht="16" x14ac:dyDescent="0.2">
      <c r="A129" s="15" t="s">
        <v>197</v>
      </c>
      <c r="B129" s="10"/>
      <c r="C129" s="20">
        <f>(C128/B128)-1</f>
        <v>0</v>
      </c>
      <c r="D129" s="20">
        <f>(D128/C128)-1</f>
        <v>0</v>
      </c>
      <c r="E129" s="20">
        <f>(E128/D128)-1</f>
        <v>0</v>
      </c>
      <c r="F129" s="20">
        <f t="shared" ref="F129:S129" si="9">(F128/E128)-1</f>
        <v>0</v>
      </c>
      <c r="G129" s="20">
        <f t="shared" si="9"/>
        <v>0</v>
      </c>
      <c r="H129" s="20">
        <f t="shared" si="9"/>
        <v>0</v>
      </c>
      <c r="I129" s="20">
        <f t="shared" si="9"/>
        <v>0</v>
      </c>
      <c r="J129" s="20">
        <f t="shared" si="9"/>
        <v>0</v>
      </c>
      <c r="K129" s="20">
        <f t="shared" si="9"/>
        <v>0</v>
      </c>
      <c r="L129" s="20">
        <f t="shared" si="9"/>
        <v>0</v>
      </c>
      <c r="M129" s="20">
        <f t="shared" si="9"/>
        <v>0</v>
      </c>
      <c r="N129" s="20">
        <f t="shared" si="9"/>
        <v>0</v>
      </c>
      <c r="O129" s="20">
        <f t="shared" si="9"/>
        <v>0</v>
      </c>
      <c r="P129" s="20">
        <f t="shared" si="9"/>
        <v>0</v>
      </c>
      <c r="Q129" s="20">
        <f t="shared" si="9"/>
        <v>0</v>
      </c>
      <c r="R129" s="20">
        <f t="shared" si="9"/>
        <v>0</v>
      </c>
      <c r="S129" s="20">
        <f t="shared" si="9"/>
        <v>0</v>
      </c>
    </row>
    <row r="130" spans="1:19" ht="16" x14ac:dyDescent="0.2">
      <c r="A130" s="3" t="s">
        <v>135</v>
      </c>
      <c r="B130" s="4" t="s">
        <v>24</v>
      </c>
      <c r="C130" s="4" t="s">
        <v>24</v>
      </c>
      <c r="D130" s="4" t="s">
        <v>24</v>
      </c>
      <c r="E130" s="4" t="s">
        <v>24</v>
      </c>
      <c r="F130" s="4" t="s">
        <v>24</v>
      </c>
      <c r="G130" s="4" t="s">
        <v>24</v>
      </c>
      <c r="H130" s="4" t="s">
        <v>24</v>
      </c>
      <c r="I130" s="4" t="s">
        <v>24</v>
      </c>
      <c r="J130" s="4" t="s">
        <v>24</v>
      </c>
      <c r="K130" s="4">
        <v>322890750</v>
      </c>
      <c r="L130" s="4">
        <v>350350000</v>
      </c>
      <c r="M130" s="4">
        <v>339787350</v>
      </c>
      <c r="N130" s="4">
        <v>424099350</v>
      </c>
      <c r="O130" s="5">
        <v>415500500</v>
      </c>
      <c r="P130" s="4">
        <v>405344750</v>
      </c>
      <c r="Q130" s="4">
        <v>424099350</v>
      </c>
      <c r="R130" s="4">
        <v>426305250</v>
      </c>
      <c r="S130" s="4">
        <v>415500500</v>
      </c>
    </row>
    <row r="131" spans="1:19" ht="16" x14ac:dyDescent="0.2">
      <c r="A131" s="3" t="s">
        <v>136</v>
      </c>
      <c r="B131" s="4">
        <v>16275987</v>
      </c>
      <c r="C131" s="4">
        <v>-34103229</v>
      </c>
      <c r="D131" s="4">
        <v>3029915</v>
      </c>
      <c r="E131" s="4">
        <v>424153188</v>
      </c>
      <c r="F131" s="4">
        <v>259381980</v>
      </c>
      <c r="G131" s="4">
        <v>245459526</v>
      </c>
      <c r="H131" s="4">
        <v>-9296159</v>
      </c>
      <c r="I131" s="4">
        <v>-195590507</v>
      </c>
      <c r="J131" s="4">
        <v>-300749160</v>
      </c>
      <c r="K131" s="4">
        <v>232118250</v>
      </c>
      <c r="L131" s="4">
        <v>-392392000</v>
      </c>
      <c r="M131" s="4">
        <v>448418250</v>
      </c>
      <c r="N131" s="4">
        <v>1575806850</v>
      </c>
      <c r="O131" s="5">
        <v>1927975250</v>
      </c>
      <c r="P131" s="4">
        <v>1592523950</v>
      </c>
      <c r="Q131" s="4">
        <v>1575806850</v>
      </c>
      <c r="R131" s="4">
        <v>1425077550</v>
      </c>
      <c r="S131" s="4">
        <v>1927975250</v>
      </c>
    </row>
    <row r="132" spans="1:19" ht="16" x14ac:dyDescent="0.2">
      <c r="A132" s="3" t="s">
        <v>137</v>
      </c>
      <c r="B132" s="6">
        <v>10.93</v>
      </c>
      <c r="C132" s="6">
        <v>-13.07</v>
      </c>
      <c r="D132" s="6">
        <v>1.18</v>
      </c>
      <c r="E132" s="6">
        <v>150.08000000000001</v>
      </c>
      <c r="F132" s="6">
        <v>86.19</v>
      </c>
      <c r="G132" s="6">
        <v>52.39</v>
      </c>
      <c r="H132" s="6">
        <v>-1.52</v>
      </c>
      <c r="I132" s="6">
        <v>-25.84</v>
      </c>
      <c r="J132" s="6">
        <v>-25.42</v>
      </c>
      <c r="K132" s="6">
        <v>26.06</v>
      </c>
      <c r="L132" s="6">
        <v>-29.39</v>
      </c>
      <c r="M132" s="6">
        <v>23.36</v>
      </c>
      <c r="N132" s="6">
        <v>60.17</v>
      </c>
      <c r="O132" s="7">
        <v>77.959999999999994</v>
      </c>
      <c r="P132" s="6">
        <v>68.180000000000007</v>
      </c>
      <c r="Q132" s="6">
        <v>60.17</v>
      </c>
      <c r="R132" s="6">
        <v>57.1</v>
      </c>
      <c r="S132" s="6">
        <v>77.959999999999994</v>
      </c>
    </row>
    <row r="133" spans="1:19" ht="16" x14ac:dyDescent="0.2">
      <c r="A133" s="3" t="s">
        <v>138</v>
      </c>
      <c r="B133" s="6">
        <v>-44.54</v>
      </c>
      <c r="C133" s="6">
        <v>-3.17</v>
      </c>
      <c r="D133" s="6">
        <v>-34.979999999999997</v>
      </c>
      <c r="E133" s="6">
        <v>-128.71</v>
      </c>
      <c r="F133" s="6">
        <v>-115.01</v>
      </c>
      <c r="G133" s="6">
        <v>-89.47</v>
      </c>
      <c r="H133" s="6">
        <v>-60.27</v>
      </c>
      <c r="I133" s="6">
        <v>-52.15</v>
      </c>
      <c r="J133" s="6">
        <v>-49.29</v>
      </c>
      <c r="K133" s="6">
        <v>-87.99</v>
      </c>
      <c r="L133" s="6">
        <v>-62.13</v>
      </c>
      <c r="M133" s="6">
        <v>-81.69</v>
      </c>
      <c r="N133" s="6">
        <v>-85.67</v>
      </c>
      <c r="O133" s="7">
        <v>-111.65</v>
      </c>
      <c r="P133" s="6">
        <v>-96.95</v>
      </c>
      <c r="Q133" s="6">
        <v>-85.67</v>
      </c>
      <c r="R133" s="6">
        <v>-99.94</v>
      </c>
      <c r="S133" s="6">
        <v>-111.65</v>
      </c>
    </row>
    <row r="134" spans="1:19" ht="16" x14ac:dyDescent="0.2">
      <c r="A134" s="3" t="s">
        <v>139</v>
      </c>
      <c r="B134" s="6">
        <v>0.65</v>
      </c>
      <c r="C134" s="6">
        <v>0.69</v>
      </c>
      <c r="D134" s="6">
        <v>0.54</v>
      </c>
      <c r="E134" s="6">
        <v>0.37</v>
      </c>
      <c r="F134" s="6">
        <v>0.54</v>
      </c>
      <c r="G134" s="6">
        <v>0.72</v>
      </c>
      <c r="H134" s="6">
        <v>0.89</v>
      </c>
      <c r="I134" s="6">
        <v>0.85</v>
      </c>
      <c r="J134" s="6">
        <v>0.9</v>
      </c>
      <c r="K134" s="6">
        <v>0.61</v>
      </c>
      <c r="L134" s="6">
        <v>0.78</v>
      </c>
      <c r="M134" s="6">
        <v>0.75</v>
      </c>
      <c r="N134" s="6">
        <v>0.65</v>
      </c>
      <c r="O134" s="7">
        <v>0.56999999999999995</v>
      </c>
      <c r="P134" s="6">
        <v>0.63</v>
      </c>
      <c r="Q134" s="6">
        <v>0.65</v>
      </c>
      <c r="R134" s="6">
        <v>0.61</v>
      </c>
      <c r="S134" s="6">
        <v>0.56999999999999995</v>
      </c>
    </row>
    <row r="135" spans="1:19" ht="16" x14ac:dyDescent="0.2">
      <c r="A135" s="3" t="s">
        <v>140</v>
      </c>
      <c r="B135" s="6">
        <v>-43.28</v>
      </c>
      <c r="C135" s="6">
        <v>-13.07</v>
      </c>
      <c r="D135" s="6">
        <v>-357.21</v>
      </c>
      <c r="E135" s="6">
        <v>-328.47</v>
      </c>
      <c r="F135" s="6">
        <v>-311.92</v>
      </c>
      <c r="G135" s="6">
        <v>-296.97000000000003</v>
      </c>
      <c r="H135" s="6">
        <v>-312.95999999999998</v>
      </c>
      <c r="I135" s="6">
        <v>-329.87</v>
      </c>
      <c r="J135" s="6">
        <v>-344.41</v>
      </c>
      <c r="K135" s="6">
        <v>-384.98</v>
      </c>
      <c r="L135" s="6">
        <v>-449.17</v>
      </c>
      <c r="M135" s="6">
        <v>-446.3</v>
      </c>
      <c r="N135" s="6">
        <v>-390.8</v>
      </c>
      <c r="O135" s="7">
        <v>-340.71</v>
      </c>
      <c r="P135" s="6">
        <v>-376.49</v>
      </c>
      <c r="Q135" s="6">
        <v>-391.92</v>
      </c>
      <c r="R135" s="6">
        <v>-348.38</v>
      </c>
      <c r="S135" s="6">
        <v>-340.71</v>
      </c>
    </row>
    <row r="136" spans="1:19" ht="16" x14ac:dyDescent="0.2">
      <c r="A136" s="3" t="s">
        <v>141</v>
      </c>
      <c r="B136" s="4" t="s">
        <v>24</v>
      </c>
      <c r="C136" s="4" t="s">
        <v>24</v>
      </c>
      <c r="D136" s="4" t="s">
        <v>24</v>
      </c>
      <c r="E136" s="4">
        <v>8368</v>
      </c>
      <c r="F136" s="4">
        <v>9251</v>
      </c>
      <c r="G136" s="4">
        <v>10478</v>
      </c>
      <c r="H136" s="4" t="s">
        <v>24</v>
      </c>
      <c r="I136" s="4">
        <v>14335</v>
      </c>
      <c r="J136" s="4">
        <v>19000</v>
      </c>
      <c r="K136" s="4">
        <v>23000</v>
      </c>
      <c r="L136" s="4">
        <v>25000</v>
      </c>
      <c r="M136" s="4">
        <v>32000</v>
      </c>
      <c r="N136" s="4">
        <v>45000</v>
      </c>
      <c r="O136" s="5">
        <v>45000</v>
      </c>
      <c r="P136" s="4">
        <v>32000</v>
      </c>
      <c r="Q136" s="4">
        <v>45000</v>
      </c>
      <c r="R136" s="4">
        <v>45000</v>
      </c>
      <c r="S136" s="4">
        <v>45000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41500786</v>
      </c>
      <c r="C139" s="4">
        <v>160042426</v>
      </c>
      <c r="D139" s="4">
        <v>92233682</v>
      </c>
      <c r="E139" s="4">
        <v>98955938</v>
      </c>
      <c r="F139" s="4">
        <v>119413259</v>
      </c>
      <c r="G139" s="4">
        <v>246215197</v>
      </c>
      <c r="H139" s="4">
        <v>277307683</v>
      </c>
      <c r="I139" s="4">
        <v>278114806</v>
      </c>
      <c r="J139" s="4">
        <v>518047940</v>
      </c>
      <c r="K139" s="4">
        <v>431817750</v>
      </c>
      <c r="L139" s="4">
        <v>555464000</v>
      </c>
      <c r="M139" s="4">
        <v>213472350</v>
      </c>
      <c r="N139" s="4">
        <v>746577450</v>
      </c>
      <c r="O139" s="5">
        <v>329489250</v>
      </c>
      <c r="P139" s="4">
        <v>196489150</v>
      </c>
      <c r="Q139" s="4">
        <v>220856850</v>
      </c>
      <c r="R139" s="4">
        <v>-112328050</v>
      </c>
      <c r="S139" s="4">
        <v>34404500</v>
      </c>
    </row>
    <row r="140" spans="1:19" ht="16" x14ac:dyDescent="0.2">
      <c r="A140" s="3" t="s">
        <v>143</v>
      </c>
      <c r="B140" s="4">
        <v>75616765</v>
      </c>
      <c r="C140" s="4">
        <v>86060454</v>
      </c>
      <c r="D140" s="4">
        <v>92386025</v>
      </c>
      <c r="E140" s="4">
        <v>137156000</v>
      </c>
      <c r="F140" s="4">
        <v>219659796</v>
      </c>
      <c r="G140" s="4">
        <v>274343083</v>
      </c>
      <c r="H140" s="4">
        <v>285576598</v>
      </c>
      <c r="I140" s="4">
        <v>317084057</v>
      </c>
      <c r="J140" s="4">
        <v>417661640</v>
      </c>
      <c r="K140" s="4">
        <v>548525250</v>
      </c>
      <c r="L140" s="4">
        <v>647192000</v>
      </c>
      <c r="M140" s="4">
        <v>807152850</v>
      </c>
      <c r="N140" s="4">
        <v>1109704050</v>
      </c>
      <c r="O140" s="5">
        <v>1221359750</v>
      </c>
      <c r="P140" s="4">
        <v>295420750</v>
      </c>
      <c r="Q140" s="4">
        <v>302153850</v>
      </c>
      <c r="R140" s="4">
        <v>313977200</v>
      </c>
      <c r="S140" s="4">
        <v>334782250</v>
      </c>
    </row>
    <row r="141" spans="1:19" ht="16" x14ac:dyDescent="0.2">
      <c r="A141" s="3" t="s">
        <v>144</v>
      </c>
      <c r="B141" s="4">
        <v>-22206090</v>
      </c>
      <c r="C141" s="4">
        <v>-89873800</v>
      </c>
      <c r="D141" s="4">
        <v>-23136085</v>
      </c>
      <c r="E141" s="4">
        <v>-2602062</v>
      </c>
      <c r="F141" s="4">
        <v>58409389</v>
      </c>
      <c r="G141" s="4">
        <v>25169103</v>
      </c>
      <c r="H141" s="4">
        <v>117533645</v>
      </c>
      <c r="I141" s="4">
        <v>85035211</v>
      </c>
      <c r="J141" s="4">
        <v>-50124860</v>
      </c>
      <c r="K141" s="4">
        <v>49276500</v>
      </c>
      <c r="L141" s="4">
        <v>157976000</v>
      </c>
      <c r="M141" s="4">
        <v>564628050</v>
      </c>
      <c r="N141" s="4">
        <v>-16259400</v>
      </c>
      <c r="O141" s="5">
        <v>418147000</v>
      </c>
      <c r="P141" s="4">
        <v>-37099350</v>
      </c>
      <c r="Q141" s="4">
        <v>66392550</v>
      </c>
      <c r="R141" s="4">
        <v>289616900</v>
      </c>
      <c r="S141" s="4">
        <v>105860000</v>
      </c>
    </row>
    <row r="142" spans="1:19" ht="16" x14ac:dyDescent="0.2">
      <c r="A142" s="28" t="s">
        <v>145</v>
      </c>
      <c r="B142" s="26">
        <v>0</v>
      </c>
      <c r="C142" s="26">
        <v>0</v>
      </c>
      <c r="D142" s="26">
        <v>0</v>
      </c>
      <c r="E142" s="26">
        <v>0</v>
      </c>
      <c r="F142" s="26">
        <v>0</v>
      </c>
      <c r="G142" s="26">
        <v>0</v>
      </c>
      <c r="H142" s="26">
        <v>0</v>
      </c>
      <c r="I142" s="26">
        <v>0</v>
      </c>
      <c r="J142" s="26">
        <v>0</v>
      </c>
      <c r="K142" s="26">
        <v>0</v>
      </c>
      <c r="L142" s="26">
        <v>0</v>
      </c>
      <c r="M142" s="26">
        <v>0</v>
      </c>
      <c r="N142" s="26">
        <v>0</v>
      </c>
      <c r="O142" s="27">
        <v>0</v>
      </c>
      <c r="P142" s="26">
        <v>0</v>
      </c>
      <c r="Q142" s="26">
        <v>0</v>
      </c>
      <c r="R142" s="26">
        <v>0</v>
      </c>
      <c r="S142" s="26">
        <v>0</v>
      </c>
    </row>
    <row r="143" spans="1:19" ht="16" x14ac:dyDescent="0.2">
      <c r="A143" s="12" t="s">
        <v>198</v>
      </c>
      <c r="B143" s="20">
        <f t="shared" ref="B143:S143" si="10">B142/B2</f>
        <v>0</v>
      </c>
      <c r="C143" s="20">
        <f t="shared" si="10"/>
        <v>0</v>
      </c>
      <c r="D143" s="20">
        <f t="shared" si="10"/>
        <v>0</v>
      </c>
      <c r="E143" s="20">
        <f t="shared" si="10"/>
        <v>0</v>
      </c>
      <c r="F143" s="20">
        <f t="shared" si="10"/>
        <v>0</v>
      </c>
      <c r="G143" s="20">
        <f t="shared" si="10"/>
        <v>0</v>
      </c>
      <c r="H143" s="20">
        <f t="shared" si="10"/>
        <v>0</v>
      </c>
      <c r="I143" s="20">
        <f t="shared" si="10"/>
        <v>0</v>
      </c>
      <c r="J143" s="20">
        <f t="shared" si="10"/>
        <v>0</v>
      </c>
      <c r="K143" s="20">
        <f t="shared" si="10"/>
        <v>0</v>
      </c>
      <c r="L143" s="20">
        <f t="shared" si="10"/>
        <v>0</v>
      </c>
      <c r="M143" s="20">
        <f t="shared" si="10"/>
        <v>0</v>
      </c>
      <c r="N143" s="20">
        <f t="shared" si="10"/>
        <v>0</v>
      </c>
      <c r="O143" s="20">
        <f t="shared" si="10"/>
        <v>0</v>
      </c>
      <c r="P143" s="20">
        <f t="shared" si="10"/>
        <v>0</v>
      </c>
      <c r="Q143" s="20">
        <f t="shared" si="10"/>
        <v>0</v>
      </c>
      <c r="R143" s="20">
        <f t="shared" si="10"/>
        <v>0</v>
      </c>
      <c r="S143" s="20">
        <f t="shared" si="10"/>
        <v>0</v>
      </c>
    </row>
    <row r="144" spans="1:19" ht="16" x14ac:dyDescent="0.2">
      <c r="A144" s="3" t="s">
        <v>146</v>
      </c>
      <c r="B144" s="4">
        <v>-11842321</v>
      </c>
      <c r="C144" s="4">
        <v>-76575455</v>
      </c>
      <c r="D144" s="4">
        <v>17972385</v>
      </c>
      <c r="E144" s="4">
        <v>26684688</v>
      </c>
      <c r="F144" s="4">
        <v>59966077</v>
      </c>
      <c r="G144" s="4">
        <v>93140544</v>
      </c>
      <c r="H144" s="4">
        <v>106767696</v>
      </c>
      <c r="I144" s="4">
        <v>123934296</v>
      </c>
      <c r="J144" s="4">
        <v>144911380</v>
      </c>
      <c r="K144" s="4">
        <v>159500250</v>
      </c>
      <c r="L144" s="4">
        <v>212758000</v>
      </c>
      <c r="M144" s="4">
        <v>260208900</v>
      </c>
      <c r="N144" s="4">
        <v>237116250</v>
      </c>
      <c r="O144" s="5">
        <v>244801250</v>
      </c>
      <c r="P144" s="4">
        <v>68702500</v>
      </c>
      <c r="Q144" s="4">
        <v>56907900</v>
      </c>
      <c r="R144" s="4">
        <v>54134000</v>
      </c>
      <c r="S144" s="4">
        <v>70132250</v>
      </c>
    </row>
    <row r="145" spans="1:19" ht="16" x14ac:dyDescent="0.2">
      <c r="A145" s="3" t="s">
        <v>147</v>
      </c>
      <c r="B145" s="4" t="s">
        <v>24</v>
      </c>
      <c r="C145" s="4">
        <v>497924</v>
      </c>
      <c r="D145" s="4" t="s">
        <v>24</v>
      </c>
      <c r="E145" s="4">
        <v>-8617937</v>
      </c>
      <c r="F145" s="4">
        <v>-2601429</v>
      </c>
      <c r="G145" s="4" t="s">
        <v>24</v>
      </c>
      <c r="H145" s="4" t="s">
        <v>24</v>
      </c>
      <c r="I145" s="4">
        <v>-12426758</v>
      </c>
      <c r="J145" s="4">
        <v>-93557300</v>
      </c>
      <c r="K145" s="4" t="s">
        <v>24</v>
      </c>
      <c r="L145" s="4">
        <v>15288000</v>
      </c>
      <c r="M145" s="4">
        <v>15157800</v>
      </c>
      <c r="N145" s="4">
        <v>9484650</v>
      </c>
      <c r="O145" s="5">
        <v>11909250</v>
      </c>
      <c r="P145" s="4" t="s">
        <v>24</v>
      </c>
      <c r="Q145" s="4">
        <v>8129700</v>
      </c>
      <c r="R145" s="4">
        <v>2706700</v>
      </c>
      <c r="S145" s="4">
        <v>1323250</v>
      </c>
    </row>
    <row r="146" spans="1:19" ht="16" x14ac:dyDescent="0.2">
      <c r="A146" s="3" t="s">
        <v>148</v>
      </c>
      <c r="B146" s="4">
        <v>-10363769</v>
      </c>
      <c r="C146" s="4">
        <v>-13796269</v>
      </c>
      <c r="D146" s="4">
        <v>-41108470</v>
      </c>
      <c r="E146" s="4">
        <v>-20668812</v>
      </c>
      <c r="F146" s="4">
        <v>1044742</v>
      </c>
      <c r="G146" s="4">
        <v>-67971441</v>
      </c>
      <c r="H146" s="4">
        <v>10765949</v>
      </c>
      <c r="I146" s="4">
        <v>-26472328</v>
      </c>
      <c r="J146" s="4">
        <v>-101478940</v>
      </c>
      <c r="K146" s="4">
        <v>-110223750</v>
      </c>
      <c r="L146" s="4">
        <v>-70070000</v>
      </c>
      <c r="M146" s="4">
        <v>289261350</v>
      </c>
      <c r="N146" s="4">
        <v>-262860300</v>
      </c>
      <c r="O146" s="5">
        <v>161436500</v>
      </c>
      <c r="P146" s="4">
        <v>-105801850</v>
      </c>
      <c r="Q146" s="4">
        <v>1354950</v>
      </c>
      <c r="R146" s="4">
        <v>232776200</v>
      </c>
      <c r="S146" s="4">
        <v>34404500</v>
      </c>
    </row>
    <row r="147" spans="1:19" ht="16" x14ac:dyDescent="0.2">
      <c r="A147" s="3" t="s">
        <v>149</v>
      </c>
      <c r="B147" s="4">
        <v>9462529</v>
      </c>
      <c r="C147" s="4">
        <v>-16186102</v>
      </c>
      <c r="D147" s="4">
        <v>-17315223</v>
      </c>
      <c r="E147" s="4">
        <v>551438</v>
      </c>
      <c r="F147" s="4">
        <v>-1984082</v>
      </c>
      <c r="G147" s="4">
        <v>4278428</v>
      </c>
      <c r="H147" s="4">
        <v>-22121961</v>
      </c>
      <c r="I147" s="4">
        <v>-18980940</v>
      </c>
      <c r="J147" s="4">
        <v>18574880</v>
      </c>
      <c r="K147" s="4">
        <v>-35012250</v>
      </c>
      <c r="L147" s="4">
        <v>150332000</v>
      </c>
      <c r="M147" s="4">
        <v>56841750</v>
      </c>
      <c r="N147" s="4">
        <v>-82651950</v>
      </c>
      <c r="O147" s="5">
        <v>-15879000</v>
      </c>
      <c r="P147" s="4">
        <v>-13740500</v>
      </c>
      <c r="Q147" s="4">
        <v>-47423250</v>
      </c>
      <c r="R147" s="4">
        <v>364051150</v>
      </c>
      <c r="S147" s="4">
        <v>-312287000</v>
      </c>
    </row>
    <row r="148" spans="1:19" ht="16" x14ac:dyDescent="0.2">
      <c r="A148" s="3" t="s">
        <v>150</v>
      </c>
      <c r="B148" s="4">
        <v>11572048</v>
      </c>
      <c r="C148" s="4">
        <v>-4500665</v>
      </c>
      <c r="D148" s="4">
        <v>-3769720</v>
      </c>
      <c r="E148" s="4">
        <v>-6095562</v>
      </c>
      <c r="F148" s="4">
        <v>6658779</v>
      </c>
      <c r="G148" s="4">
        <v>-7866473</v>
      </c>
      <c r="H148" s="4">
        <v>3493435</v>
      </c>
      <c r="I148" s="4">
        <v>-22533053</v>
      </c>
      <c r="J148" s="4">
        <v>68426580</v>
      </c>
      <c r="K148" s="4">
        <v>-11670750</v>
      </c>
      <c r="L148" s="4">
        <v>57330000</v>
      </c>
      <c r="M148" s="4">
        <v>-44210250</v>
      </c>
      <c r="N148" s="4">
        <v>-144979650</v>
      </c>
      <c r="O148" s="5">
        <v>-177315500</v>
      </c>
      <c r="P148" s="4">
        <v>28855050</v>
      </c>
      <c r="Q148" s="4">
        <v>-113815800</v>
      </c>
      <c r="R148" s="4">
        <v>-159695300</v>
      </c>
      <c r="S148" s="4">
        <v>62192750</v>
      </c>
    </row>
    <row r="149" spans="1:19" ht="16" x14ac:dyDescent="0.2">
      <c r="A149" s="3" t="s">
        <v>151</v>
      </c>
      <c r="B149" s="4">
        <v>-1924700</v>
      </c>
      <c r="C149" s="4">
        <v>1352236</v>
      </c>
      <c r="D149" s="4">
        <v>-3929032</v>
      </c>
      <c r="E149" s="4">
        <v>-4556000</v>
      </c>
      <c r="F149" s="4">
        <v>657886</v>
      </c>
      <c r="G149" s="4">
        <v>-2242007</v>
      </c>
      <c r="H149" s="4">
        <v>11689933</v>
      </c>
      <c r="I149" s="4">
        <v>10084995</v>
      </c>
      <c r="J149" s="4">
        <v>-12565360</v>
      </c>
      <c r="K149" s="4">
        <v>6483750</v>
      </c>
      <c r="L149" s="4">
        <v>10192000</v>
      </c>
      <c r="M149" s="4">
        <v>1263150</v>
      </c>
      <c r="N149" s="4">
        <v>-12194550</v>
      </c>
      <c r="O149" s="5">
        <v>-5293000</v>
      </c>
      <c r="P149" s="4">
        <v>-4122150</v>
      </c>
      <c r="Q149" s="4">
        <v>2709900</v>
      </c>
      <c r="R149" s="4">
        <v>-1353350</v>
      </c>
      <c r="S149" s="4">
        <v>-2646500</v>
      </c>
    </row>
    <row r="150" spans="1:19" ht="16" x14ac:dyDescent="0.2">
      <c r="A150" s="3" t="s">
        <v>152</v>
      </c>
      <c r="B150" s="4">
        <v>2487106</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-5843656</v>
      </c>
      <c r="C151" s="4">
        <v>-807472</v>
      </c>
      <c r="D151" s="4">
        <v>4686760</v>
      </c>
      <c r="E151" s="4">
        <v>24604313</v>
      </c>
      <c r="F151" s="4">
        <v>-24890792</v>
      </c>
      <c r="G151" s="4">
        <v>32516053</v>
      </c>
      <c r="H151" s="4">
        <v>-5455391</v>
      </c>
      <c r="I151" s="4">
        <v>40352508</v>
      </c>
      <c r="J151" s="4">
        <v>-24994140</v>
      </c>
      <c r="K151" s="4">
        <v>-1296750</v>
      </c>
      <c r="L151" s="4">
        <v>48412000</v>
      </c>
      <c r="M151" s="4">
        <v>101052000</v>
      </c>
      <c r="N151" s="4">
        <v>98911350</v>
      </c>
      <c r="O151" s="5">
        <v>103213500</v>
      </c>
      <c r="P151" s="4">
        <v>72824650</v>
      </c>
      <c r="Q151" s="4">
        <v>140914800</v>
      </c>
      <c r="R151" s="4">
        <v>-10826800</v>
      </c>
      <c r="S151" s="4">
        <v>-93950750</v>
      </c>
    </row>
    <row r="152" spans="1:19" ht="16" x14ac:dyDescent="0.2">
      <c r="A152" s="3" t="s">
        <v>154</v>
      </c>
      <c r="B152" s="4">
        <v>3171731</v>
      </c>
      <c r="C152" s="4">
        <v>-12230201</v>
      </c>
      <c r="D152" s="4">
        <v>-14303230</v>
      </c>
      <c r="E152" s="4">
        <v>-13401312</v>
      </c>
      <c r="F152" s="4">
        <v>15590045</v>
      </c>
      <c r="G152" s="4">
        <v>-18129144</v>
      </c>
      <c r="H152" s="4">
        <v>-31849937</v>
      </c>
      <c r="I152" s="4">
        <v>-46885389</v>
      </c>
      <c r="J152" s="4">
        <v>-12292200</v>
      </c>
      <c r="K152" s="4">
        <v>-28528500</v>
      </c>
      <c r="L152" s="4">
        <v>34398000</v>
      </c>
      <c r="M152" s="4">
        <v>-1263150</v>
      </c>
      <c r="N152" s="4">
        <v>-24389100</v>
      </c>
      <c r="O152" s="5">
        <v>63516000</v>
      </c>
      <c r="P152" s="4">
        <v>-111298050</v>
      </c>
      <c r="Q152" s="4">
        <v>-77232150</v>
      </c>
      <c r="R152" s="4">
        <v>535926600</v>
      </c>
      <c r="S152" s="4">
        <v>-277882500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104373990</v>
      </c>
      <c r="C154" s="4">
        <v>140042977</v>
      </c>
      <c r="D154" s="4">
        <v>144168399</v>
      </c>
      <c r="E154" s="4">
        <v>234061313</v>
      </c>
      <c r="F154" s="4">
        <v>395498362</v>
      </c>
      <c r="G154" s="4">
        <v>550005810</v>
      </c>
      <c r="H154" s="4">
        <v>658295965</v>
      </c>
      <c r="I154" s="4">
        <v>661253133</v>
      </c>
      <c r="J154" s="4">
        <v>904159600</v>
      </c>
      <c r="K154" s="4">
        <v>994607250</v>
      </c>
      <c r="L154" s="4">
        <v>1510964000</v>
      </c>
      <c r="M154" s="4">
        <v>1642095000</v>
      </c>
      <c r="N154" s="4">
        <v>1757370150</v>
      </c>
      <c r="O154" s="5">
        <v>1953117000</v>
      </c>
      <c r="P154" s="4">
        <v>441070050</v>
      </c>
      <c r="Q154" s="4">
        <v>541980000</v>
      </c>
      <c r="R154" s="4">
        <v>855317200</v>
      </c>
      <c r="S154" s="4">
        <v>162759750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-7046966</v>
      </c>
      <c r="C159" s="4">
        <v>-7484137</v>
      </c>
      <c r="D159" s="4">
        <v>-6073770</v>
      </c>
      <c r="E159" s="4">
        <v>-11793750</v>
      </c>
      <c r="F159" s="4">
        <v>-16062611</v>
      </c>
      <c r="G159" s="4">
        <v>-17911055</v>
      </c>
      <c r="H159" s="4">
        <v>-25611373</v>
      </c>
      <c r="I159" s="4">
        <v>-24696897</v>
      </c>
      <c r="J159" s="4">
        <v>-34554740</v>
      </c>
      <c r="K159" s="4">
        <v>-44089500</v>
      </c>
      <c r="L159" s="4">
        <v>-31850000</v>
      </c>
      <c r="M159" s="4">
        <v>-36631350</v>
      </c>
      <c r="N159" s="4">
        <v>-55552950</v>
      </c>
      <c r="O159" s="5">
        <v>-54253250</v>
      </c>
      <c r="P159" s="4">
        <v>-10992400</v>
      </c>
      <c r="Q159" s="4">
        <v>-18969300</v>
      </c>
      <c r="R159" s="4">
        <v>-13533500</v>
      </c>
      <c r="S159" s="4">
        <v>-11909250</v>
      </c>
    </row>
    <row r="160" spans="1:19" ht="16" x14ac:dyDescent="0.2">
      <c r="A160" s="3" t="s">
        <v>162</v>
      </c>
      <c r="B160" s="4">
        <v>-7046966</v>
      </c>
      <c r="C160" s="4">
        <v>-7484137</v>
      </c>
      <c r="D160" s="4">
        <v>-6073770</v>
      </c>
      <c r="E160" s="4">
        <v>-11793750</v>
      </c>
      <c r="F160" s="4">
        <v>-16062611</v>
      </c>
      <c r="G160" s="4">
        <v>-17911055</v>
      </c>
      <c r="H160" s="4">
        <v>-25611373</v>
      </c>
      <c r="I160" s="4">
        <v>-24696897</v>
      </c>
      <c r="J160" s="4">
        <v>-34554740</v>
      </c>
      <c r="K160" s="4">
        <v>-44089500</v>
      </c>
      <c r="L160" s="4">
        <v>-31850000</v>
      </c>
      <c r="M160" s="4">
        <v>-36631350</v>
      </c>
      <c r="N160" s="4">
        <v>-55552950</v>
      </c>
      <c r="O160" s="5">
        <v>-54253250</v>
      </c>
      <c r="P160" s="4">
        <v>-10992400</v>
      </c>
      <c r="Q160" s="4">
        <v>-18969300</v>
      </c>
      <c r="R160" s="4">
        <v>-13533500</v>
      </c>
      <c r="S160" s="4">
        <v>-11909250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-19907778</v>
      </c>
      <c r="C162" s="4">
        <v>8475913</v>
      </c>
      <c r="D162" s="4">
        <v>34616506</v>
      </c>
      <c r="E162" s="4" t="s">
        <v>24</v>
      </c>
      <c r="F162" s="4">
        <v>1011152</v>
      </c>
      <c r="G162" s="4" t="s">
        <v>24</v>
      </c>
      <c r="H162" s="4">
        <v>1051383</v>
      </c>
      <c r="I162" s="4">
        <v>3543343</v>
      </c>
      <c r="J162" s="4">
        <v>-4233980</v>
      </c>
      <c r="K162" s="4">
        <v>-14264250</v>
      </c>
      <c r="L162" s="4">
        <v>-5096000</v>
      </c>
      <c r="M162" s="4">
        <v>-39157650</v>
      </c>
      <c r="N162" s="4">
        <v>-123300450</v>
      </c>
      <c r="O162" s="5">
        <v>97920500</v>
      </c>
      <c r="P162" s="4" t="s">
        <v>24</v>
      </c>
      <c r="Q162" s="4">
        <v>2709900</v>
      </c>
      <c r="R162" s="4">
        <v>119094800</v>
      </c>
      <c r="S162" s="4">
        <v>-21172000</v>
      </c>
    </row>
    <row r="163" spans="1:19" ht="16" x14ac:dyDescent="0.2">
      <c r="A163" s="3" t="s">
        <v>165</v>
      </c>
      <c r="B163" s="4" t="s">
        <v>24</v>
      </c>
      <c r="C163" s="4">
        <v>14528391</v>
      </c>
      <c r="D163" s="4">
        <v>34826599</v>
      </c>
      <c r="E163" s="4" t="s">
        <v>24</v>
      </c>
      <c r="F163" s="4">
        <v>1011152</v>
      </c>
      <c r="G163" s="4" t="s">
        <v>24</v>
      </c>
      <c r="H163" s="4">
        <v>38207856</v>
      </c>
      <c r="I163" s="4">
        <v>3543343</v>
      </c>
      <c r="J163" s="4" t="s">
        <v>24</v>
      </c>
      <c r="K163" s="4" t="s">
        <v>24</v>
      </c>
      <c r="L163" s="4" t="s">
        <v>24</v>
      </c>
      <c r="M163" s="4">
        <v>16420950</v>
      </c>
      <c r="N163" s="4">
        <v>8129700</v>
      </c>
      <c r="O163" s="5">
        <v>161436500</v>
      </c>
      <c r="P163" s="4" t="s">
        <v>24</v>
      </c>
      <c r="Q163" s="4">
        <v>4064850</v>
      </c>
      <c r="R163" s="4">
        <v>161048650</v>
      </c>
      <c r="S163" s="4" t="s">
        <v>24</v>
      </c>
    </row>
    <row r="164" spans="1:19" ht="16" x14ac:dyDescent="0.2">
      <c r="A164" s="3" t="s">
        <v>166</v>
      </c>
      <c r="B164" s="4">
        <v>-19907778</v>
      </c>
      <c r="C164" s="4">
        <v>-6052478</v>
      </c>
      <c r="D164" s="4">
        <v>-210093</v>
      </c>
      <c r="E164" s="4" t="s">
        <v>24</v>
      </c>
      <c r="F164" s="4" t="s">
        <v>24</v>
      </c>
      <c r="G164" s="4" t="s">
        <v>24</v>
      </c>
      <c r="H164" s="4">
        <v>-37156472</v>
      </c>
      <c r="I164" s="4" t="s">
        <v>24</v>
      </c>
      <c r="J164" s="4">
        <v>-4233980</v>
      </c>
      <c r="K164" s="4">
        <v>-14264250</v>
      </c>
      <c r="L164" s="4">
        <v>-5096000</v>
      </c>
      <c r="M164" s="4">
        <v>-55578600</v>
      </c>
      <c r="N164" s="4">
        <v>-131430150</v>
      </c>
      <c r="O164" s="5">
        <v>-63516000</v>
      </c>
      <c r="P164" s="4" t="s">
        <v>24</v>
      </c>
      <c r="Q164" s="4">
        <v>-1354950</v>
      </c>
      <c r="R164" s="4">
        <v>-41953850</v>
      </c>
      <c r="S164" s="4">
        <v>-21172000</v>
      </c>
    </row>
    <row r="165" spans="1:19" ht="16" x14ac:dyDescent="0.2">
      <c r="A165" s="3" t="s">
        <v>167</v>
      </c>
      <c r="B165" s="4">
        <v>-82403394</v>
      </c>
      <c r="C165" s="4">
        <v>-46692872</v>
      </c>
      <c r="D165" s="4">
        <v>-138003024</v>
      </c>
      <c r="E165" s="4">
        <v>-555545125</v>
      </c>
      <c r="F165" s="4">
        <v>-140889530</v>
      </c>
      <c r="G165" s="4">
        <v>-345569185</v>
      </c>
      <c r="H165" s="4">
        <v>-238842346</v>
      </c>
      <c r="I165" s="4">
        <v>-265516393</v>
      </c>
      <c r="J165" s="4">
        <v>-662003260</v>
      </c>
      <c r="K165" s="4">
        <v>-654858750</v>
      </c>
      <c r="L165" s="4">
        <v>-617890000</v>
      </c>
      <c r="M165" s="4">
        <v>-1494306450</v>
      </c>
      <c r="N165" s="4">
        <v>-2121851700</v>
      </c>
      <c r="O165" s="5">
        <v>-1754629500</v>
      </c>
      <c r="P165" s="4">
        <v>-280306200</v>
      </c>
      <c r="Q165" s="4">
        <v>-321123150</v>
      </c>
      <c r="R165" s="4">
        <v>-648254650</v>
      </c>
      <c r="S165" s="4">
        <v>-537239500</v>
      </c>
    </row>
    <row r="166" spans="1:19" ht="16" x14ac:dyDescent="0.2">
      <c r="A166" s="3" t="s">
        <v>168</v>
      </c>
      <c r="B166" s="4">
        <v>7648124</v>
      </c>
      <c r="C166" s="4" t="s">
        <v>24</v>
      </c>
      <c r="D166" s="4" t="s">
        <v>24</v>
      </c>
      <c r="E166" s="4" t="s">
        <v>24</v>
      </c>
      <c r="F166" s="4" t="s">
        <v>24</v>
      </c>
      <c r="G166" s="4" t="s">
        <v>24</v>
      </c>
      <c r="H166" s="4" t="s">
        <v>24</v>
      </c>
      <c r="I166" s="4">
        <v>55255095</v>
      </c>
      <c r="J166" s="4">
        <v>161437560</v>
      </c>
      <c r="K166" s="4">
        <v>153016500</v>
      </c>
      <c r="L166" s="4">
        <v>123578000</v>
      </c>
      <c r="M166" s="4">
        <v>234945900</v>
      </c>
      <c r="N166" s="4">
        <v>292669200</v>
      </c>
      <c r="O166" s="5">
        <v>213043250</v>
      </c>
      <c r="P166" s="4">
        <v>57710100</v>
      </c>
      <c r="Q166" s="4">
        <v>35228700</v>
      </c>
      <c r="R166" s="4">
        <v>60900750</v>
      </c>
      <c r="S166" s="4">
        <v>63516000</v>
      </c>
    </row>
    <row r="167" spans="1:19" ht="16" x14ac:dyDescent="0.2">
      <c r="A167" s="3" t="s">
        <v>169</v>
      </c>
      <c r="B167" s="4">
        <v>-90051519</v>
      </c>
      <c r="C167" s="4">
        <v>-46692872</v>
      </c>
      <c r="D167" s="4">
        <v>-138003024</v>
      </c>
      <c r="E167" s="4">
        <v>-555545125</v>
      </c>
      <c r="F167" s="4">
        <v>-140889530</v>
      </c>
      <c r="G167" s="4">
        <v>-345569185</v>
      </c>
      <c r="H167" s="4">
        <v>-238842346</v>
      </c>
      <c r="I167" s="4">
        <v>-320771488</v>
      </c>
      <c r="J167" s="4">
        <v>-823440820</v>
      </c>
      <c r="K167" s="4">
        <v>-807875250</v>
      </c>
      <c r="L167" s="4">
        <v>-741468000</v>
      </c>
      <c r="M167" s="4">
        <v>-1729252350</v>
      </c>
      <c r="N167" s="4">
        <v>-2414520900</v>
      </c>
      <c r="O167" s="5">
        <v>-1967672750</v>
      </c>
      <c r="P167" s="4">
        <v>-338016300</v>
      </c>
      <c r="Q167" s="4">
        <v>-356351850</v>
      </c>
      <c r="R167" s="4">
        <v>-709155400</v>
      </c>
      <c r="S167" s="4">
        <v>-600755500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5474018</v>
      </c>
      <c r="C169" s="4">
        <v>1700478</v>
      </c>
      <c r="D169" s="4">
        <v>105544</v>
      </c>
      <c r="E169" s="4">
        <v>6415375</v>
      </c>
      <c r="F169" s="4">
        <v>1089913</v>
      </c>
      <c r="G169" s="4">
        <v>791787</v>
      </c>
      <c r="H169" s="4">
        <v>2318675</v>
      </c>
      <c r="I169" s="4">
        <v>-26446016</v>
      </c>
      <c r="J169" s="4">
        <v>6965580</v>
      </c>
      <c r="K169" s="4">
        <v>7780500</v>
      </c>
      <c r="L169" s="4">
        <v>2548000</v>
      </c>
      <c r="M169" s="4">
        <v>6315750</v>
      </c>
      <c r="N169" s="4">
        <v>5419800</v>
      </c>
      <c r="O169" s="5">
        <v>43667250</v>
      </c>
      <c r="P169" s="4">
        <v>1374050</v>
      </c>
      <c r="Q169" s="4" t="s">
        <v>24</v>
      </c>
      <c r="R169" s="4">
        <v>4060050</v>
      </c>
      <c r="S169" s="4">
        <v>38374250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-103884120</v>
      </c>
      <c r="C171" s="4">
        <v>-44000619</v>
      </c>
      <c r="D171" s="4">
        <v>-109354744</v>
      </c>
      <c r="E171" s="4">
        <v>-560923500</v>
      </c>
      <c r="F171" s="4">
        <v>-154851075</v>
      </c>
      <c r="G171" s="4">
        <v>-362688454</v>
      </c>
      <c r="H171" s="4">
        <v>-261083660</v>
      </c>
      <c r="I171" s="4">
        <v>-313115964</v>
      </c>
      <c r="J171" s="4">
        <v>-693826400</v>
      </c>
      <c r="K171" s="4">
        <v>-705432000</v>
      </c>
      <c r="L171" s="4">
        <v>-652288000</v>
      </c>
      <c r="M171" s="4">
        <v>-1563779700</v>
      </c>
      <c r="N171" s="4">
        <v>-2295285300</v>
      </c>
      <c r="O171" s="5">
        <v>-1667295000</v>
      </c>
      <c r="P171" s="4">
        <v>-289924550</v>
      </c>
      <c r="Q171" s="4">
        <v>-337382550</v>
      </c>
      <c r="R171" s="4">
        <v>-538633300</v>
      </c>
      <c r="S171" s="4">
        <v>-531946500</v>
      </c>
    </row>
    <row r="172" spans="1:19" ht="16" x14ac:dyDescent="0.2">
      <c r="A172" s="3" t="s">
        <v>173</v>
      </c>
      <c r="B172" s="4">
        <v>-5475011</v>
      </c>
      <c r="C172" s="4">
        <v>-43535279</v>
      </c>
      <c r="D172" s="4">
        <v>-63302623</v>
      </c>
      <c r="E172" s="4">
        <v>-90066000</v>
      </c>
      <c r="F172" s="4">
        <v>-98182536</v>
      </c>
      <c r="G172" s="4">
        <v>-117751229</v>
      </c>
      <c r="H172" s="4">
        <v>-113678126</v>
      </c>
      <c r="I172" s="4">
        <v>-106210066</v>
      </c>
      <c r="J172" s="4">
        <v>-115819840</v>
      </c>
      <c r="K172" s="4">
        <v>-660045750</v>
      </c>
      <c r="L172" s="4">
        <v>-108290000</v>
      </c>
      <c r="M172" s="4">
        <v>-135157050</v>
      </c>
      <c r="N172" s="4">
        <v>-155819250</v>
      </c>
      <c r="O172" s="5">
        <v>-111153000</v>
      </c>
      <c r="P172" s="4">
        <v>-28855050</v>
      </c>
      <c r="Q172" s="4">
        <v>-28453950</v>
      </c>
      <c r="R172" s="4">
        <v>-28420350</v>
      </c>
      <c r="S172" s="4">
        <v>-27788250</v>
      </c>
    </row>
    <row r="173" spans="1:19" ht="16" x14ac:dyDescent="0.2">
      <c r="A173" s="3" t="s">
        <v>174</v>
      </c>
      <c r="B173" s="4">
        <v>529615</v>
      </c>
      <c r="C173" s="4">
        <v>-44962865</v>
      </c>
      <c r="D173" s="4">
        <v>81750953</v>
      </c>
      <c r="E173" s="4">
        <v>459685313</v>
      </c>
      <c r="F173" s="4">
        <v>-176378310</v>
      </c>
      <c r="G173" s="4">
        <v>129200191</v>
      </c>
      <c r="H173" s="4">
        <v>-11679204</v>
      </c>
      <c r="I173" s="4">
        <v>64545719</v>
      </c>
      <c r="J173" s="4">
        <v>150101420</v>
      </c>
      <c r="K173" s="4">
        <v>1296750</v>
      </c>
      <c r="L173" s="4">
        <v>-70070000</v>
      </c>
      <c r="M173" s="4">
        <v>147788550</v>
      </c>
      <c r="N173" s="4">
        <v>379386000</v>
      </c>
      <c r="O173" s="5">
        <v>-17202250</v>
      </c>
      <c r="P173" s="4">
        <v>-26106950</v>
      </c>
      <c r="Q173" s="4">
        <v>-92136600</v>
      </c>
      <c r="R173" s="4">
        <v>93381150</v>
      </c>
      <c r="S173" s="4">
        <v>6616250</v>
      </c>
    </row>
    <row r="174" spans="1:19" ht="16" x14ac:dyDescent="0.2">
      <c r="A174" s="3" t="s">
        <v>175</v>
      </c>
      <c r="B174" s="4">
        <v>529615</v>
      </c>
      <c r="C174" s="4">
        <v>3787890</v>
      </c>
      <c r="D174" s="4">
        <v>81750953</v>
      </c>
      <c r="E174" s="4">
        <v>459685313</v>
      </c>
      <c r="F174" s="4">
        <v>94088122</v>
      </c>
      <c r="G174" s="4">
        <v>221851772</v>
      </c>
      <c r="H174" s="4" t="s">
        <v>24</v>
      </c>
      <c r="I174" s="4">
        <v>237674591</v>
      </c>
      <c r="J174" s="4">
        <v>150784320</v>
      </c>
      <c r="K174" s="4">
        <v>70024500</v>
      </c>
      <c r="L174" s="4">
        <v>61152000</v>
      </c>
      <c r="M174" s="4">
        <v>260208900</v>
      </c>
      <c r="N174" s="4">
        <v>644956200</v>
      </c>
      <c r="O174" s="5">
        <v>404914500</v>
      </c>
      <c r="P174" s="4">
        <v>30229100</v>
      </c>
      <c r="Q174" s="4">
        <v>39293550</v>
      </c>
      <c r="R174" s="4">
        <v>243603000</v>
      </c>
      <c r="S174" s="4">
        <v>99243750</v>
      </c>
    </row>
    <row r="175" spans="1:19" ht="16" x14ac:dyDescent="0.2">
      <c r="A175" s="3" t="s">
        <v>176</v>
      </c>
      <c r="B175" s="4" t="s">
        <v>24</v>
      </c>
      <c r="C175" s="4">
        <v>-48750755</v>
      </c>
      <c r="D175" s="4" t="s">
        <v>24</v>
      </c>
      <c r="E175" s="4" t="s">
        <v>24</v>
      </c>
      <c r="F175" s="4">
        <v>-270466432</v>
      </c>
      <c r="G175" s="4">
        <v>-92651581</v>
      </c>
      <c r="H175" s="4">
        <v>-11679204</v>
      </c>
      <c r="I175" s="4">
        <v>-173128872</v>
      </c>
      <c r="J175" s="4">
        <v>-682900</v>
      </c>
      <c r="K175" s="4">
        <v>-68727750</v>
      </c>
      <c r="L175" s="4">
        <v>-131222000</v>
      </c>
      <c r="M175" s="4">
        <v>-112420350</v>
      </c>
      <c r="N175" s="4">
        <v>-265570200</v>
      </c>
      <c r="O175" s="5">
        <v>-422116750</v>
      </c>
      <c r="P175" s="4">
        <v>-56336050</v>
      </c>
      <c r="Q175" s="4">
        <v>-131430150</v>
      </c>
      <c r="R175" s="4">
        <v>-150221850</v>
      </c>
      <c r="S175" s="4">
        <v>-92627500</v>
      </c>
    </row>
    <row r="176" spans="1:19" ht="16" x14ac:dyDescent="0.2">
      <c r="A176" s="3" t="s">
        <v>177</v>
      </c>
      <c r="B176" s="4" t="s">
        <v>24</v>
      </c>
      <c r="C176" s="4" t="s">
        <v>24</v>
      </c>
      <c r="D176" s="4" t="s">
        <v>24</v>
      </c>
      <c r="E176" s="4" t="s">
        <v>24</v>
      </c>
      <c r="F176" s="4" t="s">
        <v>24</v>
      </c>
      <c r="G176" s="4" t="s">
        <v>24</v>
      </c>
      <c r="H176" s="4" t="s">
        <v>24</v>
      </c>
      <c r="I176" s="4" t="s">
        <v>24</v>
      </c>
      <c r="J176" s="4" t="s">
        <v>24</v>
      </c>
      <c r="K176" s="4" t="s">
        <v>24</v>
      </c>
      <c r="L176" s="4" t="s">
        <v>24</v>
      </c>
      <c r="M176" s="4" t="s">
        <v>24</v>
      </c>
      <c r="N176" s="4" t="s">
        <v>24</v>
      </c>
      <c r="O176" s="5" t="s">
        <v>24</v>
      </c>
      <c r="P176" s="4" t="s">
        <v>24</v>
      </c>
      <c r="Q176" s="4" t="s">
        <v>24</v>
      </c>
      <c r="R176" s="4" t="s">
        <v>24</v>
      </c>
      <c r="S176" s="4" t="s">
        <v>24</v>
      </c>
    </row>
    <row r="177" spans="1:1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9" ht="16" x14ac:dyDescent="0.2">
      <c r="A179" s="3" t="s">
        <v>180</v>
      </c>
      <c r="B179" s="4">
        <v>4151470</v>
      </c>
      <c r="C179" s="4">
        <v>-5069867</v>
      </c>
      <c r="D179" s="4">
        <v>-45665789</v>
      </c>
      <c r="E179" s="4">
        <v>-4006687</v>
      </c>
      <c r="F179" s="4">
        <v>32963795</v>
      </c>
      <c r="G179" s="4">
        <v>-39467109</v>
      </c>
      <c r="H179" s="4">
        <v>-32291143</v>
      </c>
      <c r="I179" s="4">
        <v>-149652348</v>
      </c>
      <c r="J179" s="4">
        <v>-100659460</v>
      </c>
      <c r="K179" s="4">
        <v>15561000</v>
      </c>
      <c r="L179" s="4">
        <v>-136318000</v>
      </c>
      <c r="M179" s="4">
        <v>-64420650</v>
      </c>
      <c r="N179" s="4">
        <v>430874100</v>
      </c>
      <c r="O179" s="5">
        <v>224952500</v>
      </c>
      <c r="P179" s="4">
        <v>-67328450</v>
      </c>
      <c r="Q179" s="4">
        <v>75877200</v>
      </c>
      <c r="R179" s="4">
        <v>-123154850</v>
      </c>
      <c r="S179" s="4">
        <v>336105500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-793926</v>
      </c>
      <c r="C181" s="4">
        <v>-93568011</v>
      </c>
      <c r="D181" s="4">
        <v>-27217459</v>
      </c>
      <c r="E181" s="4">
        <v>365612625</v>
      </c>
      <c r="F181" s="4">
        <v>-241597051</v>
      </c>
      <c r="G181" s="4">
        <v>-28018147</v>
      </c>
      <c r="H181" s="4">
        <v>-157648474</v>
      </c>
      <c r="I181" s="4">
        <v>-191316694</v>
      </c>
      <c r="J181" s="4">
        <v>-66377880</v>
      </c>
      <c r="K181" s="4">
        <v>-643188000</v>
      </c>
      <c r="L181" s="4">
        <v>-314678000</v>
      </c>
      <c r="M181" s="4">
        <v>-51789150</v>
      </c>
      <c r="N181" s="4">
        <v>654440850</v>
      </c>
      <c r="O181" s="5">
        <v>96597250</v>
      </c>
      <c r="P181" s="4">
        <v>-122290450</v>
      </c>
      <c r="Q181" s="4">
        <v>-44713350</v>
      </c>
      <c r="R181" s="4">
        <v>-58194050</v>
      </c>
      <c r="S181" s="4">
        <v>314933500</v>
      </c>
    </row>
    <row r="182" spans="1:19" ht="16" x14ac:dyDescent="0.2">
      <c r="A182" s="3" t="s">
        <v>182</v>
      </c>
      <c r="B182" s="4">
        <v>-2019097</v>
      </c>
      <c r="C182" s="4">
        <v>-224015</v>
      </c>
      <c r="D182" s="4">
        <v>191174</v>
      </c>
      <c r="E182" s="4">
        <v>194438</v>
      </c>
      <c r="F182" s="4">
        <v>-7491561</v>
      </c>
      <c r="G182" s="4">
        <v>-9565343</v>
      </c>
      <c r="H182" s="4">
        <v>-4842532</v>
      </c>
      <c r="I182" s="4">
        <v>12910397</v>
      </c>
      <c r="J182" s="4">
        <v>-7921640</v>
      </c>
      <c r="K182" s="4">
        <v>1296750</v>
      </c>
      <c r="L182" s="4">
        <v>19110000</v>
      </c>
      <c r="M182" s="4">
        <v>-20210400</v>
      </c>
      <c r="N182" s="4">
        <v>-52843050</v>
      </c>
      <c r="O182" s="5">
        <v>5293000</v>
      </c>
      <c r="P182" s="4">
        <v>-43969600</v>
      </c>
      <c r="Q182" s="4">
        <v>37938600</v>
      </c>
      <c r="R182" s="4">
        <v>9473450</v>
      </c>
      <c r="S182" s="4">
        <v>1323250</v>
      </c>
    </row>
    <row r="183" spans="1:19" ht="16" x14ac:dyDescent="0.2">
      <c r="A183" s="3" t="s">
        <v>183</v>
      </c>
      <c r="B183" s="4">
        <v>-304057</v>
      </c>
      <c r="C183" s="4">
        <v>2474348</v>
      </c>
      <c r="D183" s="4">
        <v>7596195</v>
      </c>
      <c r="E183" s="4">
        <v>38750438</v>
      </c>
      <c r="F183" s="4">
        <v>-949765</v>
      </c>
      <c r="G183" s="4">
        <v>159299210</v>
      </c>
      <c r="H183" s="4">
        <v>239563831</v>
      </c>
      <c r="I183" s="4">
        <v>156820475</v>
      </c>
      <c r="J183" s="4">
        <v>143955320</v>
      </c>
      <c r="K183" s="4">
        <v>-354012750</v>
      </c>
      <c r="L183" s="4">
        <v>543998000</v>
      </c>
      <c r="M183" s="4">
        <v>26526150</v>
      </c>
      <c r="N183" s="4">
        <v>116525700</v>
      </c>
      <c r="O183" s="5">
        <v>382419250</v>
      </c>
      <c r="P183" s="4">
        <v>28855050</v>
      </c>
      <c r="Q183" s="4">
        <v>159884100</v>
      </c>
      <c r="R183" s="4">
        <v>258489850</v>
      </c>
      <c r="S183" s="4">
        <v>-54253250</v>
      </c>
    </row>
    <row r="184" spans="1:19" ht="16" x14ac:dyDescent="0.2">
      <c r="A184" s="3" t="s">
        <v>54</v>
      </c>
      <c r="B184" s="4">
        <v>185309763</v>
      </c>
      <c r="C184" s="4">
        <v>171756374</v>
      </c>
      <c r="D184" s="4">
        <v>199447671</v>
      </c>
      <c r="E184" s="4">
        <v>279814688</v>
      </c>
      <c r="F184" s="4">
        <v>450350765</v>
      </c>
      <c r="G184" s="4">
        <v>682891284</v>
      </c>
      <c r="H184" s="4">
        <v>779631487</v>
      </c>
      <c r="I184" s="4">
        <v>867597710</v>
      </c>
      <c r="J184" s="4">
        <v>1141808800</v>
      </c>
      <c r="K184" s="4">
        <v>1304530500</v>
      </c>
      <c r="L184" s="4">
        <v>1586130000</v>
      </c>
      <c r="M184" s="4">
        <v>1989461250</v>
      </c>
      <c r="N184" s="4">
        <v>2510722350</v>
      </c>
      <c r="O184" s="5">
        <v>2700753250</v>
      </c>
      <c r="P184" s="4">
        <v>665040200</v>
      </c>
      <c r="Q184" s="4">
        <v>703219050</v>
      </c>
      <c r="R184" s="4">
        <v>665848200</v>
      </c>
      <c r="S184" s="4">
        <v>722494500</v>
      </c>
    </row>
    <row r="185" spans="1:19" ht="16" x14ac:dyDescent="0.2">
      <c r="A185" s="3" t="s">
        <v>55</v>
      </c>
      <c r="B185" s="6">
        <v>29.56</v>
      </c>
      <c r="C185" s="6">
        <v>21.81</v>
      </c>
      <c r="D185" s="6">
        <v>22.48</v>
      </c>
      <c r="E185" s="6">
        <v>21.75</v>
      </c>
      <c r="F185" s="6">
        <v>23.29</v>
      </c>
      <c r="G185" s="6">
        <v>26.74</v>
      </c>
      <c r="H185" s="6">
        <v>27.36</v>
      </c>
      <c r="I185" s="6">
        <v>27.93</v>
      </c>
      <c r="J185" s="6">
        <v>27.32</v>
      </c>
      <c r="K185" s="6">
        <v>28.83</v>
      </c>
      <c r="L185" s="6">
        <v>31.37</v>
      </c>
      <c r="M185" s="6">
        <v>30.84</v>
      </c>
      <c r="N185" s="6">
        <v>27.98</v>
      </c>
      <c r="O185" s="7">
        <v>27.1</v>
      </c>
      <c r="P185" s="6">
        <v>28.73</v>
      </c>
      <c r="Q185" s="4">
        <v>28</v>
      </c>
      <c r="R185" s="6">
        <v>27.26</v>
      </c>
      <c r="S185" s="6">
        <v>27.1</v>
      </c>
    </row>
    <row r="186" spans="1:19" ht="16" x14ac:dyDescent="0.2">
      <c r="A186" s="3" t="s">
        <v>184</v>
      </c>
      <c r="B186" s="4">
        <v>82403395</v>
      </c>
      <c r="C186" s="4">
        <v>46692872</v>
      </c>
      <c r="D186" s="4">
        <v>138003024</v>
      </c>
      <c r="E186" s="4">
        <v>555545125</v>
      </c>
      <c r="F186" s="4">
        <v>140889530</v>
      </c>
      <c r="G186" s="4">
        <v>345569185</v>
      </c>
      <c r="H186" s="4">
        <v>238842346</v>
      </c>
      <c r="I186" s="4">
        <v>265516393</v>
      </c>
      <c r="J186" s="4">
        <v>662003260</v>
      </c>
      <c r="K186" s="4">
        <v>654858750</v>
      </c>
      <c r="L186" s="4">
        <v>617890000</v>
      </c>
      <c r="M186" s="4">
        <v>1494306450</v>
      </c>
      <c r="N186" s="4">
        <v>2121851700</v>
      </c>
      <c r="O186" s="5">
        <v>1754629500</v>
      </c>
      <c r="P186" s="4">
        <v>280306200</v>
      </c>
      <c r="Q186" s="4">
        <v>321123150</v>
      </c>
      <c r="R186" s="4">
        <v>648254650</v>
      </c>
      <c r="S186" s="4">
        <v>537239500</v>
      </c>
    </row>
    <row r="187" spans="1:19" ht="16" x14ac:dyDescent="0.2">
      <c r="A187" s="3" t="s">
        <v>185</v>
      </c>
      <c r="B187" s="4">
        <v>97327024</v>
      </c>
      <c r="C187" s="4">
        <v>132558840</v>
      </c>
      <c r="D187" s="4">
        <v>138094629</v>
      </c>
      <c r="E187" s="4">
        <v>222267563</v>
      </c>
      <c r="F187" s="4">
        <v>379435751</v>
      </c>
      <c r="G187" s="4">
        <v>532094755</v>
      </c>
      <c r="H187" s="4">
        <v>632684592</v>
      </c>
      <c r="I187" s="4">
        <v>636556236</v>
      </c>
      <c r="J187" s="4">
        <v>869604860</v>
      </c>
      <c r="K187" s="4">
        <v>950517750</v>
      </c>
      <c r="L187" s="4">
        <v>1479114000</v>
      </c>
      <c r="M187" s="4">
        <v>1605463650</v>
      </c>
      <c r="N187" s="4">
        <v>1701817200</v>
      </c>
      <c r="O187" s="5">
        <v>1898863750</v>
      </c>
      <c r="P187" s="4">
        <v>430077650</v>
      </c>
      <c r="Q187" s="4">
        <v>523010700</v>
      </c>
      <c r="R187" s="4">
        <v>841783700</v>
      </c>
      <c r="S187" s="4">
        <v>150850500</v>
      </c>
    </row>
    <row r="188" spans="1:19" ht="16" x14ac:dyDescent="0.2">
      <c r="A188" s="28" t="s">
        <v>186</v>
      </c>
      <c r="B188" s="26">
        <v>100737768</v>
      </c>
      <c r="C188" s="26" t="s">
        <v>24</v>
      </c>
      <c r="D188" s="26">
        <v>139418776</v>
      </c>
      <c r="E188" s="26">
        <v>225100254</v>
      </c>
      <c r="F188" s="26">
        <v>389022984</v>
      </c>
      <c r="G188" s="26">
        <v>549665502</v>
      </c>
      <c r="H188" s="26">
        <v>654819903</v>
      </c>
      <c r="I188" s="26">
        <v>656083434</v>
      </c>
      <c r="J188" s="26">
        <v>896819986</v>
      </c>
      <c r="K188" s="26">
        <v>986502563</v>
      </c>
      <c r="L188" s="26">
        <v>1516881868</v>
      </c>
      <c r="M188" s="26">
        <v>1635536077</v>
      </c>
      <c r="N188" s="26">
        <v>1792271794</v>
      </c>
      <c r="O188" s="27">
        <v>1992842004</v>
      </c>
      <c r="P188" s="26">
        <v>455529612</v>
      </c>
      <c r="Q188" s="26">
        <v>554214402</v>
      </c>
      <c r="R188" s="26">
        <v>841783700</v>
      </c>
      <c r="S188" s="26">
        <v>168270500</v>
      </c>
    </row>
    <row r="189" spans="1:19" ht="16" x14ac:dyDescent="0.2">
      <c r="A189" s="21" t="s">
        <v>199</v>
      </c>
      <c r="B189" s="22"/>
      <c r="C189" s="23" t="e">
        <f>(C188/B188)-1</f>
        <v>#VALUE!</v>
      </c>
      <c r="D189" s="23" t="e">
        <f>(D188/C188)-1</f>
        <v>#VALUE!</v>
      </c>
      <c r="E189" s="23">
        <f>(E188/D188)-1</f>
        <v>0.61456197262842127</v>
      </c>
      <c r="F189" s="23">
        <f t="shared" ref="F189:O189" si="11">(F188/E188)-1</f>
        <v>0.72822099081238711</v>
      </c>
      <c r="G189" s="23">
        <f t="shared" si="11"/>
        <v>0.41293837281346857</v>
      </c>
      <c r="H189" s="23">
        <f t="shared" si="11"/>
        <v>0.19130616823756941</v>
      </c>
      <c r="I189" s="23">
        <f t="shared" si="11"/>
        <v>1.9295855153627084E-3</v>
      </c>
      <c r="J189" s="23">
        <f t="shared" si="11"/>
        <v>0.3669297828970941</v>
      </c>
      <c r="K189" s="23">
        <f t="shared" si="11"/>
        <v>0.100000644945484</v>
      </c>
      <c r="L189" s="23">
        <f t="shared" si="11"/>
        <v>0.53763601321733212</v>
      </c>
      <c r="M189" s="23">
        <f t="shared" si="11"/>
        <v>7.8222445335472957E-2</v>
      </c>
      <c r="N189" s="23">
        <f t="shared" si="11"/>
        <v>9.5831403051343411E-2</v>
      </c>
      <c r="O189" s="23">
        <f t="shared" si="11"/>
        <v>0.11190836717480579</v>
      </c>
      <c r="P189" s="23"/>
      <c r="Q189" s="23">
        <f t="shared" ref="Q189:S189" si="12">(Q188/P188)-1</f>
        <v>0.21663748612680744</v>
      </c>
      <c r="R189" s="23">
        <f t="shared" si="12"/>
        <v>0.5188773459553655</v>
      </c>
      <c r="S189" s="23">
        <f t="shared" si="12"/>
        <v>-0.80010244912083706</v>
      </c>
    </row>
    <row r="190" spans="1:19" ht="16" x14ac:dyDescent="0.2">
      <c r="A190" s="24" t="s">
        <v>200</v>
      </c>
      <c r="B190" s="25">
        <f t="shared" ref="B190:S190" si="13">B188/B2</f>
        <v>0.16070447152376027</v>
      </c>
      <c r="C190" s="25" t="e">
        <f t="shared" si="13"/>
        <v>#VALUE!</v>
      </c>
      <c r="D190" s="25">
        <f t="shared" si="13"/>
        <v>0.15711039147664563</v>
      </c>
      <c r="E190" s="25">
        <f t="shared" si="13"/>
        <v>0.17497791712772245</v>
      </c>
      <c r="F190" s="25">
        <f t="shared" si="13"/>
        <v>0.20119959926635023</v>
      </c>
      <c r="G190" s="25">
        <f t="shared" si="13"/>
        <v>0.21525163352526447</v>
      </c>
      <c r="H190" s="25">
        <f t="shared" si="13"/>
        <v>0.22977373855683136</v>
      </c>
      <c r="I190" s="25">
        <f t="shared" si="13"/>
        <v>0.21119082966679553</v>
      </c>
      <c r="J190" s="25">
        <f t="shared" si="13"/>
        <v>0.21457669452629013</v>
      </c>
      <c r="K190" s="25">
        <f t="shared" si="13"/>
        <v>0.2180424191417539</v>
      </c>
      <c r="L190" s="25">
        <f t="shared" si="13"/>
        <v>0.29998616989676269</v>
      </c>
      <c r="M190" s="25">
        <f t="shared" si="13"/>
        <v>0.25353583059300167</v>
      </c>
      <c r="N190" s="25">
        <f t="shared" si="13"/>
        <v>0.19975213249038679</v>
      </c>
      <c r="O190" s="25">
        <f t="shared" si="13"/>
        <v>0.20000276031712938</v>
      </c>
      <c r="P190" s="25">
        <f t="shared" si="13"/>
        <v>0.19218742941763717</v>
      </c>
      <c r="Q190" s="25">
        <f t="shared" si="13"/>
        <v>0.2213362619888691</v>
      </c>
      <c r="R190" s="25">
        <f t="shared" si="13"/>
        <v>0.32429614181438998</v>
      </c>
      <c r="S190" s="25">
        <f t="shared" si="13"/>
        <v>6.2366138774902068E-2</v>
      </c>
    </row>
    <row r="191" spans="1:19" ht="16" x14ac:dyDescent="0.2">
      <c r="A191" s="3" t="s">
        <v>187</v>
      </c>
      <c r="B191" s="4">
        <v>97856639</v>
      </c>
      <c r="C191" s="4">
        <v>87595975</v>
      </c>
      <c r="D191" s="4">
        <v>219845582</v>
      </c>
      <c r="E191" s="4">
        <v>681952875</v>
      </c>
      <c r="F191" s="4">
        <v>203057441</v>
      </c>
      <c r="G191" s="4">
        <v>661294946</v>
      </c>
      <c r="H191" s="4">
        <v>621005388</v>
      </c>
      <c r="I191" s="4">
        <v>701101955</v>
      </c>
      <c r="J191" s="4">
        <v>1019706280</v>
      </c>
      <c r="K191" s="4">
        <v>951814500</v>
      </c>
      <c r="L191" s="4">
        <v>1409044000</v>
      </c>
      <c r="M191" s="4">
        <v>1753252200</v>
      </c>
      <c r="N191" s="4">
        <v>2081203200</v>
      </c>
      <c r="O191" s="5">
        <v>1881661500</v>
      </c>
      <c r="P191" s="4">
        <v>403970700</v>
      </c>
      <c r="Q191" s="4">
        <v>430874100</v>
      </c>
      <c r="R191" s="4">
        <v>935164850</v>
      </c>
      <c r="S191" s="4">
        <v>157466750</v>
      </c>
    </row>
    <row r="192" spans="1:19" ht="16" x14ac:dyDescent="0.2">
      <c r="A192" s="3" t="s">
        <v>188</v>
      </c>
      <c r="B192" s="6">
        <v>4.59</v>
      </c>
      <c r="C192" s="6">
        <v>6.25</v>
      </c>
      <c r="D192" s="6">
        <v>6.51</v>
      </c>
      <c r="E192" s="6">
        <v>10.49</v>
      </c>
      <c r="F192" s="6">
        <v>17.91</v>
      </c>
      <c r="G192" s="6">
        <v>25.11</v>
      </c>
      <c r="H192" s="6">
        <v>29.85</v>
      </c>
      <c r="I192" s="6">
        <v>30.03</v>
      </c>
      <c r="J192" s="6">
        <v>41.03</v>
      </c>
      <c r="K192" s="6">
        <v>44.85</v>
      </c>
      <c r="L192" s="6">
        <v>69.790000000000006</v>
      </c>
      <c r="M192" s="6">
        <v>75.760000000000005</v>
      </c>
      <c r="N192" s="6">
        <v>80.31</v>
      </c>
      <c r="O192" s="7">
        <v>89.6</v>
      </c>
      <c r="P192" s="6">
        <v>20.29</v>
      </c>
      <c r="Q192" s="6">
        <v>24.67</v>
      </c>
      <c r="R192" s="6">
        <v>39.72</v>
      </c>
      <c r="S192" s="6">
        <v>7.12</v>
      </c>
    </row>
    <row r="193" spans="1:19" ht="16" x14ac:dyDescent="0.2">
      <c r="A193" s="3" t="s">
        <v>189</v>
      </c>
      <c r="B193" s="6">
        <v>9.48</v>
      </c>
      <c r="C193" s="6">
        <v>11.01</v>
      </c>
      <c r="D193" s="6">
        <v>16.97</v>
      </c>
      <c r="E193" s="6">
        <v>19.399999999999999</v>
      </c>
      <c r="F193" s="6">
        <v>17.73</v>
      </c>
      <c r="G193" s="6">
        <v>21.6</v>
      </c>
      <c r="H193" s="6">
        <v>18.87</v>
      </c>
      <c r="I193" s="6">
        <v>23.45</v>
      </c>
      <c r="J193" s="6">
        <v>19.760000000000002</v>
      </c>
      <c r="K193" s="6">
        <v>25.69</v>
      </c>
      <c r="L193" s="6">
        <v>22.71</v>
      </c>
      <c r="M193" s="6">
        <v>29.61</v>
      </c>
      <c r="N193" s="6">
        <v>24.7</v>
      </c>
      <c r="O193" s="7">
        <v>28.96</v>
      </c>
      <c r="P193" s="4" t="s">
        <v>24</v>
      </c>
      <c r="Q193" s="4" t="s">
        <v>24</v>
      </c>
      <c r="R193" s="6">
        <v>27.23</v>
      </c>
      <c r="S193" s="6">
        <v>29.11</v>
      </c>
    </row>
    <row r="194" spans="1:19" ht="16" x14ac:dyDescent="0.2">
      <c r="A194" s="3" t="s">
        <v>190</v>
      </c>
      <c r="B194" s="6">
        <v>2.5099999999999998</v>
      </c>
      <c r="C194" s="6">
        <v>0.88</v>
      </c>
      <c r="D194" s="6">
        <v>1.56</v>
      </c>
      <c r="E194" s="6">
        <v>2.37</v>
      </c>
      <c r="F194" s="6">
        <v>3.31</v>
      </c>
      <c r="G194" s="6">
        <v>2.23</v>
      </c>
      <c r="H194" s="6">
        <v>2.37</v>
      </c>
      <c r="I194" s="6">
        <v>2.38</v>
      </c>
      <c r="J194" s="6">
        <v>1.75</v>
      </c>
      <c r="K194" s="6">
        <v>2.2999999999999998</v>
      </c>
      <c r="L194" s="6">
        <v>2.72</v>
      </c>
      <c r="M194" s="6">
        <v>4.1900000000000004</v>
      </c>
      <c r="N194" s="6">
        <v>2.5299999999999998</v>
      </c>
      <c r="O194" s="7">
        <v>3.04</v>
      </c>
      <c r="P194" s="6">
        <v>2.36</v>
      </c>
      <c r="Q194" s="6">
        <v>2.63</v>
      </c>
      <c r="R194" s="6">
        <v>6.72</v>
      </c>
      <c r="S194" s="6">
        <v>1.19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B13 A37:S128 A130:S141 A142 A144:S187 A188:Q188 S188 P1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80135-7A3A-F045-9393-1F73F8F52D75}">
  <dimension ref="A1:R110"/>
  <sheetViews>
    <sheetView tabSelected="1" workbookViewId="0">
      <selection activeCell="I18" sqref="I18"/>
    </sheetView>
  </sheetViews>
  <sheetFormatPr baseColWidth="10" defaultRowHeight="15" x14ac:dyDescent="0.2"/>
  <cols>
    <col min="1" max="18" width="18.83203125" customWidth="1"/>
  </cols>
  <sheetData>
    <row r="1" spans="1:18" s="117" customFormat="1" ht="22" customHeight="1" x14ac:dyDescent="0.2">
      <c r="A1" s="116" t="e" vm="2">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5" cm="1">
        <f t="array" ref="A3">_FV(A1,"Market cap",TRUE)*K8</f>
        <v>50997047679</v>
      </c>
      <c r="B3" s="36" t="s">
        <v>201</v>
      </c>
      <c r="C3" s="94">
        <f>Financials!O8*0.01</f>
        <v>0.88290000000000013</v>
      </c>
      <c r="D3" s="36" t="s">
        <v>202</v>
      </c>
      <c r="E3" s="94">
        <f>SUM(C11:E11)/3</f>
        <v>0.26142264248266972</v>
      </c>
      <c r="F3" s="37" t="s">
        <v>203</v>
      </c>
      <c r="G3" s="38">
        <f>AVERAGE(Financials!J129:O129)</f>
        <v>0</v>
      </c>
      <c r="H3" s="37" t="s">
        <v>204</v>
      </c>
      <c r="I3" s="98">
        <f>J15*(1+I7)/(I6-I7)</f>
        <v>46514464166.013969</v>
      </c>
      <c r="J3" s="39" t="s">
        <v>205</v>
      </c>
      <c r="K3" s="103">
        <f>(Financials!O172*-1)/Model!A3</f>
        <v>2.1795967621429883E-3</v>
      </c>
      <c r="L3" s="40" t="s">
        <v>206</v>
      </c>
      <c r="M3" s="41"/>
      <c r="N3" s="118" t="s">
        <v>207</v>
      </c>
      <c r="O3" s="119"/>
      <c r="P3" s="41"/>
      <c r="Q3" s="41"/>
      <c r="R3" s="41"/>
    </row>
    <row r="4" spans="1:18" ht="22" customHeight="1" x14ac:dyDescent="0.2">
      <c r="A4" s="42">
        <f>Financials!O56-Financials!O96-Financials!O105</f>
        <v>-2323627000</v>
      </c>
      <c r="B4" s="43" t="s">
        <v>208</v>
      </c>
      <c r="C4" s="95">
        <f>Financials!O17*0.01</f>
        <v>0.14849999999999999</v>
      </c>
      <c r="D4" s="43" t="s">
        <v>209</v>
      </c>
      <c r="E4" s="95">
        <f>SUM(C13:E13)/3</f>
        <v>0.25431248937143552</v>
      </c>
      <c r="F4" s="44" t="s">
        <v>210</v>
      </c>
      <c r="G4" s="45">
        <f>A5*(1+(5*G3))</f>
        <v>21191530</v>
      </c>
      <c r="H4" s="44" t="s">
        <v>211</v>
      </c>
      <c r="I4" s="99">
        <f>NPV(I6,F15,G15,H15,I15,(J15+I3))</f>
        <v>39185551504.762886</v>
      </c>
      <c r="J4" s="44" t="s">
        <v>212</v>
      </c>
      <c r="K4" s="100" cm="1">
        <f t="array" ref="K4">_FV(A1,"Change (%)",TRUE)</f>
        <v>9.4149999999999998E-3</v>
      </c>
      <c r="L4" s="46" t="s">
        <v>213</v>
      </c>
      <c r="M4" s="41"/>
      <c r="N4" s="120" t="s">
        <v>214</v>
      </c>
      <c r="O4" s="121"/>
      <c r="P4" s="41"/>
      <c r="Q4" s="41"/>
      <c r="R4" s="41"/>
    </row>
    <row r="5" spans="1:18" ht="22" customHeight="1" x14ac:dyDescent="0.2">
      <c r="A5" s="42" cm="1">
        <f t="array" ref="A5">_FV(A1,"Shares outstanding",TRUE)</f>
        <v>21191530</v>
      </c>
      <c r="B5" s="43" t="s">
        <v>215</v>
      </c>
      <c r="C5" s="95">
        <f>F14</f>
        <v>0.13698630136986301</v>
      </c>
      <c r="D5" s="47" t="s">
        <v>216</v>
      </c>
      <c r="E5" s="95">
        <f>SUM(C16:E16)/3</f>
        <v>0.23722995386804949</v>
      </c>
      <c r="F5" s="44" t="s">
        <v>217</v>
      </c>
      <c r="G5" s="45">
        <f>Financials!O56</f>
        <v>1303401250</v>
      </c>
      <c r="H5" s="44" t="s">
        <v>218</v>
      </c>
      <c r="I5" s="99">
        <f>I4+G5-G6</f>
        <v>36861924504.762886</v>
      </c>
      <c r="J5" s="44" t="s">
        <v>219</v>
      </c>
      <c r="K5" s="104" cm="1">
        <f t="array" ref="K5">_FV(A1,"Price")</f>
        <v>2436.85</v>
      </c>
      <c r="L5" s="48" t="s">
        <v>220</v>
      </c>
      <c r="M5" s="41"/>
      <c r="N5" s="49" t="s">
        <v>221</v>
      </c>
      <c r="O5" s="50">
        <f>Financials!O20</f>
        <v>162759750</v>
      </c>
      <c r="P5" s="41"/>
      <c r="Q5" s="41"/>
      <c r="R5" s="41"/>
    </row>
    <row r="6" spans="1:18" ht="22" customHeight="1" x14ac:dyDescent="0.2">
      <c r="A6" s="51">
        <f>O20/F10</f>
        <v>4.4496158868336098</v>
      </c>
      <c r="B6" s="43" t="s">
        <v>222</v>
      </c>
      <c r="C6" s="95">
        <f>F17</f>
        <v>0.17363231829683273</v>
      </c>
      <c r="D6" s="47" t="s">
        <v>200</v>
      </c>
      <c r="E6" s="95">
        <f>Financials!O33/Financials!O126</f>
        <v>0.25949705724986621</v>
      </c>
      <c r="F6" s="43" t="s">
        <v>223</v>
      </c>
      <c r="G6" s="45">
        <f>Financials!O96+Financials!O105</f>
        <v>3627028250</v>
      </c>
      <c r="H6" s="44" t="s">
        <v>224</v>
      </c>
      <c r="I6" s="102">
        <f>N25</f>
        <v>9.3312084358517788E-2</v>
      </c>
      <c r="J6" s="44" t="s">
        <v>225</v>
      </c>
      <c r="K6" s="105">
        <f>I5/G4</f>
        <v>1739.4649893029377</v>
      </c>
      <c r="L6" s="52" t="s">
        <v>226</v>
      </c>
      <c r="M6" s="41"/>
      <c r="N6" s="49" t="s">
        <v>227</v>
      </c>
      <c r="O6" s="50">
        <f>Financials!O96</f>
        <v>1475423750</v>
      </c>
      <c r="P6" s="41"/>
      <c r="Q6" s="41"/>
      <c r="R6" s="41"/>
    </row>
    <row r="7" spans="1:18" ht="22" customHeight="1" thickBot="1" x14ac:dyDescent="0.25">
      <c r="A7" s="53">
        <f>O20/F12</f>
        <v>32.482195973885354</v>
      </c>
      <c r="B7" s="54" t="s">
        <v>228</v>
      </c>
      <c r="C7" s="96">
        <f>F15/A3</f>
        <v>3.9021866766210063E-2</v>
      </c>
      <c r="D7" s="54" t="s">
        <v>229</v>
      </c>
      <c r="E7" s="97">
        <f>(Financials!O16*(1-0.25))/(Financials!O126+Financials!O105+Financials!O96)</f>
        <v>0.18188720173535791</v>
      </c>
      <c r="F7" s="54" t="s">
        <v>196</v>
      </c>
      <c r="G7" s="55">
        <f>(Financials!O96+Financials!O105)/Financials!O126</f>
        <v>1.4665596575708935</v>
      </c>
      <c r="H7" s="56" t="s">
        <v>230</v>
      </c>
      <c r="I7" s="101">
        <v>2.5000000000000001E-2</v>
      </c>
      <c r="J7" s="57" t="s">
        <v>231</v>
      </c>
      <c r="K7" s="106">
        <f>K6/K5-1</f>
        <v>-0.28618298651827656</v>
      </c>
      <c r="L7" s="52" t="s">
        <v>232</v>
      </c>
      <c r="M7" s="41"/>
      <c r="N7" s="49" t="s">
        <v>233</v>
      </c>
      <c r="O7" s="50">
        <f>Financials!O105</f>
        <v>2151604500</v>
      </c>
      <c r="P7" s="41"/>
      <c r="Q7" s="41"/>
      <c r="R7" s="41"/>
    </row>
    <row r="8" spans="1:18" ht="22" customHeight="1" x14ac:dyDescent="0.2">
      <c r="A8" s="58"/>
      <c r="B8" s="41"/>
      <c r="C8" s="41"/>
      <c r="D8" s="41"/>
      <c r="E8" s="41"/>
      <c r="F8" s="41"/>
      <c r="G8" s="41"/>
      <c r="H8" s="41"/>
      <c r="I8" s="41"/>
      <c r="J8" s="59"/>
      <c r="K8" s="107" cm="1">
        <f t="array" ref="K8">_FV(L8,"Previous close",TRUE)</f>
        <v>0.73529999999999995</v>
      </c>
      <c r="L8" s="93" t="e" vm="3">
        <v>#VALUE!</v>
      </c>
      <c r="M8" s="41"/>
      <c r="N8" s="60" t="s">
        <v>214</v>
      </c>
      <c r="O8" s="61">
        <f>O5/(O6+O7)</f>
        <v>4.4874133527909525E-2</v>
      </c>
      <c r="P8" s="41"/>
      <c r="Q8" s="41"/>
      <c r="R8" s="41"/>
    </row>
    <row r="9" spans="1:18" ht="22" customHeight="1" x14ac:dyDescent="0.2">
      <c r="A9" s="62"/>
      <c r="B9" s="63">
        <v>2019</v>
      </c>
      <c r="C9" s="63">
        <v>2020</v>
      </c>
      <c r="D9" s="63">
        <v>2021</v>
      </c>
      <c r="E9" s="64">
        <v>2022</v>
      </c>
      <c r="F9" s="108">
        <v>2023</v>
      </c>
      <c r="G9" s="109">
        <v>2024</v>
      </c>
      <c r="H9" s="109">
        <v>2025</v>
      </c>
      <c r="I9" s="109">
        <v>2026</v>
      </c>
      <c r="J9" s="110">
        <v>2027</v>
      </c>
      <c r="K9" s="59"/>
      <c r="L9" s="59"/>
      <c r="M9" s="59"/>
      <c r="N9" s="49" t="s">
        <v>234</v>
      </c>
      <c r="O9" s="50">
        <f>Financials!O25</f>
        <v>244801250</v>
      </c>
      <c r="P9" s="41"/>
      <c r="Q9" s="41"/>
      <c r="R9" s="41"/>
    </row>
    <row r="10" spans="1:18" ht="22" customHeight="1" x14ac:dyDescent="0.2">
      <c r="A10" s="65" t="s">
        <v>235</v>
      </c>
      <c r="B10" s="66">
        <v>4524360750</v>
      </c>
      <c r="C10" s="66">
        <v>5056506000</v>
      </c>
      <c r="D10" s="66">
        <v>6450907050</v>
      </c>
      <c r="E10" s="67">
        <v>8972478900</v>
      </c>
      <c r="F10" s="66">
        <v>11461000000</v>
      </c>
      <c r="G10" s="66">
        <v>13157000000</v>
      </c>
      <c r="H10" s="66">
        <v>14500000000</v>
      </c>
      <c r="I10" s="66">
        <v>15200000000</v>
      </c>
      <c r="J10" s="67">
        <v>15800000000</v>
      </c>
      <c r="K10" s="68" t="s">
        <v>236</v>
      </c>
      <c r="L10" s="59"/>
      <c r="N10" s="49" t="s">
        <v>237</v>
      </c>
      <c r="O10" s="50">
        <f>Financials!O24</f>
        <v>572967250</v>
      </c>
      <c r="P10" s="41"/>
      <c r="Q10" s="41"/>
      <c r="R10" s="41"/>
    </row>
    <row r="11" spans="1:18" ht="22" customHeight="1" x14ac:dyDescent="0.2">
      <c r="A11" s="69"/>
      <c r="B11" s="70"/>
      <c r="C11" s="70">
        <f t="shared" ref="C11:J11" si="0">(C10/B10)-1</f>
        <v>0.11761777616871072</v>
      </c>
      <c r="D11" s="70">
        <f t="shared" si="0"/>
        <v>0.2757637487229323</v>
      </c>
      <c r="E11" s="70">
        <f t="shared" si="0"/>
        <v>0.39088640255636609</v>
      </c>
      <c r="F11" s="71">
        <f t="shared" si="0"/>
        <v>0.2773504543989509</v>
      </c>
      <c r="G11" s="70">
        <f t="shared" si="0"/>
        <v>0.14798010644795401</v>
      </c>
      <c r="H11" s="70">
        <f t="shared" si="0"/>
        <v>0.10207494109599446</v>
      </c>
      <c r="I11" s="70">
        <f t="shared" si="0"/>
        <v>4.8275862068965614E-2</v>
      </c>
      <c r="J11" s="72">
        <f t="shared" si="0"/>
        <v>3.9473684210526327E-2</v>
      </c>
      <c r="K11" s="72">
        <f>AVERAGE(F11:J11)</f>
        <v>0.12303100964447826</v>
      </c>
      <c r="L11" s="59"/>
      <c r="M11" s="59"/>
      <c r="N11" s="49" t="s">
        <v>238</v>
      </c>
      <c r="O11" s="73">
        <f>O9/O10</f>
        <v>0.42725173210161665</v>
      </c>
      <c r="P11" s="41"/>
      <c r="Q11" s="41"/>
      <c r="R11" s="41"/>
    </row>
    <row r="12" spans="1:18" ht="22" customHeight="1" x14ac:dyDescent="0.2">
      <c r="A12" s="65" t="s">
        <v>142</v>
      </c>
      <c r="B12" s="66">
        <v>431817750</v>
      </c>
      <c r="C12" s="66">
        <v>555464000</v>
      </c>
      <c r="D12" s="66">
        <v>391576500</v>
      </c>
      <c r="E12" s="66">
        <v>693734400</v>
      </c>
      <c r="F12" s="74">
        <v>1570000000</v>
      </c>
      <c r="G12" s="66">
        <v>2180000000</v>
      </c>
      <c r="H12" s="66">
        <v>2350000000</v>
      </c>
      <c r="I12" s="66">
        <v>2550000000</v>
      </c>
      <c r="J12" s="67">
        <v>2800000000</v>
      </c>
      <c r="K12" s="75" t="s">
        <v>239</v>
      </c>
      <c r="L12" s="59"/>
      <c r="M12" s="59"/>
      <c r="N12" s="49" t="s">
        <v>240</v>
      </c>
      <c r="O12" s="73">
        <f>O8*(1-O11)</f>
        <v>2.5701582251550947E-2</v>
      </c>
      <c r="P12" s="41"/>
      <c r="Q12" s="41"/>
      <c r="R12" s="41"/>
    </row>
    <row r="13" spans="1:18" ht="22" customHeight="1" x14ac:dyDescent="0.2">
      <c r="A13" s="69"/>
      <c r="B13" s="70"/>
      <c r="C13" s="70">
        <f t="shared" ref="C13:J13" si="1">(C12/B12)-1</f>
        <v>0.28633897054949697</v>
      </c>
      <c r="D13" s="70">
        <f t="shared" si="1"/>
        <v>-0.29504612360116944</v>
      </c>
      <c r="E13" s="70">
        <f t="shared" si="1"/>
        <v>0.77164462116597909</v>
      </c>
      <c r="F13" s="71">
        <f t="shared" si="1"/>
        <v>1.2631139525443742</v>
      </c>
      <c r="G13" s="70">
        <f t="shared" si="1"/>
        <v>0.38853503184713367</v>
      </c>
      <c r="H13" s="70">
        <f t="shared" si="1"/>
        <v>7.7981651376146877E-2</v>
      </c>
      <c r="I13" s="70">
        <f t="shared" si="1"/>
        <v>8.5106382978723305E-2</v>
      </c>
      <c r="J13" s="72">
        <f t="shared" si="1"/>
        <v>9.8039215686274606E-2</v>
      </c>
      <c r="K13" s="72">
        <f>AVERAGE(G13:J13)</f>
        <v>0.16241557047206961</v>
      </c>
      <c r="L13" s="59"/>
      <c r="M13" s="59"/>
      <c r="N13" s="120" t="s">
        <v>241</v>
      </c>
      <c r="O13" s="121"/>
      <c r="P13" s="41"/>
      <c r="Q13" s="41"/>
      <c r="R13" s="41"/>
    </row>
    <row r="14" spans="1:18" ht="22" customHeight="1" x14ac:dyDescent="0.2">
      <c r="A14" s="76" t="s">
        <v>242</v>
      </c>
      <c r="B14" s="77">
        <f>B12/B10</f>
        <v>9.544282029234738E-2</v>
      </c>
      <c r="C14" s="77">
        <f t="shared" ref="C14:J14" si="2">C12/C10</f>
        <v>0.10985134794658605</v>
      </c>
      <c r="D14" s="77">
        <f t="shared" si="2"/>
        <v>6.0700998629332287E-2</v>
      </c>
      <c r="E14" s="77">
        <f t="shared" si="2"/>
        <v>7.7318030806402899E-2</v>
      </c>
      <c r="F14" s="78">
        <f t="shared" si="2"/>
        <v>0.13698630136986301</v>
      </c>
      <c r="G14" s="77">
        <f t="shared" si="2"/>
        <v>0.16569126700615641</v>
      </c>
      <c r="H14" s="77">
        <f t="shared" si="2"/>
        <v>0.16206896551724137</v>
      </c>
      <c r="I14" s="77">
        <f t="shared" si="2"/>
        <v>0.16776315789473684</v>
      </c>
      <c r="J14" s="79">
        <f t="shared" si="2"/>
        <v>0.17721518987341772</v>
      </c>
      <c r="K14" s="79"/>
      <c r="L14" s="59"/>
      <c r="M14" s="59"/>
      <c r="N14" s="49" t="s">
        <v>243</v>
      </c>
      <c r="O14" s="73">
        <f>'[1]US Treasury Bonds'!$C$8</f>
        <v>4.1210000000000004E-2</v>
      </c>
      <c r="P14" s="41"/>
      <c r="Q14" s="41"/>
      <c r="R14" s="41"/>
    </row>
    <row r="15" spans="1:18" ht="22" customHeight="1" x14ac:dyDescent="0.2">
      <c r="A15" s="65" t="s">
        <v>185</v>
      </c>
      <c r="B15" s="66">
        <v>986502563</v>
      </c>
      <c r="C15" s="66">
        <v>1516881868</v>
      </c>
      <c r="D15" s="66">
        <v>1635536077</v>
      </c>
      <c r="E15" s="66">
        <v>1792271794</v>
      </c>
      <c r="F15" s="74">
        <v>1990000000</v>
      </c>
      <c r="G15" s="66">
        <v>2200000000</v>
      </c>
      <c r="H15" s="66">
        <v>2450000000</v>
      </c>
      <c r="I15" s="66">
        <v>2700000000</v>
      </c>
      <c r="J15" s="67">
        <v>3100000000</v>
      </c>
      <c r="K15" s="75" t="s">
        <v>244</v>
      </c>
      <c r="L15" s="59"/>
      <c r="M15" s="59"/>
      <c r="N15" s="49" t="s">
        <v>245</v>
      </c>
      <c r="O15" s="80">
        <f>1.33</f>
        <v>1.33</v>
      </c>
      <c r="P15" s="41"/>
      <c r="Q15" s="41"/>
      <c r="R15" s="41"/>
    </row>
    <row r="16" spans="1:18" ht="22" customHeight="1" x14ac:dyDescent="0.2">
      <c r="A16" s="81"/>
      <c r="B16" s="70"/>
      <c r="C16" s="70">
        <f t="shared" ref="C16:J16" si="3">(C15/B15)-1</f>
        <v>0.53763601321733212</v>
      </c>
      <c r="D16" s="70">
        <f t="shared" si="3"/>
        <v>7.8222445335472957E-2</v>
      </c>
      <c r="E16" s="70">
        <f t="shared" si="3"/>
        <v>9.5831403051343411E-2</v>
      </c>
      <c r="F16" s="71">
        <f t="shared" si="3"/>
        <v>0.11032266794686829</v>
      </c>
      <c r="G16" s="70">
        <f t="shared" si="3"/>
        <v>0.10552763819095468</v>
      </c>
      <c r="H16" s="70">
        <f t="shared" si="3"/>
        <v>0.11363636363636354</v>
      </c>
      <c r="I16" s="70">
        <f t="shared" si="3"/>
        <v>0.1020408163265305</v>
      </c>
      <c r="J16" s="72">
        <f t="shared" si="3"/>
        <v>0.14814814814814814</v>
      </c>
      <c r="K16" s="72">
        <f>AVERAGE(F16:J16)</f>
        <v>0.11593512684977303</v>
      </c>
      <c r="L16" s="59"/>
      <c r="M16" s="59"/>
      <c r="N16" s="49" t="s">
        <v>246</v>
      </c>
      <c r="O16" s="73">
        <v>8.4000000000000005E-2</v>
      </c>
      <c r="P16" s="41"/>
      <c r="Q16" s="41"/>
      <c r="R16" s="41"/>
    </row>
    <row r="17" spans="1:18" ht="22" customHeight="1" x14ac:dyDescent="0.2">
      <c r="A17" s="76" t="s">
        <v>200</v>
      </c>
      <c r="B17" s="77">
        <f>B15/B10</f>
        <v>0.2180424191417539</v>
      </c>
      <c r="C17" s="77">
        <f t="shared" ref="C17:J17" si="4">C15/C10</f>
        <v>0.29998616989676269</v>
      </c>
      <c r="D17" s="77">
        <f t="shared" si="4"/>
        <v>0.25353583059300167</v>
      </c>
      <c r="E17" s="79">
        <f t="shared" si="4"/>
        <v>0.19975213249038679</v>
      </c>
      <c r="F17" s="77">
        <f t="shared" si="4"/>
        <v>0.17363231829683273</v>
      </c>
      <c r="G17" s="77">
        <f t="shared" si="4"/>
        <v>0.16721137037318537</v>
      </c>
      <c r="H17" s="77">
        <f t="shared" si="4"/>
        <v>0.16896551724137931</v>
      </c>
      <c r="I17" s="77">
        <f t="shared" si="4"/>
        <v>0.17763157894736842</v>
      </c>
      <c r="J17" s="79">
        <f t="shared" si="4"/>
        <v>0.19620253164556961</v>
      </c>
      <c r="K17" s="79"/>
      <c r="L17" s="59"/>
      <c r="M17" s="59"/>
      <c r="N17" s="82" t="s">
        <v>241</v>
      </c>
      <c r="O17" s="83">
        <f>(O14)+((O15)*(O16-O14))</f>
        <v>9.8120700000000005E-2</v>
      </c>
      <c r="P17" s="41"/>
      <c r="Q17" s="41"/>
      <c r="R17" s="41"/>
    </row>
    <row r="18" spans="1:18" ht="22" customHeight="1" x14ac:dyDescent="0.2">
      <c r="A18" s="84" t="s">
        <v>196</v>
      </c>
      <c r="B18" s="85">
        <v>0.30555555555555558</v>
      </c>
      <c r="C18" s="85">
        <v>0.31175972927241963</v>
      </c>
      <c r="D18" s="85">
        <v>0.24148606811145512</v>
      </c>
      <c r="E18" s="85">
        <v>0.18376777251184834</v>
      </c>
      <c r="F18" s="86"/>
      <c r="G18" s="85"/>
      <c r="H18" s="85"/>
      <c r="I18" s="85"/>
      <c r="J18" s="87"/>
      <c r="K18" s="88"/>
      <c r="L18" s="59"/>
      <c r="M18" s="59"/>
      <c r="N18" s="120" t="s">
        <v>247</v>
      </c>
      <c r="O18" s="121"/>
      <c r="P18" s="41"/>
      <c r="Q18" s="41"/>
      <c r="R18" s="41"/>
    </row>
    <row r="19" spans="1:18" ht="22" customHeight="1" x14ac:dyDescent="0.2">
      <c r="A19" s="59"/>
      <c r="B19" s="59"/>
      <c r="C19" s="59"/>
      <c r="D19" s="59"/>
      <c r="E19" s="59"/>
      <c r="F19" s="59" t="s">
        <v>248</v>
      </c>
      <c r="G19" s="59"/>
      <c r="H19" s="59"/>
      <c r="I19" s="59"/>
      <c r="J19" s="59"/>
      <c r="K19" s="59"/>
      <c r="L19" s="59"/>
      <c r="M19" s="59"/>
      <c r="N19" s="49" t="s">
        <v>224</v>
      </c>
      <c r="O19" s="89">
        <f>O6+O7</f>
        <v>3627028250</v>
      </c>
      <c r="P19" s="41"/>
      <c r="Q19" s="41"/>
      <c r="R19" s="41"/>
    </row>
    <row r="20" spans="1:18" ht="22" customHeight="1" x14ac:dyDescent="0.2">
      <c r="B20" s="90"/>
      <c r="C20" s="90"/>
      <c r="D20" s="90"/>
      <c r="E20" s="90"/>
      <c r="F20" s="59"/>
      <c r="G20" s="59"/>
      <c r="H20" s="59"/>
      <c r="I20" s="59"/>
      <c r="J20" s="59"/>
      <c r="K20" s="59"/>
      <c r="L20" s="59"/>
      <c r="M20" s="59"/>
      <c r="N20" s="49" t="s">
        <v>201</v>
      </c>
      <c r="O20" s="89">
        <f>A3</f>
        <v>50997047679</v>
      </c>
      <c r="P20" s="41"/>
      <c r="Q20" s="41"/>
      <c r="R20" s="41"/>
    </row>
    <row r="21" spans="1:18" ht="22" customHeight="1" x14ac:dyDescent="0.2">
      <c r="A21" s="122" t="str" cm="1">
        <f t="array" ref="A21">_FV(A1,"Industry")</f>
        <v>Software &amp; IT Services</v>
      </c>
      <c r="B21" s="122"/>
      <c r="C21" s="122"/>
      <c r="D21" s="123" cm="1">
        <f t="array" ref="D21">_FV(A1,"Year incorporated",TRUE)</f>
        <v>2002</v>
      </c>
      <c r="E21" s="123"/>
      <c r="F21" s="59"/>
      <c r="G21" s="59"/>
      <c r="H21" s="59"/>
      <c r="I21" s="59"/>
      <c r="J21" s="59"/>
      <c r="K21" s="59"/>
      <c r="M21" s="59"/>
      <c r="N21" s="49" t="s">
        <v>249</v>
      </c>
      <c r="O21" s="89">
        <f>O19+O20</f>
        <v>54624075929</v>
      </c>
      <c r="P21" s="41"/>
      <c r="Q21" s="41"/>
      <c r="R21" s="41"/>
    </row>
    <row r="22" spans="1:18" ht="22" customHeight="1" x14ac:dyDescent="0.2">
      <c r="A22" s="111" t="str" cm="1">
        <f t="array" ref="A22">_FV(A1,"Description")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B22" s="111"/>
      <c r="C22" s="111"/>
      <c r="D22" s="111"/>
      <c r="E22" s="111"/>
      <c r="F22" s="59"/>
      <c r="G22" s="59"/>
      <c r="H22" s="59"/>
      <c r="I22" s="59"/>
      <c r="J22" s="59"/>
      <c r="K22" s="59"/>
      <c r="L22" s="59"/>
      <c r="M22" s="59"/>
      <c r="N22" s="60" t="s">
        <v>250</v>
      </c>
      <c r="O22" s="91">
        <f>(O19/O21)</f>
        <v>6.6399809759974462E-2</v>
      </c>
      <c r="P22" s="41"/>
      <c r="Q22" s="41"/>
      <c r="R22" s="41"/>
    </row>
    <row r="23" spans="1:18" ht="22" customHeight="1" x14ac:dyDescent="0.2">
      <c r="A23" s="111"/>
      <c r="B23" s="111"/>
      <c r="C23" s="111"/>
      <c r="D23" s="111"/>
      <c r="E23" s="111"/>
      <c r="F23" s="59"/>
      <c r="G23" s="59"/>
      <c r="H23" s="59"/>
      <c r="I23" s="59"/>
      <c r="J23" s="59"/>
      <c r="K23" s="59"/>
      <c r="L23" s="59"/>
      <c r="M23" s="59"/>
      <c r="N23" s="82" t="s">
        <v>251</v>
      </c>
      <c r="O23" s="92">
        <f>O20/O21</f>
        <v>0.9336001902400255</v>
      </c>
      <c r="P23" s="41"/>
      <c r="Q23" s="41"/>
      <c r="R23" s="41"/>
    </row>
    <row r="24" spans="1:18" ht="22" customHeight="1" x14ac:dyDescent="0.2">
      <c r="A24" s="111"/>
      <c r="B24" s="111"/>
      <c r="C24" s="111"/>
      <c r="D24" s="111"/>
      <c r="E24" s="111"/>
      <c r="F24" s="59"/>
      <c r="G24" s="59"/>
      <c r="H24" s="59"/>
      <c r="I24" s="59"/>
      <c r="J24" s="59"/>
      <c r="K24" s="59"/>
      <c r="L24" s="59"/>
      <c r="M24" s="59"/>
      <c r="N24" s="112" t="s">
        <v>252</v>
      </c>
      <c r="O24" s="113"/>
      <c r="P24" s="41"/>
      <c r="Q24" s="41"/>
      <c r="R24" s="41"/>
    </row>
    <row r="25" spans="1:18" ht="22" customHeight="1" x14ac:dyDescent="0.2">
      <c r="A25" s="111"/>
      <c r="B25" s="111"/>
      <c r="C25" s="111"/>
      <c r="D25" s="111"/>
      <c r="E25" s="111"/>
      <c r="F25" s="59"/>
      <c r="G25" s="59"/>
      <c r="H25" s="59"/>
      <c r="I25" s="59"/>
      <c r="J25" s="59"/>
      <c r="K25" s="59"/>
      <c r="L25" s="59"/>
      <c r="M25" s="59"/>
      <c r="N25" s="114">
        <f>(O22*O12)+(O23*O17)</f>
        <v>9.3312084358517788E-2</v>
      </c>
      <c r="O25" s="115"/>
      <c r="P25" s="41"/>
      <c r="Q25" s="41"/>
      <c r="R25" s="41"/>
    </row>
    <row r="26" spans="1:18" ht="22" customHeight="1" x14ac:dyDescent="0.2">
      <c r="A26" s="111"/>
      <c r="B26" s="111"/>
      <c r="C26" s="111"/>
      <c r="D26" s="111"/>
      <c r="E26" s="111"/>
      <c r="F26" s="59"/>
      <c r="G26" s="59"/>
      <c r="H26" s="59"/>
      <c r="I26" s="59"/>
      <c r="J26" s="59"/>
      <c r="K26" s="59"/>
      <c r="L26" s="59"/>
      <c r="M26" s="59"/>
      <c r="N26" s="59"/>
      <c r="O26" s="41"/>
      <c r="P26" s="41"/>
      <c r="Q26" s="41"/>
      <c r="R26" s="41"/>
    </row>
    <row r="27" spans="1:18" ht="22" customHeight="1" x14ac:dyDescent="0.2">
      <c r="A27" s="111"/>
      <c r="B27" s="111"/>
      <c r="C27" s="111"/>
      <c r="D27" s="111"/>
      <c r="E27" s="111"/>
      <c r="F27" s="59"/>
      <c r="G27" s="59"/>
      <c r="H27" s="59"/>
      <c r="I27" s="59"/>
      <c r="J27" s="59"/>
      <c r="K27" s="59"/>
      <c r="L27" s="59"/>
      <c r="M27" s="59"/>
      <c r="N27" s="59"/>
      <c r="O27" s="41"/>
      <c r="P27" s="41"/>
      <c r="Q27" s="41"/>
      <c r="R27" s="41"/>
    </row>
    <row r="28" spans="1:18" ht="22" customHeight="1" x14ac:dyDescent="0.2">
      <c r="A28" s="111"/>
      <c r="B28" s="111"/>
      <c r="C28" s="111"/>
      <c r="D28" s="111"/>
      <c r="E28" s="111"/>
      <c r="F28" s="59"/>
      <c r="G28" s="59"/>
      <c r="H28" s="59"/>
      <c r="I28" s="59"/>
      <c r="J28" s="59"/>
      <c r="K28" s="59"/>
      <c r="L28" s="59"/>
      <c r="M28" s="59"/>
      <c r="N28" s="59"/>
      <c r="O28" s="41"/>
      <c r="P28" s="41"/>
      <c r="Q28" s="41"/>
      <c r="R28" s="41"/>
    </row>
    <row r="29" spans="1:18" ht="22" customHeight="1" x14ac:dyDescent="0.2">
      <c r="A29" s="111"/>
      <c r="B29" s="111"/>
      <c r="C29" s="111"/>
      <c r="D29" s="111"/>
      <c r="E29" s="111"/>
      <c r="F29" s="59"/>
      <c r="G29" s="59"/>
      <c r="H29" s="59"/>
      <c r="I29" s="59"/>
      <c r="J29" s="59"/>
      <c r="K29" s="59"/>
      <c r="L29" s="59"/>
      <c r="M29" s="59"/>
      <c r="N29" s="59"/>
      <c r="O29" s="41"/>
      <c r="P29" s="41"/>
      <c r="Q29" s="41"/>
      <c r="R29" s="41"/>
    </row>
    <row r="30" spans="1:18" ht="22" customHeight="1" x14ac:dyDescent="0.2">
      <c r="A30" s="111"/>
      <c r="B30" s="111"/>
      <c r="C30" s="111"/>
      <c r="D30" s="111"/>
      <c r="E30" s="111"/>
      <c r="F30" s="59"/>
      <c r="G30" s="59"/>
      <c r="H30" s="59"/>
      <c r="I30" s="59"/>
      <c r="J30" s="59"/>
      <c r="K30" s="59"/>
      <c r="L30" s="59"/>
      <c r="M30" s="59"/>
      <c r="N30" s="5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59"/>
      <c r="B33" s="59"/>
      <c r="C33" s="59"/>
      <c r="D33" s="59"/>
      <c r="E33" s="59"/>
      <c r="F33" s="59"/>
      <c r="G33" s="59"/>
      <c r="H33" s="59"/>
      <c r="I33" s="59"/>
      <c r="J33" s="59"/>
      <c r="K33" s="59"/>
      <c r="L33" s="59"/>
      <c r="M33" s="59"/>
      <c r="N33" s="59"/>
      <c r="O33" s="59"/>
      <c r="P33" s="59"/>
      <c r="Q33" s="41"/>
      <c r="R33" s="41"/>
    </row>
    <row r="34" spans="1:18" x14ac:dyDescent="0.2">
      <c r="A34" s="59"/>
      <c r="B34" s="59"/>
      <c r="C34" s="59"/>
      <c r="D34" s="59"/>
      <c r="E34" s="59"/>
      <c r="F34" s="59"/>
      <c r="G34" s="59"/>
      <c r="H34" s="59"/>
      <c r="I34" s="59"/>
      <c r="J34" s="59"/>
      <c r="K34" s="59"/>
      <c r="L34" s="59"/>
      <c r="M34" s="59"/>
      <c r="N34" s="59"/>
      <c r="O34" s="59"/>
      <c r="P34" s="59"/>
      <c r="Q34" s="41"/>
      <c r="R34" s="41"/>
    </row>
    <row r="35" spans="1:18" x14ac:dyDescent="0.2">
      <c r="A35" s="59"/>
      <c r="B35" s="59"/>
      <c r="C35" s="59"/>
      <c r="D35" s="59"/>
      <c r="E35" s="59"/>
      <c r="F35" s="59"/>
      <c r="G35" s="59"/>
      <c r="H35" s="59"/>
      <c r="I35" s="59"/>
      <c r="J35" s="59"/>
      <c r="K35" s="59"/>
      <c r="L35" s="59"/>
      <c r="M35" s="59"/>
      <c r="N35" s="59"/>
      <c r="O35" s="59"/>
      <c r="P35" s="59"/>
      <c r="Q35" s="41"/>
      <c r="R35" s="41"/>
    </row>
    <row r="36" spans="1:18" x14ac:dyDescent="0.2">
      <c r="A36" s="59"/>
      <c r="B36" s="59"/>
      <c r="C36" s="59"/>
      <c r="D36" s="59"/>
      <c r="E36" s="59"/>
      <c r="F36" s="59"/>
      <c r="G36" s="59"/>
      <c r="H36" s="59"/>
      <c r="I36" s="59"/>
      <c r="J36" s="59"/>
      <c r="K36" s="59"/>
      <c r="L36" s="59"/>
      <c r="M36" s="59"/>
      <c r="N36" s="59"/>
      <c r="O36" s="59"/>
      <c r="P36" s="59"/>
      <c r="Q36" s="41"/>
      <c r="R36" s="41"/>
    </row>
    <row r="37" spans="1:18" x14ac:dyDescent="0.2">
      <c r="A37" s="59"/>
      <c r="B37" s="59"/>
      <c r="C37" s="59"/>
      <c r="D37" s="59"/>
      <c r="E37" s="59"/>
      <c r="F37" s="59"/>
      <c r="G37" s="59"/>
      <c r="H37" s="59"/>
      <c r="I37" s="59"/>
      <c r="J37" s="59"/>
      <c r="K37" s="59"/>
      <c r="L37" s="59"/>
      <c r="M37" s="59"/>
      <c r="N37" s="59"/>
      <c r="O37" s="59"/>
      <c r="P37" s="59"/>
      <c r="Q37" s="41"/>
      <c r="R37" s="41"/>
    </row>
    <row r="38" spans="1:18" x14ac:dyDescent="0.2">
      <c r="A38" s="59"/>
      <c r="B38" s="59"/>
      <c r="C38" s="59"/>
      <c r="D38" s="59"/>
      <c r="E38" s="59"/>
      <c r="F38" s="59"/>
      <c r="G38" s="59"/>
      <c r="H38" s="59"/>
      <c r="I38" s="59"/>
      <c r="J38" s="59"/>
      <c r="K38" s="59"/>
      <c r="L38" s="59"/>
      <c r="M38" s="59"/>
      <c r="N38" s="59"/>
      <c r="O38" s="59"/>
      <c r="P38" s="59"/>
      <c r="Q38" s="41"/>
      <c r="R38" s="41"/>
    </row>
    <row r="39" spans="1:18" x14ac:dyDescent="0.2">
      <c r="A39" s="59"/>
      <c r="B39" s="59"/>
      <c r="C39" s="59"/>
      <c r="D39" s="59"/>
      <c r="E39" s="59"/>
      <c r="F39" s="59"/>
      <c r="G39" s="59"/>
      <c r="H39" s="59"/>
      <c r="I39" s="59"/>
      <c r="J39" s="59"/>
      <c r="K39" s="59"/>
      <c r="L39" s="59"/>
      <c r="M39" s="59"/>
      <c r="N39" s="59"/>
      <c r="O39" s="59"/>
      <c r="P39" s="59"/>
      <c r="Q39" s="41"/>
      <c r="R39" s="41"/>
    </row>
    <row r="40" spans="1:18" x14ac:dyDescent="0.2">
      <c r="A40" s="59"/>
      <c r="B40" s="59"/>
      <c r="C40" s="59"/>
      <c r="D40" s="59"/>
      <c r="E40" s="59"/>
      <c r="F40" s="59"/>
      <c r="G40" s="59"/>
      <c r="H40" s="59"/>
      <c r="I40" s="59"/>
      <c r="J40" s="59"/>
      <c r="K40" s="59"/>
      <c r="L40" s="59"/>
      <c r="M40" s="59"/>
      <c r="N40" s="59"/>
      <c r="O40" s="59"/>
      <c r="P40" s="59"/>
      <c r="Q40" s="41"/>
      <c r="R40" s="41"/>
    </row>
    <row r="41" spans="1:18" x14ac:dyDescent="0.2">
      <c r="A41" s="59"/>
      <c r="B41" s="59"/>
      <c r="C41" s="59"/>
      <c r="D41" s="59"/>
      <c r="E41" s="59"/>
      <c r="F41" s="59"/>
      <c r="G41" s="59"/>
      <c r="H41" s="59"/>
      <c r="I41" s="59"/>
      <c r="J41" s="59"/>
      <c r="K41" s="59"/>
      <c r="L41" s="59"/>
      <c r="M41" s="59"/>
      <c r="N41" s="59"/>
      <c r="O41" s="59"/>
      <c r="P41" s="59"/>
      <c r="Q41" s="41"/>
      <c r="R41" s="41"/>
    </row>
    <row r="42" spans="1:18" x14ac:dyDescent="0.2">
      <c r="A42" s="59"/>
      <c r="B42" s="59"/>
      <c r="C42" s="59"/>
      <c r="D42" s="59"/>
      <c r="E42" s="59"/>
      <c r="F42" s="59"/>
      <c r="G42" s="59"/>
      <c r="H42" s="59"/>
      <c r="I42" s="59"/>
      <c r="J42" s="59"/>
      <c r="K42" s="59"/>
      <c r="L42" s="59"/>
      <c r="M42" s="59"/>
      <c r="N42" s="59"/>
      <c r="O42" s="59"/>
      <c r="P42" s="59"/>
      <c r="Q42" s="41"/>
      <c r="R42" s="41"/>
    </row>
    <row r="43" spans="1:18" x14ac:dyDescent="0.2">
      <c r="A43" s="59"/>
      <c r="B43" s="59"/>
      <c r="C43" s="59"/>
      <c r="D43" s="59"/>
      <c r="E43" s="59"/>
      <c r="F43" s="59"/>
      <c r="G43" s="59"/>
      <c r="H43" s="59"/>
      <c r="I43" s="59"/>
      <c r="J43" s="59"/>
      <c r="K43" s="59"/>
      <c r="L43" s="59"/>
      <c r="M43" s="59"/>
      <c r="N43" s="59"/>
      <c r="O43" s="59"/>
      <c r="P43" s="59"/>
      <c r="Q43" s="41"/>
      <c r="R43" s="41"/>
    </row>
    <row r="44" spans="1:18" x14ac:dyDescent="0.2">
      <c r="A44" s="59"/>
      <c r="B44" s="59"/>
      <c r="C44" s="59"/>
      <c r="D44" s="59"/>
      <c r="E44" s="59"/>
      <c r="F44" s="59"/>
      <c r="G44" s="59"/>
      <c r="H44" s="59"/>
      <c r="I44" s="59"/>
      <c r="J44" s="59"/>
      <c r="K44" s="59"/>
      <c r="L44" s="59"/>
      <c r="M44" s="59"/>
      <c r="N44" s="59"/>
      <c r="O44" s="59"/>
      <c r="P44" s="59"/>
      <c r="Q44" s="41"/>
      <c r="R44" s="41"/>
    </row>
    <row r="45" spans="1:18" x14ac:dyDescent="0.2">
      <c r="A45" s="59"/>
      <c r="B45" s="59"/>
      <c r="C45" s="59"/>
      <c r="D45" s="59"/>
      <c r="E45" s="59"/>
      <c r="F45" s="59"/>
      <c r="G45" s="59"/>
      <c r="H45" s="59"/>
      <c r="I45" s="59"/>
      <c r="J45" s="59"/>
      <c r="K45" s="59"/>
      <c r="L45" s="59"/>
      <c r="M45" s="59"/>
      <c r="N45" s="59"/>
      <c r="O45" s="59"/>
      <c r="P45" s="59"/>
      <c r="Q45" s="41"/>
      <c r="R45" s="41"/>
    </row>
    <row r="46" spans="1:18" x14ac:dyDescent="0.2">
      <c r="A46" s="59"/>
      <c r="B46" s="59"/>
      <c r="C46" s="59"/>
      <c r="D46" s="59"/>
      <c r="E46" s="59"/>
      <c r="F46" s="59"/>
      <c r="G46" s="59"/>
      <c r="H46" s="59"/>
      <c r="I46" s="59"/>
      <c r="J46" s="59"/>
      <c r="K46" s="59"/>
      <c r="L46" s="59"/>
      <c r="M46" s="59"/>
      <c r="N46" s="59"/>
      <c r="O46" s="59"/>
      <c r="P46" s="59"/>
      <c r="Q46" s="41"/>
      <c r="R46" s="41"/>
    </row>
    <row r="47" spans="1:18" x14ac:dyDescent="0.2">
      <c r="A47" s="59"/>
      <c r="B47" s="59"/>
      <c r="C47" s="59"/>
      <c r="D47" s="59"/>
      <c r="E47" s="59"/>
      <c r="F47" s="59"/>
      <c r="G47" s="59"/>
      <c r="H47" s="59"/>
      <c r="I47" s="59"/>
      <c r="J47" s="59"/>
      <c r="K47" s="59"/>
      <c r="L47" s="59"/>
      <c r="M47" s="59"/>
      <c r="N47" s="59"/>
      <c r="O47" s="59"/>
      <c r="P47" s="59"/>
      <c r="Q47" s="41"/>
      <c r="R47" s="41"/>
    </row>
    <row r="48" spans="1:18" x14ac:dyDescent="0.2">
      <c r="A48" s="59"/>
      <c r="B48" s="59"/>
      <c r="C48" s="59"/>
      <c r="D48" s="59"/>
      <c r="E48" s="59"/>
      <c r="F48" s="59"/>
      <c r="G48" s="59"/>
      <c r="H48" s="59"/>
      <c r="I48" s="59"/>
      <c r="J48" s="59"/>
      <c r="K48" s="59"/>
      <c r="L48" s="59"/>
      <c r="M48" s="59"/>
      <c r="N48" s="59"/>
      <c r="O48" s="59"/>
      <c r="P48" s="59"/>
      <c r="Q48" s="41"/>
      <c r="R48" s="41"/>
    </row>
    <row r="49" spans="1:18" x14ac:dyDescent="0.2">
      <c r="A49" s="59"/>
      <c r="B49" s="59"/>
      <c r="C49" s="59"/>
      <c r="D49" s="59"/>
      <c r="E49" s="59"/>
      <c r="F49" s="59"/>
      <c r="G49" s="59"/>
      <c r="H49" s="59"/>
      <c r="I49" s="59"/>
      <c r="J49" s="59"/>
      <c r="K49" s="59"/>
      <c r="L49" s="59"/>
      <c r="M49" s="59"/>
      <c r="N49" s="59"/>
      <c r="O49" s="59"/>
      <c r="P49" s="59"/>
      <c r="Q49" s="41"/>
      <c r="R49" s="41"/>
    </row>
    <row r="50" spans="1:18" x14ac:dyDescent="0.2">
      <c r="A50" s="59"/>
      <c r="B50" s="59"/>
      <c r="C50" s="59"/>
      <c r="D50" s="59"/>
      <c r="E50" s="59"/>
      <c r="F50" s="59"/>
      <c r="G50" s="59"/>
      <c r="H50" s="59"/>
      <c r="I50" s="59"/>
      <c r="J50" s="59"/>
      <c r="K50" s="59"/>
      <c r="L50" s="59"/>
      <c r="M50" s="59"/>
      <c r="N50" s="59"/>
      <c r="O50" s="59"/>
      <c r="P50" s="59"/>
      <c r="Q50" s="41"/>
      <c r="R50" s="41"/>
    </row>
    <row r="51" spans="1:18" x14ac:dyDescent="0.2">
      <c r="A51" s="59"/>
      <c r="B51" s="59"/>
      <c r="C51" s="59"/>
      <c r="D51" s="59"/>
      <c r="E51" s="59"/>
      <c r="F51" s="59"/>
      <c r="G51" s="59"/>
      <c r="H51" s="59"/>
      <c r="I51" s="59"/>
      <c r="J51" s="59"/>
      <c r="K51" s="59"/>
      <c r="L51" s="59"/>
      <c r="M51" s="59"/>
      <c r="N51" s="59"/>
      <c r="O51" s="59"/>
      <c r="P51" s="59"/>
      <c r="Q51" s="41"/>
      <c r="R51" s="41"/>
    </row>
    <row r="52" spans="1:18" x14ac:dyDescent="0.2">
      <c r="A52" s="59"/>
      <c r="B52" s="59"/>
      <c r="C52" s="59"/>
      <c r="D52" s="59"/>
      <c r="E52" s="59"/>
      <c r="F52" s="59"/>
      <c r="G52" s="59"/>
      <c r="H52" s="59"/>
      <c r="I52" s="59"/>
      <c r="J52" s="59"/>
      <c r="K52" s="59"/>
      <c r="L52" s="59"/>
      <c r="M52" s="59"/>
      <c r="N52" s="59"/>
      <c r="O52" s="59"/>
      <c r="P52" s="59"/>
      <c r="Q52" s="41"/>
      <c r="R52" s="41"/>
    </row>
    <row r="53" spans="1:18" x14ac:dyDescent="0.2">
      <c r="A53" s="59"/>
      <c r="B53" s="59"/>
      <c r="C53" s="59"/>
      <c r="D53" s="59"/>
      <c r="E53" s="59"/>
      <c r="F53" s="59"/>
      <c r="G53" s="59"/>
      <c r="H53" s="59"/>
      <c r="I53" s="59"/>
      <c r="J53" s="59"/>
      <c r="K53" s="59"/>
      <c r="L53" s="59"/>
      <c r="M53" s="59"/>
      <c r="N53" s="59"/>
      <c r="O53" s="59"/>
      <c r="P53" s="59"/>
      <c r="Q53" s="41"/>
      <c r="R53" s="41"/>
    </row>
    <row r="54" spans="1:18" x14ac:dyDescent="0.2">
      <c r="A54" s="59"/>
      <c r="B54" s="59"/>
      <c r="C54" s="59"/>
      <c r="D54" s="59"/>
      <c r="E54" s="59"/>
      <c r="F54" s="59"/>
      <c r="G54" s="59"/>
      <c r="H54" s="59"/>
      <c r="I54" s="59"/>
      <c r="J54" s="59"/>
      <c r="K54" s="59"/>
      <c r="L54" s="59"/>
      <c r="M54" s="59"/>
      <c r="N54" s="59"/>
      <c r="O54" s="59"/>
      <c r="P54" s="59"/>
      <c r="Q54" s="41"/>
      <c r="R54" s="41"/>
    </row>
    <row r="55" spans="1:18" x14ac:dyDescent="0.2">
      <c r="A55" s="59"/>
      <c r="B55" s="59"/>
      <c r="C55" s="59"/>
      <c r="D55" s="59"/>
      <c r="E55" s="59"/>
      <c r="F55" s="59"/>
      <c r="G55" s="59"/>
      <c r="H55" s="59"/>
      <c r="I55" s="59"/>
      <c r="J55" s="59"/>
      <c r="K55" s="59"/>
      <c r="L55" s="59"/>
      <c r="M55" s="59"/>
      <c r="N55" s="59"/>
      <c r="O55" s="59"/>
      <c r="P55" s="59"/>
      <c r="Q55" s="41"/>
      <c r="R55" s="41"/>
    </row>
    <row r="56" spans="1:18" x14ac:dyDescent="0.2">
      <c r="A56" s="59"/>
      <c r="B56" s="59"/>
      <c r="C56" s="59"/>
      <c r="D56" s="59"/>
      <c r="E56" s="59"/>
      <c r="F56" s="59"/>
      <c r="G56" s="59"/>
      <c r="H56" s="59"/>
      <c r="I56" s="59"/>
      <c r="J56" s="59"/>
      <c r="K56" s="59"/>
      <c r="L56" s="59"/>
      <c r="M56" s="59"/>
      <c r="N56" s="59"/>
      <c r="O56" s="59"/>
      <c r="P56" s="59"/>
      <c r="Q56" s="41"/>
      <c r="R56" s="41"/>
    </row>
    <row r="57" spans="1:18" x14ac:dyDescent="0.2">
      <c r="A57" s="59"/>
      <c r="B57" s="59"/>
      <c r="C57" s="59"/>
      <c r="D57" s="59"/>
      <c r="E57" s="59"/>
      <c r="F57" s="59"/>
      <c r="G57" s="59"/>
      <c r="H57" s="59"/>
      <c r="I57" s="59"/>
      <c r="J57" s="59"/>
      <c r="K57" s="59"/>
      <c r="L57" s="59"/>
      <c r="M57" s="59"/>
      <c r="N57" s="59"/>
      <c r="O57" s="59"/>
      <c r="P57" s="59"/>
      <c r="Q57" s="41"/>
      <c r="R57" s="41"/>
    </row>
    <row r="58" spans="1:18" x14ac:dyDescent="0.2">
      <c r="A58" s="59"/>
      <c r="B58" s="59"/>
      <c r="C58" s="59"/>
      <c r="D58" s="59"/>
      <c r="E58" s="59"/>
      <c r="F58" s="59"/>
      <c r="G58" s="59"/>
      <c r="H58" s="59"/>
      <c r="I58" s="59"/>
      <c r="J58" s="59"/>
      <c r="K58" s="59"/>
      <c r="L58" s="59"/>
      <c r="M58" s="59"/>
      <c r="N58" s="59"/>
      <c r="O58" s="59"/>
      <c r="P58" s="59"/>
      <c r="Q58" s="41"/>
      <c r="R58" s="41"/>
    </row>
    <row r="59" spans="1:18" x14ac:dyDescent="0.2">
      <c r="A59" s="59"/>
      <c r="B59" s="59"/>
      <c r="C59" s="59"/>
      <c r="D59" s="59"/>
      <c r="E59" s="59"/>
      <c r="F59" s="59"/>
      <c r="G59" s="59"/>
      <c r="H59" s="59"/>
      <c r="I59" s="59"/>
      <c r="J59" s="59"/>
      <c r="K59" s="59"/>
      <c r="L59" s="59"/>
      <c r="M59" s="59"/>
      <c r="N59" s="59"/>
      <c r="O59" s="59"/>
      <c r="P59" s="59"/>
      <c r="Q59" s="41"/>
      <c r="R59" s="41"/>
    </row>
    <row r="60" spans="1:18" x14ac:dyDescent="0.2">
      <c r="A60" s="59"/>
      <c r="B60" s="59"/>
      <c r="C60" s="59"/>
      <c r="D60" s="59"/>
      <c r="E60" s="59"/>
      <c r="F60" s="59"/>
      <c r="G60" s="59"/>
      <c r="H60" s="59"/>
      <c r="I60" s="59"/>
      <c r="J60" s="59"/>
      <c r="K60" s="59"/>
      <c r="L60" s="59"/>
      <c r="M60" s="59"/>
      <c r="N60" s="59"/>
      <c r="O60" s="59"/>
      <c r="P60" s="59"/>
      <c r="Q60" s="41"/>
      <c r="R60" s="41"/>
    </row>
    <row r="61" spans="1:18" x14ac:dyDescent="0.2">
      <c r="A61" s="59"/>
      <c r="B61" s="59"/>
      <c r="C61" s="59"/>
      <c r="D61" s="59"/>
      <c r="E61" s="59"/>
      <c r="F61" s="59"/>
      <c r="G61" s="59"/>
      <c r="H61" s="59"/>
      <c r="I61" s="59"/>
      <c r="J61" s="59"/>
      <c r="K61" s="59"/>
      <c r="L61" s="59"/>
      <c r="M61" s="59"/>
      <c r="N61" s="59"/>
      <c r="O61" s="59"/>
      <c r="P61" s="59"/>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TSX:CSU/explorer/revenue_proj" xr:uid="{168BFF71-58C4-774B-A9C9-1CEA6B4E08E3}"/>
  </hyperlinks>
  <pageMargins left="0.7" right="0.7" top="0.75" bottom="0.75" header="0.3" footer="0.3"/>
  <ignoredErrors>
    <ignoredError sqref="K4" evalErro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2023-12-09T08:19:18Z</dcterms:modified>
</cp:coreProperties>
</file>