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220A05BC-E289-CA4B-9DCC-A7F3EEFF0BFD}"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3" i="2" l="1"/>
  <c r="K16" i="2"/>
  <c r="K4" i="2" a="1"/>
  <c r="K4" i="2" s="1"/>
  <c r="J17" i="2"/>
  <c r="I17" i="2"/>
  <c r="H17" i="2"/>
  <c r="G17" i="2"/>
  <c r="F17" i="2"/>
  <c r="E17" i="2"/>
  <c r="D17" i="2"/>
  <c r="C17" i="2"/>
  <c r="B17" i="2"/>
  <c r="J14" i="2"/>
  <c r="I14" i="2"/>
  <c r="H14" i="2"/>
  <c r="G14" i="2"/>
  <c r="F14" i="2"/>
  <c r="E14" i="2"/>
  <c r="D14" i="2"/>
  <c r="C14" i="2"/>
  <c r="B14" i="2"/>
  <c r="A4" i="2" l="1"/>
  <c r="O10" i="2"/>
  <c r="O9" i="2"/>
  <c r="O7" i="2"/>
  <c r="O6" i="2"/>
  <c r="O5" i="2"/>
  <c r="G7" i="2"/>
  <c r="G6" i="2"/>
  <c r="G5" i="2"/>
  <c r="G3" i="2"/>
  <c r="E7" i="2"/>
  <c r="E6" i="2"/>
  <c r="C6" i="2"/>
  <c r="C5" i="2"/>
  <c r="C4"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K5" i="2" a="1"/>
  <c r="K5" i="2" s="1"/>
  <c r="A5" i="2" a="1"/>
  <c r="A5" i="2" s="1"/>
  <c r="G4" i="2" s="1"/>
  <c r="A3" i="2" a="1"/>
  <c r="A3" i="2" s="1"/>
  <c r="K3" i="2" s="1"/>
  <c r="L190" i="1"/>
  <c r="M190" i="1"/>
  <c r="K190" i="1"/>
  <c r="J190" i="1"/>
  <c r="I190" i="1"/>
  <c r="H190" i="1"/>
  <c r="G190" i="1"/>
  <c r="F190" i="1"/>
  <c r="E190" i="1"/>
  <c r="D190" i="1"/>
  <c r="C190" i="1"/>
  <c r="B190" i="1"/>
  <c r="L189" i="1"/>
  <c r="M189" i="1"/>
  <c r="K189" i="1"/>
  <c r="J189" i="1"/>
  <c r="I189" i="1"/>
  <c r="H189" i="1"/>
  <c r="G189" i="1"/>
  <c r="F189" i="1"/>
  <c r="E189" i="1"/>
  <c r="D189" i="1"/>
  <c r="C189" i="1"/>
  <c r="L143" i="1"/>
  <c r="M143" i="1"/>
  <c r="L129" i="1"/>
  <c r="M129" i="1"/>
  <c r="K143" i="1"/>
  <c r="J143" i="1"/>
  <c r="I143" i="1"/>
  <c r="H143" i="1"/>
  <c r="G143" i="1"/>
  <c r="F143" i="1"/>
  <c r="E143" i="1"/>
  <c r="D143" i="1"/>
  <c r="C143" i="1"/>
  <c r="B143" i="1"/>
  <c r="K129" i="1"/>
  <c r="J129" i="1"/>
  <c r="I129" i="1"/>
  <c r="H129" i="1"/>
  <c r="G129" i="1"/>
  <c r="F129" i="1"/>
  <c r="E129" i="1"/>
  <c r="D129" i="1"/>
  <c r="C129" i="1"/>
  <c r="K36" i="1"/>
  <c r="L36" i="1"/>
  <c r="M36" i="1"/>
  <c r="J36" i="1"/>
  <c r="I36" i="1"/>
  <c r="H36" i="1"/>
  <c r="G36" i="1"/>
  <c r="F36" i="1"/>
  <c r="E36" i="1"/>
  <c r="D36" i="1"/>
  <c r="C36" i="1"/>
  <c r="B36" i="1"/>
  <c r="K35" i="1"/>
  <c r="L35" i="1"/>
  <c r="M35" i="1"/>
  <c r="I35" i="1"/>
  <c r="H35" i="1"/>
  <c r="G35" i="1"/>
  <c r="F35" i="1"/>
  <c r="E35" i="1"/>
  <c r="D35" i="1"/>
  <c r="C35" i="1"/>
  <c r="K18" i="1"/>
  <c r="L18" i="1"/>
  <c r="M18" i="1"/>
  <c r="I18" i="1"/>
  <c r="H18" i="1"/>
  <c r="G18" i="1"/>
  <c r="F18" i="1"/>
  <c r="E18" i="1"/>
  <c r="D18" i="1"/>
  <c r="C18" i="1"/>
  <c r="L14" i="1"/>
  <c r="M14" i="1"/>
  <c r="K14" i="1"/>
  <c r="J14" i="1"/>
  <c r="I14" i="1"/>
  <c r="H14" i="1"/>
  <c r="G14" i="1"/>
  <c r="F14" i="1"/>
  <c r="E14" i="1"/>
  <c r="D14" i="1"/>
  <c r="C14" i="1"/>
  <c r="B14" i="1"/>
  <c r="J12" i="1"/>
  <c r="K12" i="1"/>
  <c r="L12" i="1"/>
  <c r="M12" i="1"/>
  <c r="I12" i="1"/>
  <c r="H12" i="1"/>
  <c r="G12" i="1"/>
  <c r="F12" i="1"/>
  <c r="E12" i="1"/>
  <c r="D12" i="1"/>
  <c r="C12" i="1"/>
  <c r="B12" i="1"/>
  <c r="H3" i="1"/>
  <c r="I3" i="1"/>
  <c r="K3" i="1"/>
  <c r="L3" i="1"/>
  <c r="M3" i="1"/>
  <c r="G3" i="1"/>
  <c r="F3" i="1"/>
  <c r="E3" i="1"/>
  <c r="D3" i="1"/>
  <c r="C3" i="1"/>
  <c r="K11" i="2" l="1"/>
  <c r="E5" i="2"/>
  <c r="O19" i="2"/>
  <c r="O21" i="2" s="1"/>
  <c r="C7" i="2" s="1"/>
  <c r="O8" i="2"/>
  <c r="O12" i="2" s="1"/>
  <c r="A6"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<sst xmlns="http://schemas.openxmlformats.org/spreadsheetml/2006/main" count="1071" uniqueCount="246">
  <si>
    <t>2017 Y</t>
  </si>
  <si>
    <t>2018 Y</t>
  </si>
  <si>
    <t>2019 Y</t>
  </si>
  <si>
    <t>2020 Y</t>
  </si>
  <si>
    <t>2021 Y</t>
  </si>
  <si>
    <t>2022 Y</t>
  </si>
  <si>
    <t>2023 Y</t>
  </si>
  <si>
    <t>TTM</t>
  </si>
  <si>
    <t>2023 Q2</t>
  </si>
  <si>
    <t>2023 Q3</t>
  </si>
  <si>
    <t>2023 Q4</t>
  </si>
  <si>
    <t>2024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</si>
  <si>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</si>
  <si>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</si>
  <si>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</si>
  <si>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</si>
  <si>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</si>
  <si>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</si>
  <si>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</si>
  <si>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</si>
  <si>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</si>
  <si>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</si>
  <si>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</si>
  <si>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</si>
  <si>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</si>
  <si>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</si>
  <si>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</si>
  <si>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</si>
  <si>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</si>
  <si>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</si>
  <si>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</si>
  <si>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</si>
  <si>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</si>
  <si>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</si>
  <si>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</si>
  <si>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</si>
  <si>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</si>
  <si>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</si>
  <si>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</si>
  <si>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</si>
  <si>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</si>
  <si>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</si>
  <si>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</si>
  <si>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</si>
  <si>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</si>
  <si>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</si>
  <si>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</si>
  <si>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</si>
  <si>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</si>
  <si>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</si>
  <si>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</si>
  <si>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</si>
  <si>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</si>
  <si>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</si>
  <si>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</si>
  <si>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</si>
  <si>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</si>
  <si>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</si>
  <si>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</si>
  <si>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</si>
  <si>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</si>
  <si>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</si>
  <si>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</si>
  <si>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</si>
  <si>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</si>
  <si>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</si>
  <si>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</si>
  <si>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</si>
  <si>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</si>
  <si>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</si>
  <si>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</si>
  <si>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</si>
  <si>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</si>
  <si>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</si>
  <si>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</si>
  <si>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</si>
  <si>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</si>
  <si>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</si>
  <si>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</si>
  <si>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</si>
  <si>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</si>
  <si>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</si>
  <si>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</si>
  <si>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</si>
  <si>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</si>
  <si>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</si>
  <si>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</si>
  <si>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</si>
  <si>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</si>
  <si>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</si>
  <si>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</si>
  <si>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</si>
  <si>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</si>
  <si>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</si>
  <si>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</si>
  <si>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</si>
  <si>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</si>
  <si>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</si>
  <si>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</si>
  <si>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</si>
  <si>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</si>
  <si>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</si>
  <si>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</si>
  <si>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</si>
  <si>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</si>
  <si>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</si>
  <si>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</si>
  <si>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</si>
  <si>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</si>
  <si>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</si>
  <si>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</si>
  <si>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</si>
  <si>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</si>
  <si>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</si>
  <si>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</si>
  <si>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</si>
  <si>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</si>
  <si>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</si>
  <si>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</si>
  <si>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</si>
  <si>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</si>
  <si>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</si>
  <si>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</si>
  <si>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</si>
  <si>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</si>
  <si>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</si>
  <si>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</si>
  <si>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</si>
  <si>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</si>
  <si>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</si>
  <si>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</si>
  <si>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</si>
  <si>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</si>
  <si>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</si>
  <si>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</si>
  <si>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</si>
  <si>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</si>
  <si>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</si>
  <si>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</si>
  <si>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</si>
  <si>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</si>
  <si>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</si>
  <si>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</si>
  <si>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</si>
  <si>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</si>
  <si>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</si>
  <si>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</si>
  <si>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</si>
  <si>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</si>
  <si>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</si>
  <si>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</si>
  <si>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</si>
  <si>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</si>
  <si>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</si>
  <si>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</si>
  <si>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</si>
  <si>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</si>
  <si>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</si>
  <si>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</si>
  <si>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</si>
  <si>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</si>
  <si>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</si>
  <si>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</si>
  <si>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</si>
  <si>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</si>
  <si>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</si>
  <si>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</si>
  <si>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</si>
  <si>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</si>
  <si>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</si>
  <si>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</si>
  <si>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</si>
  <si>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</si>
  <si>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</si>
  <si>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</si>
  <si>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</si>
  <si>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</si>
  <si>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</si>
  <si>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</si>
  <si>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</si>
  <si>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</si>
  <si>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</si>
  <si>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</si>
  <si>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</si>
  <si>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</si>
  <si>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</si>
  <si>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</si>
  <si>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</si>
  <si>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</si>
  <si>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</si>
  <si>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</si>
  <si>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</si>
  <si>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</si>
  <si>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</si>
  <si>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</si>
  <si>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</si>
  <si>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</si>
  <si>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</si>
  <si>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</si>
  <si>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</si>
  <si>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</si>
  <si>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</si>
  <si>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</si>
  <si>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</si>
  <si>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 (5%)\</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</si>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</sst>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 fillId="0" borderId="0" xfId="0" applyFon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4"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4" fontId="4" fillId="9" borderId="1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16" xfId="1" applyNumberFormat="1" applyFont="1" applyFill="1" applyBorder="1" applyAlignment="1">
      <alignment horizontal="left" vertical="center" indent="1"/>
    </xf>
    <xf numFmtId="9" fontId="27"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16"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2" borderId="5" xfId="1" applyFont="1" applyFill="1" applyBorder="1" applyAlignment="1">
      <alignment horizontal="left" indent="1"/>
    </xf>
    <xf numFmtId="0" fontId="3" fillId="9" borderId="21" xfId="0" applyFont="1" applyFill="1" applyBorder="1" applyAlignment="1">
      <alignment horizontal="right" vertical="center"/>
    </xf>
    <xf numFmtId="0" fontId="21" fillId="9" borderId="22" xfId="0" applyFont="1" applyFill="1" applyBorder="1" applyAlignment="1">
      <alignment horizontal="right" vertical="center" indent="1"/>
    </xf>
    <xf numFmtId="0" fontId="21" fillId="9" borderId="23"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5"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24"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5" fillId="11" borderId="5" xfId="0" applyFont="1" applyFill="1" applyBorder="1" applyAlignment="1">
      <alignment horizontal="left" vertical="center" wrapText="1"/>
    </xf>
    <xf numFmtId="164" fontId="16" fillId="11" borderId="15"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9" fillId="11" borderId="25" xfId="0" applyFont="1" applyFill="1" applyBorder="1" applyAlignment="1">
      <alignment horizontal="left" vertical="center" wrapText="1"/>
    </xf>
    <xf numFmtId="10" fontId="20" fillId="11" borderId="27" xfId="0" applyNumberFormat="1" applyFont="1" applyFill="1" applyBorder="1" applyAlignment="1">
      <alignment vertical="center"/>
    </xf>
    <xf numFmtId="164" fontId="16" fillId="11" borderId="15" xfId="0" applyNumberFormat="1" applyFont="1" applyFill="1" applyBorder="1" applyAlignment="1">
      <alignment horizontal="right" vertical="center"/>
    </xf>
    <xf numFmtId="10" fontId="20" fillId="11" borderId="15" xfId="0" applyNumberFormat="1" applyFont="1" applyFill="1" applyBorder="1" applyAlignment="1">
      <alignment horizontal="right" vertical="center"/>
    </xf>
    <xf numFmtId="10" fontId="20" fillId="11" borderId="27" xfId="0" applyNumberFormat="1" applyFont="1" applyFill="1" applyBorder="1" applyAlignment="1">
      <alignment horizontal="right" vertical="center"/>
    </xf>
    <xf numFmtId="0" fontId="14" fillId="12" borderId="1" xfId="0" applyFont="1" applyFill="1" applyBorder="1" applyAlignment="1">
      <alignment horizontal="left" vertical="center"/>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21" fillId="9" borderId="25" xfId="1" applyNumberFormat="1" applyFont="1" applyFill="1" applyBorder="1" applyAlignment="1">
      <alignment horizontal="center" vertical="center"/>
    </xf>
    <xf numFmtId="10" fontId="21" fillId="9" borderId="27"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https://www.bing.com/financeapi/forcetrigger?t=bkg1hw&amp;q=XNYS%3aESTC&amp;form=skydnc</v>
    <v>Learn more on Bing</v>
  </rv>
  <rv s="1">
    <v>0</v>
    <v>Elastic NV (XNYS:ESTC)</v>
    <v>2</v>
    <v>3</v>
    <v>Finance</v>
    <v>4</v>
    <v>en-US</v>
    <v>bkg1hw</v>
    <v>268435456</v>
    <v>1</v>
    <v>Powered by Refinitiv</v>
    <v>118.24</v>
    <v>46.18</v>
    <v>0.90659999999999996</v>
    <v>2.59</v>
    <v>2.2882E-2</v>
    <v>0.59</v>
    <v>5.0949999999999997E-3</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3055</v>
    <v>New York Stock Exchange</v>
    <v>XNYS</v>
    <v>XNYS</v>
    <v>Keizersgracht 281, AMSTERDAM, NOORD-HOLLAND, Amsterdam NL</v>
    <v>118.24</v>
    <v>Software &amp; IT Services</v>
    <v>Stock</v>
    <v>45269.038028599221</v>
    <v>0</v>
    <v>112.49</v>
    <v>11535219290</v>
    <v>Elastic NV</v>
    <v>Elastic NV</v>
    <v>112.74</v>
    <v>113.19</v>
    <v>115.78</v>
    <v>116.4</v>
    <v>99630500</v>
    <v>ESTC</v>
    <v>Elastic NV (XNYS:ESTC)</v>
    <v>2501509</v>
    <v>1938296</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STC%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PLTR/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48" workbookViewId="0">
      <pane xSplit="1" topLeftCell="B1" activePane="topRight" state="frozen"/>
      <selection pane="topRight" activeCell="I173" sqref="I173"/>
    </sheetView>
  </sheetViews>
  <sheetFormatPr baseColWidth="10" defaultRowHeight="15" x14ac:dyDescent="0.2"/>
  <cols>
    <col min="1" max="1" width="40.83203125" customWidth="1"/>
    <col min="2" max="14"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row>
    <row r="2" spans="1:30" ht="16" x14ac:dyDescent="0.2">
      <c r="A2" s="32" t="s">
        <v>12</v>
      </c>
      <c r="B2" s="30">
        <v>88177000</v>
      </c>
      <c r="C2" s="30">
        <v>159935000</v>
      </c>
      <c r="D2" s="30">
        <v>271653000</v>
      </c>
      <c r="E2" s="30">
        <v>427620000</v>
      </c>
      <c r="F2" s="30">
        <v>608489000</v>
      </c>
      <c r="G2" s="30">
        <v>862374000</v>
      </c>
      <c r="H2" s="30">
        <v>1068989000</v>
      </c>
      <c r="I2" s="31">
        <v>1112661000</v>
      </c>
      <c r="J2" s="30">
        <v>264401000</v>
      </c>
      <c r="K2" s="30">
        <v>274566000</v>
      </c>
      <c r="L2" s="30">
        <v>279941000</v>
      </c>
      <c r="M2" s="30">
        <v>293753000</v>
      </c>
    </row>
    <row r="3" spans="1:30" ht="19" x14ac:dyDescent="0.25">
      <c r="A3" s="9" t="s">
        <v>185</v>
      </c>
      <c r="B3" s="10"/>
      <c r="C3" s="11">
        <f t="shared" ref="C3:G3" si="0">(C2/B2)-1</f>
        <v>0.8137949805504836</v>
      </c>
      <c r="D3" s="11">
        <f t="shared" si="0"/>
        <v>0.69852127426767119</v>
      </c>
      <c r="E3" s="11">
        <f t="shared" si="0"/>
        <v>0.5741405395854271</v>
      </c>
      <c r="F3" s="11">
        <f t="shared" si="0"/>
        <v>0.42296665263551758</v>
      </c>
      <c r="G3" s="11">
        <f t="shared" si="0"/>
        <v>0.41723843816404238</v>
      </c>
      <c r="H3" s="11">
        <f t="shared" ref="H3" si="1">(H2/G2)-1</f>
        <v>0.23958862396129743</v>
      </c>
      <c r="I3" s="11">
        <f t="shared" ref="I3" si="2">(I2/H2)-1</f>
        <v>4.0853554152568528E-2</v>
      </c>
      <c r="J3" s="11"/>
      <c r="K3" s="11">
        <f t="shared" ref="K3" si="3">(K2/J2)-1</f>
        <v>3.8445391658881833E-2</v>
      </c>
      <c r="L3" s="11">
        <f t="shared" ref="L3" si="4">(L2/K2)-1</f>
        <v>1.9576349584434993E-2</v>
      </c>
      <c r="M3" s="11">
        <f t="shared" ref="M3" si="5">(M2/L2)-1</f>
        <v>4.9338967853940652E-2</v>
      </c>
      <c r="N3" s="12"/>
      <c r="O3" s="12"/>
      <c r="P3" s="12"/>
      <c r="Q3" s="12"/>
      <c r="R3" s="12"/>
      <c r="S3" s="12"/>
      <c r="T3" s="12"/>
      <c r="U3" s="12"/>
      <c r="V3" s="12"/>
      <c r="W3" s="12"/>
      <c r="X3" s="12"/>
      <c r="Y3" s="13"/>
      <c r="Z3" s="13"/>
      <c r="AA3" s="14"/>
      <c r="AB3" s="14"/>
      <c r="AC3" s="14"/>
      <c r="AD3" s="14"/>
    </row>
    <row r="4" spans="1:30" ht="16" x14ac:dyDescent="0.2">
      <c r="A4" s="3" t="s">
        <v>13</v>
      </c>
      <c r="B4" s="4">
        <v>88177000</v>
      </c>
      <c r="C4" s="4">
        <v>159935000</v>
      </c>
      <c r="D4" s="4">
        <v>271653000</v>
      </c>
      <c r="E4" s="4">
        <v>427620000</v>
      </c>
      <c r="F4" s="4">
        <v>608489000</v>
      </c>
      <c r="G4" s="4">
        <v>862374000</v>
      </c>
      <c r="H4" s="4">
        <v>1068989000</v>
      </c>
      <c r="I4" s="5">
        <v>1112661000</v>
      </c>
      <c r="J4" s="4">
        <v>264401000</v>
      </c>
      <c r="K4" s="4">
        <v>274566000</v>
      </c>
      <c r="L4" s="4">
        <v>279941000</v>
      </c>
      <c r="M4" s="4">
        <v>293753000</v>
      </c>
    </row>
    <row r="5" spans="1:30" ht="16" x14ac:dyDescent="0.2">
      <c r="A5" s="3" t="s">
        <v>14</v>
      </c>
      <c r="B5" s="4">
        <v>19845000</v>
      </c>
      <c r="C5" s="4">
        <v>40740000</v>
      </c>
      <c r="D5" s="4">
        <v>78010000</v>
      </c>
      <c r="E5" s="4">
        <v>122690000</v>
      </c>
      <c r="F5" s="4">
        <v>161054000</v>
      </c>
      <c r="G5" s="4">
        <v>232194000</v>
      </c>
      <c r="H5" s="4">
        <v>296626000</v>
      </c>
      <c r="I5" s="5">
        <v>301124000</v>
      </c>
      <c r="J5" s="4">
        <v>74757000</v>
      </c>
      <c r="K5" s="4">
        <v>75208000</v>
      </c>
      <c r="L5" s="4">
        <v>73682000</v>
      </c>
      <c r="M5" s="4">
        <v>77477000</v>
      </c>
    </row>
    <row r="6" spans="1:30" ht="16" x14ac:dyDescent="0.2">
      <c r="A6" s="3" t="s">
        <v>15</v>
      </c>
      <c r="B6" s="4">
        <v>19845000</v>
      </c>
      <c r="C6" s="4">
        <v>40740000</v>
      </c>
      <c r="D6" s="4">
        <v>78010000</v>
      </c>
      <c r="E6" s="4">
        <v>122690000</v>
      </c>
      <c r="F6" s="4">
        <v>161054000</v>
      </c>
      <c r="G6" s="4">
        <v>232194000</v>
      </c>
      <c r="H6" s="4">
        <v>296626000</v>
      </c>
      <c r="I6" s="5">
        <v>301124000</v>
      </c>
      <c r="J6" s="4">
        <v>74757000</v>
      </c>
      <c r="K6" s="4">
        <v>75208000</v>
      </c>
      <c r="L6" s="4">
        <v>73682000</v>
      </c>
      <c r="M6" s="4">
        <v>77477000</v>
      </c>
    </row>
    <row r="7" spans="1:30" ht="16" x14ac:dyDescent="0.2">
      <c r="A7" s="32" t="s">
        <v>16</v>
      </c>
      <c r="B7" s="30">
        <v>68332000</v>
      </c>
      <c r="C7" s="30">
        <v>119195000</v>
      </c>
      <c r="D7" s="30">
        <v>193643000</v>
      </c>
      <c r="E7" s="30">
        <v>304930000</v>
      </c>
      <c r="F7" s="30">
        <v>447435000</v>
      </c>
      <c r="G7" s="30">
        <v>630180000</v>
      </c>
      <c r="H7" s="30">
        <v>772363000</v>
      </c>
      <c r="I7" s="31">
        <v>811537000</v>
      </c>
      <c r="J7" s="30">
        <v>189644000</v>
      </c>
      <c r="K7" s="30">
        <v>199358000</v>
      </c>
      <c r="L7" s="30">
        <v>206259000</v>
      </c>
      <c r="M7" s="30">
        <v>216276000</v>
      </c>
    </row>
    <row r="8" spans="1:30" ht="16" x14ac:dyDescent="0.2">
      <c r="A8" s="35" t="s">
        <v>52</v>
      </c>
      <c r="B8" s="36">
        <v>77.489999999999995</v>
      </c>
      <c r="C8" s="36">
        <v>74.53</v>
      </c>
      <c r="D8" s="36">
        <v>71.28</v>
      </c>
      <c r="E8" s="36">
        <v>71.31</v>
      </c>
      <c r="F8" s="36">
        <v>73.53</v>
      </c>
      <c r="G8" s="36">
        <v>73.08</v>
      </c>
      <c r="H8" s="36">
        <v>72.25</v>
      </c>
      <c r="I8" s="37">
        <v>72.94</v>
      </c>
      <c r="J8" s="36">
        <v>71.73</v>
      </c>
      <c r="K8" s="36">
        <v>72.61</v>
      </c>
      <c r="L8" s="36">
        <v>73.680000000000007</v>
      </c>
      <c r="M8" s="36">
        <v>73.63</v>
      </c>
    </row>
    <row r="9" spans="1:30" ht="16" x14ac:dyDescent="0.2">
      <c r="A9" s="3" t="s">
        <v>17</v>
      </c>
      <c r="B9" s="4" t="s">
        <v>18</v>
      </c>
      <c r="C9" s="4" t="s">
        <v>18</v>
      </c>
      <c r="D9" s="4" t="s">
        <v>18</v>
      </c>
      <c r="E9" s="4" t="s">
        <v>18</v>
      </c>
      <c r="F9" s="4" t="s">
        <v>18</v>
      </c>
      <c r="G9" s="4" t="s">
        <v>18</v>
      </c>
      <c r="H9" s="4" t="s">
        <v>18</v>
      </c>
      <c r="I9" s="5" t="s">
        <v>18</v>
      </c>
      <c r="J9" s="4" t="s">
        <v>18</v>
      </c>
      <c r="K9" s="4" t="s">
        <v>18</v>
      </c>
      <c r="L9" s="4" t="s">
        <v>18</v>
      </c>
      <c r="M9" s="4" t="s">
        <v>18</v>
      </c>
    </row>
    <row r="10" spans="1:30" ht="16" x14ac:dyDescent="0.2">
      <c r="A10" s="3" t="s">
        <v>19</v>
      </c>
      <c r="B10" s="4">
        <v>115504000</v>
      </c>
      <c r="C10" s="4">
        <v>167189000</v>
      </c>
      <c r="D10" s="4">
        <v>294999000</v>
      </c>
      <c r="E10" s="4">
        <v>476035000</v>
      </c>
      <c r="F10" s="4">
        <v>576913000</v>
      </c>
      <c r="G10" s="4">
        <v>803860000</v>
      </c>
      <c r="H10" s="4">
        <v>960238000</v>
      </c>
      <c r="I10" s="5">
        <v>974293000</v>
      </c>
      <c r="J10" s="4">
        <v>238672000</v>
      </c>
      <c r="K10" s="4">
        <v>238900000</v>
      </c>
      <c r="L10" s="4">
        <v>244923000</v>
      </c>
      <c r="M10" s="4">
        <v>251798000</v>
      </c>
    </row>
    <row r="11" spans="1:30" ht="16" x14ac:dyDescent="0.2">
      <c r="A11" s="3" t="s">
        <v>20</v>
      </c>
      <c r="B11" s="4">
        <v>82903000</v>
      </c>
      <c r="C11" s="4">
        <v>111548000</v>
      </c>
      <c r="D11" s="4">
        <v>193832000</v>
      </c>
      <c r="E11" s="4">
        <v>310665000</v>
      </c>
      <c r="F11" s="4">
        <v>377710000</v>
      </c>
      <c r="G11" s="4">
        <v>530099000</v>
      </c>
      <c r="H11" s="4">
        <v>646784000</v>
      </c>
      <c r="I11" s="5">
        <v>658798000</v>
      </c>
      <c r="J11" s="4">
        <v>163104000</v>
      </c>
      <c r="K11" s="4">
        <v>161428000</v>
      </c>
      <c r="L11" s="4">
        <v>163158000</v>
      </c>
      <c r="M11" s="4">
        <v>171108000</v>
      </c>
    </row>
    <row r="12" spans="1:30" ht="19" x14ac:dyDescent="0.25">
      <c r="A12" s="15" t="s">
        <v>186</v>
      </c>
      <c r="B12" s="11">
        <f t="shared" ref="B12:M12" si="6">B11/B2</f>
        <v>0.94018848452544312</v>
      </c>
      <c r="C12" s="11">
        <f t="shared" si="6"/>
        <v>0.69745834245162097</v>
      </c>
      <c r="D12" s="11">
        <f t="shared" si="6"/>
        <v>0.71352791980946284</v>
      </c>
      <c r="E12" s="11">
        <f t="shared" si="6"/>
        <v>0.72649782517188155</v>
      </c>
      <c r="F12" s="11">
        <f t="shared" si="6"/>
        <v>0.62073431072706331</v>
      </c>
      <c r="G12" s="11">
        <f t="shared" si="6"/>
        <v>0.61469733549480854</v>
      </c>
      <c r="H12" s="11">
        <f t="shared" si="6"/>
        <v>0.60504270857791798</v>
      </c>
      <c r="I12" s="11">
        <f t="shared" si="6"/>
        <v>0.59209229046403167</v>
      </c>
      <c r="J12" s="11">
        <f t="shared" si="6"/>
        <v>0.6168811766975163</v>
      </c>
      <c r="K12" s="11">
        <f t="shared" si="6"/>
        <v>0.5879387833890577</v>
      </c>
      <c r="L12" s="11">
        <f t="shared" si="6"/>
        <v>0.58282995345447786</v>
      </c>
      <c r="M12" s="11">
        <f t="shared" si="6"/>
        <v>0.58248937032132442</v>
      </c>
      <c r="N12" s="12"/>
      <c r="O12" s="12"/>
      <c r="P12" s="12"/>
      <c r="Q12" s="12"/>
      <c r="R12" s="12"/>
      <c r="S12" s="12"/>
      <c r="T12" s="12"/>
      <c r="U12" s="12"/>
      <c r="V12" s="12"/>
      <c r="W12" s="12"/>
      <c r="X12" s="12"/>
      <c r="Y12" s="13"/>
      <c r="Z12" s="13"/>
      <c r="AA12" s="14"/>
      <c r="AB12" s="14"/>
      <c r="AC12" s="14"/>
      <c r="AD12" s="14"/>
    </row>
    <row r="13" spans="1:30" ht="16" x14ac:dyDescent="0.2">
      <c r="A13" s="3" t="s">
        <v>21</v>
      </c>
      <c r="B13" s="4">
        <v>32601000</v>
      </c>
      <c r="C13" s="4">
        <v>55641000</v>
      </c>
      <c r="D13" s="4">
        <v>101167000</v>
      </c>
      <c r="E13" s="4">
        <v>165370000</v>
      </c>
      <c r="F13" s="4">
        <v>199203000</v>
      </c>
      <c r="G13" s="4">
        <v>273761000</v>
      </c>
      <c r="H13" s="4">
        <v>313454000</v>
      </c>
      <c r="I13" s="5">
        <v>315495000</v>
      </c>
      <c r="J13" s="4">
        <v>75568000</v>
      </c>
      <c r="K13" s="4">
        <v>77472000</v>
      </c>
      <c r="L13" s="4">
        <v>81765000</v>
      </c>
      <c r="M13" s="4">
        <v>80690000</v>
      </c>
    </row>
    <row r="14" spans="1:30" ht="19" x14ac:dyDescent="0.25">
      <c r="A14" s="15" t="s">
        <v>187</v>
      </c>
      <c r="B14" s="11">
        <f t="shared" ref="B14:M14" si="7">B13/B2</f>
        <v>0.3697222631752044</v>
      </c>
      <c r="C14" s="11">
        <f t="shared" si="7"/>
        <v>0.3478975833932535</v>
      </c>
      <c r="D14" s="11">
        <f t="shared" si="7"/>
        <v>0.37241259989766357</v>
      </c>
      <c r="E14" s="11">
        <f t="shared" si="7"/>
        <v>0.38672185585332775</v>
      </c>
      <c r="F14" s="11">
        <f t="shared" si="7"/>
        <v>0.32737321463494001</v>
      </c>
      <c r="G14" s="11">
        <f t="shared" si="7"/>
        <v>0.31745043333866746</v>
      </c>
      <c r="H14" s="11">
        <f t="shared" si="7"/>
        <v>0.29322471980534881</v>
      </c>
      <c r="I14" s="11">
        <f t="shared" si="7"/>
        <v>0.2835499761382847</v>
      </c>
      <c r="J14" s="11">
        <f t="shared" si="7"/>
        <v>0.28580829875832542</v>
      </c>
      <c r="K14" s="11">
        <f t="shared" si="7"/>
        <v>0.2821616660475077</v>
      </c>
      <c r="L14" s="11">
        <f t="shared" si="7"/>
        <v>0.29207940244551528</v>
      </c>
      <c r="M14" s="11">
        <f t="shared" si="7"/>
        <v>0.27468655639261558</v>
      </c>
      <c r="N14" s="12"/>
      <c r="O14" s="12"/>
      <c r="P14" s="12"/>
      <c r="Q14" s="12"/>
      <c r="R14" s="12"/>
      <c r="S14" s="12"/>
      <c r="T14" s="12"/>
      <c r="U14" s="12"/>
      <c r="V14" s="12"/>
      <c r="W14" s="12"/>
      <c r="X14" s="12"/>
      <c r="Y14" s="13"/>
      <c r="Z14" s="13"/>
      <c r="AA14" s="14"/>
      <c r="AB14" s="14"/>
      <c r="AC14" s="14"/>
      <c r="AD14" s="14"/>
    </row>
    <row r="15" spans="1:30" ht="16" x14ac:dyDescent="0.2">
      <c r="A15" s="3" t="s">
        <v>22</v>
      </c>
      <c r="B15" s="4" t="s">
        <v>18</v>
      </c>
      <c r="C15" s="4" t="s">
        <v>18</v>
      </c>
      <c r="D15" s="4" t="s">
        <v>18</v>
      </c>
      <c r="E15" s="4" t="s">
        <v>18</v>
      </c>
      <c r="F15" s="4" t="s">
        <v>18</v>
      </c>
      <c r="G15" s="4" t="s">
        <v>18</v>
      </c>
      <c r="H15" s="4" t="s">
        <v>18</v>
      </c>
      <c r="I15" s="5" t="s">
        <v>18</v>
      </c>
      <c r="J15" s="4" t="s">
        <v>18</v>
      </c>
      <c r="K15" s="4" t="s">
        <v>18</v>
      </c>
      <c r="L15" s="4" t="s">
        <v>18</v>
      </c>
      <c r="M15" s="4" t="s">
        <v>18</v>
      </c>
    </row>
    <row r="16" spans="1:30" ht="16" x14ac:dyDescent="0.2">
      <c r="A16" s="32" t="s">
        <v>23</v>
      </c>
      <c r="B16" s="30">
        <v>-47172000</v>
      </c>
      <c r="C16" s="30">
        <v>-47994000</v>
      </c>
      <c r="D16" s="30">
        <v>-101356000</v>
      </c>
      <c r="E16" s="30">
        <v>-171105000</v>
      </c>
      <c r="F16" s="30">
        <v>-129478000</v>
      </c>
      <c r="G16" s="30">
        <v>-173680000</v>
      </c>
      <c r="H16" s="30">
        <v>-187875000</v>
      </c>
      <c r="I16" s="31">
        <v>-162756000</v>
      </c>
      <c r="J16" s="30">
        <v>-49028000</v>
      </c>
      <c r="K16" s="30">
        <v>-39542000</v>
      </c>
      <c r="L16" s="30">
        <v>-38664000</v>
      </c>
      <c r="M16" s="30">
        <v>-35522000</v>
      </c>
    </row>
    <row r="17" spans="1:30" ht="16" x14ac:dyDescent="0.2">
      <c r="A17" s="26" t="s">
        <v>53</v>
      </c>
      <c r="B17" s="33">
        <v>-53.5</v>
      </c>
      <c r="C17" s="33">
        <v>-30.01</v>
      </c>
      <c r="D17" s="33">
        <v>-37.31</v>
      </c>
      <c r="E17" s="33">
        <v>-40.01</v>
      </c>
      <c r="F17" s="33">
        <v>-21.28</v>
      </c>
      <c r="G17" s="33">
        <v>-20.14</v>
      </c>
      <c r="H17" s="33">
        <v>-17.579999999999998</v>
      </c>
      <c r="I17" s="34">
        <v>-14.63</v>
      </c>
      <c r="J17" s="33">
        <v>-18.54</v>
      </c>
      <c r="K17" s="33">
        <v>-14.4</v>
      </c>
      <c r="L17" s="33">
        <v>-13.81</v>
      </c>
      <c r="M17" s="33">
        <v>-12.09</v>
      </c>
    </row>
    <row r="18" spans="1:30" ht="19" x14ac:dyDescent="0.25">
      <c r="A18" s="16" t="s">
        <v>188</v>
      </c>
      <c r="B18" s="10"/>
      <c r="C18" s="11">
        <f>(C16/B16)-1</f>
        <v>1.742559145255651E-2</v>
      </c>
      <c r="D18" s="11">
        <f>(D16/C16)-1</f>
        <v>1.1118473142476142</v>
      </c>
      <c r="E18" s="11">
        <f>(E16/D16)-1</f>
        <v>0.6881585697935988</v>
      </c>
      <c r="F18" s="11">
        <f t="shared" ref="F18:I18" si="8">(F16/E16)-1</f>
        <v>-0.24328336401624728</v>
      </c>
      <c r="G18" s="11">
        <f t="shared" si="8"/>
        <v>0.34138618143622845</v>
      </c>
      <c r="H18" s="11">
        <f t="shared" si="8"/>
        <v>8.1730769230769162E-2</v>
      </c>
      <c r="I18" s="11">
        <f t="shared" si="8"/>
        <v>-0.13370059880239515</v>
      </c>
      <c r="J18" s="11"/>
      <c r="K18" s="11">
        <f t="shared" ref="K18" si="9">(K16/J16)-1</f>
        <v>-0.19348127600554788</v>
      </c>
      <c r="L18" s="11">
        <f t="shared" ref="L18" si="10">(L16/K16)-1</f>
        <v>-2.220423853118203E-2</v>
      </c>
      <c r="M18" s="11">
        <f t="shared" ref="M18" si="11">(M16/L16)-1</f>
        <v>-8.1264225118973688E-2</v>
      </c>
      <c r="N18" s="12"/>
      <c r="O18" s="12"/>
      <c r="P18" s="12"/>
      <c r="Q18" s="12"/>
      <c r="R18" s="12"/>
      <c r="S18" s="12"/>
      <c r="T18" s="12"/>
      <c r="U18" s="12"/>
      <c r="V18" s="12"/>
      <c r="W18" s="12"/>
      <c r="X18" s="12"/>
      <c r="Y18" s="13"/>
      <c r="Z18" s="13"/>
      <c r="AA18" s="14"/>
      <c r="AB18" s="14"/>
      <c r="AC18" s="14"/>
      <c r="AD18" s="14"/>
    </row>
    <row r="19" spans="1:30" ht="16" x14ac:dyDescent="0.2">
      <c r="A19" s="3" t="s">
        <v>24</v>
      </c>
      <c r="B19" s="4">
        <v>583000</v>
      </c>
      <c r="C19" s="4">
        <v>1357000</v>
      </c>
      <c r="D19" s="4">
        <v>-3441000</v>
      </c>
      <c r="E19" s="4">
        <v>-1963000</v>
      </c>
      <c r="F19" s="4">
        <v>-7764000</v>
      </c>
      <c r="G19" s="4">
        <v>24109000</v>
      </c>
      <c r="H19" s="4">
        <v>29002000</v>
      </c>
      <c r="I19" s="5">
        <v>22671000</v>
      </c>
      <c r="J19" s="4">
        <v>-8766000</v>
      </c>
      <c r="K19" s="4">
        <v>30610000</v>
      </c>
      <c r="L19" s="4">
        <v>1096000</v>
      </c>
      <c r="M19" s="4">
        <v>-269000</v>
      </c>
    </row>
    <row r="20" spans="1:30" ht="16" x14ac:dyDescent="0.2">
      <c r="A20" s="3" t="s">
        <v>25</v>
      </c>
      <c r="B20" s="4" t="s">
        <v>18</v>
      </c>
      <c r="C20" s="4" t="s">
        <v>18</v>
      </c>
      <c r="D20" s="4" t="s">
        <v>18</v>
      </c>
      <c r="E20" s="4" t="s">
        <v>18</v>
      </c>
      <c r="F20" s="4">
        <v>-185000</v>
      </c>
      <c r="G20" s="4">
        <v>20716000</v>
      </c>
      <c r="H20" s="4">
        <v>25159000</v>
      </c>
      <c r="I20" s="5">
        <v>25064000</v>
      </c>
      <c r="J20" s="4">
        <v>6209000</v>
      </c>
      <c r="K20" s="4">
        <v>6265000</v>
      </c>
      <c r="L20" s="4">
        <v>6284000</v>
      </c>
      <c r="M20" s="4">
        <v>6306000</v>
      </c>
    </row>
    <row r="21" spans="1:30" ht="16" x14ac:dyDescent="0.2">
      <c r="A21" s="3" t="s">
        <v>26</v>
      </c>
      <c r="B21" s="4" t="s">
        <v>18</v>
      </c>
      <c r="C21" s="4" t="s">
        <v>18</v>
      </c>
      <c r="D21" s="4" t="s">
        <v>18</v>
      </c>
      <c r="E21" s="4" t="s">
        <v>18</v>
      </c>
      <c r="F21" s="4">
        <v>-185000</v>
      </c>
      <c r="G21" s="4">
        <v>20716000</v>
      </c>
      <c r="H21" s="4">
        <v>25159000</v>
      </c>
      <c r="I21" s="5">
        <v>25064000</v>
      </c>
      <c r="J21" s="4">
        <v>6209000</v>
      </c>
      <c r="K21" s="4">
        <v>6265000</v>
      </c>
      <c r="L21" s="4">
        <v>6284000</v>
      </c>
      <c r="M21" s="4">
        <v>6306000</v>
      </c>
    </row>
    <row r="22" spans="1:30" ht="16" x14ac:dyDescent="0.2">
      <c r="A22" s="3" t="s">
        <v>27</v>
      </c>
      <c r="B22" s="4" t="s">
        <v>18</v>
      </c>
      <c r="C22" s="4" t="s">
        <v>18</v>
      </c>
      <c r="D22" s="4" t="s">
        <v>18</v>
      </c>
      <c r="E22" s="4" t="s">
        <v>18</v>
      </c>
      <c r="F22" s="4" t="s">
        <v>18</v>
      </c>
      <c r="G22" s="4" t="s">
        <v>18</v>
      </c>
      <c r="H22" s="4" t="s">
        <v>18</v>
      </c>
      <c r="I22" s="5" t="s">
        <v>18</v>
      </c>
      <c r="J22" s="4" t="s">
        <v>18</v>
      </c>
      <c r="K22" s="4" t="s">
        <v>18</v>
      </c>
      <c r="L22" s="4" t="s">
        <v>18</v>
      </c>
      <c r="M22" s="4" t="s">
        <v>18</v>
      </c>
    </row>
    <row r="23" spans="1:30" ht="16" x14ac:dyDescent="0.2">
      <c r="A23" s="3" t="s">
        <v>28</v>
      </c>
      <c r="B23" s="4">
        <v>583000</v>
      </c>
      <c r="C23" s="4">
        <v>1357000</v>
      </c>
      <c r="D23" s="4">
        <v>-3441000</v>
      </c>
      <c r="E23" s="4">
        <v>-1963000</v>
      </c>
      <c r="F23" s="4">
        <v>-7579000</v>
      </c>
      <c r="G23" s="4">
        <v>3393000</v>
      </c>
      <c r="H23" s="4">
        <v>3843000</v>
      </c>
      <c r="I23" s="5">
        <v>-2393000</v>
      </c>
      <c r="J23" s="4">
        <v>-14975000</v>
      </c>
      <c r="K23" s="4">
        <v>24345000</v>
      </c>
      <c r="L23" s="4">
        <v>-5188000</v>
      </c>
      <c r="M23" s="4">
        <v>-6575000</v>
      </c>
    </row>
    <row r="24" spans="1:30" ht="16" x14ac:dyDescent="0.2">
      <c r="A24" s="3" t="s">
        <v>29</v>
      </c>
      <c r="B24" s="4">
        <v>-47755000</v>
      </c>
      <c r="C24" s="4">
        <v>-49351000</v>
      </c>
      <c r="D24" s="4">
        <v>-97915000</v>
      </c>
      <c r="E24" s="4">
        <v>-169142000</v>
      </c>
      <c r="F24" s="4">
        <v>-121714000</v>
      </c>
      <c r="G24" s="4">
        <v>-197789000</v>
      </c>
      <c r="H24" s="4">
        <v>-216877000</v>
      </c>
      <c r="I24" s="5">
        <v>-185427000</v>
      </c>
      <c r="J24" s="4">
        <v>-40262000</v>
      </c>
      <c r="K24" s="4">
        <v>-70152000</v>
      </c>
      <c r="L24" s="4">
        <v>-39760000</v>
      </c>
      <c r="M24" s="4">
        <v>-35253000</v>
      </c>
    </row>
    <row r="25" spans="1:30" ht="16" x14ac:dyDescent="0.2">
      <c r="A25" s="3" t="s">
        <v>30</v>
      </c>
      <c r="B25" s="4">
        <v>4213000</v>
      </c>
      <c r="C25" s="4">
        <v>3376000</v>
      </c>
      <c r="D25" s="4">
        <v>4388000</v>
      </c>
      <c r="E25" s="4">
        <v>-1968000</v>
      </c>
      <c r="F25" s="4">
        <v>7720000</v>
      </c>
      <c r="G25" s="4">
        <v>6059000</v>
      </c>
      <c r="H25" s="4">
        <v>19284000</v>
      </c>
      <c r="I25" s="5">
        <v>29691000</v>
      </c>
      <c r="J25" s="4">
        <v>7043000</v>
      </c>
      <c r="K25" s="4">
        <v>2422000</v>
      </c>
      <c r="L25" s="4">
        <v>6971000</v>
      </c>
      <c r="M25" s="4">
        <v>13255000</v>
      </c>
    </row>
    <row r="26" spans="1:30" ht="16" x14ac:dyDescent="0.2">
      <c r="A26" s="3" t="s">
        <v>31</v>
      </c>
      <c r="B26" s="4" t="s">
        <v>18</v>
      </c>
      <c r="C26" s="4" t="s">
        <v>18</v>
      </c>
      <c r="D26" s="4" t="s">
        <v>18</v>
      </c>
      <c r="E26" s="4" t="s">
        <v>18</v>
      </c>
      <c r="F26" s="4" t="s">
        <v>18</v>
      </c>
      <c r="G26" s="4" t="s">
        <v>18</v>
      </c>
      <c r="H26" s="4" t="s">
        <v>18</v>
      </c>
      <c r="I26" s="5" t="s">
        <v>18</v>
      </c>
      <c r="J26" s="4" t="s">
        <v>18</v>
      </c>
      <c r="K26" s="4" t="s">
        <v>18</v>
      </c>
      <c r="L26" s="4" t="s">
        <v>18</v>
      </c>
      <c r="M26" s="4" t="s">
        <v>18</v>
      </c>
    </row>
    <row r="27" spans="1:30" ht="16" x14ac:dyDescent="0.2">
      <c r="A27" s="3" t="s">
        <v>32</v>
      </c>
      <c r="B27" s="4">
        <v>-51968000</v>
      </c>
      <c r="C27" s="4">
        <v>-52727000</v>
      </c>
      <c r="D27" s="4">
        <v>-102303000</v>
      </c>
      <c r="E27" s="4">
        <v>-167174000</v>
      </c>
      <c r="F27" s="4">
        <v>-129434000</v>
      </c>
      <c r="G27" s="4">
        <v>-203848000</v>
      </c>
      <c r="H27" s="4">
        <v>-236161000</v>
      </c>
      <c r="I27" s="5">
        <v>-215118000</v>
      </c>
      <c r="J27" s="4">
        <v>-47305000</v>
      </c>
      <c r="K27" s="4">
        <v>-72574000</v>
      </c>
      <c r="L27" s="4">
        <v>-46731000</v>
      </c>
      <c r="M27" s="4">
        <v>-48508000</v>
      </c>
    </row>
    <row r="28" spans="1:30" ht="16" x14ac:dyDescent="0.2">
      <c r="A28" s="3" t="s">
        <v>33</v>
      </c>
      <c r="B28" s="4" t="s">
        <v>18</v>
      </c>
      <c r="C28" s="4" t="s">
        <v>18</v>
      </c>
      <c r="D28" s="4" t="s">
        <v>18</v>
      </c>
      <c r="E28" s="4" t="s">
        <v>18</v>
      </c>
      <c r="F28" s="4" t="s">
        <v>18</v>
      </c>
      <c r="G28" s="4" t="s">
        <v>18</v>
      </c>
      <c r="H28" s="4" t="s">
        <v>18</v>
      </c>
      <c r="I28" s="5" t="s">
        <v>18</v>
      </c>
      <c r="J28" s="4" t="s">
        <v>18</v>
      </c>
      <c r="K28" s="4" t="s">
        <v>18</v>
      </c>
      <c r="L28" s="4" t="s">
        <v>18</v>
      </c>
      <c r="M28" s="4" t="s">
        <v>18</v>
      </c>
    </row>
    <row r="29" spans="1:30" ht="16" x14ac:dyDescent="0.2">
      <c r="A29" s="3" t="s">
        <v>34</v>
      </c>
      <c r="B29" s="4" t="s">
        <v>18</v>
      </c>
      <c r="C29" s="4" t="s">
        <v>18</v>
      </c>
      <c r="D29" s="4" t="s">
        <v>18</v>
      </c>
      <c r="E29" s="4" t="s">
        <v>18</v>
      </c>
      <c r="F29" s="4" t="s">
        <v>18</v>
      </c>
      <c r="G29" s="4" t="s">
        <v>18</v>
      </c>
      <c r="H29" s="4" t="s">
        <v>18</v>
      </c>
      <c r="I29" s="5" t="s">
        <v>18</v>
      </c>
      <c r="J29" s="4" t="s">
        <v>18</v>
      </c>
      <c r="K29" s="4" t="s">
        <v>18</v>
      </c>
      <c r="L29" s="4" t="s">
        <v>18</v>
      </c>
      <c r="M29" s="4" t="s">
        <v>18</v>
      </c>
    </row>
    <row r="30" spans="1:30" ht="16" x14ac:dyDescent="0.2">
      <c r="A30" s="3" t="s">
        <v>35</v>
      </c>
      <c r="B30" s="4" t="s">
        <v>18</v>
      </c>
      <c r="C30" s="4" t="s">
        <v>18</v>
      </c>
      <c r="D30" s="4" t="s">
        <v>18</v>
      </c>
      <c r="E30" s="4" t="s">
        <v>18</v>
      </c>
      <c r="F30" s="4" t="s">
        <v>18</v>
      </c>
      <c r="G30" s="4" t="s">
        <v>18</v>
      </c>
      <c r="H30" s="4" t="s">
        <v>18</v>
      </c>
      <c r="I30" s="5" t="s">
        <v>18</v>
      </c>
      <c r="J30" s="4" t="s">
        <v>18</v>
      </c>
      <c r="K30" s="4" t="s">
        <v>18</v>
      </c>
      <c r="L30" s="4" t="s">
        <v>18</v>
      </c>
      <c r="M30" s="4" t="s">
        <v>18</v>
      </c>
    </row>
    <row r="31" spans="1:30" ht="16" x14ac:dyDescent="0.2">
      <c r="A31" s="3" t="s">
        <v>36</v>
      </c>
      <c r="B31" s="4">
        <v>-51968000</v>
      </c>
      <c r="C31" s="4">
        <v>-52727000</v>
      </c>
      <c r="D31" s="4">
        <v>-102303000</v>
      </c>
      <c r="E31" s="4">
        <v>-167174000</v>
      </c>
      <c r="F31" s="4">
        <v>-129434000</v>
      </c>
      <c r="G31" s="4">
        <v>-203848000</v>
      </c>
      <c r="H31" s="4">
        <v>-236161000</v>
      </c>
      <c r="I31" s="5">
        <v>-215118000</v>
      </c>
      <c r="J31" s="4">
        <v>-47305000</v>
      </c>
      <c r="K31" s="4">
        <v>-72574000</v>
      </c>
      <c r="L31" s="4">
        <v>-46731000</v>
      </c>
      <c r="M31" s="4">
        <v>-48508000</v>
      </c>
    </row>
    <row r="32" spans="1:30" ht="16" x14ac:dyDescent="0.2">
      <c r="A32" s="3" t="s">
        <v>37</v>
      </c>
      <c r="B32" s="4" t="s">
        <v>18</v>
      </c>
      <c r="C32" s="4" t="s">
        <v>18</v>
      </c>
      <c r="D32" s="4" t="s">
        <v>18</v>
      </c>
      <c r="E32" s="4" t="s">
        <v>18</v>
      </c>
      <c r="F32" s="4" t="s">
        <v>18</v>
      </c>
      <c r="G32" s="4" t="s">
        <v>18</v>
      </c>
      <c r="H32" s="4" t="s">
        <v>18</v>
      </c>
      <c r="I32" s="5" t="s">
        <v>18</v>
      </c>
      <c r="J32" s="4" t="s">
        <v>18</v>
      </c>
      <c r="K32" s="4" t="s">
        <v>18</v>
      </c>
      <c r="L32" s="4" t="s">
        <v>18</v>
      </c>
      <c r="M32" s="4" t="s">
        <v>18</v>
      </c>
    </row>
    <row r="33" spans="1:30" ht="16" x14ac:dyDescent="0.2">
      <c r="A33" s="32" t="s">
        <v>38</v>
      </c>
      <c r="B33" s="30">
        <v>-51968000</v>
      </c>
      <c r="C33" s="30">
        <v>-52727000</v>
      </c>
      <c r="D33" s="30">
        <v>-102303000</v>
      </c>
      <c r="E33" s="30">
        <v>-167174000</v>
      </c>
      <c r="F33" s="30">
        <v>-129434000</v>
      </c>
      <c r="G33" s="30">
        <v>-203848000</v>
      </c>
      <c r="H33" s="30">
        <v>-236161000</v>
      </c>
      <c r="I33" s="31">
        <v>-215118000</v>
      </c>
      <c r="J33" s="30">
        <v>-47305000</v>
      </c>
      <c r="K33" s="30">
        <v>-72574000</v>
      </c>
      <c r="L33" s="30">
        <v>-46731000</v>
      </c>
      <c r="M33" s="30">
        <v>-48508000</v>
      </c>
    </row>
    <row r="34" spans="1:30" ht="16" x14ac:dyDescent="0.2">
      <c r="A34" s="26" t="s">
        <v>54</v>
      </c>
      <c r="B34" s="33">
        <v>-58.94</v>
      </c>
      <c r="C34" s="33">
        <v>-32.97</v>
      </c>
      <c r="D34" s="33">
        <v>-37.659999999999997</v>
      </c>
      <c r="E34" s="33">
        <v>-39.090000000000003</v>
      </c>
      <c r="F34" s="33">
        <v>-21.27</v>
      </c>
      <c r="G34" s="33">
        <v>-23.64</v>
      </c>
      <c r="H34" s="33">
        <v>-22.09</v>
      </c>
      <c r="I34" s="34">
        <v>-19.329999999999998</v>
      </c>
      <c r="J34" s="33">
        <v>-17.89</v>
      </c>
      <c r="K34" s="33">
        <v>-26.43</v>
      </c>
      <c r="L34" s="33">
        <v>-16.690000000000001</v>
      </c>
      <c r="M34" s="33">
        <v>-16.510000000000002</v>
      </c>
    </row>
    <row r="35" spans="1:30" ht="19" x14ac:dyDescent="0.25">
      <c r="A35" s="17" t="s">
        <v>189</v>
      </c>
      <c r="B35" s="18"/>
      <c r="C35" s="19">
        <f>(C33/B33)-1</f>
        <v>1.4605141625615659E-2</v>
      </c>
      <c r="D35" s="19">
        <f>(D33/C33)-1</f>
        <v>0.94023934606558313</v>
      </c>
      <c r="E35" s="19">
        <f>(E33/D33)-1</f>
        <v>0.63410652669032186</v>
      </c>
      <c r="F35" s="19">
        <f t="shared" ref="F35:I35" si="12">(F33/E33)-1</f>
        <v>-0.22575280845107493</v>
      </c>
      <c r="G35" s="19">
        <f t="shared" si="12"/>
        <v>0.57491849127740768</v>
      </c>
      <c r="H35" s="19">
        <f t="shared" si="12"/>
        <v>0.15851516816451472</v>
      </c>
      <c r="I35" s="19">
        <f t="shared" si="12"/>
        <v>-8.9104466867941823E-2</v>
      </c>
      <c r="J35" s="19"/>
      <c r="K35" s="19">
        <f t="shared" ref="K35" si="13">(K33/J33)-1</f>
        <v>0.53417186343938283</v>
      </c>
      <c r="L35" s="19">
        <f t="shared" ref="L35" si="14">(L33/K33)-1</f>
        <v>-0.35609171328574973</v>
      </c>
      <c r="M35" s="19">
        <f t="shared" ref="M35" si="15">(M33/L33)-1</f>
        <v>3.8026149665104425E-2</v>
      </c>
      <c r="N35" s="12"/>
      <c r="O35" s="12"/>
      <c r="P35" s="12"/>
      <c r="Q35" s="12"/>
      <c r="R35" s="12"/>
      <c r="S35" s="12"/>
      <c r="T35" s="12"/>
      <c r="U35" s="12"/>
      <c r="V35" s="12"/>
      <c r="W35" s="12"/>
      <c r="X35" s="12"/>
      <c r="Y35" s="13"/>
      <c r="Z35" s="13"/>
      <c r="AA35" s="14"/>
      <c r="AB35" s="14"/>
      <c r="AC35" s="14"/>
      <c r="AD35" s="14"/>
    </row>
    <row r="36" spans="1:30" ht="19" customHeight="1" x14ac:dyDescent="0.2">
      <c r="A36" s="20" t="s">
        <v>190</v>
      </c>
      <c r="B36" s="21" t="e">
        <f t="shared" ref="B36:M36" si="16">(B16*(1-0.25))/(B126+B105+B96)</f>
        <v>#VALUE!</v>
      </c>
      <c r="C36" s="21" t="e">
        <f t="shared" si="16"/>
        <v>#VALUE!</v>
      </c>
      <c r="D36" s="21" t="e">
        <f t="shared" si="16"/>
        <v>#VALUE!</v>
      </c>
      <c r="E36" s="21">
        <f t="shared" si="16"/>
        <v>-0.28573822178382724</v>
      </c>
      <c r="F36" s="21">
        <f t="shared" si="16"/>
        <v>-0.20272834691696173</v>
      </c>
      <c r="G36" s="21">
        <f t="shared" si="16"/>
        <v>-0.12901449407420759</v>
      </c>
      <c r="H36" s="21">
        <f t="shared" si="16"/>
        <v>-0.14188082941726721</v>
      </c>
      <c r="I36" s="21">
        <f t="shared" si="16"/>
        <v>-0.12168369635647709</v>
      </c>
      <c r="J36" s="21">
        <f t="shared" si="16"/>
        <v>-3.7139948245874514E-2</v>
      </c>
      <c r="K36" s="21">
        <f t="shared" si="16"/>
        <v>-3.0205146276974973E-2</v>
      </c>
      <c r="L36" s="21">
        <f t="shared" si="16"/>
        <v>-2.9198564942590655E-2</v>
      </c>
      <c r="M36" s="21">
        <f t="shared" si="16"/>
        <v>-2.6557842795195134E-2</v>
      </c>
      <c r="N36" s="12"/>
      <c r="O36" s="12"/>
      <c r="P36" s="12"/>
      <c r="Q36" s="12"/>
      <c r="R36" s="12"/>
      <c r="S36" s="12"/>
      <c r="T36" s="12"/>
      <c r="U36" s="12"/>
      <c r="V36" s="12"/>
      <c r="W36" s="12"/>
      <c r="X36" s="12"/>
    </row>
    <row r="37" spans="1:30" ht="16" x14ac:dyDescent="0.2">
      <c r="A37" s="3" t="s">
        <v>39</v>
      </c>
      <c r="B37" s="4" t="s">
        <v>18</v>
      </c>
      <c r="C37" s="4" t="s">
        <v>18</v>
      </c>
      <c r="D37" s="4" t="s">
        <v>18</v>
      </c>
      <c r="E37" s="4" t="s">
        <v>18</v>
      </c>
      <c r="F37" s="4" t="s">
        <v>18</v>
      </c>
      <c r="G37" s="4" t="s">
        <v>18</v>
      </c>
      <c r="H37" s="4" t="s">
        <v>18</v>
      </c>
      <c r="I37" s="5" t="s">
        <v>18</v>
      </c>
      <c r="J37" s="4" t="s">
        <v>18</v>
      </c>
      <c r="K37" s="4" t="s">
        <v>18</v>
      </c>
      <c r="L37" s="4" t="s">
        <v>18</v>
      </c>
      <c r="M37" s="4" t="s">
        <v>18</v>
      </c>
    </row>
    <row r="38" spans="1:30" ht="16" x14ac:dyDescent="0.2">
      <c r="A38" s="3" t="s">
        <v>40</v>
      </c>
      <c r="B38" s="4" t="s">
        <v>18</v>
      </c>
      <c r="C38" s="4" t="s">
        <v>18</v>
      </c>
      <c r="D38" s="4" t="s">
        <v>18</v>
      </c>
      <c r="E38" s="4" t="s">
        <v>18</v>
      </c>
      <c r="F38" s="4" t="s">
        <v>18</v>
      </c>
      <c r="G38" s="4" t="s">
        <v>18</v>
      </c>
      <c r="H38" s="4" t="s">
        <v>18</v>
      </c>
      <c r="I38" s="5" t="s">
        <v>18</v>
      </c>
      <c r="J38" s="4" t="s">
        <v>18</v>
      </c>
      <c r="K38" s="4" t="s">
        <v>18</v>
      </c>
      <c r="L38" s="4" t="s">
        <v>18</v>
      </c>
      <c r="M38" s="4" t="s">
        <v>18</v>
      </c>
    </row>
    <row r="39" spans="1:30" ht="16" x14ac:dyDescent="0.2">
      <c r="A39" s="3" t="s">
        <v>41</v>
      </c>
      <c r="B39" s="4">
        <v>-51968000</v>
      </c>
      <c r="C39" s="4">
        <v>-52727000</v>
      </c>
      <c r="D39" s="4">
        <v>-102303000</v>
      </c>
      <c r="E39" s="4">
        <v>-167174000</v>
      </c>
      <c r="F39" s="4">
        <v>-129434000</v>
      </c>
      <c r="G39" s="4">
        <v>-203848000</v>
      </c>
      <c r="H39" s="4">
        <v>-236161000</v>
      </c>
      <c r="I39" s="5">
        <v>-215118000</v>
      </c>
      <c r="J39" s="4">
        <v>-47305000</v>
      </c>
      <c r="K39" s="4">
        <v>-72574000</v>
      </c>
      <c r="L39" s="4">
        <v>-46731000</v>
      </c>
      <c r="M39" s="4">
        <v>-48508000</v>
      </c>
    </row>
    <row r="40" spans="1:30" ht="16" x14ac:dyDescent="0.2">
      <c r="A40" s="3" t="s">
        <v>42</v>
      </c>
      <c r="B40" s="4">
        <v>61918000</v>
      </c>
      <c r="C40" s="4">
        <v>61918000</v>
      </c>
      <c r="D40" s="4">
        <v>54893000</v>
      </c>
      <c r="E40" s="4">
        <v>78800000</v>
      </c>
      <c r="F40" s="4">
        <v>87207000</v>
      </c>
      <c r="G40" s="4">
        <v>92547000</v>
      </c>
      <c r="H40" s="4">
        <v>95730000</v>
      </c>
      <c r="I40" s="5">
        <v>96569816</v>
      </c>
      <c r="J40" s="4">
        <v>95307146</v>
      </c>
      <c r="K40" s="4">
        <v>96052025</v>
      </c>
      <c r="L40" s="4">
        <v>96937983</v>
      </c>
      <c r="M40" s="4">
        <v>97942049</v>
      </c>
    </row>
    <row r="41" spans="1:30" ht="16" x14ac:dyDescent="0.2">
      <c r="A41" s="3" t="s">
        <v>43</v>
      </c>
      <c r="B41" s="6">
        <v>-0.84</v>
      </c>
      <c r="C41" s="6">
        <v>-0.85</v>
      </c>
      <c r="D41" s="6">
        <v>-1.86</v>
      </c>
      <c r="E41" s="6">
        <v>-2.12</v>
      </c>
      <c r="F41" s="6">
        <v>-1.48</v>
      </c>
      <c r="G41" s="6">
        <v>-2.2000000000000002</v>
      </c>
      <c r="H41" s="6">
        <v>-2.4700000000000002</v>
      </c>
      <c r="I41" s="7">
        <v>-2.23</v>
      </c>
      <c r="J41" s="6">
        <v>-0.5</v>
      </c>
      <c r="K41" s="6">
        <v>-0.76</v>
      </c>
      <c r="L41" s="6">
        <v>-0.48</v>
      </c>
      <c r="M41" s="6">
        <v>-0.5</v>
      </c>
    </row>
    <row r="42" spans="1:30" ht="16" x14ac:dyDescent="0.2">
      <c r="A42" s="3" t="s">
        <v>44</v>
      </c>
      <c r="B42" s="6">
        <v>-0.84</v>
      </c>
      <c r="C42" s="6">
        <v>-0.85</v>
      </c>
      <c r="D42" s="6">
        <v>-1.86</v>
      </c>
      <c r="E42" s="6">
        <v>-2.12</v>
      </c>
      <c r="F42" s="6">
        <v>-1.48</v>
      </c>
      <c r="G42" s="6">
        <v>-2.2000000000000002</v>
      </c>
      <c r="H42" s="6">
        <v>-2.4700000000000002</v>
      </c>
      <c r="I42" s="7">
        <v>-2.23</v>
      </c>
      <c r="J42" s="6">
        <v>-0.5</v>
      </c>
      <c r="K42" s="6">
        <v>-0.76</v>
      </c>
      <c r="L42" s="6">
        <v>-0.48</v>
      </c>
      <c r="M42" s="6">
        <v>-0.5</v>
      </c>
    </row>
    <row r="43" spans="1:30" ht="16" x14ac:dyDescent="0.2">
      <c r="A43" s="3" t="s">
        <v>45</v>
      </c>
      <c r="B43" s="4">
        <v>61918000</v>
      </c>
      <c r="C43" s="4">
        <v>61918000</v>
      </c>
      <c r="D43" s="4">
        <v>54893000</v>
      </c>
      <c r="E43" s="4">
        <v>78800000</v>
      </c>
      <c r="F43" s="4">
        <v>87207000</v>
      </c>
      <c r="G43" s="4">
        <v>92547000</v>
      </c>
      <c r="H43" s="4">
        <v>95730000</v>
      </c>
      <c r="I43" s="5">
        <v>96569816</v>
      </c>
      <c r="J43" s="4">
        <v>95307146</v>
      </c>
      <c r="K43" s="4">
        <v>96052025</v>
      </c>
      <c r="L43" s="4">
        <v>96937983</v>
      </c>
      <c r="M43" s="4">
        <v>97942049</v>
      </c>
    </row>
    <row r="44" spans="1:30" ht="16" x14ac:dyDescent="0.2">
      <c r="A44" s="3" t="s">
        <v>46</v>
      </c>
      <c r="B44" s="6">
        <v>-0.84</v>
      </c>
      <c r="C44" s="6">
        <v>-0.85</v>
      </c>
      <c r="D44" s="6">
        <v>-1.86</v>
      </c>
      <c r="E44" s="6">
        <v>-2.12</v>
      </c>
      <c r="F44" s="6">
        <v>-1.48</v>
      </c>
      <c r="G44" s="6">
        <v>-2.2000000000000002</v>
      </c>
      <c r="H44" s="6">
        <v>-2.4700000000000002</v>
      </c>
      <c r="I44" s="7">
        <v>-2.23</v>
      </c>
      <c r="J44" s="6">
        <v>-0.5</v>
      </c>
      <c r="K44" s="6">
        <v>-0.76</v>
      </c>
      <c r="L44" s="6">
        <v>-0.48</v>
      </c>
      <c r="M44" s="6">
        <v>-0.5</v>
      </c>
    </row>
    <row r="45" spans="1:30" ht="16" x14ac:dyDescent="0.2">
      <c r="A45" s="3" t="s">
        <v>47</v>
      </c>
      <c r="B45" s="6">
        <v>-0.84</v>
      </c>
      <c r="C45" s="6">
        <v>-0.85</v>
      </c>
      <c r="D45" s="6">
        <v>-1.86</v>
      </c>
      <c r="E45" s="6">
        <v>-2.12</v>
      </c>
      <c r="F45" s="6">
        <v>-1.48</v>
      </c>
      <c r="G45" s="6">
        <v>-2.2000000000000002</v>
      </c>
      <c r="H45" s="6">
        <v>-2.4700000000000002</v>
      </c>
      <c r="I45" s="7">
        <v>-2.23</v>
      </c>
      <c r="J45" s="6">
        <v>-0.5</v>
      </c>
      <c r="K45" s="6">
        <v>-0.76</v>
      </c>
      <c r="L45" s="6">
        <v>-0.48</v>
      </c>
      <c r="M45" s="6">
        <v>-0.5</v>
      </c>
    </row>
    <row r="46" spans="1:30" ht="16" x14ac:dyDescent="0.2">
      <c r="A46" s="3" t="s">
        <v>48</v>
      </c>
      <c r="B46" s="4">
        <v>-44022000</v>
      </c>
      <c r="C46" s="4">
        <v>-42928000</v>
      </c>
      <c r="D46" s="4">
        <v>-95661000</v>
      </c>
      <c r="E46" s="4">
        <v>-158246000</v>
      </c>
      <c r="F46" s="4">
        <v>-112241000</v>
      </c>
      <c r="G46" s="4">
        <v>-153952000</v>
      </c>
      <c r="H46" s="4">
        <v>-167642000</v>
      </c>
      <c r="I46" s="5">
        <v>-142684000</v>
      </c>
      <c r="J46" s="4">
        <v>-43812000</v>
      </c>
      <c r="K46" s="4">
        <v>-34497000</v>
      </c>
      <c r="L46" s="4">
        <v>-33906000</v>
      </c>
      <c r="M46" s="4">
        <v>-30469000</v>
      </c>
    </row>
    <row r="47" spans="1:30" ht="16" x14ac:dyDescent="0.2">
      <c r="A47" s="3" t="s">
        <v>49</v>
      </c>
      <c r="B47" s="6">
        <v>-49.92</v>
      </c>
      <c r="C47" s="6">
        <v>-26.84</v>
      </c>
      <c r="D47" s="6">
        <v>-35.21</v>
      </c>
      <c r="E47" s="6">
        <v>-37.01</v>
      </c>
      <c r="F47" s="6">
        <v>-18.45</v>
      </c>
      <c r="G47" s="6">
        <v>-17.850000000000001</v>
      </c>
      <c r="H47" s="6">
        <v>-15.68</v>
      </c>
      <c r="I47" s="7">
        <v>-12.82</v>
      </c>
      <c r="J47" s="6">
        <v>-19.87</v>
      </c>
      <c r="K47" s="6">
        <v>-18.3</v>
      </c>
      <c r="L47" s="6">
        <v>-15.68</v>
      </c>
      <c r="M47" s="6">
        <v>-12.82</v>
      </c>
    </row>
    <row r="48" spans="1:30" ht="16" x14ac:dyDescent="0.2">
      <c r="A48" s="3" t="s">
        <v>50</v>
      </c>
      <c r="B48" s="4">
        <v>-47172000</v>
      </c>
      <c r="C48" s="4">
        <v>-47994000</v>
      </c>
      <c r="D48" s="4">
        <v>-101356000</v>
      </c>
      <c r="E48" s="4">
        <v>-171105000</v>
      </c>
      <c r="F48" s="4">
        <v>-129478000</v>
      </c>
      <c r="G48" s="4">
        <v>-173680000</v>
      </c>
      <c r="H48" s="4">
        <v>-187875000</v>
      </c>
      <c r="I48" s="5">
        <v>-162756000</v>
      </c>
      <c r="J48" s="4">
        <v>-49028000</v>
      </c>
      <c r="K48" s="4">
        <v>-39542000</v>
      </c>
      <c r="L48" s="4">
        <v>-38664000</v>
      </c>
      <c r="M48" s="4">
        <v>-35522000</v>
      </c>
    </row>
    <row r="49" spans="1:13" ht="16" x14ac:dyDescent="0.2">
      <c r="A49" s="3" t="s">
        <v>51</v>
      </c>
      <c r="B49" s="4">
        <v>-47172000</v>
      </c>
      <c r="C49" s="4">
        <v>-47994000</v>
      </c>
      <c r="D49" s="4">
        <v>-101356000</v>
      </c>
      <c r="E49" s="4">
        <v>-171105000</v>
      </c>
      <c r="F49" s="4">
        <v>-129478000</v>
      </c>
      <c r="G49" s="4">
        <v>-173680000</v>
      </c>
      <c r="H49" s="4">
        <v>-187875000</v>
      </c>
      <c r="I49" s="5">
        <v>-162756000</v>
      </c>
      <c r="J49" s="4">
        <v>-49028000</v>
      </c>
      <c r="K49" s="4">
        <v>-39542000</v>
      </c>
      <c r="L49" s="4">
        <v>-38664000</v>
      </c>
      <c r="M49" s="4">
        <v>-35522000</v>
      </c>
    </row>
    <row r="50" spans="1:13" ht="16" x14ac:dyDescent="0.2">
      <c r="A50" s="3" t="s">
        <v>55</v>
      </c>
      <c r="B50" s="4" t="s">
        <v>18</v>
      </c>
      <c r="C50" s="4" t="s">
        <v>18</v>
      </c>
      <c r="D50" s="4">
        <v>188386</v>
      </c>
      <c r="E50" s="4">
        <v>220878</v>
      </c>
      <c r="F50" s="4">
        <v>279251</v>
      </c>
      <c r="G50" s="4">
        <v>289582</v>
      </c>
      <c r="H50" s="4">
        <v>370405</v>
      </c>
      <c r="I50" s="5">
        <v>385537</v>
      </c>
      <c r="J50" s="4">
        <v>88785</v>
      </c>
      <c r="K50" s="4">
        <v>92198</v>
      </c>
      <c r="L50" s="4">
        <v>97000</v>
      </c>
      <c r="M50" s="4">
        <v>101786</v>
      </c>
    </row>
    <row r="51" spans="1:13" ht="16" x14ac:dyDescent="0.2">
      <c r="A51" s="3" t="s">
        <v>56</v>
      </c>
      <c r="B51" s="4" t="s">
        <v>18</v>
      </c>
      <c r="C51" s="4" t="s">
        <v>18</v>
      </c>
      <c r="D51" s="4" t="s">
        <v>18</v>
      </c>
      <c r="E51" s="4" t="s">
        <v>18</v>
      </c>
      <c r="F51" s="4" t="s">
        <v>18</v>
      </c>
      <c r="G51" s="4" t="s">
        <v>18</v>
      </c>
      <c r="H51" s="4" t="s">
        <v>18</v>
      </c>
      <c r="I51" s="5" t="s">
        <v>18</v>
      </c>
      <c r="J51" s="4" t="s">
        <v>18</v>
      </c>
      <c r="K51" s="4" t="s">
        <v>18</v>
      </c>
      <c r="L51" s="4" t="s">
        <v>18</v>
      </c>
      <c r="M51" s="4" t="s">
        <v>18</v>
      </c>
    </row>
    <row r="52" spans="1:13" ht="16" x14ac:dyDescent="0.2">
      <c r="A52" s="3" t="s">
        <v>57</v>
      </c>
      <c r="B52" s="4">
        <v>3150000</v>
      </c>
      <c r="C52" s="4">
        <v>5066000</v>
      </c>
      <c r="D52" s="4">
        <v>5695000</v>
      </c>
      <c r="E52" s="4">
        <v>12859000</v>
      </c>
      <c r="F52" s="4">
        <v>17237000</v>
      </c>
      <c r="G52" s="4">
        <v>19728000</v>
      </c>
      <c r="H52" s="4">
        <v>20233000</v>
      </c>
      <c r="I52" s="5">
        <v>20072000</v>
      </c>
      <c r="J52" s="4">
        <v>5216000</v>
      </c>
      <c r="K52" s="4">
        <v>5045000</v>
      </c>
      <c r="L52" s="4">
        <v>4758000</v>
      </c>
      <c r="M52" s="4">
        <v>5053000</v>
      </c>
    </row>
    <row r="54" spans="1:13" ht="16" x14ac:dyDescent="0.2">
      <c r="A54" s="2" t="s">
        <v>18</v>
      </c>
      <c r="B54" s="2" t="s">
        <v>0</v>
      </c>
      <c r="C54" s="2" t="s">
        <v>1</v>
      </c>
      <c r="D54" s="2" t="s">
        <v>2</v>
      </c>
      <c r="E54" s="2" t="s">
        <v>3</v>
      </c>
      <c r="F54" s="2" t="s">
        <v>4</v>
      </c>
      <c r="G54" s="2" t="s">
        <v>5</v>
      </c>
      <c r="H54" s="2" t="s">
        <v>6</v>
      </c>
      <c r="I54" s="2" t="s">
        <v>7</v>
      </c>
      <c r="J54" s="2" t="s">
        <v>8</v>
      </c>
      <c r="K54" s="2" t="s">
        <v>9</v>
      </c>
      <c r="L54" s="2" t="s">
        <v>10</v>
      </c>
      <c r="M54" s="2" t="s">
        <v>11</v>
      </c>
    </row>
    <row r="55" spans="1:13" ht="16" x14ac:dyDescent="0.2">
      <c r="A55" s="3" t="s">
        <v>58</v>
      </c>
      <c r="B55" s="4">
        <v>120571000</v>
      </c>
      <c r="C55" s="4">
        <v>132228000</v>
      </c>
      <c r="D55" s="4">
        <v>429641000</v>
      </c>
      <c r="E55" s="4">
        <v>480239000</v>
      </c>
      <c r="F55" s="4">
        <v>637214000</v>
      </c>
      <c r="G55" s="4">
        <v>1163708000</v>
      </c>
      <c r="H55" s="4">
        <v>1274280000</v>
      </c>
      <c r="I55" s="5">
        <v>1240364000</v>
      </c>
      <c r="J55" s="4">
        <v>1122976000</v>
      </c>
      <c r="K55" s="4">
        <v>1164728000</v>
      </c>
      <c r="L55" s="4">
        <v>1274280000</v>
      </c>
      <c r="M55" s="4">
        <v>1240364000</v>
      </c>
    </row>
    <row r="56" spans="1:13" ht="16" x14ac:dyDescent="0.2">
      <c r="A56" s="3" t="s">
        <v>59</v>
      </c>
      <c r="B56" s="4">
        <v>74640000</v>
      </c>
      <c r="C56" s="4">
        <v>50941000</v>
      </c>
      <c r="D56" s="4">
        <v>298000000</v>
      </c>
      <c r="E56" s="4">
        <v>297081000</v>
      </c>
      <c r="F56" s="4">
        <v>400814000</v>
      </c>
      <c r="G56" s="4">
        <v>860949000</v>
      </c>
      <c r="H56" s="4">
        <v>915208000</v>
      </c>
      <c r="I56" s="5">
        <v>957093000</v>
      </c>
      <c r="J56" s="4">
        <v>856237000</v>
      </c>
      <c r="K56" s="4">
        <v>877683000</v>
      </c>
      <c r="L56" s="4">
        <v>915208000</v>
      </c>
      <c r="M56" s="4">
        <v>957093000</v>
      </c>
    </row>
    <row r="57" spans="1:13" ht="16" x14ac:dyDescent="0.2">
      <c r="A57" s="3" t="s">
        <v>60</v>
      </c>
      <c r="B57" s="4">
        <v>59640000</v>
      </c>
      <c r="C57" s="4">
        <v>50941000</v>
      </c>
      <c r="D57" s="4">
        <v>298000000</v>
      </c>
      <c r="E57" s="4">
        <v>297081000</v>
      </c>
      <c r="F57" s="4">
        <v>400814000</v>
      </c>
      <c r="G57" s="4">
        <v>860949000</v>
      </c>
      <c r="H57" s="4">
        <v>644167000</v>
      </c>
      <c r="I57" s="5">
        <v>630565000</v>
      </c>
      <c r="J57" s="4">
        <v>856237000</v>
      </c>
      <c r="K57" s="4">
        <v>877683000</v>
      </c>
      <c r="L57" s="4">
        <v>644167000</v>
      </c>
      <c r="M57" s="4">
        <v>630565000</v>
      </c>
    </row>
    <row r="58" spans="1:13" ht="16" x14ac:dyDescent="0.2">
      <c r="A58" s="3" t="s">
        <v>61</v>
      </c>
      <c r="B58" s="4">
        <v>15000000</v>
      </c>
      <c r="C58" s="4" t="s">
        <v>18</v>
      </c>
      <c r="D58" s="4" t="s">
        <v>18</v>
      </c>
      <c r="E58" s="4" t="s">
        <v>18</v>
      </c>
      <c r="F58" s="4" t="s">
        <v>18</v>
      </c>
      <c r="G58" s="4" t="s">
        <v>18</v>
      </c>
      <c r="H58" s="4">
        <v>271041000</v>
      </c>
      <c r="I58" s="5">
        <v>326528000</v>
      </c>
      <c r="J58" s="4" t="s">
        <v>18</v>
      </c>
      <c r="K58" s="4" t="s">
        <v>18</v>
      </c>
      <c r="L58" s="4">
        <v>271041000</v>
      </c>
      <c r="M58" s="4">
        <v>326528000</v>
      </c>
    </row>
    <row r="59" spans="1:13" ht="16" x14ac:dyDescent="0.2">
      <c r="A59" s="3" t="s">
        <v>62</v>
      </c>
      <c r="B59" s="4">
        <v>30089000</v>
      </c>
      <c r="C59" s="4">
        <v>53233000</v>
      </c>
      <c r="D59" s="4">
        <v>81274000</v>
      </c>
      <c r="E59" s="4">
        <v>128690000</v>
      </c>
      <c r="F59" s="4">
        <v>160415000</v>
      </c>
      <c r="G59" s="4">
        <v>215228000</v>
      </c>
      <c r="H59" s="4">
        <v>260919000</v>
      </c>
      <c r="I59" s="5">
        <v>185372000</v>
      </c>
      <c r="J59" s="4">
        <v>185906000</v>
      </c>
      <c r="K59" s="4">
        <v>200790000</v>
      </c>
      <c r="L59" s="4">
        <v>260919000</v>
      </c>
      <c r="M59" s="4">
        <v>185372000</v>
      </c>
    </row>
    <row r="60" spans="1:13" ht="16" x14ac:dyDescent="0.2">
      <c r="A60" s="3" t="s">
        <v>63</v>
      </c>
      <c r="B60" s="4">
        <v>30089000</v>
      </c>
      <c r="C60" s="4">
        <v>53233000</v>
      </c>
      <c r="D60" s="4">
        <v>81274000</v>
      </c>
      <c r="E60" s="4">
        <v>128690000</v>
      </c>
      <c r="F60" s="4">
        <v>160415000</v>
      </c>
      <c r="G60" s="4">
        <v>215228000</v>
      </c>
      <c r="H60" s="4">
        <v>260919000</v>
      </c>
      <c r="I60" s="5">
        <v>185372000</v>
      </c>
      <c r="J60" s="4">
        <v>185906000</v>
      </c>
      <c r="K60" s="4">
        <v>200790000</v>
      </c>
      <c r="L60" s="4">
        <v>260919000</v>
      </c>
      <c r="M60" s="4">
        <v>185372000</v>
      </c>
    </row>
    <row r="61" spans="1:13" ht="16" x14ac:dyDescent="0.2">
      <c r="A61" s="3" t="s">
        <v>64</v>
      </c>
      <c r="B61" s="4" t="s">
        <v>18</v>
      </c>
      <c r="C61" s="4" t="s">
        <v>18</v>
      </c>
      <c r="D61" s="4" t="s">
        <v>18</v>
      </c>
      <c r="E61" s="4" t="s">
        <v>18</v>
      </c>
      <c r="F61" s="4" t="s">
        <v>18</v>
      </c>
      <c r="G61" s="4" t="s">
        <v>18</v>
      </c>
      <c r="H61" s="4" t="s">
        <v>18</v>
      </c>
      <c r="I61" s="5" t="s">
        <v>18</v>
      </c>
      <c r="J61" s="4" t="s">
        <v>18</v>
      </c>
      <c r="K61" s="4" t="s">
        <v>18</v>
      </c>
      <c r="L61" s="4" t="s">
        <v>18</v>
      </c>
      <c r="M61" s="4" t="s">
        <v>18</v>
      </c>
    </row>
    <row r="62" spans="1:13" ht="16" x14ac:dyDescent="0.2">
      <c r="A62" s="3" t="s">
        <v>65</v>
      </c>
      <c r="B62" s="4" t="s">
        <v>18</v>
      </c>
      <c r="C62" s="4" t="s">
        <v>18</v>
      </c>
      <c r="D62" s="4" t="s">
        <v>18</v>
      </c>
      <c r="E62" s="4" t="s">
        <v>18</v>
      </c>
      <c r="F62" s="4" t="s">
        <v>18</v>
      </c>
      <c r="G62" s="4" t="s">
        <v>18</v>
      </c>
      <c r="H62" s="4" t="s">
        <v>18</v>
      </c>
      <c r="I62" s="5" t="s">
        <v>18</v>
      </c>
      <c r="J62" s="4" t="s">
        <v>18</v>
      </c>
      <c r="K62" s="4" t="s">
        <v>18</v>
      </c>
      <c r="L62" s="4" t="s">
        <v>18</v>
      </c>
      <c r="M62" s="4" t="s">
        <v>18</v>
      </c>
    </row>
    <row r="63" spans="1:13" ht="16" x14ac:dyDescent="0.2">
      <c r="A63" s="3" t="s">
        <v>66</v>
      </c>
      <c r="B63" s="4" t="s">
        <v>18</v>
      </c>
      <c r="C63" s="4" t="s">
        <v>18</v>
      </c>
      <c r="D63" s="4" t="s">
        <v>18</v>
      </c>
      <c r="E63" s="4" t="s">
        <v>18</v>
      </c>
      <c r="F63" s="4" t="s">
        <v>18</v>
      </c>
      <c r="G63" s="4" t="s">
        <v>18</v>
      </c>
      <c r="H63" s="4" t="s">
        <v>18</v>
      </c>
      <c r="I63" s="5" t="s">
        <v>18</v>
      </c>
      <c r="J63" s="4" t="s">
        <v>18</v>
      </c>
      <c r="K63" s="4" t="s">
        <v>18</v>
      </c>
      <c r="L63" s="4" t="s">
        <v>18</v>
      </c>
      <c r="M63" s="4" t="s">
        <v>18</v>
      </c>
    </row>
    <row r="64" spans="1:13" ht="16" x14ac:dyDescent="0.2">
      <c r="A64" s="3" t="s">
        <v>67</v>
      </c>
      <c r="B64" s="4" t="s">
        <v>18</v>
      </c>
      <c r="C64" s="4" t="s">
        <v>18</v>
      </c>
      <c r="D64" s="4" t="s">
        <v>18</v>
      </c>
      <c r="E64" s="4" t="s">
        <v>18</v>
      </c>
      <c r="F64" s="4" t="s">
        <v>18</v>
      </c>
      <c r="G64" s="4" t="s">
        <v>18</v>
      </c>
      <c r="H64" s="4" t="s">
        <v>18</v>
      </c>
      <c r="I64" s="5" t="s">
        <v>18</v>
      </c>
      <c r="J64" s="4" t="s">
        <v>18</v>
      </c>
      <c r="K64" s="4" t="s">
        <v>18</v>
      </c>
      <c r="L64" s="4" t="s">
        <v>18</v>
      </c>
      <c r="M64" s="4" t="s">
        <v>18</v>
      </c>
    </row>
    <row r="65" spans="1:13" ht="16" x14ac:dyDescent="0.2">
      <c r="A65" s="3" t="s">
        <v>68</v>
      </c>
      <c r="B65" s="4" t="s">
        <v>18</v>
      </c>
      <c r="C65" s="4" t="s">
        <v>18</v>
      </c>
      <c r="D65" s="4" t="s">
        <v>18</v>
      </c>
      <c r="E65" s="4" t="s">
        <v>18</v>
      </c>
      <c r="F65" s="4" t="s">
        <v>18</v>
      </c>
      <c r="G65" s="4" t="s">
        <v>18</v>
      </c>
      <c r="H65" s="4" t="s">
        <v>18</v>
      </c>
      <c r="I65" s="5" t="s">
        <v>18</v>
      </c>
      <c r="J65" s="4" t="s">
        <v>18</v>
      </c>
      <c r="K65" s="4" t="s">
        <v>18</v>
      </c>
      <c r="L65" s="4" t="s">
        <v>18</v>
      </c>
      <c r="M65" s="4" t="s">
        <v>18</v>
      </c>
    </row>
    <row r="66" spans="1:13" ht="16" x14ac:dyDescent="0.2">
      <c r="A66" s="3" t="s">
        <v>69</v>
      </c>
      <c r="B66" s="4" t="s">
        <v>18</v>
      </c>
      <c r="C66" s="4" t="s">
        <v>18</v>
      </c>
      <c r="D66" s="4" t="s">
        <v>18</v>
      </c>
      <c r="E66" s="4" t="s">
        <v>18</v>
      </c>
      <c r="F66" s="4" t="s">
        <v>18</v>
      </c>
      <c r="G66" s="4" t="s">
        <v>18</v>
      </c>
      <c r="H66" s="4" t="s">
        <v>18</v>
      </c>
      <c r="I66" s="5" t="s">
        <v>18</v>
      </c>
      <c r="J66" s="4" t="s">
        <v>18</v>
      </c>
      <c r="K66" s="4" t="s">
        <v>18</v>
      </c>
      <c r="L66" s="4" t="s">
        <v>18</v>
      </c>
      <c r="M66" s="4" t="s">
        <v>18</v>
      </c>
    </row>
    <row r="67" spans="1:13" ht="16" x14ac:dyDescent="0.2">
      <c r="A67" s="3" t="s">
        <v>70</v>
      </c>
      <c r="B67" s="4" t="s">
        <v>18</v>
      </c>
      <c r="C67" s="4" t="s">
        <v>18</v>
      </c>
      <c r="D67" s="4" t="s">
        <v>18</v>
      </c>
      <c r="E67" s="4" t="s">
        <v>18</v>
      </c>
      <c r="F67" s="4" t="s">
        <v>18</v>
      </c>
      <c r="G67" s="4" t="s">
        <v>18</v>
      </c>
      <c r="H67" s="4" t="s">
        <v>18</v>
      </c>
      <c r="I67" s="5" t="s">
        <v>18</v>
      </c>
      <c r="J67" s="4" t="s">
        <v>18</v>
      </c>
      <c r="K67" s="4" t="s">
        <v>18</v>
      </c>
      <c r="L67" s="4" t="s">
        <v>18</v>
      </c>
      <c r="M67" s="4" t="s">
        <v>18</v>
      </c>
    </row>
    <row r="68" spans="1:13" ht="16" x14ac:dyDescent="0.2">
      <c r="A68" s="3" t="s">
        <v>71</v>
      </c>
      <c r="B68" s="4" t="s">
        <v>18</v>
      </c>
      <c r="C68" s="4" t="s">
        <v>18</v>
      </c>
      <c r="D68" s="4" t="s">
        <v>18</v>
      </c>
      <c r="E68" s="4" t="s">
        <v>18</v>
      </c>
      <c r="F68" s="4" t="s">
        <v>18</v>
      </c>
      <c r="G68" s="4" t="s">
        <v>18</v>
      </c>
      <c r="H68" s="4" t="s">
        <v>18</v>
      </c>
      <c r="I68" s="5" t="s">
        <v>18</v>
      </c>
      <c r="J68" s="4" t="s">
        <v>18</v>
      </c>
      <c r="K68" s="4" t="s">
        <v>18</v>
      </c>
      <c r="L68" s="4" t="s">
        <v>18</v>
      </c>
      <c r="M68" s="4" t="s">
        <v>18</v>
      </c>
    </row>
    <row r="69" spans="1:13" ht="16" x14ac:dyDescent="0.2">
      <c r="A69" s="3" t="s">
        <v>72</v>
      </c>
      <c r="B69" s="4" t="s">
        <v>18</v>
      </c>
      <c r="C69" s="4" t="s">
        <v>18</v>
      </c>
      <c r="D69" s="4" t="s">
        <v>18</v>
      </c>
      <c r="E69" s="4" t="s">
        <v>18</v>
      </c>
      <c r="F69" s="4" t="s">
        <v>18</v>
      </c>
      <c r="G69" s="4" t="s">
        <v>18</v>
      </c>
      <c r="H69" s="4" t="s">
        <v>18</v>
      </c>
      <c r="I69" s="5" t="s">
        <v>18</v>
      </c>
      <c r="J69" s="4" t="s">
        <v>18</v>
      </c>
      <c r="K69" s="4" t="s">
        <v>18</v>
      </c>
      <c r="L69" s="4" t="s">
        <v>18</v>
      </c>
      <c r="M69" s="4" t="s">
        <v>18</v>
      </c>
    </row>
    <row r="70" spans="1:13" ht="16" x14ac:dyDescent="0.2">
      <c r="A70" s="3" t="s">
        <v>73</v>
      </c>
      <c r="B70" s="4">
        <v>15842000</v>
      </c>
      <c r="C70" s="4">
        <v>28054000</v>
      </c>
      <c r="D70" s="4">
        <v>50367000</v>
      </c>
      <c r="E70" s="4">
        <v>54468000</v>
      </c>
      <c r="F70" s="4">
        <v>75985000</v>
      </c>
      <c r="G70" s="4">
        <v>87531000</v>
      </c>
      <c r="H70" s="4">
        <v>98153000</v>
      </c>
      <c r="I70" s="5">
        <v>97899000</v>
      </c>
      <c r="J70" s="4">
        <v>80833000</v>
      </c>
      <c r="K70" s="4">
        <v>86255000</v>
      </c>
      <c r="L70" s="4">
        <v>98153000</v>
      </c>
      <c r="M70" s="4">
        <v>97899000</v>
      </c>
    </row>
    <row r="71" spans="1:13" ht="16" x14ac:dyDescent="0.2">
      <c r="A71" s="3" t="s">
        <v>74</v>
      </c>
      <c r="B71" s="4" t="s">
        <v>18</v>
      </c>
      <c r="C71" s="4" t="s">
        <v>18</v>
      </c>
      <c r="D71" s="4" t="s">
        <v>18</v>
      </c>
      <c r="E71" s="4" t="s">
        <v>18</v>
      </c>
      <c r="F71" s="4" t="s">
        <v>18</v>
      </c>
      <c r="G71" s="4" t="s">
        <v>18</v>
      </c>
      <c r="H71" s="4" t="s">
        <v>18</v>
      </c>
      <c r="I71" s="5" t="s">
        <v>18</v>
      </c>
      <c r="J71" s="4" t="s">
        <v>18</v>
      </c>
      <c r="K71" s="4" t="s">
        <v>18</v>
      </c>
      <c r="L71" s="4" t="s">
        <v>18</v>
      </c>
      <c r="M71" s="4" t="s">
        <v>18</v>
      </c>
    </row>
    <row r="72" spans="1:13" ht="16" x14ac:dyDescent="0.2">
      <c r="A72" s="3" t="s">
        <v>75</v>
      </c>
      <c r="B72" s="4" t="s">
        <v>18</v>
      </c>
      <c r="C72" s="4" t="s">
        <v>18</v>
      </c>
      <c r="D72" s="4" t="s">
        <v>18</v>
      </c>
      <c r="E72" s="4" t="s">
        <v>18</v>
      </c>
      <c r="F72" s="4" t="s">
        <v>18</v>
      </c>
      <c r="G72" s="4" t="s">
        <v>18</v>
      </c>
      <c r="H72" s="4" t="s">
        <v>18</v>
      </c>
      <c r="I72" s="5" t="s">
        <v>18</v>
      </c>
      <c r="J72" s="4" t="s">
        <v>18</v>
      </c>
      <c r="K72" s="4" t="s">
        <v>18</v>
      </c>
      <c r="L72" s="4" t="s">
        <v>18</v>
      </c>
      <c r="M72" s="4" t="s">
        <v>18</v>
      </c>
    </row>
    <row r="73" spans="1:13" ht="16" x14ac:dyDescent="0.2">
      <c r="A73" s="3" t="s">
        <v>76</v>
      </c>
      <c r="B73" s="4" t="s">
        <v>18</v>
      </c>
      <c r="C73" s="4" t="s">
        <v>18</v>
      </c>
      <c r="D73" s="4" t="s">
        <v>18</v>
      </c>
      <c r="E73" s="4" t="s">
        <v>18</v>
      </c>
      <c r="F73" s="4" t="s">
        <v>18</v>
      </c>
      <c r="G73" s="4" t="s">
        <v>18</v>
      </c>
      <c r="H73" s="4" t="s">
        <v>18</v>
      </c>
      <c r="I73" s="5" t="s">
        <v>18</v>
      </c>
      <c r="J73" s="4" t="s">
        <v>18</v>
      </c>
      <c r="K73" s="4" t="s">
        <v>18</v>
      </c>
      <c r="L73" s="4" t="s">
        <v>18</v>
      </c>
      <c r="M73" s="4" t="s">
        <v>18</v>
      </c>
    </row>
    <row r="74" spans="1:13" ht="16" x14ac:dyDescent="0.2">
      <c r="A74" s="3" t="s">
        <v>77</v>
      </c>
      <c r="B74" s="4" t="s">
        <v>18</v>
      </c>
      <c r="C74" s="4" t="s">
        <v>18</v>
      </c>
      <c r="D74" s="4" t="s">
        <v>18</v>
      </c>
      <c r="E74" s="4" t="s">
        <v>18</v>
      </c>
      <c r="F74" s="4" t="s">
        <v>18</v>
      </c>
      <c r="G74" s="4" t="s">
        <v>18</v>
      </c>
      <c r="H74" s="4" t="s">
        <v>18</v>
      </c>
      <c r="I74" s="5" t="s">
        <v>18</v>
      </c>
      <c r="J74" s="4" t="s">
        <v>18</v>
      </c>
      <c r="K74" s="4" t="s">
        <v>18</v>
      </c>
      <c r="L74" s="4" t="s">
        <v>18</v>
      </c>
      <c r="M74" s="4" t="s">
        <v>18</v>
      </c>
    </row>
    <row r="75" spans="1:13" ht="16" x14ac:dyDescent="0.2">
      <c r="A75" s="3" t="s">
        <v>78</v>
      </c>
      <c r="B75" s="4" t="s">
        <v>18</v>
      </c>
      <c r="C75" s="4" t="s">
        <v>18</v>
      </c>
      <c r="D75" s="4" t="s">
        <v>18</v>
      </c>
      <c r="E75" s="4" t="s">
        <v>18</v>
      </c>
      <c r="F75" s="4" t="s">
        <v>18</v>
      </c>
      <c r="G75" s="4" t="s">
        <v>18</v>
      </c>
      <c r="H75" s="4" t="s">
        <v>18</v>
      </c>
      <c r="I75" s="5" t="s">
        <v>18</v>
      </c>
      <c r="J75" s="4" t="s">
        <v>18</v>
      </c>
      <c r="K75" s="4" t="s">
        <v>18</v>
      </c>
      <c r="L75" s="4" t="s">
        <v>18</v>
      </c>
      <c r="M75" s="4" t="s">
        <v>18</v>
      </c>
    </row>
    <row r="76" spans="1:13" ht="16" x14ac:dyDescent="0.2">
      <c r="A76" s="3" t="s">
        <v>79</v>
      </c>
      <c r="B76" s="4">
        <v>23776000</v>
      </c>
      <c r="C76" s="4">
        <v>50785000</v>
      </c>
      <c r="D76" s="4">
        <v>56097000</v>
      </c>
      <c r="E76" s="4">
        <v>323672000</v>
      </c>
      <c r="F76" s="4">
        <v>335958000</v>
      </c>
      <c r="G76" s="4">
        <v>479223000</v>
      </c>
      <c r="H76" s="4">
        <v>469202000</v>
      </c>
      <c r="I76" s="5">
        <v>461046000</v>
      </c>
      <c r="J76" s="4">
        <v>471256000</v>
      </c>
      <c r="K76" s="4">
        <v>463241000</v>
      </c>
      <c r="L76" s="4">
        <v>469202000</v>
      </c>
      <c r="M76" s="4">
        <v>461046000</v>
      </c>
    </row>
    <row r="77" spans="1:13" ht="16" x14ac:dyDescent="0.2">
      <c r="A77" s="3" t="s">
        <v>80</v>
      </c>
      <c r="B77" s="4">
        <v>4580000</v>
      </c>
      <c r="C77" s="4">
        <v>4536000</v>
      </c>
      <c r="D77" s="4">
        <v>-5010000</v>
      </c>
      <c r="E77" s="4">
        <v>27478000</v>
      </c>
      <c r="F77" s="4">
        <v>23887000</v>
      </c>
      <c r="G77" s="4">
        <v>20643000</v>
      </c>
      <c r="H77" s="4">
        <v>10053000</v>
      </c>
      <c r="I77" s="5">
        <v>6497000</v>
      </c>
      <c r="J77" s="4">
        <v>22029000</v>
      </c>
      <c r="K77" s="4">
        <v>11950000</v>
      </c>
      <c r="L77" s="4">
        <v>10053000</v>
      </c>
      <c r="M77" s="4">
        <v>6497000</v>
      </c>
    </row>
    <row r="78" spans="1:13" ht="16" x14ac:dyDescent="0.2">
      <c r="A78" s="3" t="s">
        <v>81</v>
      </c>
      <c r="B78" s="4">
        <v>10214000</v>
      </c>
      <c r="C78" s="4">
        <v>13300000</v>
      </c>
      <c r="D78" s="4">
        <v>5448000</v>
      </c>
      <c r="E78" s="4">
        <v>40543000</v>
      </c>
      <c r="F78" s="4">
        <v>34345000</v>
      </c>
      <c r="G78" s="4">
        <v>32644000</v>
      </c>
      <c r="H78" s="4">
        <v>25089000</v>
      </c>
      <c r="I78" s="5">
        <v>22469000</v>
      </c>
      <c r="J78" s="4">
        <v>35536000</v>
      </c>
      <c r="K78" s="4">
        <v>26474000</v>
      </c>
      <c r="L78" s="4">
        <v>25089000</v>
      </c>
      <c r="M78" s="4">
        <v>22469000</v>
      </c>
    </row>
    <row r="79" spans="1:13" ht="16" x14ac:dyDescent="0.2">
      <c r="A79" s="3" t="s">
        <v>82</v>
      </c>
      <c r="B79" s="4">
        <v>5634000</v>
      </c>
      <c r="C79" s="4">
        <v>8764000</v>
      </c>
      <c r="D79" s="4">
        <v>10458000</v>
      </c>
      <c r="E79" s="4">
        <v>13065000</v>
      </c>
      <c r="F79" s="4">
        <v>10458000</v>
      </c>
      <c r="G79" s="4">
        <v>12001000</v>
      </c>
      <c r="H79" s="4">
        <v>15036000</v>
      </c>
      <c r="I79" s="5">
        <v>15972000</v>
      </c>
      <c r="J79" s="4">
        <v>13507000</v>
      </c>
      <c r="K79" s="4">
        <v>14524000</v>
      </c>
      <c r="L79" s="4">
        <v>15036000</v>
      </c>
      <c r="M79" s="4">
        <v>15972000</v>
      </c>
    </row>
    <row r="80" spans="1:13" ht="16" x14ac:dyDescent="0.2">
      <c r="A80" s="3" t="s">
        <v>83</v>
      </c>
      <c r="B80" s="4" t="s">
        <v>18</v>
      </c>
      <c r="C80" s="4" t="s">
        <v>18</v>
      </c>
      <c r="D80" s="4" t="s">
        <v>18</v>
      </c>
      <c r="E80" s="4" t="s">
        <v>18</v>
      </c>
      <c r="F80" s="4" t="s">
        <v>18</v>
      </c>
      <c r="G80" s="4" t="s">
        <v>18</v>
      </c>
      <c r="H80" s="4" t="s">
        <v>18</v>
      </c>
      <c r="I80" s="5" t="s">
        <v>18</v>
      </c>
      <c r="J80" s="4" t="s">
        <v>18</v>
      </c>
      <c r="K80" s="4" t="s">
        <v>18</v>
      </c>
      <c r="L80" s="4" t="s">
        <v>18</v>
      </c>
      <c r="M80" s="4" t="s">
        <v>18</v>
      </c>
    </row>
    <row r="81" spans="1:13" ht="16" x14ac:dyDescent="0.2">
      <c r="A81" s="3" t="s">
        <v>84</v>
      </c>
      <c r="B81" s="4" t="s">
        <v>18</v>
      </c>
      <c r="C81" s="4" t="s">
        <v>18</v>
      </c>
      <c r="D81" s="4" t="s">
        <v>18</v>
      </c>
      <c r="E81" s="4" t="s">
        <v>18</v>
      </c>
      <c r="F81" s="4" t="s">
        <v>18</v>
      </c>
      <c r="G81" s="4" t="s">
        <v>18</v>
      </c>
      <c r="H81" s="4" t="s">
        <v>18</v>
      </c>
      <c r="I81" s="5" t="s">
        <v>18</v>
      </c>
      <c r="J81" s="4" t="s">
        <v>18</v>
      </c>
      <c r="K81" s="4" t="s">
        <v>18</v>
      </c>
      <c r="L81" s="4" t="s">
        <v>18</v>
      </c>
      <c r="M81" s="4" t="s">
        <v>18</v>
      </c>
    </row>
    <row r="82" spans="1:13" ht="16" x14ac:dyDescent="0.2">
      <c r="A82" s="3" t="s">
        <v>85</v>
      </c>
      <c r="B82" s="4" t="s">
        <v>18</v>
      </c>
      <c r="C82" s="4" t="s">
        <v>18</v>
      </c>
      <c r="D82" s="4" t="s">
        <v>18</v>
      </c>
      <c r="E82" s="4" t="s">
        <v>18</v>
      </c>
      <c r="F82" s="4" t="s">
        <v>18</v>
      </c>
      <c r="G82" s="4" t="s">
        <v>18</v>
      </c>
      <c r="H82" s="4" t="s">
        <v>18</v>
      </c>
      <c r="I82" s="5" t="s">
        <v>18</v>
      </c>
      <c r="J82" s="4" t="s">
        <v>18</v>
      </c>
      <c r="K82" s="4" t="s">
        <v>18</v>
      </c>
      <c r="L82" s="4" t="s">
        <v>18</v>
      </c>
      <c r="M82" s="4" t="s">
        <v>18</v>
      </c>
    </row>
    <row r="83" spans="1:13" ht="16" x14ac:dyDescent="0.2">
      <c r="A83" s="3" t="s">
        <v>86</v>
      </c>
      <c r="B83" s="4">
        <v>19196000</v>
      </c>
      <c r="C83" s="4">
        <v>46249000</v>
      </c>
      <c r="D83" s="4">
        <v>61107000</v>
      </c>
      <c r="E83" s="4">
        <v>296194000</v>
      </c>
      <c r="F83" s="4">
        <v>312071000</v>
      </c>
      <c r="G83" s="4">
        <v>458580000</v>
      </c>
      <c r="H83" s="4">
        <v>459149000</v>
      </c>
      <c r="I83" s="5">
        <v>454549000</v>
      </c>
      <c r="J83" s="4">
        <v>449227000</v>
      </c>
      <c r="K83" s="4">
        <v>451291000</v>
      </c>
      <c r="L83" s="4">
        <v>459149000</v>
      </c>
      <c r="M83" s="4">
        <v>454549000</v>
      </c>
    </row>
    <row r="84" spans="1:13" ht="16" x14ac:dyDescent="0.2">
      <c r="A84" s="3" t="s">
        <v>87</v>
      </c>
      <c r="B84" s="4">
        <v>14778000</v>
      </c>
      <c r="C84" s="4">
        <v>27479000</v>
      </c>
      <c r="D84" s="4">
        <v>26569000</v>
      </c>
      <c r="E84" s="4">
        <v>248332000</v>
      </c>
      <c r="F84" s="4">
        <v>235137000</v>
      </c>
      <c r="G84" s="4">
        <v>349706000</v>
      </c>
      <c r="H84" s="4">
        <v>332746000</v>
      </c>
      <c r="I84" s="5">
        <v>328732000</v>
      </c>
      <c r="J84" s="4">
        <v>341126000</v>
      </c>
      <c r="K84" s="4">
        <v>337028000</v>
      </c>
      <c r="L84" s="4">
        <v>332746000</v>
      </c>
      <c r="M84" s="4">
        <v>328732000</v>
      </c>
    </row>
    <row r="85" spans="1:13" ht="16" x14ac:dyDescent="0.2">
      <c r="A85" s="3" t="s">
        <v>88</v>
      </c>
      <c r="B85" s="4">
        <v>12057000</v>
      </c>
      <c r="C85" s="4">
        <v>19182000</v>
      </c>
      <c r="D85" s="4">
        <v>19846000</v>
      </c>
      <c r="E85" s="4">
        <v>197877000</v>
      </c>
      <c r="F85" s="4">
        <v>198851000</v>
      </c>
      <c r="G85" s="4">
        <v>303906000</v>
      </c>
      <c r="H85" s="4">
        <v>303642000</v>
      </c>
      <c r="I85" s="5">
        <v>303836000</v>
      </c>
      <c r="J85" s="4">
        <v>303742000</v>
      </c>
      <c r="K85" s="4">
        <v>303853000</v>
      </c>
      <c r="L85" s="4">
        <v>303642000</v>
      </c>
      <c r="M85" s="4">
        <v>303836000</v>
      </c>
    </row>
    <row r="86" spans="1:13" ht="16" x14ac:dyDescent="0.2">
      <c r="A86" s="3" t="s">
        <v>89</v>
      </c>
      <c r="B86" s="4">
        <v>2721000</v>
      </c>
      <c r="C86" s="4">
        <v>8297000</v>
      </c>
      <c r="D86" s="4">
        <v>6723000</v>
      </c>
      <c r="E86" s="4">
        <v>50455000</v>
      </c>
      <c r="F86" s="4">
        <v>36286000</v>
      </c>
      <c r="G86" s="4">
        <v>45800000</v>
      </c>
      <c r="H86" s="4">
        <v>29104000</v>
      </c>
      <c r="I86" s="5">
        <v>24896000</v>
      </c>
      <c r="J86" s="4">
        <v>37384000</v>
      </c>
      <c r="K86" s="4">
        <v>33175000</v>
      </c>
      <c r="L86" s="4">
        <v>29104000</v>
      </c>
      <c r="M86" s="4">
        <v>24896000</v>
      </c>
    </row>
    <row r="87" spans="1:13" ht="16" x14ac:dyDescent="0.2">
      <c r="A87" s="3" t="s">
        <v>90</v>
      </c>
      <c r="B87" s="4" t="s">
        <v>18</v>
      </c>
      <c r="C87" s="4" t="s">
        <v>18</v>
      </c>
      <c r="D87" s="4" t="s">
        <v>18</v>
      </c>
      <c r="E87" s="4" t="s">
        <v>18</v>
      </c>
      <c r="F87" s="4" t="s">
        <v>18</v>
      </c>
      <c r="G87" s="4" t="s">
        <v>18</v>
      </c>
      <c r="H87" s="4" t="s">
        <v>18</v>
      </c>
      <c r="I87" s="5" t="s">
        <v>18</v>
      </c>
      <c r="J87" s="4" t="s">
        <v>18</v>
      </c>
      <c r="K87" s="4" t="s">
        <v>18</v>
      </c>
      <c r="L87" s="4" t="s">
        <v>18</v>
      </c>
      <c r="M87" s="4" t="s">
        <v>18</v>
      </c>
    </row>
    <row r="88" spans="1:13" ht="16" x14ac:dyDescent="0.2">
      <c r="A88" s="3" t="s">
        <v>91</v>
      </c>
      <c r="B88" s="4" t="s">
        <v>18</v>
      </c>
      <c r="C88" s="4" t="s">
        <v>18</v>
      </c>
      <c r="D88" s="4" t="s">
        <v>18</v>
      </c>
      <c r="E88" s="4" t="s">
        <v>18</v>
      </c>
      <c r="F88" s="4" t="s">
        <v>18</v>
      </c>
      <c r="G88" s="4" t="s">
        <v>18</v>
      </c>
      <c r="H88" s="4" t="s">
        <v>18</v>
      </c>
      <c r="I88" s="5" t="s">
        <v>18</v>
      </c>
      <c r="J88" s="4" t="s">
        <v>18</v>
      </c>
      <c r="K88" s="4" t="s">
        <v>18</v>
      </c>
      <c r="L88" s="4" t="s">
        <v>18</v>
      </c>
      <c r="M88" s="4" t="s">
        <v>18</v>
      </c>
    </row>
    <row r="89" spans="1:13" ht="16" x14ac:dyDescent="0.2">
      <c r="A89" s="3" t="s">
        <v>92</v>
      </c>
      <c r="B89" s="4">
        <v>4418000</v>
      </c>
      <c r="C89" s="4">
        <v>18770000</v>
      </c>
      <c r="D89" s="4">
        <v>34538000</v>
      </c>
      <c r="E89" s="4">
        <v>47862000</v>
      </c>
      <c r="F89" s="4">
        <v>76934000</v>
      </c>
      <c r="G89" s="4">
        <v>108874000</v>
      </c>
      <c r="H89" s="4">
        <v>126403000</v>
      </c>
      <c r="I89" s="5">
        <v>125817000</v>
      </c>
      <c r="J89" s="4">
        <v>108101000</v>
      </c>
      <c r="K89" s="4">
        <v>114263000</v>
      </c>
      <c r="L89" s="4">
        <v>126403000</v>
      </c>
      <c r="M89" s="4">
        <v>125817000</v>
      </c>
    </row>
    <row r="90" spans="1:13" ht="16" x14ac:dyDescent="0.2">
      <c r="A90" s="3" t="s">
        <v>93</v>
      </c>
      <c r="B90" s="4">
        <v>144347000</v>
      </c>
      <c r="C90" s="4">
        <v>183013000</v>
      </c>
      <c r="D90" s="4">
        <v>485738000</v>
      </c>
      <c r="E90" s="4">
        <v>803911000</v>
      </c>
      <c r="F90" s="4">
        <v>973172000</v>
      </c>
      <c r="G90" s="4">
        <v>1642931000</v>
      </c>
      <c r="H90" s="4">
        <v>1743482000</v>
      </c>
      <c r="I90" s="5">
        <v>1701410000</v>
      </c>
      <c r="J90" s="4">
        <v>1594232000</v>
      </c>
      <c r="K90" s="4">
        <v>1627969000</v>
      </c>
      <c r="L90" s="4">
        <v>1743482000</v>
      </c>
      <c r="M90" s="4">
        <v>1701410000</v>
      </c>
    </row>
    <row r="91" spans="1:13" ht="16" x14ac:dyDescent="0.2">
      <c r="A91" s="3" t="s">
        <v>94</v>
      </c>
      <c r="B91" s="4">
        <v>7289000</v>
      </c>
      <c r="C91" s="4">
        <v>11977000</v>
      </c>
      <c r="D91" s="4">
        <v>23190000</v>
      </c>
      <c r="E91" s="4">
        <v>33695000</v>
      </c>
      <c r="F91" s="4">
        <v>36157000</v>
      </c>
      <c r="G91" s="4">
        <v>82333000</v>
      </c>
      <c r="H91" s="4">
        <v>98683000</v>
      </c>
      <c r="I91" s="5">
        <v>80488000</v>
      </c>
      <c r="J91" s="4">
        <v>103405000</v>
      </c>
      <c r="K91" s="4">
        <v>87337000</v>
      </c>
      <c r="L91" s="4">
        <v>98683000</v>
      </c>
      <c r="M91" s="4">
        <v>80488000</v>
      </c>
    </row>
    <row r="92" spans="1:13" ht="16" x14ac:dyDescent="0.2">
      <c r="A92" s="3" t="s">
        <v>95</v>
      </c>
      <c r="B92" s="4">
        <v>1799000</v>
      </c>
      <c r="C92" s="4">
        <v>2176000</v>
      </c>
      <c r="D92" s="4">
        <v>4450000</v>
      </c>
      <c r="E92" s="4">
        <v>11485000</v>
      </c>
      <c r="F92" s="4">
        <v>7248000</v>
      </c>
      <c r="G92" s="4">
        <v>28403000</v>
      </c>
      <c r="H92" s="4">
        <v>35151000</v>
      </c>
      <c r="I92" s="5">
        <v>16035000</v>
      </c>
      <c r="J92" s="4">
        <v>41055000</v>
      </c>
      <c r="K92" s="4">
        <v>29246000</v>
      </c>
      <c r="L92" s="4">
        <v>35151000</v>
      </c>
      <c r="M92" s="4">
        <v>16035000</v>
      </c>
    </row>
    <row r="93" spans="1:13" ht="16" x14ac:dyDescent="0.2">
      <c r="A93" s="3" t="s">
        <v>96</v>
      </c>
      <c r="B93" s="4">
        <v>3294000</v>
      </c>
      <c r="C93" s="4">
        <v>4893000</v>
      </c>
      <c r="D93" s="4">
        <v>4385000</v>
      </c>
      <c r="E93" s="4">
        <v>7230000</v>
      </c>
      <c r="F93" s="4">
        <v>10089000</v>
      </c>
      <c r="G93" s="4">
        <v>13212000</v>
      </c>
      <c r="H93" s="4">
        <v>19141000</v>
      </c>
      <c r="I93" s="5">
        <v>24445000</v>
      </c>
      <c r="J93" s="4">
        <v>16681000</v>
      </c>
      <c r="K93" s="4">
        <v>19202000</v>
      </c>
      <c r="L93" s="4">
        <v>19141000</v>
      </c>
      <c r="M93" s="4">
        <v>24445000</v>
      </c>
    </row>
    <row r="94" spans="1:13" ht="16" x14ac:dyDescent="0.2">
      <c r="A94" s="3" t="s">
        <v>97</v>
      </c>
      <c r="B94" s="4" t="s">
        <v>18</v>
      </c>
      <c r="C94" s="4" t="s">
        <v>18</v>
      </c>
      <c r="D94" s="4" t="s">
        <v>18</v>
      </c>
      <c r="E94" s="4" t="s">
        <v>18</v>
      </c>
      <c r="F94" s="4" t="s">
        <v>18</v>
      </c>
      <c r="G94" s="4" t="s">
        <v>18</v>
      </c>
      <c r="H94" s="4" t="s">
        <v>18</v>
      </c>
      <c r="I94" s="5" t="s">
        <v>18</v>
      </c>
      <c r="J94" s="4" t="s">
        <v>18</v>
      </c>
      <c r="K94" s="4" t="s">
        <v>18</v>
      </c>
      <c r="L94" s="4" t="s">
        <v>18</v>
      </c>
      <c r="M94" s="4" t="s">
        <v>18</v>
      </c>
    </row>
    <row r="95" spans="1:13" ht="16" x14ac:dyDescent="0.2">
      <c r="A95" s="3" t="s">
        <v>98</v>
      </c>
      <c r="B95" s="4">
        <v>2196000</v>
      </c>
      <c r="C95" s="4">
        <v>4908000</v>
      </c>
      <c r="D95" s="4">
        <v>14355000</v>
      </c>
      <c r="E95" s="4">
        <v>14980000</v>
      </c>
      <c r="F95" s="4">
        <v>18820000</v>
      </c>
      <c r="G95" s="4">
        <v>40718000</v>
      </c>
      <c r="H95" s="4">
        <v>44391000</v>
      </c>
      <c r="I95" s="5">
        <v>40008000</v>
      </c>
      <c r="J95" s="4">
        <v>45669000</v>
      </c>
      <c r="K95" s="4">
        <v>38889000</v>
      </c>
      <c r="L95" s="4">
        <v>44391000</v>
      </c>
      <c r="M95" s="4">
        <v>40008000</v>
      </c>
    </row>
    <row r="96" spans="1:13" ht="16" x14ac:dyDescent="0.2">
      <c r="A96" s="3" t="s">
        <v>99</v>
      </c>
      <c r="B96" s="4" t="s">
        <v>18</v>
      </c>
      <c r="C96" s="4" t="s">
        <v>18</v>
      </c>
      <c r="D96" s="4" t="s">
        <v>18</v>
      </c>
      <c r="E96" s="4">
        <v>7639000</v>
      </c>
      <c r="F96" s="4">
        <v>8528000</v>
      </c>
      <c r="G96" s="4">
        <v>11219000</v>
      </c>
      <c r="H96" s="4">
        <v>12749000</v>
      </c>
      <c r="I96" s="5">
        <v>11627000</v>
      </c>
      <c r="J96" s="4">
        <v>12348000</v>
      </c>
      <c r="K96" s="4">
        <v>12839000</v>
      </c>
      <c r="L96" s="4">
        <v>12749000</v>
      </c>
      <c r="M96" s="4">
        <v>11627000</v>
      </c>
    </row>
    <row r="97" spans="1:13" ht="16" x14ac:dyDescent="0.2">
      <c r="A97" s="3" t="s">
        <v>100</v>
      </c>
      <c r="B97" s="4" t="s">
        <v>18</v>
      </c>
      <c r="C97" s="4" t="s">
        <v>18</v>
      </c>
      <c r="D97" s="4" t="s">
        <v>18</v>
      </c>
      <c r="E97" s="4" t="s">
        <v>18</v>
      </c>
      <c r="F97" s="4" t="s">
        <v>18</v>
      </c>
      <c r="G97" s="4" t="s">
        <v>18</v>
      </c>
      <c r="H97" s="4" t="s">
        <v>18</v>
      </c>
      <c r="I97" s="5" t="s">
        <v>18</v>
      </c>
      <c r="J97" s="4" t="s">
        <v>18</v>
      </c>
      <c r="K97" s="4" t="s">
        <v>18</v>
      </c>
      <c r="L97" s="4" t="s">
        <v>18</v>
      </c>
      <c r="M97" s="4" t="s">
        <v>18</v>
      </c>
    </row>
    <row r="98" spans="1:13" ht="16" x14ac:dyDescent="0.2">
      <c r="A98" s="3" t="s">
        <v>101</v>
      </c>
      <c r="B98" s="4" t="s">
        <v>18</v>
      </c>
      <c r="C98" s="4" t="s">
        <v>18</v>
      </c>
      <c r="D98" s="4" t="s">
        <v>18</v>
      </c>
      <c r="E98" s="4">
        <v>7639000</v>
      </c>
      <c r="F98" s="4">
        <v>8528000</v>
      </c>
      <c r="G98" s="4">
        <v>11219000</v>
      </c>
      <c r="H98" s="4">
        <v>12749000</v>
      </c>
      <c r="I98" s="5">
        <v>11627000</v>
      </c>
      <c r="J98" s="4">
        <v>12348000</v>
      </c>
      <c r="K98" s="4">
        <v>12839000</v>
      </c>
      <c r="L98" s="4">
        <v>12749000</v>
      </c>
      <c r="M98" s="4">
        <v>11627000</v>
      </c>
    </row>
    <row r="99" spans="1:13" ht="16" x14ac:dyDescent="0.2">
      <c r="A99" s="3" t="s">
        <v>102</v>
      </c>
      <c r="B99" s="4">
        <v>56383000</v>
      </c>
      <c r="C99" s="4">
        <v>113135000</v>
      </c>
      <c r="D99" s="4">
        <v>180390000</v>
      </c>
      <c r="E99" s="4">
        <v>280090000</v>
      </c>
      <c r="F99" s="4">
        <v>405330000</v>
      </c>
      <c r="G99" s="4">
        <v>499778000</v>
      </c>
      <c r="H99" s="4">
        <v>605187000</v>
      </c>
      <c r="I99" s="5">
        <v>579619000</v>
      </c>
      <c r="J99" s="4">
        <v>471219000</v>
      </c>
      <c r="K99" s="4">
        <v>516933000</v>
      </c>
      <c r="L99" s="4">
        <v>605187000</v>
      </c>
      <c r="M99" s="4">
        <v>579619000</v>
      </c>
    </row>
    <row r="100" spans="1:13" ht="16" x14ac:dyDescent="0.2">
      <c r="A100" s="3" t="s">
        <v>103</v>
      </c>
      <c r="B100" s="4">
        <v>49394000</v>
      </c>
      <c r="C100" s="4">
        <v>95929000</v>
      </c>
      <c r="D100" s="4">
        <v>158243000</v>
      </c>
      <c r="E100" s="4">
        <v>231681000</v>
      </c>
      <c r="F100" s="4">
        <v>352805000</v>
      </c>
      <c r="G100" s="4">
        <v>431776000</v>
      </c>
      <c r="H100" s="4">
        <v>528704000</v>
      </c>
      <c r="I100" s="5">
        <v>506919000</v>
      </c>
      <c r="J100" s="4">
        <v>410718000</v>
      </c>
      <c r="K100" s="4">
        <v>449049000</v>
      </c>
      <c r="L100" s="4">
        <v>528704000</v>
      </c>
      <c r="M100" s="4">
        <v>506919000</v>
      </c>
    </row>
    <row r="101" spans="1:13" ht="16" x14ac:dyDescent="0.2">
      <c r="A101" s="3" t="s">
        <v>104</v>
      </c>
      <c r="B101" s="4" t="s">
        <v>18</v>
      </c>
      <c r="C101" s="4" t="s">
        <v>18</v>
      </c>
      <c r="D101" s="4" t="s">
        <v>18</v>
      </c>
      <c r="E101" s="4" t="s">
        <v>18</v>
      </c>
      <c r="F101" s="4" t="s">
        <v>18</v>
      </c>
      <c r="G101" s="4" t="s">
        <v>18</v>
      </c>
      <c r="H101" s="4" t="s">
        <v>18</v>
      </c>
      <c r="I101" s="5" t="s">
        <v>18</v>
      </c>
      <c r="J101" s="4" t="s">
        <v>18</v>
      </c>
      <c r="K101" s="4" t="s">
        <v>18</v>
      </c>
      <c r="L101" s="4" t="s">
        <v>18</v>
      </c>
      <c r="M101" s="4" t="s">
        <v>18</v>
      </c>
    </row>
    <row r="102" spans="1:13" ht="16" x14ac:dyDescent="0.2">
      <c r="A102" s="3" t="s">
        <v>105</v>
      </c>
      <c r="B102" s="4" t="s">
        <v>18</v>
      </c>
      <c r="C102" s="4" t="s">
        <v>18</v>
      </c>
      <c r="D102" s="4" t="s">
        <v>18</v>
      </c>
      <c r="E102" s="4" t="s">
        <v>18</v>
      </c>
      <c r="F102" s="4" t="s">
        <v>18</v>
      </c>
      <c r="G102" s="4" t="s">
        <v>18</v>
      </c>
      <c r="H102" s="4" t="s">
        <v>18</v>
      </c>
      <c r="I102" s="5" t="s">
        <v>18</v>
      </c>
      <c r="J102" s="4" t="s">
        <v>18</v>
      </c>
      <c r="K102" s="4" t="s">
        <v>18</v>
      </c>
      <c r="L102" s="4" t="s">
        <v>18</v>
      </c>
      <c r="M102" s="4" t="s">
        <v>18</v>
      </c>
    </row>
    <row r="103" spans="1:13" ht="16" x14ac:dyDescent="0.2">
      <c r="A103" s="3" t="s">
        <v>106</v>
      </c>
      <c r="B103" s="4">
        <v>6989000</v>
      </c>
      <c r="C103" s="4">
        <v>17206000</v>
      </c>
      <c r="D103" s="4">
        <v>22147000</v>
      </c>
      <c r="E103" s="4">
        <v>48409000</v>
      </c>
      <c r="F103" s="4">
        <v>52525000</v>
      </c>
      <c r="G103" s="4">
        <v>68002000</v>
      </c>
      <c r="H103" s="4">
        <v>76483000</v>
      </c>
      <c r="I103" s="5">
        <v>72700000</v>
      </c>
      <c r="J103" s="4">
        <v>60501000</v>
      </c>
      <c r="K103" s="4">
        <v>67884000</v>
      </c>
      <c r="L103" s="4">
        <v>76483000</v>
      </c>
      <c r="M103" s="4">
        <v>72700000</v>
      </c>
    </row>
    <row r="104" spans="1:13" ht="16" x14ac:dyDescent="0.2">
      <c r="A104" s="3" t="s">
        <v>107</v>
      </c>
      <c r="B104" s="4">
        <v>63672000</v>
      </c>
      <c r="C104" s="4">
        <v>125112000</v>
      </c>
      <c r="D104" s="4">
        <v>203580000</v>
      </c>
      <c r="E104" s="4">
        <v>321424000</v>
      </c>
      <c r="F104" s="4">
        <v>450015000</v>
      </c>
      <c r="G104" s="4">
        <v>593330000</v>
      </c>
      <c r="H104" s="4">
        <v>716619000</v>
      </c>
      <c r="I104" s="5">
        <v>671734000</v>
      </c>
      <c r="J104" s="4">
        <v>586972000</v>
      </c>
      <c r="K104" s="4">
        <v>617109000</v>
      </c>
      <c r="L104" s="4">
        <v>716619000</v>
      </c>
      <c r="M104" s="4">
        <v>671734000</v>
      </c>
    </row>
    <row r="105" spans="1:13" ht="16" x14ac:dyDescent="0.2">
      <c r="A105" s="3" t="s">
        <v>108</v>
      </c>
      <c r="B105" s="4" t="s">
        <v>18</v>
      </c>
      <c r="C105" s="4" t="s">
        <v>18</v>
      </c>
      <c r="D105" s="4" t="s">
        <v>18</v>
      </c>
      <c r="E105" s="4">
        <v>27827000</v>
      </c>
      <c r="F105" s="4">
        <v>19649000</v>
      </c>
      <c r="G105" s="4">
        <v>583002000</v>
      </c>
      <c r="H105" s="4">
        <v>581485000</v>
      </c>
      <c r="I105" s="5">
        <v>579800000</v>
      </c>
      <c r="J105" s="4">
        <v>586153000</v>
      </c>
      <c r="K105" s="4">
        <v>584008000</v>
      </c>
      <c r="L105" s="4">
        <v>581485000</v>
      </c>
      <c r="M105" s="4">
        <v>579800000</v>
      </c>
    </row>
    <row r="106" spans="1:13" ht="16" x14ac:dyDescent="0.2">
      <c r="A106" s="3" t="s">
        <v>109</v>
      </c>
      <c r="B106" s="4" t="s">
        <v>18</v>
      </c>
      <c r="C106" s="4" t="s">
        <v>18</v>
      </c>
      <c r="D106" s="4" t="s">
        <v>18</v>
      </c>
      <c r="E106" s="4" t="s">
        <v>18</v>
      </c>
      <c r="F106" s="4" t="s">
        <v>18</v>
      </c>
      <c r="G106" s="4">
        <v>566520000</v>
      </c>
      <c r="H106" s="4">
        <v>567543000</v>
      </c>
      <c r="I106" s="5">
        <v>567806000</v>
      </c>
      <c r="J106" s="4">
        <v>567026000</v>
      </c>
      <c r="K106" s="4">
        <v>567283000</v>
      </c>
      <c r="L106" s="4">
        <v>567543000</v>
      </c>
      <c r="M106" s="4">
        <v>567806000</v>
      </c>
    </row>
    <row r="107" spans="1:13" ht="16" x14ac:dyDescent="0.2">
      <c r="A107" s="3" t="s">
        <v>110</v>
      </c>
      <c r="B107" s="4" t="s">
        <v>18</v>
      </c>
      <c r="C107" s="4" t="s">
        <v>18</v>
      </c>
      <c r="D107" s="4" t="s">
        <v>18</v>
      </c>
      <c r="E107" s="4">
        <v>27827000</v>
      </c>
      <c r="F107" s="4">
        <v>19649000</v>
      </c>
      <c r="G107" s="4">
        <v>16482000</v>
      </c>
      <c r="H107" s="4">
        <v>13942000</v>
      </c>
      <c r="I107" s="5">
        <v>11994000</v>
      </c>
      <c r="J107" s="4">
        <v>19127000</v>
      </c>
      <c r="K107" s="4">
        <v>16725000</v>
      </c>
      <c r="L107" s="4">
        <v>13942000</v>
      </c>
      <c r="M107" s="4">
        <v>11994000</v>
      </c>
    </row>
    <row r="108" spans="1:13" ht="16" x14ac:dyDescent="0.2">
      <c r="A108" s="3" t="s">
        <v>111</v>
      </c>
      <c r="B108" s="4">
        <v>209213000</v>
      </c>
      <c r="C108" s="4">
        <v>211430000</v>
      </c>
      <c r="D108" s="4">
        <v>19146000</v>
      </c>
      <c r="E108" s="4">
        <v>41013000</v>
      </c>
      <c r="F108" s="4">
        <v>52677000</v>
      </c>
      <c r="G108" s="4">
        <v>51166000</v>
      </c>
      <c r="H108" s="4">
        <v>46481000</v>
      </c>
      <c r="I108" s="5">
        <v>38153000</v>
      </c>
      <c r="J108" s="4">
        <v>29542000</v>
      </c>
      <c r="K108" s="4">
        <v>41863000</v>
      </c>
      <c r="L108" s="4">
        <v>46481000</v>
      </c>
      <c r="M108" s="4">
        <v>38153000</v>
      </c>
    </row>
    <row r="109" spans="1:13" ht="16" x14ac:dyDescent="0.2">
      <c r="A109" s="3" t="s">
        <v>112</v>
      </c>
      <c r="B109" s="4">
        <v>4758000</v>
      </c>
      <c r="C109" s="4">
        <v>6632000</v>
      </c>
      <c r="D109" s="4">
        <v>12423000</v>
      </c>
      <c r="E109" s="4">
        <v>28021000</v>
      </c>
      <c r="F109" s="4">
        <v>44895000</v>
      </c>
      <c r="G109" s="4">
        <v>33518000</v>
      </c>
      <c r="H109" s="4">
        <v>34248000</v>
      </c>
      <c r="I109" s="5">
        <v>27214000</v>
      </c>
      <c r="J109" s="4">
        <v>22867000</v>
      </c>
      <c r="K109" s="4">
        <v>34960000</v>
      </c>
      <c r="L109" s="4">
        <v>34248000</v>
      </c>
      <c r="M109" s="4">
        <v>27214000</v>
      </c>
    </row>
    <row r="110" spans="1:13" ht="16" x14ac:dyDescent="0.2">
      <c r="A110" s="3" t="s">
        <v>113</v>
      </c>
      <c r="B110" s="4" t="s">
        <v>18</v>
      </c>
      <c r="C110" s="4" t="s">
        <v>18</v>
      </c>
      <c r="D110" s="4" t="s">
        <v>18</v>
      </c>
      <c r="E110" s="4" t="s">
        <v>18</v>
      </c>
      <c r="F110" s="4" t="s">
        <v>18</v>
      </c>
      <c r="G110" s="4" t="s">
        <v>18</v>
      </c>
      <c r="H110" s="4" t="s">
        <v>18</v>
      </c>
      <c r="I110" s="5" t="s">
        <v>18</v>
      </c>
      <c r="J110" s="4" t="s">
        <v>18</v>
      </c>
      <c r="K110" s="4" t="s">
        <v>18</v>
      </c>
      <c r="L110" s="4" t="s">
        <v>18</v>
      </c>
      <c r="M110" s="4" t="s">
        <v>18</v>
      </c>
    </row>
    <row r="111" spans="1:13" ht="16" x14ac:dyDescent="0.2">
      <c r="A111" s="3" t="s">
        <v>103</v>
      </c>
      <c r="B111" s="4" t="s">
        <v>18</v>
      </c>
      <c r="C111" s="4" t="s">
        <v>18</v>
      </c>
      <c r="D111" s="4" t="s">
        <v>18</v>
      </c>
      <c r="E111" s="4" t="s">
        <v>18</v>
      </c>
      <c r="F111" s="4" t="s">
        <v>18</v>
      </c>
      <c r="G111" s="4" t="s">
        <v>18</v>
      </c>
      <c r="H111" s="4" t="s">
        <v>18</v>
      </c>
      <c r="I111" s="5" t="s">
        <v>18</v>
      </c>
      <c r="J111" s="4" t="s">
        <v>18</v>
      </c>
      <c r="K111" s="4" t="s">
        <v>18</v>
      </c>
      <c r="L111" s="4" t="s">
        <v>18</v>
      </c>
      <c r="M111" s="4" t="s">
        <v>18</v>
      </c>
    </row>
    <row r="112" spans="1:13" ht="16" x14ac:dyDescent="0.2">
      <c r="A112" s="3" t="s">
        <v>105</v>
      </c>
      <c r="B112" s="4" t="s">
        <v>18</v>
      </c>
      <c r="C112" s="4" t="s">
        <v>18</v>
      </c>
      <c r="D112" s="4" t="s">
        <v>18</v>
      </c>
      <c r="E112" s="4" t="s">
        <v>18</v>
      </c>
      <c r="F112" s="4" t="s">
        <v>18</v>
      </c>
      <c r="G112" s="4" t="s">
        <v>18</v>
      </c>
      <c r="H112" s="4" t="s">
        <v>18</v>
      </c>
      <c r="I112" s="5" t="s">
        <v>18</v>
      </c>
      <c r="J112" s="4" t="s">
        <v>18</v>
      </c>
      <c r="K112" s="4" t="s">
        <v>18</v>
      </c>
      <c r="L112" s="4" t="s">
        <v>18</v>
      </c>
      <c r="M112" s="4" t="s">
        <v>18</v>
      </c>
    </row>
    <row r="113" spans="1:13" ht="16" x14ac:dyDescent="0.2">
      <c r="A113" s="3" t="s">
        <v>104</v>
      </c>
      <c r="B113" s="4" t="s">
        <v>18</v>
      </c>
      <c r="C113" s="4" t="s">
        <v>18</v>
      </c>
      <c r="D113" s="4" t="s">
        <v>18</v>
      </c>
      <c r="E113" s="4" t="s">
        <v>18</v>
      </c>
      <c r="F113" s="4" t="s">
        <v>18</v>
      </c>
      <c r="G113" s="4" t="s">
        <v>18</v>
      </c>
      <c r="H113" s="4" t="s">
        <v>18</v>
      </c>
      <c r="I113" s="5" t="s">
        <v>18</v>
      </c>
      <c r="J113" s="4" t="s">
        <v>18</v>
      </c>
      <c r="K113" s="4" t="s">
        <v>18</v>
      </c>
      <c r="L113" s="4" t="s">
        <v>18</v>
      </c>
      <c r="M113" s="4" t="s">
        <v>18</v>
      </c>
    </row>
    <row r="114" spans="1:13" ht="16" x14ac:dyDescent="0.2">
      <c r="A114" s="3" t="s">
        <v>114</v>
      </c>
      <c r="B114" s="4">
        <v>204455000</v>
      </c>
      <c r="C114" s="4">
        <v>204798000</v>
      </c>
      <c r="D114" s="4">
        <v>6723000</v>
      </c>
      <c r="E114" s="4">
        <v>12992000</v>
      </c>
      <c r="F114" s="4">
        <v>7782000</v>
      </c>
      <c r="G114" s="4">
        <v>17648000</v>
      </c>
      <c r="H114" s="4">
        <v>12233000</v>
      </c>
      <c r="I114" s="5">
        <v>10939000</v>
      </c>
      <c r="J114" s="4">
        <v>6675000</v>
      </c>
      <c r="K114" s="4">
        <v>6903000</v>
      </c>
      <c r="L114" s="4">
        <v>12233000</v>
      </c>
      <c r="M114" s="4">
        <v>10939000</v>
      </c>
    </row>
    <row r="115" spans="1:13" ht="16" x14ac:dyDescent="0.2">
      <c r="A115" s="3" t="s">
        <v>115</v>
      </c>
      <c r="B115" s="4">
        <v>209213000</v>
      </c>
      <c r="C115" s="4">
        <v>211430000</v>
      </c>
      <c r="D115" s="4">
        <v>19146000</v>
      </c>
      <c r="E115" s="4">
        <v>68840000</v>
      </c>
      <c r="F115" s="4">
        <v>72326000</v>
      </c>
      <c r="G115" s="4">
        <v>634168000</v>
      </c>
      <c r="H115" s="4">
        <v>627966000</v>
      </c>
      <c r="I115" s="5">
        <v>617953000</v>
      </c>
      <c r="J115" s="4">
        <v>615695000</v>
      </c>
      <c r="K115" s="4">
        <v>625871000</v>
      </c>
      <c r="L115" s="4">
        <v>627966000</v>
      </c>
      <c r="M115" s="4">
        <v>617953000</v>
      </c>
    </row>
    <row r="116" spans="1:13" ht="16" x14ac:dyDescent="0.2">
      <c r="A116" s="3" t="s">
        <v>116</v>
      </c>
      <c r="B116" s="4">
        <v>272885000</v>
      </c>
      <c r="C116" s="4">
        <v>336542000</v>
      </c>
      <c r="D116" s="4">
        <v>222726000</v>
      </c>
      <c r="E116" s="4">
        <v>390264000</v>
      </c>
      <c r="F116" s="4">
        <v>522341000</v>
      </c>
      <c r="G116" s="4">
        <v>1227498000</v>
      </c>
      <c r="H116" s="4">
        <v>1344585000</v>
      </c>
      <c r="I116" s="5">
        <v>1289687000</v>
      </c>
      <c r="J116" s="4">
        <v>1202667000</v>
      </c>
      <c r="K116" s="4">
        <v>1242980000</v>
      </c>
      <c r="L116" s="4">
        <v>1344585000</v>
      </c>
      <c r="M116" s="4">
        <v>1289687000</v>
      </c>
    </row>
    <row r="117" spans="1:13" ht="16" x14ac:dyDescent="0.2">
      <c r="A117" s="3" t="s">
        <v>117</v>
      </c>
      <c r="B117" s="4" t="s">
        <v>18</v>
      </c>
      <c r="C117" s="4" t="s">
        <v>18</v>
      </c>
      <c r="D117" s="4" t="s">
        <v>18</v>
      </c>
      <c r="E117" s="4" t="s">
        <v>18</v>
      </c>
      <c r="F117" s="4" t="s">
        <v>18</v>
      </c>
      <c r="G117" s="4" t="s">
        <v>18</v>
      </c>
      <c r="H117" s="4" t="s">
        <v>18</v>
      </c>
      <c r="I117" s="5" t="s">
        <v>18</v>
      </c>
      <c r="J117" s="4" t="s">
        <v>18</v>
      </c>
      <c r="K117" s="4" t="s">
        <v>18</v>
      </c>
      <c r="L117" s="4" t="s">
        <v>18</v>
      </c>
      <c r="M117" s="4" t="s">
        <v>18</v>
      </c>
    </row>
    <row r="118" spans="1:13" ht="16" x14ac:dyDescent="0.2">
      <c r="A118" s="3" t="s">
        <v>118</v>
      </c>
      <c r="B118" s="4">
        <v>35426000</v>
      </c>
      <c r="C118" s="4">
        <v>62575000</v>
      </c>
      <c r="D118" s="4">
        <v>581889000</v>
      </c>
      <c r="E118" s="4">
        <v>899644000</v>
      </c>
      <c r="F118" s="4">
        <v>1072623000</v>
      </c>
      <c r="G118" s="4">
        <v>1251098000</v>
      </c>
      <c r="H118" s="4">
        <v>1472608000</v>
      </c>
      <c r="I118" s="5">
        <v>1533578000</v>
      </c>
      <c r="J118" s="4">
        <v>1352992000</v>
      </c>
      <c r="K118" s="4">
        <v>1411958000</v>
      </c>
      <c r="L118" s="4">
        <v>1472608000</v>
      </c>
      <c r="M118" s="4">
        <v>1533578000</v>
      </c>
    </row>
    <row r="119" spans="1:13" ht="16" x14ac:dyDescent="0.2">
      <c r="A119" s="3" t="s">
        <v>119</v>
      </c>
      <c r="B119" s="4">
        <v>31000</v>
      </c>
      <c r="C119" s="4">
        <v>33000</v>
      </c>
      <c r="D119" s="4">
        <v>754000</v>
      </c>
      <c r="E119" s="4">
        <v>856000</v>
      </c>
      <c r="F119" s="4">
        <v>948000</v>
      </c>
      <c r="G119" s="4">
        <v>990000</v>
      </c>
      <c r="H119" s="4">
        <v>1024000</v>
      </c>
      <c r="I119" s="5">
        <v>1035000</v>
      </c>
      <c r="J119" s="4">
        <v>1005000</v>
      </c>
      <c r="K119" s="4">
        <v>1014000</v>
      </c>
      <c r="L119" s="4">
        <v>1024000</v>
      </c>
      <c r="M119" s="4">
        <v>1035000</v>
      </c>
    </row>
    <row r="120" spans="1:13" ht="16" x14ac:dyDescent="0.2">
      <c r="A120" s="3" t="s">
        <v>120</v>
      </c>
      <c r="B120" s="4">
        <v>35395000</v>
      </c>
      <c r="C120" s="4">
        <v>62542000</v>
      </c>
      <c r="D120" s="4">
        <v>581135000</v>
      </c>
      <c r="E120" s="4">
        <v>898788000</v>
      </c>
      <c r="F120" s="4">
        <v>1071675000</v>
      </c>
      <c r="G120" s="4">
        <v>1250108000</v>
      </c>
      <c r="H120" s="4">
        <v>1471584000</v>
      </c>
      <c r="I120" s="5">
        <v>1532543000</v>
      </c>
      <c r="J120" s="4">
        <v>1351987000</v>
      </c>
      <c r="K120" s="4">
        <v>1410944000</v>
      </c>
      <c r="L120" s="4">
        <v>1471584000</v>
      </c>
      <c r="M120" s="4">
        <v>1532543000</v>
      </c>
    </row>
    <row r="121" spans="1:13" ht="16" x14ac:dyDescent="0.2">
      <c r="A121" s="3" t="s">
        <v>121</v>
      </c>
      <c r="B121" s="4">
        <v>25000</v>
      </c>
      <c r="C121" s="4">
        <v>369000</v>
      </c>
      <c r="D121" s="4">
        <v>369000</v>
      </c>
      <c r="E121" s="4">
        <v>369000</v>
      </c>
      <c r="F121" s="4">
        <v>369000</v>
      </c>
      <c r="G121" s="4">
        <v>369000</v>
      </c>
      <c r="H121" s="4">
        <v>369000</v>
      </c>
      <c r="I121" s="5">
        <v>369000</v>
      </c>
      <c r="J121" s="4">
        <v>369000</v>
      </c>
      <c r="K121" s="4">
        <v>369000</v>
      </c>
      <c r="L121" s="4">
        <v>369000</v>
      </c>
      <c r="M121" s="4">
        <v>369000</v>
      </c>
    </row>
    <row r="122" spans="1:13" ht="16" x14ac:dyDescent="0.2">
      <c r="A122" s="3" t="s">
        <v>122</v>
      </c>
      <c r="B122" s="4">
        <v>-162047000</v>
      </c>
      <c r="C122" s="4">
        <v>-214774000</v>
      </c>
      <c r="D122" s="4">
        <v>-317077000</v>
      </c>
      <c r="E122" s="4">
        <v>-484251000</v>
      </c>
      <c r="F122" s="4">
        <v>-613318000</v>
      </c>
      <c r="G122" s="4">
        <v>-817166000</v>
      </c>
      <c r="H122" s="4">
        <v>-1053327000</v>
      </c>
      <c r="I122" s="5">
        <v>-1101835000</v>
      </c>
      <c r="J122" s="4">
        <v>-934022000</v>
      </c>
      <c r="K122" s="4">
        <v>-1006596000</v>
      </c>
      <c r="L122" s="4">
        <v>-1053327000</v>
      </c>
      <c r="M122" s="4">
        <v>-1101835000</v>
      </c>
    </row>
    <row r="123" spans="1:13" ht="16" x14ac:dyDescent="0.2">
      <c r="A123" s="3" t="s">
        <v>123</v>
      </c>
      <c r="B123" s="4">
        <v>-1892000</v>
      </c>
      <c r="C123" s="4">
        <v>-961000</v>
      </c>
      <c r="D123" s="4">
        <v>-1431000</v>
      </c>
      <c r="E123" s="4">
        <v>-1377000</v>
      </c>
      <c r="F123" s="4">
        <v>-8105000</v>
      </c>
      <c r="G123" s="4">
        <v>-18130000</v>
      </c>
      <c r="H123" s="4">
        <v>-20015000</v>
      </c>
      <c r="I123" s="5">
        <v>-19651000</v>
      </c>
      <c r="J123" s="4">
        <v>-27036000</v>
      </c>
      <c r="K123" s="4">
        <v>-20004000</v>
      </c>
      <c r="L123" s="4">
        <v>-20015000</v>
      </c>
      <c r="M123" s="4">
        <v>-19651000</v>
      </c>
    </row>
    <row r="124" spans="1:13" ht="16" x14ac:dyDescent="0.2">
      <c r="A124" s="3" t="s">
        <v>124</v>
      </c>
      <c r="B124" s="4">
        <v>-128538000</v>
      </c>
      <c r="C124" s="4">
        <v>-153529000</v>
      </c>
      <c r="D124" s="4">
        <v>263012000</v>
      </c>
      <c r="E124" s="4">
        <v>413647000</v>
      </c>
      <c r="F124" s="4">
        <v>450831000</v>
      </c>
      <c r="G124" s="4">
        <v>415433000</v>
      </c>
      <c r="H124" s="4">
        <v>398897000</v>
      </c>
      <c r="I124" s="5">
        <v>411723000</v>
      </c>
      <c r="J124" s="4">
        <v>391565000</v>
      </c>
      <c r="K124" s="4">
        <v>384989000</v>
      </c>
      <c r="L124" s="4">
        <v>398897000</v>
      </c>
      <c r="M124" s="4">
        <v>411723000</v>
      </c>
    </row>
    <row r="125" spans="1:13" ht="16" x14ac:dyDescent="0.2">
      <c r="A125" s="3" t="s">
        <v>125</v>
      </c>
      <c r="B125" s="4" t="s">
        <v>18</v>
      </c>
      <c r="C125" s="4" t="s">
        <v>18</v>
      </c>
      <c r="D125" s="4" t="s">
        <v>18</v>
      </c>
      <c r="E125" s="4" t="s">
        <v>18</v>
      </c>
      <c r="F125" s="4" t="s">
        <v>18</v>
      </c>
      <c r="G125" s="4" t="s">
        <v>18</v>
      </c>
      <c r="H125" s="4" t="s">
        <v>18</v>
      </c>
      <c r="I125" s="5" t="s">
        <v>18</v>
      </c>
      <c r="J125" s="4" t="s">
        <v>18</v>
      </c>
      <c r="K125" s="4" t="s">
        <v>18</v>
      </c>
      <c r="L125" s="4" t="s">
        <v>18</v>
      </c>
      <c r="M125" s="4" t="s">
        <v>18</v>
      </c>
    </row>
    <row r="126" spans="1:13" ht="16" x14ac:dyDescent="0.2">
      <c r="A126" s="3" t="s">
        <v>126</v>
      </c>
      <c r="B126" s="4">
        <v>-128538000</v>
      </c>
      <c r="C126" s="4">
        <v>-153529000</v>
      </c>
      <c r="D126" s="4">
        <v>263012000</v>
      </c>
      <c r="E126" s="4">
        <v>413647000</v>
      </c>
      <c r="F126" s="4">
        <v>450831000</v>
      </c>
      <c r="G126" s="4">
        <v>415433000</v>
      </c>
      <c r="H126" s="4">
        <v>398897000</v>
      </c>
      <c r="I126" s="5">
        <v>411723000</v>
      </c>
      <c r="J126" s="4">
        <v>391565000</v>
      </c>
      <c r="K126" s="4">
        <v>384989000</v>
      </c>
      <c r="L126" s="4">
        <v>398897000</v>
      </c>
      <c r="M126" s="4">
        <v>411723000</v>
      </c>
    </row>
    <row r="127" spans="1:13" ht="16" x14ac:dyDescent="0.2">
      <c r="A127" s="3" t="s">
        <v>127</v>
      </c>
      <c r="B127" s="4">
        <v>144347000</v>
      </c>
      <c r="C127" s="4">
        <v>183013000</v>
      </c>
      <c r="D127" s="4">
        <v>485738000</v>
      </c>
      <c r="E127" s="4">
        <v>803911000</v>
      </c>
      <c r="F127" s="4">
        <v>973172000</v>
      </c>
      <c r="G127" s="4">
        <v>1642931000</v>
      </c>
      <c r="H127" s="4">
        <v>1743482000</v>
      </c>
      <c r="I127" s="5">
        <v>1701410000</v>
      </c>
      <c r="J127" s="4">
        <v>1594232000</v>
      </c>
      <c r="K127" s="4">
        <v>1627969000</v>
      </c>
      <c r="L127" s="4">
        <v>1743482000</v>
      </c>
      <c r="M127" s="4">
        <v>1701410000</v>
      </c>
    </row>
    <row r="128" spans="1:13" ht="16" x14ac:dyDescent="0.2">
      <c r="A128" s="32" t="s">
        <v>128</v>
      </c>
      <c r="B128" s="30">
        <v>69492729</v>
      </c>
      <c r="C128" s="30">
        <v>69492729</v>
      </c>
      <c r="D128" s="30">
        <v>73675083</v>
      </c>
      <c r="E128" s="30">
        <v>82856978</v>
      </c>
      <c r="F128" s="30">
        <v>90533985</v>
      </c>
      <c r="G128" s="30">
        <v>94174914</v>
      </c>
      <c r="H128" s="30">
        <v>97366947</v>
      </c>
      <c r="I128" s="31">
        <v>98377727</v>
      </c>
      <c r="J128" s="30">
        <v>95575775</v>
      </c>
      <c r="K128" s="30">
        <v>96435276</v>
      </c>
      <c r="L128" s="30">
        <v>97366947</v>
      </c>
      <c r="M128" s="30">
        <v>98377727</v>
      </c>
    </row>
    <row r="129" spans="1:30" ht="19" x14ac:dyDescent="0.25">
      <c r="A129" s="16" t="s">
        <v>191</v>
      </c>
      <c r="B129" s="10"/>
      <c r="C129" s="11">
        <f>(C128/B128)-1</f>
        <v>0</v>
      </c>
      <c r="D129" s="11">
        <f>(D128/C128)-1</f>
        <v>6.0184051773243707E-2</v>
      </c>
      <c r="E129" s="11">
        <f>(E128/D128)-1</f>
        <v>0.1246268701183546</v>
      </c>
      <c r="F129" s="11">
        <f t="shared" ref="F129:K129" si="17">(F128/E128)-1</f>
        <v>9.265371710756809E-2</v>
      </c>
      <c r="G129" s="11">
        <f t="shared" si="17"/>
        <v>4.0216157501517191E-2</v>
      </c>
      <c r="H129" s="11">
        <f t="shared" si="17"/>
        <v>3.3894726997042879E-2</v>
      </c>
      <c r="I129" s="11">
        <f t="shared" si="17"/>
        <v>1.0381140943034772E-2</v>
      </c>
      <c r="J129" s="11">
        <f t="shared" si="17"/>
        <v>-2.848156880062902E-2</v>
      </c>
      <c r="K129" s="11">
        <f t="shared" si="17"/>
        <v>8.9928750250782841E-3</v>
      </c>
      <c r="L129" s="11">
        <f t="shared" ref="L129" si="18">(L128/K128)-1</f>
        <v>9.6611016076730838E-3</v>
      </c>
      <c r="M129" s="11">
        <f t="shared" ref="M129" si="19">(M128/L128)-1</f>
        <v>1.0381140943034772E-2</v>
      </c>
      <c r="N129" s="12"/>
      <c r="O129" s="12"/>
      <c r="P129" s="12"/>
      <c r="Q129" s="12"/>
      <c r="R129" s="12"/>
      <c r="S129" s="12"/>
      <c r="T129" s="12"/>
      <c r="U129" s="12"/>
      <c r="V129" s="12"/>
      <c r="W129" s="12"/>
      <c r="X129" s="12"/>
      <c r="Y129" s="13"/>
      <c r="Z129" s="13"/>
      <c r="AA129" s="14"/>
      <c r="AB129" s="14"/>
      <c r="AC129" s="14"/>
      <c r="AD129" s="14"/>
    </row>
    <row r="130" spans="1:30" ht="16" x14ac:dyDescent="0.2">
      <c r="A130" s="3" t="s">
        <v>129</v>
      </c>
      <c r="B130" s="4" t="s">
        <v>18</v>
      </c>
      <c r="C130" s="4" t="s">
        <v>18</v>
      </c>
      <c r="D130" s="4" t="s">
        <v>18</v>
      </c>
      <c r="E130" s="4">
        <v>35466000</v>
      </c>
      <c r="F130" s="4">
        <v>28177000</v>
      </c>
      <c r="G130" s="4">
        <v>27701000</v>
      </c>
      <c r="H130" s="4">
        <v>26691000</v>
      </c>
      <c r="I130" s="5">
        <v>23621000</v>
      </c>
      <c r="J130" s="4">
        <v>31475000</v>
      </c>
      <c r="K130" s="4">
        <v>29564000</v>
      </c>
      <c r="L130" s="4">
        <v>26691000</v>
      </c>
      <c r="M130" s="4">
        <v>23621000</v>
      </c>
    </row>
    <row r="131" spans="1:30" ht="16" x14ac:dyDescent="0.2">
      <c r="A131" s="3" t="s">
        <v>130</v>
      </c>
      <c r="B131" s="4">
        <v>-59640000</v>
      </c>
      <c r="C131" s="4">
        <v>-50941000</v>
      </c>
      <c r="D131" s="4">
        <v>-298000000</v>
      </c>
      <c r="E131" s="4">
        <v>-297081000</v>
      </c>
      <c r="F131" s="4">
        <v>-400814000</v>
      </c>
      <c r="G131" s="4">
        <v>-294429000</v>
      </c>
      <c r="H131" s="4">
        <v>-76624000</v>
      </c>
      <c r="I131" s="5">
        <v>-62759000</v>
      </c>
      <c r="J131" s="4">
        <v>-289211000</v>
      </c>
      <c r="K131" s="4">
        <v>-310400000</v>
      </c>
      <c r="L131" s="4">
        <v>-76624000</v>
      </c>
      <c r="M131" s="4">
        <v>-62759000</v>
      </c>
    </row>
    <row r="132" spans="1:30" ht="16" x14ac:dyDescent="0.2">
      <c r="A132" s="3" t="s">
        <v>131</v>
      </c>
      <c r="B132" s="6">
        <v>46.4</v>
      </c>
      <c r="C132" s="6">
        <v>33.18</v>
      </c>
      <c r="D132" s="6">
        <v>-113.3</v>
      </c>
      <c r="E132" s="6">
        <v>-71.819999999999993</v>
      </c>
      <c r="F132" s="6">
        <v>-88.91</v>
      </c>
      <c r="G132" s="6">
        <v>-70.87</v>
      </c>
      <c r="H132" s="6">
        <v>-19.21</v>
      </c>
      <c r="I132" s="7">
        <v>-15.24</v>
      </c>
      <c r="J132" s="6">
        <v>-73.86</v>
      </c>
      <c r="K132" s="6">
        <v>-80.63</v>
      </c>
      <c r="L132" s="6">
        <v>-19.21</v>
      </c>
      <c r="M132" s="6">
        <v>-15.24</v>
      </c>
    </row>
    <row r="133" spans="1:30" ht="16" x14ac:dyDescent="0.2">
      <c r="A133" s="3" t="s">
        <v>132</v>
      </c>
      <c r="B133" s="6">
        <v>-110.61</v>
      </c>
      <c r="C133" s="6">
        <v>-116.38</v>
      </c>
      <c r="D133" s="6">
        <v>51.49</v>
      </c>
      <c r="E133" s="6">
        <v>29.76</v>
      </c>
      <c r="F133" s="6">
        <v>29.23</v>
      </c>
      <c r="G133" s="6">
        <v>5.08</v>
      </c>
      <c r="H133" s="6">
        <v>4.6900000000000004</v>
      </c>
      <c r="I133" s="7">
        <v>6.05</v>
      </c>
      <c r="J133" s="6">
        <v>4.03</v>
      </c>
      <c r="K133" s="6">
        <v>3.72</v>
      </c>
      <c r="L133" s="6">
        <v>4.6900000000000004</v>
      </c>
      <c r="M133" s="6">
        <v>6.05</v>
      </c>
    </row>
    <row r="134" spans="1:30" ht="16" x14ac:dyDescent="0.2">
      <c r="A134" s="3" t="s">
        <v>133</v>
      </c>
      <c r="B134" s="6">
        <v>1.89</v>
      </c>
      <c r="C134" s="6">
        <v>1.06</v>
      </c>
      <c r="D134" s="6">
        <v>2.11</v>
      </c>
      <c r="E134" s="6">
        <v>1.49</v>
      </c>
      <c r="F134" s="6">
        <v>1.42</v>
      </c>
      <c r="G134" s="6">
        <v>1.96</v>
      </c>
      <c r="H134" s="6">
        <v>1.78</v>
      </c>
      <c r="I134" s="7">
        <v>1.85</v>
      </c>
      <c r="J134" s="6">
        <v>1.91</v>
      </c>
      <c r="K134" s="6">
        <v>1.89</v>
      </c>
      <c r="L134" s="6">
        <v>1.78</v>
      </c>
      <c r="M134" s="6">
        <v>1.85</v>
      </c>
    </row>
    <row r="135" spans="1:30" ht="16" x14ac:dyDescent="0.2">
      <c r="A135" s="3" t="s">
        <v>134</v>
      </c>
      <c r="B135" s="4" t="s">
        <v>18</v>
      </c>
      <c r="C135" s="6">
        <v>77.27</v>
      </c>
      <c r="D135" s="6">
        <v>74.86</v>
      </c>
      <c r="E135" s="6">
        <v>65.91</v>
      </c>
      <c r="F135" s="6">
        <v>65.48</v>
      </c>
      <c r="G135" s="6">
        <v>51.47</v>
      </c>
      <c r="H135" s="6">
        <v>42.19</v>
      </c>
      <c r="I135" s="7">
        <v>25.18</v>
      </c>
      <c r="J135" s="6">
        <v>25.37</v>
      </c>
      <c r="K135" s="6">
        <v>29.5</v>
      </c>
      <c r="L135" s="6">
        <v>42.19</v>
      </c>
      <c r="M135" s="6">
        <v>25.18</v>
      </c>
    </row>
    <row r="136" spans="1:30" ht="16" x14ac:dyDescent="0.2">
      <c r="A136" s="3" t="s">
        <v>135</v>
      </c>
      <c r="B136" s="4" t="s">
        <v>18</v>
      </c>
      <c r="C136" s="4" t="s">
        <v>18</v>
      </c>
      <c r="D136" s="4">
        <v>1442</v>
      </c>
      <c r="E136" s="4">
        <v>1936</v>
      </c>
      <c r="F136" s="4">
        <v>2179</v>
      </c>
      <c r="G136" s="4">
        <v>2978</v>
      </c>
      <c r="H136" s="4">
        <v>2886</v>
      </c>
      <c r="I136" s="5">
        <v>2886</v>
      </c>
      <c r="J136" s="4">
        <v>2978</v>
      </c>
      <c r="K136" s="4">
        <v>2978</v>
      </c>
      <c r="L136" s="4">
        <v>2886</v>
      </c>
      <c r="M136" s="4">
        <v>2886</v>
      </c>
    </row>
    <row r="138" spans="1:30" ht="16" x14ac:dyDescent="0.2">
      <c r="A138" s="2" t="s">
        <v>18</v>
      </c>
      <c r="B138" s="2" t="s">
        <v>0</v>
      </c>
      <c r="C138" s="2" t="s">
        <v>1</v>
      </c>
      <c r="D138" s="2" t="s">
        <v>2</v>
      </c>
      <c r="E138" s="2" t="s">
        <v>3</v>
      </c>
      <c r="F138" s="2" t="s">
        <v>4</v>
      </c>
      <c r="G138" s="2" t="s">
        <v>5</v>
      </c>
      <c r="H138" s="2" t="s">
        <v>6</v>
      </c>
      <c r="I138" s="2" t="s">
        <v>7</v>
      </c>
      <c r="J138" s="2" t="s">
        <v>8</v>
      </c>
      <c r="K138" s="2" t="s">
        <v>9</v>
      </c>
      <c r="L138" s="2" t="s">
        <v>10</v>
      </c>
      <c r="M138" s="2" t="s">
        <v>11</v>
      </c>
    </row>
    <row r="139" spans="1:30" ht="16" x14ac:dyDescent="0.2">
      <c r="A139" s="3" t="s">
        <v>136</v>
      </c>
      <c r="B139" s="4">
        <v>-51968000</v>
      </c>
      <c r="C139" s="4">
        <v>-52727000</v>
      </c>
      <c r="D139" s="4">
        <v>-102303000</v>
      </c>
      <c r="E139" s="4">
        <v>-167174000</v>
      </c>
      <c r="F139" s="4">
        <v>-129434000</v>
      </c>
      <c r="G139" s="4">
        <v>-203848000</v>
      </c>
      <c r="H139" s="4">
        <v>-236161000</v>
      </c>
      <c r="I139" s="5">
        <v>-215118000</v>
      </c>
      <c r="J139" s="4">
        <v>-47305000</v>
      </c>
      <c r="K139" s="4">
        <v>-72574000</v>
      </c>
      <c r="L139" s="4">
        <v>-46731000</v>
      </c>
      <c r="M139" s="4">
        <v>-48508000</v>
      </c>
    </row>
    <row r="140" spans="1:30" ht="16" x14ac:dyDescent="0.2">
      <c r="A140" s="3" t="s">
        <v>137</v>
      </c>
      <c r="B140" s="4">
        <v>3150000</v>
      </c>
      <c r="C140" s="4">
        <v>5066000</v>
      </c>
      <c r="D140" s="4">
        <v>5695000</v>
      </c>
      <c r="E140" s="4">
        <v>12859000</v>
      </c>
      <c r="F140" s="4">
        <v>17237000</v>
      </c>
      <c r="G140" s="4">
        <v>19728000</v>
      </c>
      <c r="H140" s="4">
        <v>20233000</v>
      </c>
      <c r="I140" s="5">
        <v>20072000</v>
      </c>
      <c r="J140" s="4">
        <v>5216000</v>
      </c>
      <c r="K140" s="4">
        <v>5045000</v>
      </c>
      <c r="L140" s="4">
        <v>4758000</v>
      </c>
      <c r="M140" s="4">
        <v>5053000</v>
      </c>
    </row>
    <row r="141" spans="1:30" ht="16" x14ac:dyDescent="0.2">
      <c r="A141" s="3" t="s">
        <v>138</v>
      </c>
      <c r="B141" s="4">
        <v>27996000</v>
      </c>
      <c r="C141" s="4">
        <v>25474000</v>
      </c>
      <c r="D141" s="4">
        <v>61385000</v>
      </c>
      <c r="E141" s="4">
        <v>104161000</v>
      </c>
      <c r="F141" s="4">
        <v>132982000</v>
      </c>
      <c r="G141" s="4">
        <v>210441000</v>
      </c>
      <c r="H141" s="4">
        <v>286963000</v>
      </c>
      <c r="I141" s="5">
        <v>293615000</v>
      </c>
      <c r="J141" s="4">
        <v>65982000</v>
      </c>
      <c r="K141" s="4">
        <v>81842000</v>
      </c>
      <c r="L141" s="4">
        <v>69087000</v>
      </c>
      <c r="M141" s="4">
        <v>76704000</v>
      </c>
    </row>
    <row r="142" spans="1:30" ht="16" x14ac:dyDescent="0.2">
      <c r="A142" s="32" t="s">
        <v>139</v>
      </c>
      <c r="B142" s="30">
        <v>18886000</v>
      </c>
      <c r="C142" s="30">
        <v>12742000</v>
      </c>
      <c r="D142" s="30">
        <v>39942000</v>
      </c>
      <c r="E142" s="30">
        <v>60007000</v>
      </c>
      <c r="F142" s="30">
        <v>93680000</v>
      </c>
      <c r="G142" s="30">
        <v>140612000</v>
      </c>
      <c r="H142" s="30">
        <v>204039000</v>
      </c>
      <c r="I142" s="31">
        <v>214283000</v>
      </c>
      <c r="J142" s="30">
        <v>47287000</v>
      </c>
      <c r="K142" s="30">
        <v>54456000</v>
      </c>
      <c r="L142" s="30">
        <v>55413000</v>
      </c>
      <c r="M142" s="30">
        <v>57127000</v>
      </c>
    </row>
    <row r="143" spans="1:30" ht="19" x14ac:dyDescent="0.25">
      <c r="A143" s="15" t="s">
        <v>192</v>
      </c>
      <c r="B143" s="22">
        <f t="shared" ref="B143:M143" si="20">B142/B2</f>
        <v>0.21418283679417535</v>
      </c>
      <c r="C143" s="22">
        <f t="shared" si="20"/>
        <v>7.9669865883014973E-2</v>
      </c>
      <c r="D143" s="22">
        <f t="shared" si="20"/>
        <v>0.14703316363154464</v>
      </c>
      <c r="E143" s="22">
        <f t="shared" si="20"/>
        <v>0.14032786118516441</v>
      </c>
      <c r="F143" s="22">
        <f t="shared" si="20"/>
        <v>0.15395512490776334</v>
      </c>
      <c r="G143" s="22">
        <f t="shared" si="20"/>
        <v>0.16305222560049351</v>
      </c>
      <c r="H143" s="22">
        <f t="shared" si="20"/>
        <v>0.1908710005435042</v>
      </c>
      <c r="I143" s="22">
        <f t="shared" si="20"/>
        <v>0.19258606170253115</v>
      </c>
      <c r="J143" s="22">
        <f t="shared" si="20"/>
        <v>0.17884576835942376</v>
      </c>
      <c r="K143" s="22">
        <f t="shared" si="20"/>
        <v>0.19833482659906906</v>
      </c>
      <c r="L143" s="22">
        <f t="shared" si="20"/>
        <v>0.19794528132713679</v>
      </c>
      <c r="M143" s="22">
        <f t="shared" si="20"/>
        <v>0.19447290751073182</v>
      </c>
      <c r="N143" s="12"/>
      <c r="O143" s="12"/>
      <c r="P143" s="12"/>
      <c r="Q143" s="12"/>
      <c r="R143" s="12"/>
      <c r="S143" s="12"/>
      <c r="T143" s="12"/>
      <c r="U143" s="12"/>
      <c r="V143" s="12"/>
      <c r="W143" s="12"/>
      <c r="X143" s="12"/>
      <c r="Y143" s="13"/>
      <c r="Z143" s="13"/>
      <c r="AA143" s="14"/>
      <c r="AB143" s="14"/>
      <c r="AC143" s="14"/>
      <c r="AD143" s="14"/>
    </row>
    <row r="144" spans="1:30" ht="16" x14ac:dyDescent="0.2">
      <c r="A144" s="3" t="s">
        <v>140</v>
      </c>
      <c r="B144" s="4">
        <v>663000</v>
      </c>
      <c r="C144" s="4">
        <v>-323000</v>
      </c>
      <c r="D144" s="4">
        <v>3621000</v>
      </c>
      <c r="E144" s="4">
        <v>-1539000</v>
      </c>
      <c r="F144" s="4">
        <v>33000</v>
      </c>
      <c r="G144" s="4">
        <v>-2430000</v>
      </c>
      <c r="H144" s="4">
        <v>-2007000</v>
      </c>
      <c r="I144" s="5">
        <v>-2282000</v>
      </c>
      <c r="J144" s="4">
        <v>-747000</v>
      </c>
      <c r="K144" s="4">
        <v>148000</v>
      </c>
      <c r="L144" s="4">
        <v>-2075000</v>
      </c>
      <c r="M144" s="4">
        <v>392000</v>
      </c>
    </row>
    <row r="145" spans="1:13" ht="16" x14ac:dyDescent="0.2">
      <c r="A145" s="3" t="s">
        <v>141</v>
      </c>
      <c r="B145" s="4" t="s">
        <v>18</v>
      </c>
      <c r="C145" s="4" t="s">
        <v>18</v>
      </c>
      <c r="D145" s="4" t="s">
        <v>18</v>
      </c>
      <c r="E145" s="4" t="s">
        <v>18</v>
      </c>
      <c r="F145" s="4" t="s">
        <v>18</v>
      </c>
      <c r="G145" s="4" t="s">
        <v>18</v>
      </c>
      <c r="H145" s="4">
        <v>6242000</v>
      </c>
      <c r="I145" s="5">
        <v>6242000</v>
      </c>
      <c r="J145" s="4" t="s">
        <v>18</v>
      </c>
      <c r="K145" s="4">
        <v>6242000</v>
      </c>
      <c r="L145" s="4" t="s">
        <v>18</v>
      </c>
      <c r="M145" s="4" t="s">
        <v>18</v>
      </c>
    </row>
    <row r="146" spans="1:13" ht="16" x14ac:dyDescent="0.2">
      <c r="A146" s="3" t="s">
        <v>142</v>
      </c>
      <c r="B146" s="4">
        <v>8447000</v>
      </c>
      <c r="C146" s="4">
        <v>13055000</v>
      </c>
      <c r="D146" s="4">
        <v>17822000</v>
      </c>
      <c r="E146" s="4">
        <v>45693000</v>
      </c>
      <c r="F146" s="4">
        <v>39269000</v>
      </c>
      <c r="G146" s="4">
        <v>72259000</v>
      </c>
      <c r="H146" s="4">
        <v>78689000</v>
      </c>
      <c r="I146" s="5">
        <v>75372000</v>
      </c>
      <c r="J146" s="4">
        <v>19442000</v>
      </c>
      <c r="K146" s="4">
        <v>20996000</v>
      </c>
      <c r="L146" s="4">
        <v>15749000</v>
      </c>
      <c r="M146" s="4">
        <v>19185000</v>
      </c>
    </row>
    <row r="147" spans="1:13" ht="16" x14ac:dyDescent="0.2">
      <c r="A147" s="3" t="s">
        <v>143</v>
      </c>
      <c r="B147" s="4">
        <v>4715000</v>
      </c>
      <c r="C147" s="4">
        <v>1368000</v>
      </c>
      <c r="D147" s="4">
        <v>11286000</v>
      </c>
      <c r="E147" s="4">
        <v>19590000</v>
      </c>
      <c r="F147" s="4">
        <v>1760000</v>
      </c>
      <c r="G147" s="4">
        <v>-20649000</v>
      </c>
      <c r="H147" s="4">
        <v>-35373000</v>
      </c>
      <c r="I147" s="5">
        <v>-15390000</v>
      </c>
      <c r="J147" s="4">
        <v>-13251000</v>
      </c>
      <c r="K147" s="4">
        <v>-7143000</v>
      </c>
      <c r="L147" s="4">
        <v>441000</v>
      </c>
      <c r="M147" s="4">
        <v>4563000</v>
      </c>
    </row>
    <row r="148" spans="1:13" ht="16" x14ac:dyDescent="0.2">
      <c r="A148" s="3" t="s">
        <v>144</v>
      </c>
      <c r="B148" s="4">
        <v>-11128000</v>
      </c>
      <c r="C148" s="4">
        <v>-21606000</v>
      </c>
      <c r="D148" s="4">
        <v>-29804000</v>
      </c>
      <c r="E148" s="4">
        <v>-46753000</v>
      </c>
      <c r="F148" s="4">
        <v>-24037000</v>
      </c>
      <c r="G148" s="4">
        <v>-62187000</v>
      </c>
      <c r="H148" s="4">
        <v>-46353000</v>
      </c>
      <c r="I148" s="5">
        <v>-16473000</v>
      </c>
      <c r="J148" s="4">
        <v>-20798000</v>
      </c>
      <c r="K148" s="4">
        <v>-11143000</v>
      </c>
      <c r="L148" s="4">
        <v>-60403000</v>
      </c>
      <c r="M148" s="4">
        <v>75871000</v>
      </c>
    </row>
    <row r="149" spans="1:13" ht="16" x14ac:dyDescent="0.2">
      <c r="A149" s="3" t="s">
        <v>145</v>
      </c>
      <c r="B149" s="4" t="s">
        <v>18</v>
      </c>
      <c r="C149" s="4" t="s">
        <v>18</v>
      </c>
      <c r="D149" s="4" t="s">
        <v>18</v>
      </c>
      <c r="E149" s="4" t="s">
        <v>18</v>
      </c>
      <c r="F149" s="4" t="s">
        <v>18</v>
      </c>
      <c r="G149" s="4" t="s">
        <v>18</v>
      </c>
      <c r="H149" s="4" t="s">
        <v>18</v>
      </c>
      <c r="I149" s="5" t="s">
        <v>18</v>
      </c>
      <c r="J149" s="4" t="s">
        <v>18</v>
      </c>
      <c r="K149" s="4" t="s">
        <v>18</v>
      </c>
      <c r="L149" s="4" t="s">
        <v>18</v>
      </c>
      <c r="M149" s="4" t="s">
        <v>18</v>
      </c>
    </row>
    <row r="150" spans="1:13" ht="16" x14ac:dyDescent="0.2">
      <c r="A150" s="3" t="s">
        <v>146</v>
      </c>
      <c r="B150" s="4">
        <v>-3707000</v>
      </c>
      <c r="C150" s="4">
        <v>-6920000</v>
      </c>
      <c r="D150" s="4">
        <v>-18049000</v>
      </c>
      <c r="E150" s="4">
        <v>-2950000</v>
      </c>
      <c r="F150" s="4">
        <v>-4192000</v>
      </c>
      <c r="G150" s="4">
        <v>-3427000</v>
      </c>
      <c r="H150" s="4">
        <v>1323000</v>
      </c>
      <c r="I150" s="5">
        <v>1490000</v>
      </c>
      <c r="J150" s="4">
        <v>3180000</v>
      </c>
      <c r="K150" s="4">
        <v>-238000</v>
      </c>
      <c r="L150" s="4">
        <v>-6348000</v>
      </c>
      <c r="M150" s="4">
        <v>4896000</v>
      </c>
    </row>
    <row r="151" spans="1:13" ht="16" x14ac:dyDescent="0.2">
      <c r="A151" s="3" t="s">
        <v>147</v>
      </c>
      <c r="B151" s="4">
        <v>1694000</v>
      </c>
      <c r="C151" s="4">
        <v>4374000</v>
      </c>
      <c r="D151" s="4">
        <v>10954000</v>
      </c>
      <c r="E151" s="4">
        <v>11188000</v>
      </c>
      <c r="F151" s="4">
        <v>3343000</v>
      </c>
      <c r="G151" s="4">
        <v>48228000</v>
      </c>
      <c r="H151" s="4">
        <v>18938000</v>
      </c>
      <c r="I151" s="5">
        <v>6323000</v>
      </c>
      <c r="J151" s="4">
        <v>17543000</v>
      </c>
      <c r="K151" s="4">
        <v>-16436000</v>
      </c>
      <c r="L151" s="4">
        <v>24860000</v>
      </c>
      <c r="M151" s="4">
        <v>-19644000</v>
      </c>
    </row>
    <row r="152" spans="1:13" ht="16" x14ac:dyDescent="0.2">
      <c r="A152" s="3" t="s">
        <v>148</v>
      </c>
      <c r="B152" s="4">
        <v>17856000</v>
      </c>
      <c r="C152" s="4">
        <v>25520000</v>
      </c>
      <c r="D152" s="4">
        <v>48185000</v>
      </c>
      <c r="E152" s="4">
        <v>58105000</v>
      </c>
      <c r="F152" s="4">
        <v>26646000</v>
      </c>
      <c r="G152" s="4">
        <v>-3263000</v>
      </c>
      <c r="H152" s="4">
        <v>-9281000</v>
      </c>
      <c r="I152" s="5">
        <v>-6730000</v>
      </c>
      <c r="J152" s="4">
        <v>-13176000</v>
      </c>
      <c r="K152" s="4">
        <v>20674000</v>
      </c>
      <c r="L152" s="4">
        <v>42332000</v>
      </c>
      <c r="M152" s="4">
        <v>-56560000</v>
      </c>
    </row>
    <row r="153" spans="1:13" ht="16" x14ac:dyDescent="0.2">
      <c r="A153" s="3" t="s">
        <v>149</v>
      </c>
      <c r="B153" s="4" t="s">
        <v>18</v>
      </c>
      <c r="C153" s="4" t="s">
        <v>18</v>
      </c>
      <c r="D153" s="4" t="s">
        <v>18</v>
      </c>
      <c r="E153" s="4" t="s">
        <v>18</v>
      </c>
      <c r="F153" s="4" t="s">
        <v>18</v>
      </c>
      <c r="G153" s="4" t="s">
        <v>18</v>
      </c>
      <c r="H153" s="4" t="s">
        <v>18</v>
      </c>
      <c r="I153" s="5" t="s">
        <v>18</v>
      </c>
      <c r="J153" s="4" t="s">
        <v>18</v>
      </c>
      <c r="K153" s="4" t="s">
        <v>18</v>
      </c>
      <c r="L153" s="4" t="s">
        <v>18</v>
      </c>
      <c r="M153" s="4" t="s">
        <v>18</v>
      </c>
    </row>
    <row r="154" spans="1:13" ht="16" x14ac:dyDescent="0.2">
      <c r="A154" s="3" t="s">
        <v>150</v>
      </c>
      <c r="B154" s="4">
        <v>-16107000</v>
      </c>
      <c r="C154" s="4">
        <v>-20819000</v>
      </c>
      <c r="D154" s="4">
        <v>-23937000</v>
      </c>
      <c r="E154" s="4">
        <v>-30564000</v>
      </c>
      <c r="F154" s="4">
        <v>22545000</v>
      </c>
      <c r="G154" s="4">
        <v>5672000</v>
      </c>
      <c r="H154" s="4">
        <v>35662000</v>
      </c>
      <c r="I154" s="5">
        <v>83179000</v>
      </c>
      <c r="J154" s="4">
        <v>10642000</v>
      </c>
      <c r="K154" s="4">
        <v>7170000</v>
      </c>
      <c r="L154" s="4">
        <v>27555000</v>
      </c>
      <c r="M154" s="4">
        <v>37812000</v>
      </c>
    </row>
    <row r="155" spans="1:13" ht="16" x14ac:dyDescent="0.2">
      <c r="A155" s="3" t="s">
        <v>151</v>
      </c>
      <c r="B155" s="4" t="s">
        <v>18</v>
      </c>
      <c r="C155" s="4" t="s">
        <v>18</v>
      </c>
      <c r="D155" s="4" t="s">
        <v>18</v>
      </c>
      <c r="E155" s="4" t="s">
        <v>18</v>
      </c>
      <c r="F155" s="4" t="s">
        <v>18</v>
      </c>
      <c r="G155" s="4" t="s">
        <v>18</v>
      </c>
      <c r="H155" s="4" t="s">
        <v>18</v>
      </c>
      <c r="I155" s="5" t="s">
        <v>18</v>
      </c>
      <c r="J155" s="4" t="s">
        <v>18</v>
      </c>
      <c r="K155" s="4" t="s">
        <v>18</v>
      </c>
      <c r="L155" s="4" t="s">
        <v>18</v>
      </c>
      <c r="M155" s="4" t="s">
        <v>18</v>
      </c>
    </row>
    <row r="156" spans="1:13" ht="16" x14ac:dyDescent="0.2">
      <c r="A156" s="3" t="s">
        <v>152</v>
      </c>
      <c r="B156" s="4" t="s">
        <v>18</v>
      </c>
      <c r="C156" s="4" t="s">
        <v>18</v>
      </c>
      <c r="D156" s="4" t="s">
        <v>18</v>
      </c>
      <c r="E156" s="4" t="s">
        <v>18</v>
      </c>
      <c r="F156" s="4" t="s">
        <v>18</v>
      </c>
      <c r="G156" s="4" t="s">
        <v>18</v>
      </c>
      <c r="H156" s="4" t="s">
        <v>18</v>
      </c>
      <c r="I156" s="5" t="s">
        <v>18</v>
      </c>
      <c r="J156" s="4" t="s">
        <v>18</v>
      </c>
      <c r="K156" s="4" t="s">
        <v>18</v>
      </c>
      <c r="L156" s="4" t="s">
        <v>18</v>
      </c>
      <c r="M156" s="4" t="s">
        <v>18</v>
      </c>
    </row>
    <row r="157" spans="1:13" ht="16" x14ac:dyDescent="0.2">
      <c r="A157" s="3" t="s">
        <v>153</v>
      </c>
      <c r="B157" s="4" t="s">
        <v>18</v>
      </c>
      <c r="C157" s="4" t="s">
        <v>18</v>
      </c>
      <c r="D157" s="4" t="s">
        <v>18</v>
      </c>
      <c r="E157" s="4" t="s">
        <v>18</v>
      </c>
      <c r="F157" s="4" t="s">
        <v>18</v>
      </c>
      <c r="G157" s="4" t="s">
        <v>18</v>
      </c>
      <c r="H157" s="4" t="s">
        <v>18</v>
      </c>
      <c r="I157" s="5" t="s">
        <v>18</v>
      </c>
      <c r="J157" s="4" t="s">
        <v>18</v>
      </c>
      <c r="K157" s="4" t="s">
        <v>18</v>
      </c>
      <c r="L157" s="4" t="s">
        <v>18</v>
      </c>
      <c r="M157" s="4" t="s">
        <v>18</v>
      </c>
    </row>
    <row r="158" spans="1:13" ht="16" x14ac:dyDescent="0.2">
      <c r="A158" s="3" t="s">
        <v>154</v>
      </c>
      <c r="B158" s="4" t="s">
        <v>18</v>
      </c>
      <c r="C158" s="4" t="s">
        <v>18</v>
      </c>
      <c r="D158" s="4" t="s">
        <v>18</v>
      </c>
      <c r="E158" s="4" t="s">
        <v>18</v>
      </c>
      <c r="F158" s="4" t="s">
        <v>18</v>
      </c>
      <c r="G158" s="4" t="s">
        <v>18</v>
      </c>
      <c r="H158" s="4" t="s">
        <v>18</v>
      </c>
      <c r="I158" s="5" t="s">
        <v>18</v>
      </c>
      <c r="J158" s="4" t="s">
        <v>18</v>
      </c>
      <c r="K158" s="4" t="s">
        <v>18</v>
      </c>
      <c r="L158" s="4" t="s">
        <v>18</v>
      </c>
      <c r="M158" s="4" t="s">
        <v>18</v>
      </c>
    </row>
    <row r="159" spans="1:13" ht="16" x14ac:dyDescent="0.2">
      <c r="A159" s="3" t="s">
        <v>155</v>
      </c>
      <c r="B159" s="4">
        <v>-843000</v>
      </c>
      <c r="C159" s="4">
        <v>-2968000</v>
      </c>
      <c r="D159" s="4">
        <v>-3447000</v>
      </c>
      <c r="E159" s="4">
        <v>-5063000</v>
      </c>
      <c r="F159" s="4">
        <v>-4229000</v>
      </c>
      <c r="G159" s="4">
        <v>-2485000</v>
      </c>
      <c r="H159" s="4">
        <v>-2684000</v>
      </c>
      <c r="I159" s="5">
        <v>-2837000</v>
      </c>
      <c r="J159" s="4">
        <v>-343000</v>
      </c>
      <c r="K159" s="4">
        <v>-197000</v>
      </c>
      <c r="L159" s="4">
        <v>-1665000</v>
      </c>
      <c r="M159" s="4">
        <v>-632000</v>
      </c>
    </row>
    <row r="160" spans="1:13" ht="16" x14ac:dyDescent="0.2">
      <c r="A160" s="3" t="s">
        <v>156</v>
      </c>
      <c r="B160" s="4">
        <v>-843000</v>
      </c>
      <c r="C160" s="4">
        <v>-2968000</v>
      </c>
      <c r="D160" s="4">
        <v>-3447000</v>
      </c>
      <c r="E160" s="4">
        <v>-5063000</v>
      </c>
      <c r="F160" s="4">
        <v>-3912000</v>
      </c>
      <c r="G160" s="4">
        <v>-2485000</v>
      </c>
      <c r="H160" s="4">
        <v>-2684000</v>
      </c>
      <c r="I160" s="5">
        <v>-2837000</v>
      </c>
      <c r="J160" s="4">
        <v>-343000</v>
      </c>
      <c r="K160" s="4">
        <v>-197000</v>
      </c>
      <c r="L160" s="4">
        <v>-1665000</v>
      </c>
      <c r="M160" s="4">
        <v>-632000</v>
      </c>
    </row>
    <row r="161" spans="1:13" ht="16" x14ac:dyDescent="0.2">
      <c r="A161" s="3" t="s">
        <v>157</v>
      </c>
      <c r="B161" s="4" t="s">
        <v>18</v>
      </c>
      <c r="C161" s="4" t="s">
        <v>18</v>
      </c>
      <c r="D161" s="4" t="s">
        <v>18</v>
      </c>
      <c r="E161" s="4" t="s">
        <v>18</v>
      </c>
      <c r="F161" s="4">
        <v>-317000</v>
      </c>
      <c r="G161" s="4" t="s">
        <v>18</v>
      </c>
      <c r="H161" s="4" t="s">
        <v>18</v>
      </c>
      <c r="I161" s="5" t="s">
        <v>18</v>
      </c>
      <c r="J161" s="4" t="s">
        <v>18</v>
      </c>
      <c r="K161" s="4" t="s">
        <v>18</v>
      </c>
      <c r="L161" s="4" t="s">
        <v>18</v>
      </c>
      <c r="M161" s="4" t="s">
        <v>18</v>
      </c>
    </row>
    <row r="162" spans="1:13" ht="16" x14ac:dyDescent="0.2">
      <c r="A162" s="3" t="s">
        <v>158</v>
      </c>
      <c r="B162" s="4">
        <v>-15000000</v>
      </c>
      <c r="C162" s="4">
        <v>15000000</v>
      </c>
      <c r="D162" s="4" t="s">
        <v>18</v>
      </c>
      <c r="E162" s="4" t="s">
        <v>18</v>
      </c>
      <c r="F162" s="4" t="s">
        <v>18</v>
      </c>
      <c r="G162" s="4" t="s">
        <v>18</v>
      </c>
      <c r="H162" s="4">
        <v>-270268000</v>
      </c>
      <c r="I162" s="5">
        <v>-324731000</v>
      </c>
      <c r="J162" s="4" t="s">
        <v>18</v>
      </c>
      <c r="K162" s="4" t="s">
        <v>18</v>
      </c>
      <c r="L162" s="4">
        <v>-270268000</v>
      </c>
      <c r="M162" s="4">
        <v>-54463000</v>
      </c>
    </row>
    <row r="163" spans="1:13" ht="16" x14ac:dyDescent="0.2">
      <c r="A163" s="3" t="s">
        <v>159</v>
      </c>
      <c r="B163" s="4" t="s">
        <v>18</v>
      </c>
      <c r="C163" s="4">
        <v>15000000</v>
      </c>
      <c r="D163" s="4" t="s">
        <v>18</v>
      </c>
      <c r="E163" s="4" t="s">
        <v>18</v>
      </c>
      <c r="F163" s="4" t="s">
        <v>18</v>
      </c>
      <c r="G163" s="4" t="s">
        <v>18</v>
      </c>
      <c r="H163" s="4" t="s">
        <v>18</v>
      </c>
      <c r="I163" s="5">
        <v>29116000</v>
      </c>
      <c r="J163" s="4" t="s">
        <v>18</v>
      </c>
      <c r="K163" s="4" t="s">
        <v>18</v>
      </c>
      <c r="L163" s="4" t="s">
        <v>18</v>
      </c>
      <c r="M163" s="4">
        <v>29116000</v>
      </c>
    </row>
    <row r="164" spans="1:13" ht="16" x14ac:dyDescent="0.2">
      <c r="A164" s="3" t="s">
        <v>160</v>
      </c>
      <c r="B164" s="4">
        <v>-15000000</v>
      </c>
      <c r="C164" s="4" t="s">
        <v>18</v>
      </c>
      <c r="D164" s="4" t="s">
        <v>18</v>
      </c>
      <c r="E164" s="4" t="s">
        <v>18</v>
      </c>
      <c r="F164" s="4" t="s">
        <v>18</v>
      </c>
      <c r="G164" s="4" t="s">
        <v>18</v>
      </c>
      <c r="H164" s="4">
        <v>-270268000</v>
      </c>
      <c r="I164" s="5">
        <v>-353847000</v>
      </c>
      <c r="J164" s="4" t="s">
        <v>18</v>
      </c>
      <c r="K164" s="4" t="s">
        <v>18</v>
      </c>
      <c r="L164" s="4">
        <v>-270268000</v>
      </c>
      <c r="M164" s="4">
        <v>-83579000</v>
      </c>
    </row>
    <row r="165" spans="1:13" ht="16" x14ac:dyDescent="0.2">
      <c r="A165" s="3" t="s">
        <v>161</v>
      </c>
      <c r="B165" s="4">
        <v>-4488000</v>
      </c>
      <c r="C165" s="4">
        <v>-3702000</v>
      </c>
      <c r="D165" s="4">
        <v>-1986000</v>
      </c>
      <c r="E165" s="4">
        <v>-24373000</v>
      </c>
      <c r="F165" s="4" t="s">
        <v>18</v>
      </c>
      <c r="G165" s="4">
        <v>-119854000</v>
      </c>
      <c r="H165" s="4" t="s">
        <v>18</v>
      </c>
      <c r="I165" s="5" t="s">
        <v>18</v>
      </c>
      <c r="J165" s="4" t="s">
        <v>18</v>
      </c>
      <c r="K165" s="4" t="s">
        <v>18</v>
      </c>
      <c r="L165" s="4" t="s">
        <v>18</v>
      </c>
      <c r="M165" s="4" t="s">
        <v>18</v>
      </c>
    </row>
    <row r="166" spans="1:13" ht="16" x14ac:dyDescent="0.2">
      <c r="A166" s="3" t="s">
        <v>162</v>
      </c>
      <c r="B166" s="4" t="s">
        <v>18</v>
      </c>
      <c r="C166" s="4" t="s">
        <v>18</v>
      </c>
      <c r="D166" s="4" t="s">
        <v>18</v>
      </c>
      <c r="E166" s="4" t="s">
        <v>18</v>
      </c>
      <c r="F166" s="4" t="s">
        <v>18</v>
      </c>
      <c r="G166" s="4" t="s">
        <v>18</v>
      </c>
      <c r="H166" s="4" t="s">
        <v>18</v>
      </c>
      <c r="I166" s="5" t="s">
        <v>18</v>
      </c>
      <c r="J166" s="4" t="s">
        <v>18</v>
      </c>
      <c r="K166" s="4" t="s">
        <v>18</v>
      </c>
      <c r="L166" s="4" t="s">
        <v>18</v>
      </c>
      <c r="M166" s="4" t="s">
        <v>18</v>
      </c>
    </row>
    <row r="167" spans="1:13" ht="16" x14ac:dyDescent="0.2">
      <c r="A167" s="3" t="s">
        <v>163</v>
      </c>
      <c r="B167" s="4">
        <v>-4488000</v>
      </c>
      <c r="C167" s="4">
        <v>-3702000</v>
      </c>
      <c r="D167" s="4">
        <v>-1986000</v>
      </c>
      <c r="E167" s="4">
        <v>-24373000</v>
      </c>
      <c r="F167" s="4" t="s">
        <v>18</v>
      </c>
      <c r="G167" s="4">
        <v>-119854000</v>
      </c>
      <c r="H167" s="4" t="s">
        <v>18</v>
      </c>
      <c r="I167" s="5" t="s">
        <v>18</v>
      </c>
      <c r="J167" s="4" t="s">
        <v>18</v>
      </c>
      <c r="K167" s="4" t="s">
        <v>18</v>
      </c>
      <c r="L167" s="4" t="s">
        <v>18</v>
      </c>
      <c r="M167" s="4" t="s">
        <v>18</v>
      </c>
    </row>
    <row r="168" spans="1:13" ht="16" x14ac:dyDescent="0.2">
      <c r="A168" s="3" t="s">
        <v>164</v>
      </c>
      <c r="B168" s="4" t="s">
        <v>18</v>
      </c>
      <c r="C168" s="4" t="s">
        <v>18</v>
      </c>
      <c r="D168" s="4" t="s">
        <v>18</v>
      </c>
      <c r="E168" s="4" t="s">
        <v>18</v>
      </c>
      <c r="F168" s="4" t="s">
        <v>18</v>
      </c>
      <c r="G168" s="4" t="s">
        <v>18</v>
      </c>
      <c r="H168" s="4" t="s">
        <v>18</v>
      </c>
      <c r="I168" s="5" t="s">
        <v>18</v>
      </c>
      <c r="J168" s="4" t="s">
        <v>18</v>
      </c>
      <c r="K168" s="4" t="s">
        <v>18</v>
      </c>
      <c r="L168" s="4" t="s">
        <v>18</v>
      </c>
      <c r="M168" s="4" t="s">
        <v>18</v>
      </c>
    </row>
    <row r="169" spans="1:13" ht="16" x14ac:dyDescent="0.2">
      <c r="A169" s="3" t="s">
        <v>165</v>
      </c>
      <c r="B169" s="4" t="s">
        <v>18</v>
      </c>
      <c r="C169" s="4" t="s">
        <v>18</v>
      </c>
      <c r="D169" s="4">
        <v>-2850000</v>
      </c>
      <c r="E169" s="4">
        <v>249000</v>
      </c>
      <c r="F169" s="4">
        <v>2711000</v>
      </c>
      <c r="G169" s="4">
        <v>-4932000</v>
      </c>
      <c r="H169" s="4" t="s">
        <v>18</v>
      </c>
      <c r="I169" s="5" t="s">
        <v>18</v>
      </c>
      <c r="J169" s="4" t="s">
        <v>18</v>
      </c>
      <c r="K169" s="4" t="s">
        <v>18</v>
      </c>
      <c r="L169" s="4" t="s">
        <v>18</v>
      </c>
      <c r="M169" s="4" t="s">
        <v>18</v>
      </c>
    </row>
    <row r="170" spans="1:13" ht="16" x14ac:dyDescent="0.2">
      <c r="A170" s="3" t="s">
        <v>149</v>
      </c>
      <c r="B170" s="4" t="s">
        <v>18</v>
      </c>
      <c r="C170" s="4" t="s">
        <v>18</v>
      </c>
      <c r="D170" s="4" t="s">
        <v>18</v>
      </c>
      <c r="E170" s="4" t="s">
        <v>18</v>
      </c>
      <c r="F170" s="4" t="s">
        <v>18</v>
      </c>
      <c r="G170" s="4" t="s">
        <v>18</v>
      </c>
      <c r="H170" s="4" t="s">
        <v>18</v>
      </c>
      <c r="I170" s="5" t="s">
        <v>18</v>
      </c>
      <c r="J170" s="4" t="s">
        <v>18</v>
      </c>
      <c r="K170" s="4" t="s">
        <v>18</v>
      </c>
      <c r="L170" s="4" t="s">
        <v>18</v>
      </c>
      <c r="M170" s="4" t="s">
        <v>18</v>
      </c>
    </row>
    <row r="171" spans="1:13" ht="16" x14ac:dyDescent="0.2">
      <c r="A171" s="3" t="s">
        <v>166</v>
      </c>
      <c r="B171" s="4">
        <v>-20331000</v>
      </c>
      <c r="C171" s="4">
        <v>8330000</v>
      </c>
      <c r="D171" s="4">
        <v>-8283000</v>
      </c>
      <c r="E171" s="4">
        <v>-29187000</v>
      </c>
      <c r="F171" s="4">
        <v>-1518000</v>
      </c>
      <c r="G171" s="4">
        <v>-127271000</v>
      </c>
      <c r="H171" s="4">
        <v>-272952000</v>
      </c>
      <c r="I171" s="5">
        <v>-327568000</v>
      </c>
      <c r="J171" s="4">
        <v>-343000</v>
      </c>
      <c r="K171" s="4">
        <v>-197000</v>
      </c>
      <c r="L171" s="4">
        <v>-271933000</v>
      </c>
      <c r="M171" s="4">
        <v>-55095000</v>
      </c>
    </row>
    <row r="172" spans="1:13" ht="16" x14ac:dyDescent="0.2">
      <c r="A172" s="3" t="s">
        <v>167</v>
      </c>
      <c r="B172" s="4" t="s">
        <v>18</v>
      </c>
      <c r="C172" s="4" t="s">
        <v>18</v>
      </c>
      <c r="D172" s="4" t="s">
        <v>18</v>
      </c>
      <c r="E172" s="4" t="s">
        <v>18</v>
      </c>
      <c r="F172" s="4" t="s">
        <v>18</v>
      </c>
      <c r="G172" s="4" t="s">
        <v>18</v>
      </c>
      <c r="H172" s="4" t="s">
        <v>18</v>
      </c>
      <c r="I172" s="5">
        <v>0</v>
      </c>
      <c r="J172" s="4" t="s">
        <v>18</v>
      </c>
      <c r="K172" s="4" t="s">
        <v>18</v>
      </c>
      <c r="L172" s="4" t="s">
        <v>18</v>
      </c>
      <c r="M172" s="4" t="s">
        <v>18</v>
      </c>
    </row>
    <row r="173" spans="1:13" ht="16" x14ac:dyDescent="0.2">
      <c r="A173" s="3" t="s">
        <v>168</v>
      </c>
      <c r="B173" s="4">
        <v>-106000</v>
      </c>
      <c r="C173" s="4">
        <v>-132000</v>
      </c>
      <c r="D173" s="4">
        <v>-106000</v>
      </c>
      <c r="E173" s="4">
        <v>-90000</v>
      </c>
      <c r="F173" s="4" t="s">
        <v>18</v>
      </c>
      <c r="G173" s="4">
        <v>575000000</v>
      </c>
      <c r="H173" s="4" t="s">
        <v>18</v>
      </c>
      <c r="I173" s="5" t="s">
        <v>18</v>
      </c>
      <c r="J173" s="4" t="s">
        <v>18</v>
      </c>
      <c r="K173" s="4" t="s">
        <v>18</v>
      </c>
      <c r="L173" s="4" t="s">
        <v>18</v>
      </c>
      <c r="M173" s="4" t="s">
        <v>18</v>
      </c>
    </row>
    <row r="174" spans="1:13" ht="16" x14ac:dyDescent="0.2">
      <c r="A174" s="3" t="s">
        <v>169</v>
      </c>
      <c r="B174" s="4" t="s">
        <v>18</v>
      </c>
      <c r="C174" s="4" t="s">
        <v>18</v>
      </c>
      <c r="D174" s="4" t="s">
        <v>18</v>
      </c>
      <c r="E174" s="4" t="s">
        <v>18</v>
      </c>
      <c r="F174" s="4" t="s">
        <v>18</v>
      </c>
      <c r="G174" s="4">
        <v>575000000</v>
      </c>
      <c r="H174" s="4" t="s">
        <v>18</v>
      </c>
      <c r="I174" s="5" t="s">
        <v>18</v>
      </c>
      <c r="J174" s="4" t="s">
        <v>18</v>
      </c>
      <c r="K174" s="4" t="s">
        <v>18</v>
      </c>
      <c r="L174" s="4" t="s">
        <v>18</v>
      </c>
      <c r="M174" s="4" t="s">
        <v>18</v>
      </c>
    </row>
    <row r="175" spans="1:13" ht="16" x14ac:dyDescent="0.2">
      <c r="A175" s="3" t="s">
        <v>170</v>
      </c>
      <c r="B175" s="4">
        <v>-106000</v>
      </c>
      <c r="C175" s="4">
        <v>-132000</v>
      </c>
      <c r="D175" s="4">
        <v>-106000</v>
      </c>
      <c r="E175" s="4">
        <v>-90000</v>
      </c>
      <c r="F175" s="4" t="s">
        <v>18</v>
      </c>
      <c r="G175" s="4" t="s">
        <v>18</v>
      </c>
      <c r="H175" s="4" t="s">
        <v>18</v>
      </c>
      <c r="I175" s="5" t="s">
        <v>18</v>
      </c>
      <c r="J175" s="4" t="s">
        <v>18</v>
      </c>
      <c r="K175" s="4" t="s">
        <v>18</v>
      </c>
      <c r="L175" s="4" t="s">
        <v>18</v>
      </c>
      <c r="M175" s="4" t="s">
        <v>18</v>
      </c>
    </row>
    <row r="176" spans="1:13" ht="16" x14ac:dyDescent="0.2">
      <c r="A176" s="3" t="s">
        <v>171</v>
      </c>
      <c r="B176" s="4">
        <v>-25000</v>
      </c>
      <c r="C176" s="4">
        <v>-344000</v>
      </c>
      <c r="D176" s="4">
        <v>269514000</v>
      </c>
      <c r="E176" s="4" t="s">
        <v>18</v>
      </c>
      <c r="F176" s="4" t="s">
        <v>18</v>
      </c>
      <c r="G176" s="4" t="s">
        <v>18</v>
      </c>
      <c r="H176" s="4" t="s">
        <v>18</v>
      </c>
      <c r="I176" s="5">
        <v>4510000</v>
      </c>
      <c r="J176" s="4" t="s">
        <v>18</v>
      </c>
      <c r="K176" s="4">
        <v>4510000</v>
      </c>
      <c r="L176" s="4" t="s">
        <v>18</v>
      </c>
      <c r="M176" s="4" t="s">
        <v>18</v>
      </c>
    </row>
    <row r="177" spans="1:1022 1027:2048 2053:3060 3074:4086 4100:5112 5126:6138 6152:7164 7178:8190 8204:9216 9230:10237 10242:11263 11268:12275 12289:13301 13315:14327 14341:15353 15367:16379" ht="16" x14ac:dyDescent="0.2">
      <c r="A177" s="3" t="s">
        <v>172</v>
      </c>
      <c r="B177" s="4" t="s">
        <v>18</v>
      </c>
      <c r="C177" s="4" t="s">
        <v>18</v>
      </c>
      <c r="D177" s="4">
        <v>269514000</v>
      </c>
      <c r="E177" s="4" t="s">
        <v>18</v>
      </c>
      <c r="F177" s="4" t="s">
        <v>18</v>
      </c>
      <c r="G177" s="4" t="s">
        <v>18</v>
      </c>
      <c r="H177" s="4" t="s">
        <v>18</v>
      </c>
      <c r="I177" s="5">
        <v>4510000</v>
      </c>
      <c r="J177" s="4" t="s">
        <v>18</v>
      </c>
      <c r="K177" s="4">
        <v>4510000</v>
      </c>
      <c r="L177" s="4" t="s">
        <v>18</v>
      </c>
      <c r="M177" s="4" t="s">
        <v>18</v>
      </c>
    </row>
    <row r="178" spans="1:1022 1027:2048 2053:3060 3074:4086 4100:5112 5126:6138 6152:7164 7178:8190 8204:9216 9230:10237 10242:11263 11268:12275 12289:13301 13315:14327 14341:15353 15367:16379" ht="16" x14ac:dyDescent="0.2">
      <c r="A178" s="3" t="s">
        <v>173</v>
      </c>
      <c r="B178" s="4">
        <v>-25000</v>
      </c>
      <c r="C178" s="4">
        <v>-344000</v>
      </c>
      <c r="D178" s="4" t="s">
        <v>18</v>
      </c>
      <c r="E178" s="4" t="s">
        <v>18</v>
      </c>
      <c r="F178" s="4" t="s">
        <v>18</v>
      </c>
      <c r="G178" s="4" t="s">
        <v>18</v>
      </c>
      <c r="H178" s="4" t="s">
        <v>18</v>
      </c>
      <c r="I178" s="5" t="s">
        <v>18</v>
      </c>
      <c r="J178" s="4" t="s">
        <v>18</v>
      </c>
      <c r="K178" s="4" t="s">
        <v>18</v>
      </c>
      <c r="L178" s="4" t="s">
        <v>18</v>
      </c>
      <c r="M178" s="4" t="s">
        <v>18</v>
      </c>
    </row>
    <row r="179" spans="1:1022 1027:2048 2053:3060 3074:4086 4100:5112 5126:6138 6152:7164 7178:8190 8204:9216 9230:10237 10242:11263 11268:12275 12289:13301 13315:14327 14341:15353 15367:16379" ht="16" x14ac:dyDescent="0.2">
      <c r="A179" s="3" t="s">
        <v>174</v>
      </c>
      <c r="B179" s="4">
        <v>59892000</v>
      </c>
      <c r="C179" s="4">
        <v>3903000</v>
      </c>
      <c r="D179" s="4">
        <v>12380000</v>
      </c>
      <c r="E179" s="4">
        <v>58629000</v>
      </c>
      <c r="F179" s="4">
        <v>77258000</v>
      </c>
      <c r="G179" s="4">
        <v>27127000</v>
      </c>
      <c r="H179" s="4">
        <v>17471000</v>
      </c>
      <c r="I179" s="5">
        <v>13407000</v>
      </c>
      <c r="J179" s="4">
        <v>4327000</v>
      </c>
      <c r="K179" s="4" t="s">
        <v>18</v>
      </c>
      <c r="L179" s="4">
        <v>5237000</v>
      </c>
      <c r="M179" s="4">
        <v>3843000</v>
      </c>
    </row>
    <row r="180" spans="1:1022 1027:2048 2053:3060 3074:4086 4100:5112 5126:6138 6152:7164 7178:8190 8204:9216 9230:10237 10242:11263 11268:12275 12289:13301 13315:14327 14341:15353 15367:16379" ht="16" x14ac:dyDescent="0.2">
      <c r="A180" s="3" t="s">
        <v>149</v>
      </c>
      <c r="B180" s="4" t="s">
        <v>18</v>
      </c>
      <c r="C180" s="4" t="s">
        <v>18</v>
      </c>
      <c r="D180" s="4" t="s">
        <v>18</v>
      </c>
      <c r="E180" s="4" t="s">
        <v>18</v>
      </c>
      <c r="F180" s="4" t="s">
        <v>18</v>
      </c>
      <c r="G180" s="4" t="s">
        <v>18</v>
      </c>
      <c r="H180" s="4" t="s">
        <v>18</v>
      </c>
      <c r="I180" s="5" t="s">
        <v>18</v>
      </c>
      <c r="J180" s="4" t="s">
        <v>18</v>
      </c>
      <c r="K180" s="4" t="s">
        <v>18</v>
      </c>
      <c r="L180" s="4" t="s">
        <v>18</v>
      </c>
      <c r="M180" s="4" t="s">
        <v>18</v>
      </c>
    </row>
    <row r="181" spans="1:1022 1027:2048 2053:3060 3074:4086 4100:5112 5126:6138 6152:7164 7178:8190 8204:9216 9230:10237 10242:11263 11268:12275 12289:13301 13315:14327 14341:15353 15367:16379" ht="16" x14ac:dyDescent="0.2">
      <c r="A181" s="3" t="s">
        <v>175</v>
      </c>
      <c r="B181" s="4">
        <v>59761000</v>
      </c>
      <c r="C181" s="4">
        <v>3427000</v>
      </c>
      <c r="D181" s="4">
        <v>281788000</v>
      </c>
      <c r="E181" s="4">
        <v>58539000</v>
      </c>
      <c r="F181" s="4">
        <v>77258000</v>
      </c>
      <c r="G181" s="4">
        <v>602127000</v>
      </c>
      <c r="H181" s="4">
        <v>17471000</v>
      </c>
      <c r="I181" s="5">
        <v>17917000</v>
      </c>
      <c r="J181" s="4">
        <v>4327000</v>
      </c>
      <c r="K181" s="4">
        <v>4510000</v>
      </c>
      <c r="L181" s="4">
        <v>5237000</v>
      </c>
      <c r="M181" s="4">
        <v>3843000</v>
      </c>
    </row>
    <row r="182" spans="1:1022 1027:2048 2053:3060 3074:4086 4100:5112 5126:6138 6152:7164 7178:8190 8204:9216 9230:10237 10242:11263 11268:12275 12289:13301 13315:14327 14341:15353 15367:16379" ht="16" x14ac:dyDescent="0.2">
      <c r="A182" s="3" t="s">
        <v>176</v>
      </c>
      <c r="B182" s="4">
        <v>-635000</v>
      </c>
      <c r="C182" s="4">
        <v>781000</v>
      </c>
      <c r="D182" s="4">
        <v>-897000</v>
      </c>
      <c r="E182" s="4">
        <v>321000</v>
      </c>
      <c r="F182" s="4">
        <v>6034000</v>
      </c>
      <c r="G182" s="4">
        <v>-20599000</v>
      </c>
      <c r="H182" s="4">
        <v>2822000</v>
      </c>
      <c r="I182" s="5">
        <v>8566000</v>
      </c>
      <c r="J182" s="4">
        <v>-7152000</v>
      </c>
      <c r="K182" s="4">
        <v>9940000</v>
      </c>
      <c r="L182" s="4">
        <v>5736000</v>
      </c>
      <c r="M182" s="4">
        <v>42000</v>
      </c>
    </row>
    <row r="183" spans="1:1022 1027:2048 2053:3060 3074:4086 4100:5112 5126:6138 6152:7164 7178:8190 8204:9216 9230:10237 10242:11263 11268:12275 12289:13301 13315:14327 14341:15353 15367:16379" ht="16" x14ac:dyDescent="0.2">
      <c r="A183" s="3" t="s">
        <v>177</v>
      </c>
      <c r="B183" s="4">
        <v>23323000</v>
      </c>
      <c r="C183" s="4">
        <v>-9062000</v>
      </c>
      <c r="D183" s="4">
        <v>249568000</v>
      </c>
      <c r="E183" s="4">
        <v>-1212000</v>
      </c>
      <c r="F183" s="4">
        <v>98285000</v>
      </c>
      <c r="G183" s="4">
        <v>480528000</v>
      </c>
      <c r="H183" s="4">
        <v>-219819000</v>
      </c>
      <c r="I183" s="5">
        <v>-226472000</v>
      </c>
      <c r="J183" s="4">
        <v>14626000</v>
      </c>
      <c r="K183" s="4">
        <v>11483000</v>
      </c>
      <c r="L183" s="4">
        <v>-239141000</v>
      </c>
      <c r="M183" s="4">
        <v>-13440000</v>
      </c>
    </row>
    <row r="184" spans="1:1022 1027:2048 2053:3060 3074:4086 4100:5112 5126:6138 6152:7164 7178:8190 8204:9216 9230:10237 10242:11263 11268:12275 12289:13301 13315:14327 14341:15353 15367:16379" ht="16" x14ac:dyDescent="0.2">
      <c r="A184" s="3" t="s">
        <v>48</v>
      </c>
      <c r="B184" s="4">
        <v>-44022000</v>
      </c>
      <c r="C184" s="4">
        <v>-42928000</v>
      </c>
      <c r="D184" s="4">
        <v>-95661000</v>
      </c>
      <c r="E184" s="4">
        <v>-158246000</v>
      </c>
      <c r="F184" s="4">
        <v>-112241000</v>
      </c>
      <c r="G184" s="4">
        <v>-153952000</v>
      </c>
      <c r="H184" s="4">
        <v>-167642000</v>
      </c>
      <c r="I184" s="5">
        <v>-142684000</v>
      </c>
      <c r="J184" s="4">
        <v>-43812000</v>
      </c>
      <c r="K184" s="4">
        <v>-34497000</v>
      </c>
      <c r="L184" s="4">
        <v>-33906000</v>
      </c>
      <c r="M184" s="4">
        <v>-30469000</v>
      </c>
    </row>
    <row r="185" spans="1:1022 1027:2048 2053:3060 3074:4086 4100:5112 5126:6138 6152:7164 7178:8190 8204:9216 9230:10237 10242:11263 11268:12275 12289:13301 13315:14327 14341:15353 15367:16379" ht="16" x14ac:dyDescent="0.2">
      <c r="A185" s="3" t="s">
        <v>49</v>
      </c>
      <c r="B185" s="6">
        <v>-49.92</v>
      </c>
      <c r="C185" s="6">
        <v>-26.84</v>
      </c>
      <c r="D185" s="6">
        <v>-35.21</v>
      </c>
      <c r="E185" s="6">
        <v>-37.01</v>
      </c>
      <c r="F185" s="6">
        <v>-18.45</v>
      </c>
      <c r="G185" s="6">
        <v>-17.850000000000001</v>
      </c>
      <c r="H185" s="6">
        <v>-15.68</v>
      </c>
      <c r="I185" s="7">
        <v>-12.82</v>
      </c>
      <c r="J185" s="6">
        <v>-19.87</v>
      </c>
      <c r="K185" s="6">
        <v>-18.3</v>
      </c>
      <c r="L185" s="6">
        <v>-15.68</v>
      </c>
      <c r="M185" s="6">
        <v>-12.82</v>
      </c>
    </row>
    <row r="186" spans="1:1022 1027:2048 2053:3060 3074:4086 4100:5112 5126:6138 6152:7164 7178:8190 8204:9216 9230:10237 10242:11263 11268:12275 12289:13301 13315:14327 14341:15353 15367:16379" ht="16" x14ac:dyDescent="0.2">
      <c r="A186" s="3" t="s">
        <v>178</v>
      </c>
      <c r="B186" s="4">
        <v>4488000</v>
      </c>
      <c r="C186" s="4">
        <v>3702000</v>
      </c>
      <c r="D186" s="4">
        <v>1986000</v>
      </c>
      <c r="E186" s="4">
        <v>24373000</v>
      </c>
      <c r="F186" s="4" t="s">
        <v>18</v>
      </c>
      <c r="G186" s="4">
        <v>119854000</v>
      </c>
      <c r="H186" s="4" t="s">
        <v>18</v>
      </c>
      <c r="I186" s="5" t="s">
        <v>18</v>
      </c>
      <c r="J186" s="4" t="s">
        <v>18</v>
      </c>
      <c r="K186" s="4" t="s">
        <v>18</v>
      </c>
      <c r="L186" s="4" t="s">
        <v>18</v>
      </c>
      <c r="M186" s="4" t="s">
        <v>18</v>
      </c>
    </row>
    <row r="187" spans="1:1022 1027:2048 2053:3060 3074:4086 4100:5112 5126:6138 6152:7164 7178:8190 8204:9216 9230:10237 10242:11263 11268:12275 12289:13301 13315:14327 14341:15353 15367:16379" ht="16" x14ac:dyDescent="0.2">
      <c r="A187" s="3" t="s">
        <v>179</v>
      </c>
      <c r="B187" s="4">
        <v>-16950000</v>
      </c>
      <c r="C187" s="4">
        <v>-23787000</v>
      </c>
      <c r="D187" s="4">
        <v>-27384000</v>
      </c>
      <c r="E187" s="4">
        <v>-35627000</v>
      </c>
      <c r="F187" s="4">
        <v>18316000</v>
      </c>
      <c r="G187" s="4">
        <v>3187000</v>
      </c>
      <c r="H187" s="4">
        <v>32978000</v>
      </c>
      <c r="I187" s="5">
        <v>80342000</v>
      </c>
      <c r="J187" s="4">
        <v>10299000</v>
      </c>
      <c r="K187" s="4">
        <v>6973000</v>
      </c>
      <c r="L187" s="4">
        <v>25890000</v>
      </c>
      <c r="M187" s="4">
        <v>37180000</v>
      </c>
    </row>
    <row r="188" spans="1:1022 1027:2048 2053:3060 3074:4086 4100:5112 5126:6138 6152:7164 7178:8190 8204:9216 9230:10237 10242:11263 11268:12275 12289:13301 13315:14327 14341:15353 15367:16379" ht="16" x14ac:dyDescent="0.2">
      <c r="A188" s="32" t="s">
        <v>180</v>
      </c>
      <c r="B188" s="30">
        <v>-16950000</v>
      </c>
      <c r="C188" s="30">
        <v>-23787000</v>
      </c>
      <c r="D188" s="30">
        <v>-27384000</v>
      </c>
      <c r="E188" s="30">
        <v>-35627000</v>
      </c>
      <c r="F188" s="30">
        <v>18316000</v>
      </c>
      <c r="G188" s="30">
        <v>3187000</v>
      </c>
      <c r="H188" s="30">
        <v>32978000</v>
      </c>
      <c r="I188" s="31">
        <v>80342000</v>
      </c>
      <c r="J188" s="30">
        <v>10299000</v>
      </c>
      <c r="K188" s="30">
        <v>6973000</v>
      </c>
      <c r="L188" s="30">
        <v>25890000</v>
      </c>
      <c r="M188" s="30">
        <v>37180000</v>
      </c>
    </row>
    <row r="189" spans="1:1022 1027:2048 2053:3060 3074:4086 4100:5112 5126:6138 6152:7164 7178:8190 8204:9216 9230:10237 10242:11263 11268:12275 12289:13301 13315:14327 14341:15353 15367:16379" ht="19" x14ac:dyDescent="0.25">
      <c r="A189" s="23" t="s">
        <v>193</v>
      </c>
      <c r="B189" s="24"/>
      <c r="C189" s="25">
        <f>(C188/B188)-1</f>
        <v>0.40336283185840704</v>
      </c>
      <c r="D189" s="25">
        <f>(D188/C188)-1</f>
        <v>0.15121705133055863</v>
      </c>
      <c r="E189" s="25">
        <f>(E188/D188)-1</f>
        <v>0.30101519135261467</v>
      </c>
      <c r="F189" s="25">
        <f t="shared" ref="F189:K189" si="21">(F188/E188)-1</f>
        <v>-1.5141044713279255</v>
      </c>
      <c r="G189" s="25">
        <f t="shared" si="21"/>
        <v>-0.8259991264468225</v>
      </c>
      <c r="H189" s="25">
        <f t="shared" si="21"/>
        <v>9.3476623784123003</v>
      </c>
      <c r="I189" s="25">
        <f t="shared" si="21"/>
        <v>1.4362302140821153</v>
      </c>
      <c r="J189" s="25">
        <f t="shared" si="21"/>
        <v>-0.87181051006945309</v>
      </c>
      <c r="K189" s="25">
        <f t="shared" si="21"/>
        <v>-0.32294397514321782</v>
      </c>
      <c r="L189" s="25">
        <f t="shared" ref="L189" si="22">(L188/K188)-1</f>
        <v>2.7128925856876522</v>
      </c>
      <c r="M189" s="25">
        <f t="shared" ref="M189" si="23">(M188/L188)-1</f>
        <v>0.43607570490536895</v>
      </c>
      <c r="N189" s="12"/>
      <c r="O189" s="12"/>
      <c r="P189" s="12"/>
      <c r="Q189" s="12"/>
      <c r="R189" s="12"/>
      <c r="S189" s="12"/>
      <c r="T189" s="12"/>
      <c r="U189" s="12"/>
      <c r="V189" s="12"/>
      <c r="W189" s="12"/>
      <c r="X189" s="12"/>
      <c r="Y189" s="13"/>
      <c r="Z189" s="13"/>
      <c r="AA189" s="14"/>
      <c r="AB189" s="14"/>
      <c r="AC189" s="14"/>
      <c r="AD189" s="14"/>
    </row>
    <row r="190" spans="1:1022 1027:2048 2053:3060 3074:4086 4100:5112 5126:6138 6152:7164 7178:8190 8204:9216 9230:10237 10242:11263 11268:12275 12289:13301 13315:14327 14341:15353 15367:16379" s="28" customFormat="1" ht="16" customHeight="1" x14ac:dyDescent="0.2">
      <c r="A190" s="26" t="s">
        <v>194</v>
      </c>
      <c r="B190" s="27">
        <f t="shared" ref="B190:M190" si="24">B188/B2</f>
        <v>-0.19222699796999218</v>
      </c>
      <c r="C190" s="27">
        <f t="shared" si="24"/>
        <v>-0.14872917122581047</v>
      </c>
      <c r="D190" s="27">
        <f t="shared" si="24"/>
        <v>-0.10080507117535974</v>
      </c>
      <c r="E190" s="27">
        <f t="shared" si="24"/>
        <v>-8.3314625134465178E-2</v>
      </c>
      <c r="F190" s="27">
        <f t="shared" si="24"/>
        <v>3.0100790646996084E-2</v>
      </c>
      <c r="G190" s="27">
        <f t="shared" si="24"/>
        <v>3.6956123445280121E-3</v>
      </c>
      <c r="H190" s="27">
        <f t="shared" si="24"/>
        <v>3.0849709398319346E-2</v>
      </c>
      <c r="I190" s="27">
        <f t="shared" si="24"/>
        <v>7.2207078346414585E-2</v>
      </c>
      <c r="J190" s="27">
        <f t="shared" si="24"/>
        <v>3.895219760893491E-2</v>
      </c>
      <c r="K190" s="27">
        <f t="shared" si="24"/>
        <v>2.5396443842282002E-2</v>
      </c>
      <c r="L190" s="27">
        <f t="shared" si="24"/>
        <v>9.2483773366530811E-2</v>
      </c>
      <c r="M190" s="27">
        <f t="shared" si="24"/>
        <v>0.1265689201471985</v>
      </c>
      <c r="N190" s="12"/>
      <c r="O190" s="12"/>
      <c r="P190" s="12"/>
      <c r="Q190" s="12"/>
      <c r="R190" s="12"/>
      <c r="S190" s="12"/>
      <c r="T190" s="12"/>
      <c r="U190" s="12"/>
      <c r="V190" s="12"/>
      <c r="W190" s="12"/>
      <c r="X190" s="12"/>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181</v>
      </c>
      <c r="B191" s="4" t="s">
        <v>18</v>
      </c>
      <c r="C191" s="4">
        <v>-23919000</v>
      </c>
      <c r="D191" s="4">
        <v>-27490000</v>
      </c>
      <c r="E191" s="4">
        <v>-35717000</v>
      </c>
      <c r="F191" s="4">
        <v>18633000</v>
      </c>
      <c r="G191" s="4">
        <v>578187000</v>
      </c>
      <c r="H191" s="4">
        <v>32978000</v>
      </c>
      <c r="I191" s="5">
        <v>80342000</v>
      </c>
      <c r="J191" s="4">
        <v>10299000</v>
      </c>
      <c r="K191" s="4">
        <v>6973000</v>
      </c>
      <c r="L191" s="4">
        <v>25890000</v>
      </c>
      <c r="M191" s="4">
        <v>37180000</v>
      </c>
    </row>
    <row r="192" spans="1:1022 1027:2048 2053:3060 3074:4086 4100:5112 5126:6138 6152:7164 7178:8190 8204:9216 9230:10237 10242:11263 11268:12275 12289:13301 13315:14327 14341:15353 15367:16379" ht="16" x14ac:dyDescent="0.2">
      <c r="A192" s="3" t="s">
        <v>182</v>
      </c>
      <c r="B192" s="6">
        <v>-0.27</v>
      </c>
      <c r="C192" s="6">
        <v>-0.38</v>
      </c>
      <c r="D192" s="6">
        <v>-0.5</v>
      </c>
      <c r="E192" s="6">
        <v>-0.45</v>
      </c>
      <c r="F192" s="6">
        <v>0.21</v>
      </c>
      <c r="G192" s="6">
        <v>0.03</v>
      </c>
      <c r="H192" s="6">
        <v>0.34</v>
      </c>
      <c r="I192" s="7">
        <v>0.83</v>
      </c>
      <c r="J192" s="6">
        <v>0.11</v>
      </c>
      <c r="K192" s="6">
        <v>7.0000000000000007E-2</v>
      </c>
      <c r="L192" s="6">
        <v>0.27</v>
      </c>
      <c r="M192" s="6">
        <v>0.38</v>
      </c>
    </row>
    <row r="193" spans="1:13" ht="16" x14ac:dyDescent="0.2">
      <c r="A193" s="3" t="s">
        <v>183</v>
      </c>
      <c r="B193" s="4" t="s">
        <v>18</v>
      </c>
      <c r="C193" s="4" t="s">
        <v>18</v>
      </c>
      <c r="D193" s="4" t="s">
        <v>18</v>
      </c>
      <c r="E193" s="4" t="s">
        <v>18</v>
      </c>
      <c r="F193" s="4" t="s">
        <v>18</v>
      </c>
      <c r="G193" s="4" t="s">
        <v>18</v>
      </c>
      <c r="H193" s="6">
        <v>142.91999999999999</v>
      </c>
      <c r="I193" s="7">
        <v>74.599999999999994</v>
      </c>
      <c r="J193" s="4" t="s">
        <v>18</v>
      </c>
      <c r="K193" s="6">
        <v>919.37</v>
      </c>
      <c r="L193" s="6">
        <v>144.72999999999999</v>
      </c>
      <c r="M193" s="6">
        <v>74.900000000000006</v>
      </c>
    </row>
    <row r="194" spans="1:13" ht="16" x14ac:dyDescent="0.2">
      <c r="A194" s="3" t="s">
        <v>184</v>
      </c>
      <c r="B194" s="6">
        <v>0.31</v>
      </c>
      <c r="C194" s="6">
        <v>0.39</v>
      </c>
      <c r="D194" s="6">
        <v>0.23</v>
      </c>
      <c r="E194" s="6">
        <v>0.18</v>
      </c>
      <c r="F194" s="6">
        <v>-0.17</v>
      </c>
      <c r="G194" s="6">
        <v>-0.03</v>
      </c>
      <c r="H194" s="6">
        <v>-0.15</v>
      </c>
      <c r="I194" s="7">
        <v>-0.39</v>
      </c>
      <c r="J194" s="6">
        <v>-0.22</v>
      </c>
      <c r="K194" s="6">
        <v>-0.1</v>
      </c>
      <c r="L194" s="6">
        <v>-0.59</v>
      </c>
      <c r="M194" s="6">
        <v>-0.78</v>
      </c>
    </row>
    <row r="196" spans="1:13" ht="16" x14ac:dyDescent="0.2">
      <c r="A196" s="8"/>
    </row>
  </sheetData>
  <hyperlinks>
    <hyperlink ref="A1" r:id="rId1" tooltip="ROIC AI" display="ROIC AI" xr:uid="{00000000-0004-0000-0000-000000000000}"/>
  </hyperlinks>
  <pageMargins left="0.7" right="0.7" top="0.75" bottom="0.75" header="0.3" footer="0.3"/>
  <ignoredErrors>
    <ignoredError sqref="B1:M1 A4:M7 A15:M16 A19:M33 A191:M195 A2:M2 A9:M11 A13:M13 A37:M128 A130:M142 A144:M171 A188 A173:M187 A172:H172 J172:M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0FA38-49CC-3D41-A1CF-E8F2FA4FA00D}">
  <dimension ref="A1:R110"/>
  <sheetViews>
    <sheetView tabSelected="1" workbookViewId="0">
      <selection activeCell="F20" sqref="F20"/>
    </sheetView>
  </sheetViews>
  <sheetFormatPr baseColWidth="10" defaultRowHeight="15" x14ac:dyDescent="0.2"/>
  <cols>
    <col min="1" max="18"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row>
    <row r="2" spans="1:18" s="117" customFormat="1" ht="22" customHeight="1" thickBot="1" x14ac:dyDescent="0.25">
      <c r="A2" s="116"/>
      <c r="B2" s="116"/>
      <c r="C2" s="116"/>
      <c r="D2" s="116"/>
      <c r="E2" s="116"/>
      <c r="F2" s="116"/>
      <c r="G2" s="116"/>
      <c r="H2" s="116"/>
      <c r="I2" s="116"/>
      <c r="J2" s="116"/>
      <c r="K2" s="116"/>
      <c r="L2" s="116"/>
      <c r="M2" s="116"/>
      <c r="N2" s="116"/>
      <c r="O2" s="116"/>
      <c r="P2" s="116"/>
    </row>
    <row r="3" spans="1:18" ht="22" customHeight="1" x14ac:dyDescent="0.2">
      <c r="A3" s="49" cm="1">
        <f t="array" ref="A3">_FV(A1,"Market cap",TRUE)</f>
        <v>11535219290</v>
      </c>
      <c r="B3" s="50" t="s">
        <v>195</v>
      </c>
      <c r="C3" s="51">
        <f>Financials!I8*0.01</f>
        <v>0.72939999999999994</v>
      </c>
      <c r="D3" s="50" t="s">
        <v>196</v>
      </c>
      <c r="E3" s="51">
        <f>SUM(C11:E11)/3</f>
        <v>0.35993123825361911</v>
      </c>
      <c r="F3" s="52" t="s">
        <v>197</v>
      </c>
      <c r="G3" s="53">
        <f>SUM(Financials!D129:H129)/5</f>
        <v>7.03151046995453E-2</v>
      </c>
      <c r="H3" s="52" t="s">
        <v>198</v>
      </c>
      <c r="I3" s="54">
        <f>J15*(1+I7)/(I6-I7)</f>
        <v>14062779471.516867</v>
      </c>
      <c r="J3" s="55" t="s">
        <v>199</v>
      </c>
      <c r="K3" s="56">
        <f>(Financials!I172*-1)/Model!A3</f>
        <v>0</v>
      </c>
      <c r="L3" s="57" t="s">
        <v>244</v>
      </c>
      <c r="M3" s="38"/>
      <c r="N3" s="118" t="s">
        <v>200</v>
      </c>
      <c r="O3" s="119"/>
      <c r="P3" s="38"/>
      <c r="Q3" s="38"/>
      <c r="R3" s="38"/>
    </row>
    <row r="4" spans="1:18" ht="22" customHeight="1" x14ac:dyDescent="0.2">
      <c r="A4" s="58">
        <f>Financials!I56-Financials!I96-Financials!I105</f>
        <v>365666000</v>
      </c>
      <c r="B4" s="59" t="s">
        <v>201</v>
      </c>
      <c r="C4" s="40">
        <f>Financials!I17*0.01</f>
        <v>-0.14630000000000001</v>
      </c>
      <c r="D4" s="59" t="s">
        <v>202</v>
      </c>
      <c r="E4" s="40">
        <f>SUM(C13:E13)/3</f>
        <v>0.16922695033028248</v>
      </c>
      <c r="F4" s="60" t="s">
        <v>203</v>
      </c>
      <c r="G4" s="61">
        <f>A5*(1+(5*0.05))</f>
        <v>124538125</v>
      </c>
      <c r="H4" s="60" t="s">
        <v>204</v>
      </c>
      <c r="I4" s="39">
        <f>NPV(I6,F15,G15,H15,I15,(J15+I3))</f>
        <v>11206424200.01466</v>
      </c>
      <c r="J4" s="60" t="s">
        <v>205</v>
      </c>
      <c r="K4" s="62" cm="1">
        <f t="array" ref="K4">_FV(A1,"Change (%)",TRUE)</f>
        <v>2.2882E-2</v>
      </c>
      <c r="L4" s="63" t="s">
        <v>245</v>
      </c>
      <c r="M4" s="38"/>
      <c r="N4" s="120" t="s">
        <v>206</v>
      </c>
      <c r="O4" s="121"/>
      <c r="P4" s="38"/>
      <c r="Q4" s="38"/>
      <c r="R4" s="38"/>
    </row>
    <row r="5" spans="1:18" ht="22" customHeight="1" x14ac:dyDescent="0.2">
      <c r="A5" s="58" cm="1">
        <f t="array" ref="A5">_FV(A1,"Shares outstanding",TRUE)</f>
        <v>99630500</v>
      </c>
      <c r="B5" s="59" t="s">
        <v>207</v>
      </c>
      <c r="C5" s="40">
        <f>Financials!I34*0.01</f>
        <v>-0.1933</v>
      </c>
      <c r="D5" s="64" t="s">
        <v>208</v>
      </c>
      <c r="E5" s="40">
        <f>SUM(C16:E16)/3</f>
        <v>2.3358529268791841</v>
      </c>
      <c r="F5" s="60" t="s">
        <v>209</v>
      </c>
      <c r="G5" s="61">
        <f>Financials!I56</f>
        <v>957093000</v>
      </c>
      <c r="H5" s="60" t="s">
        <v>210</v>
      </c>
      <c r="I5" s="39">
        <f>I4+G5-G6</f>
        <v>11572090200.01466</v>
      </c>
      <c r="J5" s="60" t="s">
        <v>211</v>
      </c>
      <c r="K5" s="65" cm="1">
        <f t="array" ref="K5">_FV(A1,"Price")</f>
        <v>115.78</v>
      </c>
      <c r="L5" s="66" t="s">
        <v>212</v>
      </c>
      <c r="M5" s="38"/>
      <c r="N5" s="100" t="s">
        <v>213</v>
      </c>
      <c r="O5" s="101">
        <f>Financials!I21</f>
        <v>25064000</v>
      </c>
      <c r="P5" s="38"/>
      <c r="Q5" s="38"/>
      <c r="R5" s="38"/>
    </row>
    <row r="6" spans="1:18" ht="22" customHeight="1" x14ac:dyDescent="0.2">
      <c r="A6" s="67">
        <f>O20/F10</f>
        <v>9.250376335204491</v>
      </c>
      <c r="B6" s="59" t="s">
        <v>214</v>
      </c>
      <c r="C6" s="40">
        <f>Financials!I190</f>
        <v>7.2207078346414585E-2</v>
      </c>
      <c r="D6" s="64" t="s">
        <v>194</v>
      </c>
      <c r="E6" s="40">
        <f>Financials!I33/Financials!I126</f>
        <v>-0.52248234856930509</v>
      </c>
      <c r="F6" s="59" t="s">
        <v>215</v>
      </c>
      <c r="G6" s="61">
        <f>Financials!I96+Financials!I105</f>
        <v>591427000</v>
      </c>
      <c r="H6" s="60" t="s">
        <v>216</v>
      </c>
      <c r="I6" s="62">
        <f>N25</f>
        <v>7.8499381222881998E-2</v>
      </c>
      <c r="J6" s="60" t="s">
        <v>217</v>
      </c>
      <c r="K6" s="41">
        <f>I5/G4</f>
        <v>92.920061226348636</v>
      </c>
      <c r="L6" s="68" t="s">
        <v>218</v>
      </c>
      <c r="M6" s="38"/>
      <c r="N6" s="100" t="s">
        <v>219</v>
      </c>
      <c r="O6" s="101">
        <f>Financials!I96</f>
        <v>11627000</v>
      </c>
      <c r="P6" s="38"/>
      <c r="Q6" s="38"/>
      <c r="R6" s="38"/>
    </row>
    <row r="7" spans="1:18" ht="22" customHeight="1" thickBot="1" x14ac:dyDescent="0.25">
      <c r="A7" s="69">
        <f>O20/F12</f>
        <v>105.44076133455211</v>
      </c>
      <c r="B7" s="70" t="s">
        <v>220</v>
      </c>
      <c r="C7" s="71">
        <f>F15/O21</f>
        <v>1.443103029601105E-2</v>
      </c>
      <c r="D7" s="70" t="s">
        <v>221</v>
      </c>
      <c r="E7" s="72">
        <f>(Financials!I16*(1-0.25))/(Financials!I126+Financials!I105+Financials!I96)</f>
        <v>-0.12168369635647709</v>
      </c>
      <c r="F7" s="70" t="s">
        <v>190</v>
      </c>
      <c r="G7" s="73">
        <f>(Financials!I96+Financials!I105)/Financials!I126</f>
        <v>1.4364682079942097</v>
      </c>
      <c r="H7" s="74" t="s">
        <v>222</v>
      </c>
      <c r="I7" s="75">
        <v>2.5000000000000001E-2</v>
      </c>
      <c r="J7" s="76" t="s">
        <v>223</v>
      </c>
      <c r="K7" s="77">
        <f>K6/K5-1</f>
        <v>-0.1974428983732196</v>
      </c>
      <c r="L7" s="78" t="s">
        <v>224</v>
      </c>
      <c r="M7" s="38"/>
      <c r="N7" s="100" t="s">
        <v>225</v>
      </c>
      <c r="O7" s="101">
        <f>Financials!I105</f>
        <v>579800000</v>
      </c>
      <c r="P7" s="38"/>
      <c r="Q7" s="38"/>
      <c r="R7" s="38"/>
    </row>
    <row r="8" spans="1:18" ht="22" customHeight="1" x14ac:dyDescent="0.2">
      <c r="A8" s="79"/>
      <c r="B8" s="38"/>
      <c r="C8" s="38"/>
      <c r="D8" s="38"/>
      <c r="E8" s="38"/>
      <c r="F8" s="38"/>
      <c r="G8" s="38"/>
      <c r="H8" s="38"/>
      <c r="I8" s="38"/>
      <c r="J8" s="42"/>
      <c r="K8" s="42"/>
      <c r="L8" s="42"/>
      <c r="M8" s="38"/>
      <c r="N8" s="102" t="s">
        <v>206</v>
      </c>
      <c r="O8" s="103">
        <f>O5/(O6+O7)</f>
        <v>4.2378856562179275E-2</v>
      </c>
      <c r="P8" s="38"/>
      <c r="Q8" s="38"/>
      <c r="R8" s="38"/>
    </row>
    <row r="9" spans="1:18" ht="22" customHeight="1" x14ac:dyDescent="0.2">
      <c r="A9" s="80"/>
      <c r="B9" s="81">
        <v>2020</v>
      </c>
      <c r="C9" s="81">
        <v>2021</v>
      </c>
      <c r="D9" s="81">
        <v>2022</v>
      </c>
      <c r="E9" s="82">
        <v>2023</v>
      </c>
      <c r="F9" s="83">
        <v>2024</v>
      </c>
      <c r="G9" s="84">
        <v>2025</v>
      </c>
      <c r="H9" s="84">
        <v>2026</v>
      </c>
      <c r="I9" s="84">
        <v>2027</v>
      </c>
      <c r="J9" s="85">
        <v>2028</v>
      </c>
      <c r="K9" s="42"/>
      <c r="L9" s="42"/>
      <c r="M9" s="42"/>
      <c r="N9" s="100" t="s">
        <v>226</v>
      </c>
      <c r="O9" s="101">
        <f>Financials!I25</f>
        <v>29691000</v>
      </c>
      <c r="P9" s="38"/>
      <c r="Q9" s="38"/>
      <c r="R9" s="38"/>
    </row>
    <row r="10" spans="1:18" ht="22" customHeight="1" x14ac:dyDescent="0.2">
      <c r="A10" s="86" t="s">
        <v>227</v>
      </c>
      <c r="B10" s="87">
        <v>427620000</v>
      </c>
      <c r="C10" s="87">
        <v>608489000</v>
      </c>
      <c r="D10" s="87">
        <v>862374000</v>
      </c>
      <c r="E10" s="88">
        <v>1068989000</v>
      </c>
      <c r="F10" s="87">
        <v>1247000000</v>
      </c>
      <c r="G10" s="87">
        <v>1471000000</v>
      </c>
      <c r="H10" s="87">
        <v>1781000000</v>
      </c>
      <c r="I10" s="87">
        <v>2177000000</v>
      </c>
      <c r="J10" s="88">
        <v>2582000000</v>
      </c>
      <c r="K10" s="89" t="s">
        <v>228</v>
      </c>
      <c r="L10" s="42"/>
      <c r="N10" s="100" t="s">
        <v>229</v>
      </c>
      <c r="O10" s="101">
        <f>Financials!I24</f>
        <v>-185427000</v>
      </c>
      <c r="P10" s="38"/>
      <c r="Q10" s="38"/>
      <c r="R10" s="38"/>
    </row>
    <row r="11" spans="1:18" ht="22" customHeight="1" x14ac:dyDescent="0.2">
      <c r="A11" s="90"/>
      <c r="B11" s="43"/>
      <c r="C11" s="43">
        <f t="shared" ref="C11:J11" si="0">(C10/B10)-1</f>
        <v>0.42296665263551758</v>
      </c>
      <c r="D11" s="43">
        <f t="shared" si="0"/>
        <v>0.41723843816404238</v>
      </c>
      <c r="E11" s="43">
        <f t="shared" si="0"/>
        <v>0.23958862396129743</v>
      </c>
      <c r="F11" s="44">
        <f t="shared" si="0"/>
        <v>0.16652276122579379</v>
      </c>
      <c r="G11" s="43">
        <f t="shared" si="0"/>
        <v>0.17963111467522053</v>
      </c>
      <c r="H11" s="43">
        <f t="shared" si="0"/>
        <v>0.21074099252209377</v>
      </c>
      <c r="I11" s="43">
        <f t="shared" si="0"/>
        <v>0.22234699606962383</v>
      </c>
      <c r="J11" s="91">
        <f t="shared" si="0"/>
        <v>0.18603582912264582</v>
      </c>
      <c r="K11" s="91">
        <f>SUM(F11:J11)/5</f>
        <v>0.19305553872307554</v>
      </c>
      <c r="L11" s="42"/>
      <c r="M11" s="42"/>
      <c r="N11" s="100" t="s">
        <v>230</v>
      </c>
      <c r="O11" s="104">
        <f>O9/O10</f>
        <v>-0.16012231228461873</v>
      </c>
      <c r="P11" s="38"/>
      <c r="Q11" s="38"/>
      <c r="R11" s="38"/>
    </row>
    <row r="12" spans="1:18" ht="22" customHeight="1" x14ac:dyDescent="0.2">
      <c r="A12" s="86" t="s">
        <v>136</v>
      </c>
      <c r="B12" s="87">
        <v>-167174000</v>
      </c>
      <c r="C12" s="87">
        <v>-129434000</v>
      </c>
      <c r="D12" s="87">
        <v>-203848000</v>
      </c>
      <c r="E12" s="87">
        <v>-236161000</v>
      </c>
      <c r="F12" s="92">
        <v>109400000</v>
      </c>
      <c r="G12" s="87">
        <v>154600000</v>
      </c>
      <c r="H12" s="87">
        <v>234000000</v>
      </c>
      <c r="I12" s="87">
        <v>241000000</v>
      </c>
      <c r="J12" s="88">
        <v>285000000</v>
      </c>
      <c r="K12" s="93" t="s">
        <v>231</v>
      </c>
      <c r="L12" s="42"/>
      <c r="M12" s="42"/>
      <c r="N12" s="100" t="s">
        <v>232</v>
      </c>
      <c r="O12" s="104">
        <f>O8*(1-O11)</f>
        <v>4.9164657066893609E-2</v>
      </c>
      <c r="P12" s="38"/>
      <c r="Q12" s="38"/>
      <c r="R12" s="38"/>
    </row>
    <row r="13" spans="1:18" ht="22" customHeight="1" x14ac:dyDescent="0.2">
      <c r="A13" s="90"/>
      <c r="B13" s="43"/>
      <c r="C13" s="43">
        <f t="shared" ref="C13:J13" si="1">(C12/B12)-1</f>
        <v>-0.22575280845107493</v>
      </c>
      <c r="D13" s="43">
        <f t="shared" si="1"/>
        <v>0.57491849127740768</v>
      </c>
      <c r="E13" s="43">
        <f t="shared" si="1"/>
        <v>0.15851516816451472</v>
      </c>
      <c r="F13" s="44">
        <f t="shared" si="1"/>
        <v>-1.463243295887128</v>
      </c>
      <c r="G13" s="43">
        <f t="shared" si="1"/>
        <v>0.41316270566727598</v>
      </c>
      <c r="H13" s="43">
        <f t="shared" si="1"/>
        <v>0.51358344113842169</v>
      </c>
      <c r="I13" s="43">
        <f t="shared" si="1"/>
        <v>2.9914529914529808E-2</v>
      </c>
      <c r="J13" s="91">
        <f t="shared" si="1"/>
        <v>0.18257261410788383</v>
      </c>
      <c r="K13" s="91">
        <f>AVERAGE(G13:J13)</f>
        <v>0.28480832270702783</v>
      </c>
      <c r="L13" s="42"/>
      <c r="M13" s="42"/>
      <c r="N13" s="120" t="s">
        <v>233</v>
      </c>
      <c r="O13" s="121"/>
      <c r="P13" s="38"/>
      <c r="Q13" s="38"/>
      <c r="R13" s="38"/>
    </row>
    <row r="14" spans="1:18" ht="22" customHeight="1" x14ac:dyDescent="0.2">
      <c r="A14" s="45" t="s">
        <v>243</v>
      </c>
      <c r="B14" s="46">
        <f>B12/B10</f>
        <v>-0.39094055469809647</v>
      </c>
      <c r="C14" s="46">
        <f t="shared" ref="C14:J14" si="2">C12/C10</f>
        <v>-0.21271378775951577</v>
      </c>
      <c r="D14" s="46">
        <f t="shared" si="2"/>
        <v>-0.23638003928689871</v>
      </c>
      <c r="E14" s="46">
        <f t="shared" si="2"/>
        <v>-0.22091995333908956</v>
      </c>
      <c r="F14" s="47">
        <f t="shared" si="2"/>
        <v>8.7730553327987168E-2</v>
      </c>
      <c r="G14" s="46">
        <f t="shared" si="2"/>
        <v>0.10509857239972807</v>
      </c>
      <c r="H14" s="46">
        <f t="shared" si="2"/>
        <v>0.13138686131386862</v>
      </c>
      <c r="I14" s="46">
        <f t="shared" si="2"/>
        <v>0.11070280202112999</v>
      </c>
      <c r="J14" s="48">
        <f t="shared" si="2"/>
        <v>0.11037955073586367</v>
      </c>
      <c r="K14" s="48"/>
      <c r="L14" s="42"/>
      <c r="M14" s="42"/>
      <c r="N14" s="100" t="s">
        <v>235</v>
      </c>
      <c r="O14" s="104">
        <f>'[1]US Treasury Bonds'!$C$8</f>
        <v>4.1210000000000004E-2</v>
      </c>
      <c r="P14" s="38"/>
      <c r="Q14" s="38"/>
      <c r="R14" s="38"/>
    </row>
    <row r="15" spans="1:18" ht="22" customHeight="1" x14ac:dyDescent="0.2">
      <c r="A15" s="86" t="s">
        <v>179</v>
      </c>
      <c r="B15" s="87">
        <v>-35627000</v>
      </c>
      <c r="C15" s="87">
        <v>18316000</v>
      </c>
      <c r="D15" s="87">
        <v>3187000</v>
      </c>
      <c r="E15" s="87">
        <v>32978000</v>
      </c>
      <c r="F15" s="92">
        <v>175000000</v>
      </c>
      <c r="G15" s="87">
        <v>240000000</v>
      </c>
      <c r="H15" s="87">
        <v>359000000</v>
      </c>
      <c r="I15" s="87">
        <v>556000000</v>
      </c>
      <c r="J15" s="88">
        <v>734000000</v>
      </c>
      <c r="K15" s="93" t="s">
        <v>234</v>
      </c>
      <c r="L15" s="42"/>
      <c r="M15" s="42"/>
      <c r="N15" s="100" t="s">
        <v>236</v>
      </c>
      <c r="O15" s="105" cm="1">
        <f t="array" ref="O15">_FV(A1,"Beta")</f>
        <v>0.90659999999999996</v>
      </c>
      <c r="P15" s="38"/>
      <c r="Q15" s="38"/>
      <c r="R15" s="38"/>
    </row>
    <row r="16" spans="1:18" ht="22" customHeight="1" x14ac:dyDescent="0.2">
      <c r="A16" s="94"/>
      <c r="B16" s="43"/>
      <c r="C16" s="43">
        <f t="shared" ref="C16:J16" si="3">(C15/B15)-1</f>
        <v>-1.5141044713279255</v>
      </c>
      <c r="D16" s="43">
        <f t="shared" si="3"/>
        <v>-0.8259991264468225</v>
      </c>
      <c r="E16" s="43">
        <f t="shared" si="3"/>
        <v>9.3476623784123003</v>
      </c>
      <c r="F16" s="44">
        <f t="shared" si="3"/>
        <v>4.3065680150403303</v>
      </c>
      <c r="G16" s="43">
        <f t="shared" si="3"/>
        <v>0.37142857142857144</v>
      </c>
      <c r="H16" s="43">
        <f t="shared" si="3"/>
        <v>0.49583333333333335</v>
      </c>
      <c r="I16" s="43">
        <f t="shared" si="3"/>
        <v>0.54874651810584951</v>
      </c>
      <c r="J16" s="91">
        <f t="shared" si="3"/>
        <v>0.32014388489208634</v>
      </c>
      <c r="K16" s="91">
        <f>AVERAGE(G16:J16)</f>
        <v>0.43403807693996016</v>
      </c>
      <c r="L16" s="42"/>
      <c r="M16" s="42"/>
      <c r="N16" s="100" t="s">
        <v>237</v>
      </c>
      <c r="O16" s="104">
        <v>8.4000000000000005E-2</v>
      </c>
      <c r="P16" s="38"/>
      <c r="Q16" s="38"/>
      <c r="R16" s="38"/>
    </row>
    <row r="17" spans="1:18" ht="22" customHeight="1" x14ac:dyDescent="0.2">
      <c r="A17" s="45" t="s">
        <v>194</v>
      </c>
      <c r="B17" s="46">
        <f>B15/B10</f>
        <v>-8.3314625134465178E-2</v>
      </c>
      <c r="C17" s="46">
        <f t="shared" ref="C17:J17" si="4">C15/C10</f>
        <v>3.0100790646996084E-2</v>
      </c>
      <c r="D17" s="46">
        <f t="shared" si="4"/>
        <v>3.6956123445280121E-3</v>
      </c>
      <c r="E17" s="48">
        <f t="shared" si="4"/>
        <v>3.0849709398319346E-2</v>
      </c>
      <c r="F17" s="46">
        <f t="shared" si="4"/>
        <v>0.14033680834001605</v>
      </c>
      <c r="G17" s="46">
        <f t="shared" si="4"/>
        <v>0.16315431679129844</v>
      </c>
      <c r="H17" s="46">
        <f t="shared" si="4"/>
        <v>0.20157215047725996</v>
      </c>
      <c r="I17" s="46">
        <f t="shared" si="4"/>
        <v>0.25539733578318785</v>
      </c>
      <c r="J17" s="48">
        <f t="shared" si="4"/>
        <v>0.28427575522850501</v>
      </c>
      <c r="K17" s="48"/>
      <c r="L17" s="42"/>
      <c r="M17" s="42"/>
      <c r="N17" s="106" t="s">
        <v>233</v>
      </c>
      <c r="O17" s="107">
        <f>(O14)+((O15)*(O16-O14))</f>
        <v>8.0003413999999995E-2</v>
      </c>
      <c r="P17" s="38"/>
      <c r="Q17" s="38"/>
      <c r="R17" s="38"/>
    </row>
    <row r="18" spans="1:18" ht="22" customHeight="1" x14ac:dyDescent="0.2">
      <c r="A18" s="95" t="s">
        <v>190</v>
      </c>
      <c r="B18" s="96">
        <v>-0.28573822178382724</v>
      </c>
      <c r="C18" s="96">
        <v>-0.20272834691696173</v>
      </c>
      <c r="D18" s="96">
        <v>-0.12901449407420759</v>
      </c>
      <c r="E18" s="96">
        <v>-0.14188082941726721</v>
      </c>
      <c r="F18" s="97"/>
      <c r="G18" s="96"/>
      <c r="H18" s="96"/>
      <c r="I18" s="96"/>
      <c r="J18" s="98"/>
      <c r="K18" s="99"/>
      <c r="L18" s="42"/>
      <c r="M18" s="42"/>
      <c r="N18" s="120" t="s">
        <v>238</v>
      </c>
      <c r="O18" s="121"/>
      <c r="P18" s="38"/>
      <c r="Q18" s="38"/>
      <c r="R18" s="38"/>
    </row>
    <row r="19" spans="1:18" ht="22" customHeight="1" x14ac:dyDescent="0.2">
      <c r="A19" s="42"/>
      <c r="B19" s="42"/>
      <c r="C19" s="42"/>
      <c r="D19" s="42"/>
      <c r="E19" s="42"/>
      <c r="F19" s="42"/>
      <c r="G19" s="42"/>
      <c r="H19" s="42"/>
      <c r="I19" s="42"/>
      <c r="J19" s="42"/>
      <c r="K19" s="42"/>
      <c r="L19" s="42"/>
      <c r="M19" s="42"/>
      <c r="N19" s="100" t="s">
        <v>216</v>
      </c>
      <c r="O19" s="108">
        <f>O6+O7</f>
        <v>591427000</v>
      </c>
      <c r="P19" s="38"/>
      <c r="Q19" s="38"/>
      <c r="R19" s="38"/>
    </row>
    <row r="20" spans="1:18" ht="22" customHeight="1" x14ac:dyDescent="0.2">
      <c r="A20" s="42"/>
      <c r="B20" s="42"/>
      <c r="C20" s="42"/>
      <c r="D20" s="42"/>
      <c r="E20" s="42"/>
      <c r="F20" s="42"/>
      <c r="G20" s="42"/>
      <c r="H20" s="42"/>
      <c r="I20" s="42"/>
      <c r="J20" s="42"/>
      <c r="K20" s="42"/>
      <c r="L20" s="42"/>
      <c r="M20" s="42"/>
      <c r="N20" s="100" t="s">
        <v>195</v>
      </c>
      <c r="O20" s="108" cm="1">
        <f t="array" ref="O20">_FV(A1,"Market cap",TRUE)</f>
        <v>11535219290</v>
      </c>
      <c r="P20" s="38"/>
      <c r="Q20" s="38"/>
      <c r="R20" s="38"/>
    </row>
    <row r="21" spans="1:18" ht="22" customHeight="1" x14ac:dyDescent="0.2">
      <c r="A21" s="122" t="str" cm="1">
        <f t="array" ref="A21">_FV(A1,"Industry")</f>
        <v>Software &amp; IT Services</v>
      </c>
      <c r="B21" s="122"/>
      <c r="C21" s="123" cm="1">
        <f t="array" ref="C21">_FV(A1,"Year incorporated",TRUE)</f>
        <v>2012</v>
      </c>
      <c r="D21" s="123"/>
      <c r="E21" s="111"/>
      <c r="F21" s="42"/>
      <c r="G21" s="42"/>
      <c r="H21" s="42"/>
      <c r="I21" s="42"/>
      <c r="J21" s="42"/>
      <c r="K21" s="42"/>
      <c r="M21" s="42"/>
      <c r="N21" s="100" t="s">
        <v>239</v>
      </c>
      <c r="O21" s="108">
        <f>O19+O20</f>
        <v>12126646290</v>
      </c>
      <c r="P21" s="38"/>
      <c r="Q21" s="38"/>
      <c r="R21" s="38"/>
    </row>
    <row r="22" spans="1:18" ht="22" customHeight="1" x14ac:dyDescent="0.2">
      <c r="A22" s="122" t="str" cm="1">
        <f t="array" ref="A22">_FV(A1,"Description")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c r="B22" s="122"/>
      <c r="C22" s="122"/>
      <c r="D22" s="122"/>
      <c r="E22" s="122"/>
      <c r="F22" s="42"/>
      <c r="G22" s="42"/>
      <c r="H22" s="42"/>
      <c r="I22" s="42"/>
      <c r="J22" s="42"/>
      <c r="K22" s="42"/>
      <c r="L22" s="42"/>
      <c r="M22" s="42"/>
      <c r="N22" s="102" t="s">
        <v>240</v>
      </c>
      <c r="O22" s="109">
        <f>(O19/O21)</f>
        <v>4.8770862599308157E-2</v>
      </c>
      <c r="P22" s="38"/>
      <c r="Q22" s="38"/>
      <c r="R22" s="38"/>
    </row>
    <row r="23" spans="1:18" ht="22" customHeight="1" x14ac:dyDescent="0.2">
      <c r="A23" s="122"/>
      <c r="B23" s="122"/>
      <c r="C23" s="122"/>
      <c r="D23" s="122"/>
      <c r="E23" s="122"/>
      <c r="F23" s="42"/>
      <c r="G23" s="42"/>
      <c r="H23" s="42"/>
      <c r="I23" s="42"/>
      <c r="J23" s="42"/>
      <c r="K23" s="42"/>
      <c r="L23" s="42"/>
      <c r="M23" s="42"/>
      <c r="N23" s="106" t="s">
        <v>241</v>
      </c>
      <c r="O23" s="110">
        <f>O20/O21</f>
        <v>0.95122913740069182</v>
      </c>
      <c r="P23" s="38"/>
      <c r="Q23" s="38"/>
      <c r="R23" s="38"/>
    </row>
    <row r="24" spans="1:18" ht="22" customHeight="1" x14ac:dyDescent="0.2">
      <c r="A24" s="122"/>
      <c r="B24" s="122"/>
      <c r="C24" s="122"/>
      <c r="D24" s="122"/>
      <c r="E24" s="122"/>
      <c r="F24" s="42"/>
      <c r="G24" s="42"/>
      <c r="H24" s="42"/>
      <c r="I24" s="42"/>
      <c r="J24" s="42"/>
      <c r="K24" s="42"/>
      <c r="L24" s="42"/>
      <c r="M24" s="42"/>
      <c r="N24" s="112" t="s">
        <v>242</v>
      </c>
      <c r="O24" s="113"/>
      <c r="P24" s="38"/>
      <c r="Q24" s="38"/>
      <c r="R24" s="38"/>
    </row>
    <row r="25" spans="1:18" ht="22" customHeight="1" x14ac:dyDescent="0.2">
      <c r="A25" s="122"/>
      <c r="B25" s="122"/>
      <c r="C25" s="122"/>
      <c r="D25" s="122"/>
      <c r="E25" s="122"/>
      <c r="F25" s="42"/>
      <c r="G25" s="42"/>
      <c r="H25" s="42"/>
      <c r="I25" s="42"/>
      <c r="J25" s="42"/>
      <c r="K25" s="42"/>
      <c r="L25" s="42"/>
      <c r="M25" s="42"/>
      <c r="N25" s="114">
        <f>(O22*O12)+(O23*O17)</f>
        <v>7.8499381222881998E-2</v>
      </c>
      <c r="O25" s="115"/>
      <c r="P25" s="38"/>
      <c r="Q25" s="38"/>
      <c r="R25" s="38"/>
    </row>
    <row r="26" spans="1:18" ht="22" customHeight="1" x14ac:dyDescent="0.2">
      <c r="A26" s="122"/>
      <c r="B26" s="122"/>
      <c r="C26" s="122"/>
      <c r="D26" s="122"/>
      <c r="E26" s="122"/>
      <c r="F26" s="42"/>
      <c r="G26" s="42"/>
      <c r="H26" s="42"/>
      <c r="I26" s="42"/>
      <c r="J26" s="42"/>
      <c r="K26" s="42"/>
      <c r="L26" s="42"/>
      <c r="M26" s="42"/>
      <c r="N26" s="42"/>
      <c r="O26" s="38"/>
      <c r="P26" s="38"/>
      <c r="Q26" s="38"/>
      <c r="R26" s="38"/>
    </row>
    <row r="27" spans="1:18" ht="22" customHeight="1" x14ac:dyDescent="0.2">
      <c r="A27" s="122"/>
      <c r="B27" s="122"/>
      <c r="C27" s="122"/>
      <c r="D27" s="122"/>
      <c r="E27" s="122"/>
      <c r="F27" s="42"/>
      <c r="G27" s="42"/>
      <c r="H27" s="42"/>
      <c r="I27" s="42"/>
      <c r="J27" s="42"/>
      <c r="K27" s="42"/>
      <c r="L27" s="42"/>
      <c r="M27" s="42"/>
      <c r="N27" s="42"/>
      <c r="O27" s="38"/>
      <c r="P27" s="38"/>
      <c r="Q27" s="38"/>
      <c r="R27" s="38"/>
    </row>
    <row r="28" spans="1:18" ht="22" customHeight="1" x14ac:dyDescent="0.2">
      <c r="A28" s="122"/>
      <c r="B28" s="122"/>
      <c r="C28" s="122"/>
      <c r="D28" s="122"/>
      <c r="E28" s="122"/>
      <c r="F28" s="42"/>
      <c r="G28" s="42"/>
      <c r="H28" s="42"/>
      <c r="I28" s="42"/>
      <c r="J28" s="42"/>
      <c r="K28" s="42"/>
      <c r="L28" s="42"/>
      <c r="M28" s="42"/>
      <c r="N28" s="42"/>
      <c r="O28" s="38"/>
      <c r="P28" s="38"/>
      <c r="Q28" s="38"/>
      <c r="R28" s="38"/>
    </row>
    <row r="29" spans="1:18" ht="22" customHeight="1" x14ac:dyDescent="0.2">
      <c r="A29" s="122"/>
      <c r="B29" s="122"/>
      <c r="C29" s="122"/>
      <c r="D29" s="122"/>
      <c r="E29" s="122"/>
      <c r="F29" s="42"/>
      <c r="G29" s="42"/>
      <c r="H29" s="42"/>
      <c r="I29" s="42"/>
      <c r="J29" s="42"/>
      <c r="K29" s="42"/>
      <c r="L29" s="42"/>
      <c r="M29" s="42"/>
      <c r="N29" s="42"/>
      <c r="O29" s="38"/>
      <c r="P29" s="38"/>
      <c r="Q29" s="38"/>
      <c r="R29" s="38"/>
    </row>
    <row r="30" spans="1:18" ht="22" customHeight="1" x14ac:dyDescent="0.2">
      <c r="A30" s="122"/>
      <c r="B30" s="122"/>
      <c r="C30" s="122"/>
      <c r="D30" s="122"/>
      <c r="E30" s="122"/>
      <c r="F30" s="42"/>
      <c r="G30" s="42"/>
      <c r="H30" s="42"/>
      <c r="I30" s="42"/>
      <c r="J30" s="42"/>
      <c r="K30" s="42"/>
      <c r="L30" s="42"/>
      <c r="M30" s="42"/>
      <c r="N30" s="42"/>
      <c r="O30" s="38"/>
      <c r="P30" s="38"/>
      <c r="Q30" s="38"/>
      <c r="R30" s="38"/>
    </row>
    <row r="31" spans="1:18" x14ac:dyDescent="0.2">
      <c r="A31" s="38"/>
      <c r="B31" s="38"/>
      <c r="C31" s="38"/>
      <c r="D31" s="38"/>
      <c r="E31" s="38"/>
      <c r="F31" s="38"/>
      <c r="G31" s="38"/>
      <c r="H31" s="38"/>
      <c r="I31" s="38"/>
      <c r="J31" s="38"/>
      <c r="K31" s="38"/>
      <c r="L31" s="38"/>
      <c r="M31" s="38"/>
      <c r="N31" s="38"/>
      <c r="O31" s="38"/>
      <c r="P31" s="38"/>
      <c r="Q31" s="38"/>
      <c r="R31" s="38"/>
    </row>
    <row r="32" spans="1:18" x14ac:dyDescent="0.2">
      <c r="A32" s="38"/>
      <c r="B32" s="38"/>
      <c r="C32" s="38"/>
      <c r="D32" s="38"/>
      <c r="E32" s="38"/>
      <c r="F32" s="38"/>
      <c r="G32" s="38"/>
      <c r="H32" s="38"/>
      <c r="I32" s="38"/>
      <c r="J32" s="38"/>
      <c r="K32" s="38"/>
      <c r="L32" s="38"/>
      <c r="M32" s="38"/>
      <c r="N32" s="38"/>
      <c r="O32" s="38"/>
      <c r="P32" s="38"/>
      <c r="Q32" s="38"/>
      <c r="R32" s="38"/>
    </row>
    <row r="33" spans="1:18" x14ac:dyDescent="0.2">
      <c r="A33" s="42"/>
      <c r="B33" s="42"/>
      <c r="C33" s="42"/>
      <c r="D33" s="42"/>
      <c r="E33" s="42"/>
      <c r="F33" s="42"/>
      <c r="G33" s="42"/>
      <c r="H33" s="42"/>
      <c r="I33" s="42"/>
      <c r="J33" s="42"/>
      <c r="K33" s="42"/>
      <c r="L33" s="42"/>
      <c r="M33" s="42"/>
      <c r="N33" s="42"/>
      <c r="O33" s="42"/>
      <c r="P33" s="42"/>
      <c r="Q33" s="38"/>
      <c r="R33" s="38"/>
    </row>
    <row r="34" spans="1:18" x14ac:dyDescent="0.2">
      <c r="A34" s="42"/>
      <c r="B34" s="42"/>
      <c r="C34" s="42"/>
      <c r="D34" s="42"/>
      <c r="E34" s="42"/>
      <c r="F34" s="42"/>
      <c r="G34" s="42"/>
      <c r="H34" s="42"/>
      <c r="I34" s="42"/>
      <c r="J34" s="42"/>
      <c r="K34" s="42"/>
      <c r="L34" s="42"/>
      <c r="M34" s="42"/>
      <c r="N34" s="42"/>
      <c r="O34" s="42"/>
      <c r="P34" s="42"/>
      <c r="Q34" s="38"/>
      <c r="R34" s="38"/>
    </row>
    <row r="35" spans="1:18" x14ac:dyDescent="0.2">
      <c r="A35" s="42"/>
      <c r="B35" s="42"/>
      <c r="C35" s="42"/>
      <c r="D35" s="42"/>
      <c r="E35" s="42"/>
      <c r="F35" s="42"/>
      <c r="G35" s="42"/>
      <c r="H35" s="42"/>
      <c r="I35" s="42"/>
      <c r="J35" s="42"/>
      <c r="K35" s="42"/>
      <c r="L35" s="42"/>
      <c r="M35" s="42"/>
      <c r="N35" s="42"/>
      <c r="O35" s="42"/>
      <c r="P35" s="42"/>
      <c r="Q35" s="38"/>
      <c r="R35" s="38"/>
    </row>
    <row r="36" spans="1:18" x14ac:dyDescent="0.2">
      <c r="A36" s="42"/>
      <c r="B36" s="42"/>
      <c r="C36" s="42"/>
      <c r="D36" s="42"/>
      <c r="E36" s="42"/>
      <c r="F36" s="42"/>
      <c r="G36" s="42"/>
      <c r="H36" s="42"/>
      <c r="I36" s="42"/>
      <c r="J36" s="42"/>
      <c r="K36" s="42"/>
      <c r="L36" s="42"/>
      <c r="M36" s="42"/>
      <c r="N36" s="42"/>
      <c r="O36" s="42"/>
      <c r="P36" s="42"/>
      <c r="Q36" s="38"/>
      <c r="R36" s="38"/>
    </row>
    <row r="37" spans="1:18" x14ac:dyDescent="0.2">
      <c r="A37" s="42"/>
      <c r="B37" s="42"/>
      <c r="C37" s="42"/>
      <c r="D37" s="42"/>
      <c r="E37" s="42"/>
      <c r="F37" s="42"/>
      <c r="G37" s="42"/>
      <c r="H37" s="42"/>
      <c r="I37" s="42"/>
      <c r="J37" s="42"/>
      <c r="K37" s="42"/>
      <c r="L37" s="42"/>
      <c r="M37" s="42"/>
      <c r="N37" s="42"/>
      <c r="O37" s="42"/>
      <c r="P37" s="42"/>
      <c r="Q37" s="38"/>
      <c r="R37" s="38"/>
    </row>
    <row r="38" spans="1:18" x14ac:dyDescent="0.2">
      <c r="A38" s="42"/>
      <c r="B38" s="42"/>
      <c r="C38" s="42"/>
      <c r="D38" s="42"/>
      <c r="E38" s="42"/>
      <c r="F38" s="42"/>
      <c r="G38" s="42"/>
      <c r="H38" s="42"/>
      <c r="I38" s="42"/>
      <c r="J38" s="42"/>
      <c r="K38" s="42"/>
      <c r="L38" s="42"/>
      <c r="M38" s="42"/>
      <c r="N38" s="42"/>
      <c r="O38" s="42"/>
      <c r="P38" s="42"/>
      <c r="Q38" s="38"/>
      <c r="R38" s="38"/>
    </row>
    <row r="39" spans="1:18" x14ac:dyDescent="0.2">
      <c r="A39" s="42"/>
      <c r="B39" s="42"/>
      <c r="C39" s="42"/>
      <c r="D39" s="42"/>
      <c r="E39" s="42"/>
      <c r="F39" s="42"/>
      <c r="G39" s="42"/>
      <c r="H39" s="42"/>
      <c r="I39" s="42"/>
      <c r="J39" s="42"/>
      <c r="K39" s="42"/>
      <c r="L39" s="42"/>
      <c r="M39" s="42"/>
      <c r="N39" s="42"/>
      <c r="O39" s="42"/>
      <c r="P39" s="42"/>
      <c r="Q39" s="38"/>
      <c r="R39" s="38"/>
    </row>
    <row r="40" spans="1:18" x14ac:dyDescent="0.2">
      <c r="A40" s="42"/>
      <c r="B40" s="42"/>
      <c r="C40" s="42"/>
      <c r="D40" s="42"/>
      <c r="E40" s="42"/>
      <c r="F40" s="42"/>
      <c r="G40" s="42"/>
      <c r="H40" s="42"/>
      <c r="I40" s="42"/>
      <c r="J40" s="42"/>
      <c r="K40" s="42"/>
      <c r="L40" s="42"/>
      <c r="M40" s="42"/>
      <c r="N40" s="42"/>
      <c r="O40" s="42"/>
      <c r="P40" s="42"/>
      <c r="Q40" s="38"/>
      <c r="R40" s="38"/>
    </row>
    <row r="41" spans="1:18" x14ac:dyDescent="0.2">
      <c r="A41" s="42"/>
      <c r="B41" s="42"/>
      <c r="C41" s="42"/>
      <c r="D41" s="42"/>
      <c r="E41" s="42"/>
      <c r="F41" s="42"/>
      <c r="G41" s="42"/>
      <c r="H41" s="42"/>
      <c r="I41" s="42"/>
      <c r="J41" s="42"/>
      <c r="K41" s="42"/>
      <c r="L41" s="42"/>
      <c r="M41" s="42"/>
      <c r="N41" s="42"/>
      <c r="O41" s="42"/>
      <c r="P41" s="42"/>
      <c r="Q41" s="38"/>
      <c r="R41" s="38"/>
    </row>
    <row r="42" spans="1:18" x14ac:dyDescent="0.2">
      <c r="A42" s="42"/>
      <c r="B42" s="42"/>
      <c r="C42" s="42"/>
      <c r="D42" s="42"/>
      <c r="E42" s="42"/>
      <c r="F42" s="42"/>
      <c r="G42" s="42"/>
      <c r="H42" s="42"/>
      <c r="I42" s="42"/>
      <c r="J42" s="42"/>
      <c r="K42" s="42"/>
      <c r="L42" s="42"/>
      <c r="M42" s="42"/>
      <c r="N42" s="42"/>
      <c r="O42" s="42"/>
      <c r="P42" s="42"/>
      <c r="Q42" s="38"/>
      <c r="R42" s="38"/>
    </row>
    <row r="43" spans="1:18" x14ac:dyDescent="0.2">
      <c r="A43" s="42"/>
      <c r="B43" s="42"/>
      <c r="C43" s="42"/>
      <c r="D43" s="42"/>
      <c r="E43" s="42"/>
      <c r="F43" s="42"/>
      <c r="G43" s="42"/>
      <c r="H43" s="42"/>
      <c r="I43" s="42"/>
      <c r="J43" s="42"/>
      <c r="K43" s="42"/>
      <c r="L43" s="42"/>
      <c r="M43" s="42"/>
      <c r="N43" s="42"/>
      <c r="O43" s="42"/>
      <c r="P43" s="42"/>
      <c r="Q43" s="38"/>
      <c r="R43" s="38"/>
    </row>
    <row r="44" spans="1:18" x14ac:dyDescent="0.2">
      <c r="A44" s="42"/>
      <c r="B44" s="42"/>
      <c r="C44" s="42"/>
      <c r="D44" s="42"/>
      <c r="E44" s="42"/>
      <c r="F44" s="42"/>
      <c r="G44" s="42"/>
      <c r="H44" s="42"/>
      <c r="I44" s="42"/>
      <c r="J44" s="42"/>
      <c r="K44" s="42"/>
      <c r="L44" s="42"/>
      <c r="M44" s="42"/>
      <c r="N44" s="42"/>
      <c r="O44" s="42"/>
      <c r="P44" s="42"/>
      <c r="Q44" s="38"/>
      <c r="R44" s="38"/>
    </row>
    <row r="45" spans="1:18" x14ac:dyDescent="0.2">
      <c r="A45" s="42"/>
      <c r="B45" s="42"/>
      <c r="C45" s="42"/>
      <c r="D45" s="42"/>
      <c r="E45" s="42"/>
      <c r="F45" s="42"/>
      <c r="G45" s="42"/>
      <c r="H45" s="42"/>
      <c r="I45" s="42"/>
      <c r="J45" s="42"/>
      <c r="K45" s="42"/>
      <c r="L45" s="42"/>
      <c r="M45" s="42"/>
      <c r="N45" s="42"/>
      <c r="O45" s="42"/>
      <c r="P45" s="42"/>
      <c r="Q45" s="38"/>
      <c r="R45" s="38"/>
    </row>
    <row r="46" spans="1:18" x14ac:dyDescent="0.2">
      <c r="A46" s="42"/>
      <c r="B46" s="42"/>
      <c r="C46" s="42"/>
      <c r="D46" s="42"/>
      <c r="E46" s="42"/>
      <c r="F46" s="42"/>
      <c r="G46" s="42"/>
      <c r="H46" s="42"/>
      <c r="I46" s="42"/>
      <c r="J46" s="42"/>
      <c r="K46" s="42"/>
      <c r="L46" s="42"/>
      <c r="M46" s="42"/>
      <c r="N46" s="42"/>
      <c r="O46" s="42"/>
      <c r="P46" s="42"/>
      <c r="Q46" s="38"/>
      <c r="R46" s="38"/>
    </row>
    <row r="47" spans="1:18" x14ac:dyDescent="0.2">
      <c r="A47" s="42"/>
      <c r="B47" s="42"/>
      <c r="C47" s="42"/>
      <c r="D47" s="42"/>
      <c r="E47" s="42"/>
      <c r="F47" s="42"/>
      <c r="G47" s="42"/>
      <c r="H47" s="42"/>
      <c r="I47" s="42"/>
      <c r="J47" s="42"/>
      <c r="K47" s="42"/>
      <c r="L47" s="42"/>
      <c r="M47" s="42"/>
      <c r="N47" s="42"/>
      <c r="O47" s="42"/>
      <c r="P47" s="42"/>
      <c r="Q47" s="38"/>
      <c r="R47" s="38"/>
    </row>
    <row r="48" spans="1:18" x14ac:dyDescent="0.2">
      <c r="A48" s="42"/>
      <c r="B48" s="42"/>
      <c r="C48" s="42"/>
      <c r="D48" s="42"/>
      <c r="E48" s="42"/>
      <c r="F48" s="42"/>
      <c r="G48" s="42"/>
      <c r="H48" s="42"/>
      <c r="I48" s="42"/>
      <c r="J48" s="42"/>
      <c r="K48" s="42"/>
      <c r="L48" s="42"/>
      <c r="M48" s="42"/>
      <c r="N48" s="42"/>
      <c r="O48" s="42"/>
      <c r="P48" s="42"/>
      <c r="Q48" s="38"/>
      <c r="R48" s="38"/>
    </row>
    <row r="49" spans="1:18" x14ac:dyDescent="0.2">
      <c r="A49" s="42"/>
      <c r="B49" s="42"/>
      <c r="C49" s="42"/>
      <c r="D49" s="42"/>
      <c r="E49" s="42"/>
      <c r="F49" s="42"/>
      <c r="G49" s="42"/>
      <c r="H49" s="42"/>
      <c r="I49" s="42"/>
      <c r="J49" s="42"/>
      <c r="K49" s="42"/>
      <c r="L49" s="42"/>
      <c r="M49" s="42"/>
      <c r="N49" s="42"/>
      <c r="O49" s="42"/>
      <c r="P49" s="42"/>
      <c r="Q49" s="38"/>
      <c r="R49" s="38"/>
    </row>
    <row r="50" spans="1:18" x14ac:dyDescent="0.2">
      <c r="A50" s="42"/>
      <c r="B50" s="42"/>
      <c r="C50" s="42"/>
      <c r="D50" s="42"/>
      <c r="E50" s="42"/>
      <c r="F50" s="42"/>
      <c r="G50" s="42"/>
      <c r="H50" s="42"/>
      <c r="I50" s="42"/>
      <c r="J50" s="42"/>
      <c r="K50" s="42"/>
      <c r="L50" s="42"/>
      <c r="M50" s="42"/>
      <c r="N50" s="42"/>
      <c r="O50" s="42"/>
      <c r="P50" s="42"/>
      <c r="Q50" s="38"/>
      <c r="R50" s="38"/>
    </row>
    <row r="51" spans="1:18" x14ac:dyDescent="0.2">
      <c r="A51" s="42"/>
      <c r="B51" s="42"/>
      <c r="C51" s="42"/>
      <c r="D51" s="42"/>
      <c r="E51" s="42"/>
      <c r="F51" s="42"/>
      <c r="G51" s="42"/>
      <c r="H51" s="42"/>
      <c r="I51" s="42"/>
      <c r="J51" s="42"/>
      <c r="K51" s="42"/>
      <c r="L51" s="42"/>
      <c r="M51" s="42"/>
      <c r="N51" s="42"/>
      <c r="O51" s="42"/>
      <c r="P51" s="42"/>
      <c r="Q51" s="38"/>
      <c r="R51" s="38"/>
    </row>
    <row r="52" spans="1:18" x14ac:dyDescent="0.2">
      <c r="A52" s="42"/>
      <c r="B52" s="42"/>
      <c r="C52" s="42"/>
      <c r="D52" s="42"/>
      <c r="E52" s="42"/>
      <c r="F52" s="42"/>
      <c r="G52" s="42"/>
      <c r="H52" s="42"/>
      <c r="I52" s="42"/>
      <c r="J52" s="42"/>
      <c r="K52" s="42"/>
      <c r="L52" s="42"/>
      <c r="M52" s="42"/>
      <c r="N52" s="42"/>
      <c r="O52" s="42"/>
      <c r="P52" s="42"/>
      <c r="Q52" s="38"/>
      <c r="R52" s="38"/>
    </row>
    <row r="53" spans="1:18" x14ac:dyDescent="0.2">
      <c r="A53" s="42"/>
      <c r="B53" s="42"/>
      <c r="C53" s="42"/>
      <c r="D53" s="42"/>
      <c r="E53" s="42"/>
      <c r="F53" s="42"/>
      <c r="G53" s="42"/>
      <c r="H53" s="42"/>
      <c r="I53" s="42"/>
      <c r="J53" s="42"/>
      <c r="K53" s="42"/>
      <c r="L53" s="42"/>
      <c r="M53" s="42"/>
      <c r="N53" s="42"/>
      <c r="O53" s="42"/>
      <c r="P53" s="42"/>
      <c r="Q53" s="38"/>
      <c r="R53" s="38"/>
    </row>
    <row r="54" spans="1:18" x14ac:dyDescent="0.2">
      <c r="A54" s="42"/>
      <c r="B54" s="42"/>
      <c r="C54" s="42"/>
      <c r="D54" s="42"/>
      <c r="E54" s="42"/>
      <c r="F54" s="42"/>
      <c r="G54" s="42"/>
      <c r="H54" s="42"/>
      <c r="I54" s="42"/>
      <c r="J54" s="42"/>
      <c r="K54" s="42"/>
      <c r="L54" s="42"/>
      <c r="M54" s="42"/>
      <c r="N54" s="42"/>
      <c r="O54" s="42"/>
      <c r="P54" s="42"/>
      <c r="Q54" s="38"/>
      <c r="R54" s="38"/>
    </row>
    <row r="55" spans="1:18" x14ac:dyDescent="0.2">
      <c r="A55" s="42"/>
      <c r="B55" s="42"/>
      <c r="C55" s="42"/>
      <c r="D55" s="42"/>
      <c r="E55" s="42"/>
      <c r="F55" s="42"/>
      <c r="G55" s="42"/>
      <c r="H55" s="42"/>
      <c r="I55" s="42"/>
      <c r="J55" s="42"/>
      <c r="K55" s="42"/>
      <c r="L55" s="42"/>
      <c r="M55" s="42"/>
      <c r="N55" s="42"/>
      <c r="O55" s="42"/>
      <c r="P55" s="42"/>
      <c r="Q55" s="38"/>
      <c r="R55" s="38"/>
    </row>
    <row r="56" spans="1:18" x14ac:dyDescent="0.2">
      <c r="A56" s="42"/>
      <c r="B56" s="42"/>
      <c r="C56" s="42"/>
      <c r="D56" s="42"/>
      <c r="E56" s="42"/>
      <c r="F56" s="42"/>
      <c r="G56" s="42"/>
      <c r="H56" s="42"/>
      <c r="I56" s="42"/>
      <c r="J56" s="42"/>
      <c r="K56" s="42"/>
      <c r="L56" s="42"/>
      <c r="M56" s="42"/>
      <c r="N56" s="42"/>
      <c r="O56" s="42"/>
      <c r="P56" s="42"/>
      <c r="Q56" s="38"/>
      <c r="R56" s="38"/>
    </row>
    <row r="57" spans="1:18" x14ac:dyDescent="0.2">
      <c r="A57" s="42"/>
      <c r="B57" s="42"/>
      <c r="C57" s="42"/>
      <c r="D57" s="42"/>
      <c r="E57" s="42"/>
      <c r="F57" s="42"/>
      <c r="G57" s="42"/>
      <c r="H57" s="42"/>
      <c r="I57" s="42"/>
      <c r="J57" s="42"/>
      <c r="K57" s="42"/>
      <c r="L57" s="42"/>
      <c r="M57" s="42"/>
      <c r="N57" s="42"/>
      <c r="O57" s="42"/>
      <c r="P57" s="42"/>
      <c r="Q57" s="38"/>
      <c r="R57" s="38"/>
    </row>
    <row r="58" spans="1:18" x14ac:dyDescent="0.2">
      <c r="A58" s="42"/>
      <c r="B58" s="42"/>
      <c r="C58" s="42"/>
      <c r="D58" s="42"/>
      <c r="E58" s="42"/>
      <c r="F58" s="42"/>
      <c r="G58" s="42"/>
      <c r="H58" s="42"/>
      <c r="I58" s="42"/>
      <c r="J58" s="42"/>
      <c r="K58" s="42"/>
      <c r="L58" s="42"/>
      <c r="M58" s="42"/>
      <c r="N58" s="42"/>
      <c r="O58" s="42"/>
      <c r="P58" s="42"/>
      <c r="Q58" s="38"/>
      <c r="R58" s="38"/>
    </row>
    <row r="59" spans="1:18" x14ac:dyDescent="0.2">
      <c r="A59" s="42"/>
      <c r="B59" s="42"/>
      <c r="C59" s="42"/>
      <c r="D59" s="42"/>
      <c r="E59" s="42"/>
      <c r="F59" s="42"/>
      <c r="G59" s="42"/>
      <c r="H59" s="42"/>
      <c r="I59" s="42"/>
      <c r="J59" s="42"/>
      <c r="K59" s="42"/>
      <c r="L59" s="42"/>
      <c r="M59" s="42"/>
      <c r="N59" s="42"/>
      <c r="O59" s="42"/>
      <c r="P59" s="42"/>
      <c r="Q59" s="38"/>
      <c r="R59" s="38"/>
    </row>
    <row r="60" spans="1:18" x14ac:dyDescent="0.2">
      <c r="A60" s="42"/>
      <c r="B60" s="42"/>
      <c r="C60" s="42"/>
      <c r="D60" s="42"/>
      <c r="E60" s="42"/>
      <c r="F60" s="42"/>
      <c r="G60" s="42"/>
      <c r="H60" s="42"/>
      <c r="I60" s="42"/>
      <c r="J60" s="42"/>
      <c r="K60" s="42"/>
      <c r="L60" s="42"/>
      <c r="M60" s="42"/>
      <c r="N60" s="42"/>
      <c r="O60" s="42"/>
      <c r="P60" s="42"/>
      <c r="Q60" s="38"/>
      <c r="R60" s="38"/>
    </row>
    <row r="61" spans="1:18" x14ac:dyDescent="0.2">
      <c r="A61" s="42"/>
      <c r="B61" s="42"/>
      <c r="C61" s="42"/>
      <c r="D61" s="42"/>
      <c r="E61" s="42"/>
      <c r="F61" s="42"/>
      <c r="G61" s="42"/>
      <c r="H61" s="42"/>
      <c r="I61" s="42"/>
      <c r="J61" s="42"/>
      <c r="K61" s="42"/>
      <c r="L61" s="42"/>
      <c r="M61" s="42"/>
      <c r="N61" s="42"/>
      <c r="O61" s="42"/>
      <c r="P61" s="42"/>
      <c r="Q61" s="38"/>
      <c r="R61" s="38"/>
    </row>
    <row r="62" spans="1:18" x14ac:dyDescent="0.2">
      <c r="O62" s="38"/>
      <c r="P62" s="38"/>
      <c r="Q62" s="38"/>
      <c r="R62" s="38"/>
    </row>
    <row r="63" spans="1:18" x14ac:dyDescent="0.2">
      <c r="O63" s="38"/>
      <c r="P63" s="38"/>
    </row>
    <row r="64" spans="1:18"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PLTR/explorer/revenue_proj" xr:uid="{70AD0D0A-A92A-4E4C-8F11-93FB040BD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2023-12-09T08:17:55Z</dcterms:modified>
</cp:coreProperties>
</file>