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2195D545-BA09-0842-867F-7317C53D7E8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2" l="1"/>
  <c r="G3" i="2"/>
  <c r="O10" i="2"/>
  <c r="O9" i="2"/>
  <c r="O7" i="2"/>
  <c r="E7" i="2"/>
  <c r="O6" i="2"/>
  <c r="O19"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O11" i="2"/>
  <c r="K5" i="2" a="1"/>
  <c r="K5" i="2" s="1"/>
  <c r="A5" i="2" a="1"/>
  <c r="A5" i="2" s="1"/>
  <c r="K4" i="2" a="1"/>
  <c r="K4" i="2" s="1"/>
  <c r="E3" i="2"/>
  <c r="A3" i="2" a="1"/>
  <c r="A3" i="2" s="1"/>
  <c r="K3" i="2" s="1"/>
  <c r="L190" i="1"/>
  <c r="M190" i="1"/>
  <c r="N190" i="1"/>
  <c r="O190" i="1"/>
  <c r="P190" i="1"/>
  <c r="Q190" i="1"/>
  <c r="R190" i="1"/>
  <c r="H189" i="1"/>
  <c r="I189" i="1"/>
  <c r="J189" i="1"/>
  <c r="K189" i="1"/>
  <c r="L189" i="1"/>
  <c r="M189" i="1"/>
  <c r="N189" i="1"/>
  <c r="P189" i="1"/>
  <c r="Q189" i="1"/>
  <c r="R189" i="1"/>
  <c r="K190" i="1"/>
  <c r="J190" i="1"/>
  <c r="I190" i="1"/>
  <c r="H190" i="1"/>
  <c r="G190" i="1"/>
  <c r="F190" i="1"/>
  <c r="E190" i="1"/>
  <c r="D190" i="1"/>
  <c r="C190" i="1"/>
  <c r="B190" i="1"/>
  <c r="G189" i="1"/>
  <c r="F189" i="1"/>
  <c r="E189" i="1"/>
  <c r="D189" i="1"/>
  <c r="C189" i="1"/>
  <c r="L143" i="1"/>
  <c r="M143" i="1"/>
  <c r="N143" i="1"/>
  <c r="O143" i="1"/>
  <c r="P143" i="1"/>
  <c r="Q143" i="1"/>
  <c r="R143" i="1"/>
  <c r="K143" i="1"/>
  <c r="J143" i="1"/>
  <c r="I143" i="1"/>
  <c r="H143" i="1"/>
  <c r="G143" i="1"/>
  <c r="F143" i="1"/>
  <c r="E143" i="1"/>
  <c r="D143" i="1"/>
  <c r="C143" i="1"/>
  <c r="B143" i="1"/>
  <c r="L129" i="1"/>
  <c r="M129" i="1"/>
  <c r="N129" i="1"/>
  <c r="O129" i="1"/>
  <c r="P129" i="1"/>
  <c r="Q129" i="1"/>
  <c r="R129" i="1"/>
  <c r="K129" i="1"/>
  <c r="J129" i="1"/>
  <c r="I129" i="1"/>
  <c r="H129" i="1"/>
  <c r="G129" i="1"/>
  <c r="F129" i="1"/>
  <c r="E129" i="1"/>
  <c r="D129" i="1"/>
  <c r="C129" i="1"/>
  <c r="L3" i="1"/>
  <c r="M3" i="1"/>
  <c r="N3" i="1"/>
  <c r="P3" i="1"/>
  <c r="Q3" i="1"/>
  <c r="R3" i="1"/>
  <c r="L12" i="1"/>
  <c r="M12" i="1"/>
  <c r="N12" i="1"/>
  <c r="O12" i="1"/>
  <c r="P12" i="1"/>
  <c r="Q12" i="1"/>
  <c r="R12" i="1"/>
  <c r="L14" i="1"/>
  <c r="M14" i="1"/>
  <c r="N14" i="1"/>
  <c r="O14" i="1"/>
  <c r="P14" i="1"/>
  <c r="Q14" i="1"/>
  <c r="R14" i="1"/>
  <c r="L18" i="1"/>
  <c r="M18" i="1"/>
  <c r="N18" i="1"/>
  <c r="P18" i="1"/>
  <c r="Q18" i="1"/>
  <c r="R18" i="1"/>
  <c r="L36" i="1"/>
  <c r="M36" i="1"/>
  <c r="N36" i="1"/>
  <c r="O36" i="1"/>
  <c r="P36" i="1"/>
  <c r="Q36" i="1"/>
  <c r="R36" i="1"/>
  <c r="L35" i="1"/>
  <c r="M35" i="1"/>
  <c r="N35" i="1"/>
  <c r="P35" i="1"/>
  <c r="Q35" i="1"/>
  <c r="R35" i="1"/>
  <c r="K36" i="1"/>
  <c r="J36" i="1"/>
  <c r="I36" i="1"/>
  <c r="H36" i="1"/>
  <c r="G36" i="1"/>
  <c r="F36" i="1"/>
  <c r="E36" i="1"/>
  <c r="D36" i="1"/>
  <c r="C36" i="1"/>
  <c r="B36" i="1"/>
  <c r="K35" i="1"/>
  <c r="J35" i="1"/>
  <c r="I35" i="1"/>
  <c r="G35" i="1"/>
  <c r="F35" i="1"/>
  <c r="E35" i="1"/>
  <c r="D35" i="1"/>
  <c r="C35" i="1"/>
  <c r="K18" i="1"/>
  <c r="J18" i="1"/>
  <c r="I18" i="1"/>
  <c r="G18" i="1"/>
  <c r="F18" i="1"/>
  <c r="E18" i="1"/>
  <c r="D18" i="1"/>
  <c r="C18" i="1"/>
  <c r="K14" i="1"/>
  <c r="J14" i="1"/>
  <c r="I14" i="1"/>
  <c r="H14" i="1"/>
  <c r="G14" i="1"/>
  <c r="F14" i="1"/>
  <c r="E14" i="1"/>
  <c r="D14" i="1"/>
  <c r="C14" i="1"/>
  <c r="B14" i="1"/>
  <c r="K12" i="1"/>
  <c r="J12" i="1"/>
  <c r="I12" i="1"/>
  <c r="H12" i="1"/>
  <c r="G12" i="1"/>
  <c r="F12" i="1"/>
  <c r="E12" i="1"/>
  <c r="D12" i="1"/>
  <c r="C12" i="1"/>
  <c r="B12" i="1"/>
  <c r="K3" i="1"/>
  <c r="J3" i="1"/>
  <c r="I3" i="1"/>
  <c r="G3" i="1"/>
  <c r="F3" i="1"/>
  <c r="E3" i="1"/>
  <c r="D3" i="1"/>
  <c r="C3" i="1"/>
  <c r="K13" i="2" l="1"/>
  <c r="K11" i="2"/>
  <c r="K16" i="2"/>
  <c r="O8" i="2"/>
  <c r="O12" i="2" s="1"/>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<sst xmlns="http://schemas.openxmlformats.org/spreadsheetml/2006/main" count="1356" uniqueCount="252">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</sst>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3" xfId="0" applyFont="1" applyFill="1" applyBorder="1" applyAlignment="1">
      <alignment horizontal="left" vertical="center" indent="2"/>
    </xf>
    <xf numFmtId="9" fontId="10" fillId="6" borderId="3" xfId="0" applyNumberFormat="1" applyFont="1" applyFill="1" applyBorder="1" applyAlignment="1">
      <alignment horizontal="righ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10" fillId="6" borderId="3" xfId="0" applyFont="1" applyFill="1" applyBorder="1" applyAlignment="1">
      <alignment horizontal="left" vertical="center"/>
    </xf>
    <xf numFmtId="164" fontId="10"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1"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1"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1"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9" fontId="13"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1"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1"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6"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8" fillId="12" borderId="17" xfId="0" applyFont="1" applyFill="1" applyBorder="1" applyAlignment="1">
      <alignment horizontal="left" vertical="center" wrapText="1"/>
    </xf>
    <xf numFmtId="10" fontId="19"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2" fillId="9" borderId="23" xfId="0" applyFont="1" applyFill="1" applyBorder="1" applyAlignment="1">
      <alignment horizontal="right" vertical="center" indent="1"/>
    </xf>
    <xf numFmtId="0" fontId="12" fillId="9" borderId="24"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5" xfId="0" applyFont="1" applyFill="1" applyBorder="1" applyAlignment="1">
      <alignment horizontal="right" vertical="center" indent="1"/>
    </xf>
    <xf numFmtId="9" fontId="12"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9" fontId="22"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5"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1" fillId="10" borderId="13" xfId="0" applyNumberFormat="1" applyFont="1" applyFill="1" applyBorder="1" applyAlignment="1">
      <alignment horizontal="right" vertical="center"/>
    </xf>
    <xf numFmtId="10" fontId="11" fillId="12" borderId="25" xfId="1" applyNumberFormat="1" applyFont="1" applyFill="1" applyBorder="1" applyAlignment="1">
      <alignment horizontal="right" vertical="center" indent="1"/>
    </xf>
    <xf numFmtId="10" fontId="11" fillId="12" borderId="12" xfId="1" applyNumberFormat="1" applyFont="1" applyFill="1" applyBorder="1" applyAlignment="1">
      <alignment horizontal="right" vertical="center" indent="1"/>
    </xf>
    <xf numFmtId="10" fontId="11" fillId="12" borderId="13" xfId="1" applyNumberFormat="1" applyFont="1" applyFill="1" applyBorder="1" applyAlignment="1">
      <alignment horizontal="right" vertical="center" indent="1"/>
    </xf>
    <xf numFmtId="2" fontId="15" fillId="12" borderId="15" xfId="0" applyNumberFormat="1" applyFont="1" applyFill="1" applyBorder="1" applyAlignment="1">
      <alignment vertical="center"/>
    </xf>
    <xf numFmtId="0" fontId="23" fillId="12" borderId="17" xfId="0" applyFont="1" applyFill="1" applyBorder="1" applyAlignment="1">
      <alignment horizontal="left" vertical="center" indent="1"/>
    </xf>
    <xf numFmtId="0" fontId="18" fillId="12" borderId="26" xfId="0" applyFont="1" applyFill="1" applyBorder="1" applyAlignment="1">
      <alignment horizontal="left" vertical="center" wrapText="1"/>
    </xf>
    <xf numFmtId="10" fontId="19" fillId="12" borderId="27" xfId="0" applyNumberFormat="1" applyFont="1" applyFill="1" applyBorder="1" applyAlignment="1">
      <alignment vertical="center"/>
    </xf>
    <xf numFmtId="9" fontId="12"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5" fillId="12" borderId="15" xfId="0" applyNumberFormat="1" applyFont="1" applyFill="1" applyBorder="1" applyAlignment="1">
      <alignment horizontal="right" vertical="center"/>
    </xf>
    <xf numFmtId="0" fontId="11" fillId="11" borderId="1" xfId="0" applyFont="1" applyFill="1" applyBorder="1" applyAlignment="1">
      <alignment horizontal="left" vertical="center" wrapText="1" indent="2"/>
    </xf>
    <xf numFmtId="10" fontId="19" fillId="12" borderId="15" xfId="0" applyNumberFormat="1" applyFont="1" applyFill="1" applyBorder="1" applyAlignment="1">
      <alignment horizontal="right" vertical="center"/>
    </xf>
    <xf numFmtId="10" fontId="19" fillId="12" borderId="27" xfId="0" applyNumberFormat="1" applyFont="1" applyFill="1" applyBorder="1" applyAlignment="1">
      <alignment horizontal="right" vertical="center"/>
    </xf>
    <xf numFmtId="164" fontId="11" fillId="10" borderId="29" xfId="0" applyNumberFormat="1" applyFont="1" applyFill="1" applyBorder="1" applyAlignment="1">
      <alignment horizontal="right" vertical="center"/>
    </xf>
    <xf numFmtId="0" fontId="11" fillId="12" borderId="12" xfId="0" applyFont="1" applyFill="1" applyBorder="1" applyAlignment="1">
      <alignment horizontal="left" vertical="center" indent="2"/>
    </xf>
    <xf numFmtId="0" fontId="11"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2" fillId="9" borderId="26" xfId="1" applyNumberFormat="1" applyFont="1" applyFill="1" applyBorder="1" applyAlignment="1">
      <alignment horizontal="center" vertical="center"/>
    </xf>
    <xf numFmtId="10" fontId="12" fillId="9" borderId="27"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2" fillId="12" borderId="12" xfId="1" applyFont="1" applyFill="1" applyBorder="1" applyAlignment="1">
      <alignment horizontal="center" vertical="center"/>
    </xf>
    <xf numFmtId="9" fontId="12"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1"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https://www.bing.com/financeapi/forcetrigger?t=a1uypr&amp;q=XNYS%3aHUBS&amp;form=skydnc</v>
    <v>Learn more on Bing</v>
  </rv>
  <rv s="1">
    <v>0</v>
    <v>HUBSPOT, INC. (XNYS:HUBS)</v>
    <v>2</v>
    <v>3</v>
    <v>Finance</v>
    <v>4</v>
    <v>en-US</v>
    <v>a1uypr</v>
    <v>268435456</v>
    <v>1</v>
    <v>Powered by Refinitiv</v>
    <v>581.4</v>
    <v>267.99</v>
    <v>1.6374</v>
    <v>10</v>
    <v>2.0323999999999998E-2</v>
    <v>-0.11</v>
    <v>-2.1909999999999999E-4</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7478</v>
    <v>New York Stock Exchange</v>
    <v>XNYS</v>
    <v>XNYS</v>
    <v>25 First Street, CAMBRIDGE, MA, 02141 US</v>
    <v>506.7</v>
    <v>Software &amp; IT Services</v>
    <v>Stock</v>
    <v>45269.000000022657</v>
    <v>0</v>
    <v>485.78</v>
    <v>25267944301</v>
    <v>HUBSPOT, INC.</v>
    <v>HUBSPOT, INC.</v>
    <v>488.46</v>
    <v>492.04</v>
    <v>502.04</v>
    <v>501.93</v>
    <v>50330540</v>
    <v>HUBS</v>
    <v>HUBSPOT, INC. (XNYS:HUBS)</v>
    <v>392337</v>
    <v>706287</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UB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HUB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4"/>
  <sheetViews>
    <sheetView topLeftCell="A159" workbookViewId="0">
      <pane xSplit="1" topLeftCell="B1" activePane="topRight" state="frozen"/>
      <selection pane="topRight" activeCell="A190" sqref="A190:XFD190"/>
    </sheetView>
  </sheetViews>
  <sheetFormatPr baseColWidth="10" defaultRowHeight="15" x14ac:dyDescent="0.2"/>
  <cols>
    <col min="1" max="1" width="40.83203125" customWidth="1"/>
    <col min="2" max="19" width="15.83203125" customWidth="1"/>
  </cols>
  <sheetData>
    <row r="1" spans="1:18"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ht="16" x14ac:dyDescent="0.2">
      <c r="A2" s="35" t="s">
        <v>17</v>
      </c>
      <c r="B2" s="33">
        <v>28553000</v>
      </c>
      <c r="C2" s="33">
        <v>51604000</v>
      </c>
      <c r="D2" s="33">
        <v>77634000</v>
      </c>
      <c r="E2" s="33">
        <v>115876000</v>
      </c>
      <c r="F2" s="33">
        <v>181943000</v>
      </c>
      <c r="G2" s="33">
        <v>270967000</v>
      </c>
      <c r="H2" s="33">
        <v>375612000</v>
      </c>
      <c r="I2" s="33">
        <v>512980000</v>
      </c>
      <c r="J2" s="33">
        <v>674860000</v>
      </c>
      <c r="K2" s="33">
        <v>883026000</v>
      </c>
      <c r="L2" s="33">
        <v>1300658000</v>
      </c>
      <c r="M2" s="33">
        <v>1730969000</v>
      </c>
      <c r="N2" s="34">
        <v>1944374000</v>
      </c>
      <c r="O2" s="33">
        <v>443958000</v>
      </c>
      <c r="P2" s="33">
        <v>469658000</v>
      </c>
      <c r="Q2" s="33">
        <v>501620000</v>
      </c>
      <c r="R2" s="33">
        <v>529138000</v>
      </c>
    </row>
    <row r="3" spans="1:18" ht="16" x14ac:dyDescent="0.2">
      <c r="A3" s="8" t="s">
        <v>190</v>
      </c>
      <c r="B3" s="9"/>
      <c r="C3" s="10">
        <f t="shared" ref="C3:K3" si="0">(C2/B2)-1</f>
        <v>0.80730571218435898</v>
      </c>
      <c r="D3" s="10">
        <f t="shared" si="0"/>
        <v>0.5044182621502209</v>
      </c>
      <c r="E3" s="10">
        <f t="shared" si="0"/>
        <v>0.49259345132287402</v>
      </c>
      <c r="F3" s="10">
        <f t="shared" si="0"/>
        <v>0.5701525768925404</v>
      </c>
      <c r="G3" s="10">
        <f t="shared" si="0"/>
        <v>0.48929609822856612</v>
      </c>
      <c r="H3" s="10"/>
      <c r="I3" s="10">
        <f t="shared" si="0"/>
        <v>0.36571781519227287</v>
      </c>
      <c r="J3" s="10">
        <f t="shared" si="0"/>
        <v>0.31556785839603885</v>
      </c>
      <c r="K3" s="10">
        <f t="shared" si="0"/>
        <v>0.30845805055863429</v>
      </c>
      <c r="L3" s="10">
        <f t="shared" ref="L3" si="1">(L2/K2)-1</f>
        <v>0.47295549621415445</v>
      </c>
      <c r="M3" s="10">
        <f t="shared" ref="M3" si="2">(M2/L2)-1</f>
        <v>0.33084100509126912</v>
      </c>
      <c r="N3" s="10">
        <f t="shared" ref="N3" si="3">(N2/M2)-1</f>
        <v>0.1232864366721762</v>
      </c>
      <c r="O3" s="10"/>
      <c r="P3" s="10">
        <f t="shared" ref="P3" si="4">(P2/O2)-1</f>
        <v>5.7888358808716234E-2</v>
      </c>
      <c r="Q3" s="10">
        <f t="shared" ref="Q3" si="5">(Q2/P2)-1</f>
        <v>6.805377530032497E-2</v>
      </c>
      <c r="R3" s="10">
        <f t="shared" ref="R3" si="6">(R2/Q2)-1</f>
        <v>5.4858259240062157E-2</v>
      </c>
    </row>
    <row r="4" spans="1:18" ht="16" x14ac:dyDescent="0.2">
      <c r="A4" s="3" t="s">
        <v>18</v>
      </c>
      <c r="B4" s="4">
        <v>28553000</v>
      </c>
      <c r="C4" s="4">
        <v>51604000</v>
      </c>
      <c r="D4" s="4">
        <v>77634000</v>
      </c>
      <c r="E4" s="4">
        <v>115876000</v>
      </c>
      <c r="F4" s="4">
        <v>181943000</v>
      </c>
      <c r="G4" s="4">
        <v>270967000</v>
      </c>
      <c r="H4" s="4">
        <v>375612000</v>
      </c>
      <c r="I4" s="4">
        <v>512980000</v>
      </c>
      <c r="J4" s="4">
        <v>674860000</v>
      </c>
      <c r="K4" s="4">
        <v>883026000</v>
      </c>
      <c r="L4" s="4">
        <v>1300658000</v>
      </c>
      <c r="M4" s="4">
        <v>1730969000</v>
      </c>
      <c r="N4" s="5">
        <v>1944374000</v>
      </c>
      <c r="O4" s="4">
        <v>443958000</v>
      </c>
      <c r="P4" s="4">
        <v>469658000</v>
      </c>
      <c r="Q4" s="4">
        <v>501620000</v>
      </c>
      <c r="R4" s="4">
        <v>529138000</v>
      </c>
    </row>
    <row r="5" spans="1:18" ht="16" x14ac:dyDescent="0.2">
      <c r="A5" s="3" t="s">
        <v>19</v>
      </c>
      <c r="B5" s="4">
        <v>12080000</v>
      </c>
      <c r="C5" s="4">
        <v>16838000</v>
      </c>
      <c r="D5" s="4">
        <v>29039000</v>
      </c>
      <c r="E5" s="4">
        <v>37080000</v>
      </c>
      <c r="F5" s="4">
        <v>47923000</v>
      </c>
      <c r="G5" s="4">
        <v>61865000</v>
      </c>
      <c r="H5" s="4">
        <v>75729000</v>
      </c>
      <c r="I5" s="4">
        <v>100357000</v>
      </c>
      <c r="J5" s="4">
        <v>129958000</v>
      </c>
      <c r="K5" s="4">
        <v>166959000</v>
      </c>
      <c r="L5" s="4">
        <v>258857000</v>
      </c>
      <c r="M5" s="4">
        <v>314259000</v>
      </c>
      <c r="N5" s="5">
        <v>331724000</v>
      </c>
      <c r="O5" s="4">
        <v>82127000</v>
      </c>
      <c r="P5" s="4">
        <v>80265000</v>
      </c>
      <c r="Q5" s="4">
        <v>82046000</v>
      </c>
      <c r="R5" s="4">
        <v>87286000</v>
      </c>
    </row>
    <row r="6" spans="1:18" ht="16" x14ac:dyDescent="0.2">
      <c r="A6" s="3" t="s">
        <v>20</v>
      </c>
      <c r="B6" s="4">
        <v>12080000</v>
      </c>
      <c r="C6" s="4">
        <v>16838000</v>
      </c>
      <c r="D6" s="4">
        <v>29039000</v>
      </c>
      <c r="E6" s="4">
        <v>37080000</v>
      </c>
      <c r="F6" s="4">
        <v>47923000</v>
      </c>
      <c r="G6" s="4">
        <v>61865000</v>
      </c>
      <c r="H6" s="4">
        <v>75729000</v>
      </c>
      <c r="I6" s="4">
        <v>100357000</v>
      </c>
      <c r="J6" s="4">
        <v>129958000</v>
      </c>
      <c r="K6" s="4">
        <v>166959000</v>
      </c>
      <c r="L6" s="4">
        <v>258857000</v>
      </c>
      <c r="M6" s="4">
        <v>314259000</v>
      </c>
      <c r="N6" s="5">
        <v>331724000</v>
      </c>
      <c r="O6" s="4">
        <v>82127000</v>
      </c>
      <c r="P6" s="4">
        <v>80265000</v>
      </c>
      <c r="Q6" s="4">
        <v>82046000</v>
      </c>
      <c r="R6" s="4">
        <v>87286000</v>
      </c>
    </row>
    <row r="7" spans="1:18" ht="16" x14ac:dyDescent="0.2">
      <c r="A7" s="35" t="s">
        <v>21</v>
      </c>
      <c r="B7" s="33">
        <v>16473000</v>
      </c>
      <c r="C7" s="33">
        <v>34766000</v>
      </c>
      <c r="D7" s="33">
        <v>48595000</v>
      </c>
      <c r="E7" s="33">
        <v>78796000</v>
      </c>
      <c r="F7" s="33">
        <v>134020000</v>
      </c>
      <c r="G7" s="33">
        <v>209102000</v>
      </c>
      <c r="H7" s="33">
        <v>299883000</v>
      </c>
      <c r="I7" s="33">
        <v>412623000</v>
      </c>
      <c r="J7" s="33">
        <v>544902000</v>
      </c>
      <c r="K7" s="33">
        <v>716067000</v>
      </c>
      <c r="L7" s="33">
        <v>1041801000</v>
      </c>
      <c r="M7" s="33">
        <v>1416710000</v>
      </c>
      <c r="N7" s="34">
        <v>1612650000</v>
      </c>
      <c r="O7" s="33">
        <v>361831000</v>
      </c>
      <c r="P7" s="33">
        <v>389393000</v>
      </c>
      <c r="Q7" s="33">
        <v>419574000</v>
      </c>
      <c r="R7" s="33">
        <v>441852000</v>
      </c>
    </row>
    <row r="8" spans="1:18" ht="16" x14ac:dyDescent="0.2">
      <c r="A8" s="30" t="s">
        <v>57</v>
      </c>
      <c r="B8" s="31">
        <v>57.69</v>
      </c>
      <c r="C8" s="31">
        <v>67.37</v>
      </c>
      <c r="D8" s="31">
        <v>62.59</v>
      </c>
      <c r="E8" s="33">
        <v>68</v>
      </c>
      <c r="F8" s="31">
        <v>73.66</v>
      </c>
      <c r="G8" s="31">
        <v>77.17</v>
      </c>
      <c r="H8" s="31">
        <v>79.84</v>
      </c>
      <c r="I8" s="31">
        <v>80.44</v>
      </c>
      <c r="J8" s="31">
        <v>80.739999999999995</v>
      </c>
      <c r="K8" s="31">
        <v>81.09</v>
      </c>
      <c r="L8" s="31">
        <v>80.099999999999994</v>
      </c>
      <c r="M8" s="31">
        <v>81.84</v>
      </c>
      <c r="N8" s="32">
        <v>82.94</v>
      </c>
      <c r="O8" s="31">
        <v>81.5</v>
      </c>
      <c r="P8" s="31">
        <v>82.91</v>
      </c>
      <c r="Q8" s="31">
        <v>83.64</v>
      </c>
      <c r="R8" s="31">
        <v>83.5</v>
      </c>
    </row>
    <row r="9" spans="1:18" ht="16" x14ac:dyDescent="0.2">
      <c r="A9" s="3" t="s">
        <v>22</v>
      </c>
      <c r="B9" s="4" t="s">
        <v>23</v>
      </c>
      <c r="C9" s="4" t="s">
        <v>23</v>
      </c>
      <c r="D9" s="4" t="s">
        <v>23</v>
      </c>
      <c r="E9" s="4" t="s">
        <v>23</v>
      </c>
      <c r="F9" s="4" t="s">
        <v>23</v>
      </c>
      <c r="G9" s="4" t="s">
        <v>23</v>
      </c>
      <c r="H9" s="4" t="s">
        <v>23</v>
      </c>
      <c r="I9" s="4" t="s">
        <v>23</v>
      </c>
      <c r="J9" s="4" t="s">
        <v>23</v>
      </c>
      <c r="K9" s="4" t="s">
        <v>23</v>
      </c>
      <c r="L9" s="4" t="s">
        <v>23</v>
      </c>
      <c r="M9" s="4" t="s">
        <v>23</v>
      </c>
      <c r="N9" s="5" t="s">
        <v>23</v>
      </c>
      <c r="O9" s="4" t="s">
        <v>23</v>
      </c>
      <c r="P9" s="4" t="s">
        <v>23</v>
      </c>
      <c r="Q9" s="4" t="s">
        <v>23</v>
      </c>
      <c r="R9" s="4" t="s">
        <v>23</v>
      </c>
    </row>
    <row r="10" spans="1:18" ht="16" x14ac:dyDescent="0.2">
      <c r="A10" s="3" t="s">
        <v>24</v>
      </c>
      <c r="B10" s="4">
        <v>40888000</v>
      </c>
      <c r="C10" s="4">
        <v>53506000</v>
      </c>
      <c r="D10" s="4">
        <v>82845000</v>
      </c>
      <c r="E10" s="4">
        <v>127405000</v>
      </c>
      <c r="F10" s="4">
        <v>180494000</v>
      </c>
      <c r="G10" s="4">
        <v>253764000</v>
      </c>
      <c r="H10" s="4">
        <v>340019000</v>
      </c>
      <c r="I10" s="4">
        <v>460881000</v>
      </c>
      <c r="J10" s="4">
        <v>591893000</v>
      </c>
      <c r="K10" s="4">
        <v>766895000</v>
      </c>
      <c r="L10" s="4">
        <v>1096600000</v>
      </c>
      <c r="M10" s="4">
        <v>1525811000</v>
      </c>
      <c r="N10" s="5">
        <v>1729165000</v>
      </c>
      <c r="O10" s="4">
        <v>394044000</v>
      </c>
      <c r="P10" s="4">
        <v>402879000</v>
      </c>
      <c r="Q10" s="4">
        <v>435771000</v>
      </c>
      <c r="R10" s="4">
        <v>496471000</v>
      </c>
    </row>
    <row r="11" spans="1:18" ht="16" x14ac:dyDescent="0.2">
      <c r="A11" s="30" t="s">
        <v>25</v>
      </c>
      <c r="B11" s="33">
        <v>30857000</v>
      </c>
      <c r="C11" s="33">
        <v>42921000</v>
      </c>
      <c r="D11" s="33">
        <v>67827000</v>
      </c>
      <c r="E11" s="33">
        <v>101767000</v>
      </c>
      <c r="F11" s="33">
        <v>148037000</v>
      </c>
      <c r="G11" s="33">
        <v>207767000</v>
      </c>
      <c r="H11" s="33">
        <v>269646000</v>
      </c>
      <c r="I11" s="33">
        <v>343278000</v>
      </c>
      <c r="J11" s="33">
        <v>433656000</v>
      </c>
      <c r="K11" s="33">
        <v>561306000</v>
      </c>
      <c r="L11" s="33">
        <v>794630000</v>
      </c>
      <c r="M11" s="33">
        <v>1083789000</v>
      </c>
      <c r="N11" s="34">
        <v>1201155000</v>
      </c>
      <c r="O11" s="33">
        <v>280006000</v>
      </c>
      <c r="P11" s="33">
        <v>286545000</v>
      </c>
      <c r="Q11" s="33">
        <v>308088000</v>
      </c>
      <c r="R11" s="33">
        <v>326516000</v>
      </c>
    </row>
    <row r="12" spans="1:18" ht="16" x14ac:dyDescent="0.2">
      <c r="A12" s="11" t="s">
        <v>191</v>
      </c>
      <c r="B12" s="12">
        <f t="shared" ref="B12:R12" si="7">B11/B2</f>
        <v>1.0806920463699086</v>
      </c>
      <c r="C12" s="12">
        <f t="shared" si="7"/>
        <v>0.83173784977908694</v>
      </c>
      <c r="D12" s="12">
        <f t="shared" si="7"/>
        <v>0.87367648195378311</v>
      </c>
      <c r="E12" s="12">
        <f t="shared" si="7"/>
        <v>0.87824053298353411</v>
      </c>
      <c r="F12" s="12">
        <f t="shared" si="7"/>
        <v>0.81364493275366456</v>
      </c>
      <c r="G12" s="12">
        <f t="shared" si="7"/>
        <v>0.76676126613203821</v>
      </c>
      <c r="H12" s="12">
        <f t="shared" si="7"/>
        <v>0.71788441263857383</v>
      </c>
      <c r="I12" s="12">
        <f t="shared" si="7"/>
        <v>0.66918398378104405</v>
      </c>
      <c r="J12" s="12">
        <f t="shared" si="7"/>
        <v>0.64258661055626354</v>
      </c>
      <c r="K12" s="12">
        <f t="shared" si="7"/>
        <v>0.63566191708964404</v>
      </c>
      <c r="L12" s="12">
        <f t="shared" si="7"/>
        <v>0.61094461418758816</v>
      </c>
      <c r="M12" s="12">
        <f t="shared" si="7"/>
        <v>0.62611693219231546</v>
      </c>
      <c r="N12" s="12">
        <f t="shared" si="7"/>
        <v>0.61775923767752505</v>
      </c>
      <c r="O12" s="12">
        <f t="shared" si="7"/>
        <v>0.63070380531491721</v>
      </c>
      <c r="P12" s="12">
        <f t="shared" si="7"/>
        <v>0.61011416818195363</v>
      </c>
      <c r="Q12" s="12">
        <f t="shared" si="7"/>
        <v>0.61418603723934451</v>
      </c>
      <c r="R12" s="12">
        <f t="shared" si="7"/>
        <v>0.61707153899360845</v>
      </c>
    </row>
    <row r="13" spans="1:18" ht="16" x14ac:dyDescent="0.2">
      <c r="A13" s="30" t="s">
        <v>26</v>
      </c>
      <c r="B13" s="33">
        <v>10031000</v>
      </c>
      <c r="C13" s="33">
        <v>10585000</v>
      </c>
      <c r="D13" s="33">
        <v>15018000</v>
      </c>
      <c r="E13" s="33">
        <v>25638000</v>
      </c>
      <c r="F13" s="33">
        <v>32457000</v>
      </c>
      <c r="G13" s="33">
        <v>45997000</v>
      </c>
      <c r="H13" s="33">
        <v>70373000</v>
      </c>
      <c r="I13" s="33">
        <v>117603000</v>
      </c>
      <c r="J13" s="33">
        <v>158237000</v>
      </c>
      <c r="K13" s="33">
        <v>205589000</v>
      </c>
      <c r="L13" s="33">
        <v>301970000</v>
      </c>
      <c r="M13" s="33">
        <v>442022000</v>
      </c>
      <c r="N13" s="34">
        <v>528010000</v>
      </c>
      <c r="O13" s="33">
        <v>114038000</v>
      </c>
      <c r="P13" s="33">
        <v>116334000</v>
      </c>
      <c r="Q13" s="33">
        <v>127683000</v>
      </c>
      <c r="R13" s="33">
        <v>169955000</v>
      </c>
    </row>
    <row r="14" spans="1:18" ht="16" x14ac:dyDescent="0.2">
      <c r="A14" s="13" t="s">
        <v>192</v>
      </c>
      <c r="B14" s="14">
        <f t="shared" ref="B14:R14" si="8">B13/B2</f>
        <v>0.3513115959794067</v>
      </c>
      <c r="C14" s="14">
        <f t="shared" si="8"/>
        <v>0.20511975815828232</v>
      </c>
      <c r="D14" s="14">
        <f t="shared" si="8"/>
        <v>0.19344617049231008</v>
      </c>
      <c r="E14" s="14">
        <f t="shared" si="8"/>
        <v>0.22125375401291036</v>
      </c>
      <c r="F14" s="14">
        <f t="shared" si="8"/>
        <v>0.17839103455477814</v>
      </c>
      <c r="G14" s="14">
        <f t="shared" si="8"/>
        <v>0.16975129812855441</v>
      </c>
      <c r="H14" s="14">
        <f t="shared" si="8"/>
        <v>0.18735556904465245</v>
      </c>
      <c r="I14" s="14">
        <f t="shared" si="8"/>
        <v>0.22925455183437951</v>
      </c>
      <c r="J14" s="14">
        <f t="shared" si="8"/>
        <v>0.23447381679163085</v>
      </c>
      <c r="K14" s="14">
        <f t="shared" si="8"/>
        <v>0.23282326907701473</v>
      </c>
      <c r="L14" s="14">
        <f t="shared" si="8"/>
        <v>0.23216710311242464</v>
      </c>
      <c r="M14" s="14">
        <f t="shared" si="8"/>
        <v>0.25536101455312027</v>
      </c>
      <c r="N14" s="14">
        <f t="shared" si="8"/>
        <v>0.27155783815253648</v>
      </c>
      <c r="O14" s="14">
        <f t="shared" si="8"/>
        <v>0.2568666405380689</v>
      </c>
      <c r="P14" s="14">
        <f t="shared" si="8"/>
        <v>0.24769938976872533</v>
      </c>
      <c r="Q14" s="14">
        <f t="shared" si="8"/>
        <v>0.25454128623260636</v>
      </c>
      <c r="R14" s="14">
        <f t="shared" si="8"/>
        <v>0.32119220316817165</v>
      </c>
    </row>
    <row r="15" spans="1:18" ht="16" x14ac:dyDescent="0.2">
      <c r="A15" s="3" t="s">
        <v>27</v>
      </c>
      <c r="B15" s="4" t="s">
        <v>23</v>
      </c>
      <c r="C15" s="4" t="s">
        <v>23</v>
      </c>
      <c r="D15" s="4" t="s">
        <v>23</v>
      </c>
      <c r="E15" s="4" t="s">
        <v>23</v>
      </c>
      <c r="F15" s="4" t="s">
        <v>23</v>
      </c>
      <c r="G15" s="4" t="s">
        <v>23</v>
      </c>
      <c r="H15" s="4" t="s">
        <v>23</v>
      </c>
      <c r="I15" s="4" t="s">
        <v>23</v>
      </c>
      <c r="J15" s="4" t="s">
        <v>23</v>
      </c>
      <c r="K15" s="4" t="s">
        <v>23</v>
      </c>
      <c r="L15" s="4" t="s">
        <v>23</v>
      </c>
      <c r="M15" s="4" t="s">
        <v>23</v>
      </c>
      <c r="N15" s="5" t="s">
        <v>23</v>
      </c>
      <c r="O15" s="4" t="s">
        <v>23</v>
      </c>
      <c r="P15" s="4" t="s">
        <v>23</v>
      </c>
      <c r="Q15" s="4" t="s">
        <v>23</v>
      </c>
      <c r="R15" s="4" t="s">
        <v>23</v>
      </c>
    </row>
    <row r="16" spans="1:18" ht="16" x14ac:dyDescent="0.2">
      <c r="A16" s="35" t="s">
        <v>28</v>
      </c>
      <c r="B16" s="33">
        <v>-24415000</v>
      </c>
      <c r="C16" s="33">
        <v>-18740000</v>
      </c>
      <c r="D16" s="33">
        <v>-34250000</v>
      </c>
      <c r="E16" s="33">
        <v>-48609000</v>
      </c>
      <c r="F16" s="33">
        <v>-46474000</v>
      </c>
      <c r="G16" s="33">
        <v>-44662000</v>
      </c>
      <c r="H16" s="33">
        <v>-40136000</v>
      </c>
      <c r="I16" s="33">
        <v>-48258000</v>
      </c>
      <c r="J16" s="33">
        <v>-46991000</v>
      </c>
      <c r="K16" s="33">
        <v>-50828000</v>
      </c>
      <c r="L16" s="33">
        <v>-54799000</v>
      </c>
      <c r="M16" s="33">
        <v>-109101000</v>
      </c>
      <c r="N16" s="34">
        <v>-116515000</v>
      </c>
      <c r="O16" s="33">
        <v>-32213000</v>
      </c>
      <c r="P16" s="33">
        <v>-13486000</v>
      </c>
      <c r="Q16" s="33">
        <v>-16197000</v>
      </c>
      <c r="R16" s="33">
        <v>-54619000</v>
      </c>
    </row>
    <row r="17" spans="1:18" ht="16" x14ac:dyDescent="0.2">
      <c r="A17" s="30" t="s">
        <v>58</v>
      </c>
      <c r="B17" s="31">
        <v>-85.51</v>
      </c>
      <c r="C17" s="31">
        <v>-36.32</v>
      </c>
      <c r="D17" s="31">
        <v>-44.12</v>
      </c>
      <c r="E17" s="31">
        <v>-41.95</v>
      </c>
      <c r="F17" s="31">
        <v>-25.54</v>
      </c>
      <c r="G17" s="31">
        <v>-16.48</v>
      </c>
      <c r="H17" s="31">
        <v>-10.69</v>
      </c>
      <c r="I17" s="31">
        <v>-9.41</v>
      </c>
      <c r="J17" s="31">
        <v>-6.96</v>
      </c>
      <c r="K17" s="31">
        <v>-5.76</v>
      </c>
      <c r="L17" s="31">
        <v>-4.21</v>
      </c>
      <c r="M17" s="31">
        <v>-6.3</v>
      </c>
      <c r="N17" s="32">
        <v>-5.99</v>
      </c>
      <c r="O17" s="31">
        <v>-7.26</v>
      </c>
      <c r="P17" s="31">
        <v>-2.87</v>
      </c>
      <c r="Q17" s="31">
        <v>-3.23</v>
      </c>
      <c r="R17" s="31">
        <v>-10.32</v>
      </c>
    </row>
    <row r="18" spans="1:18" ht="16" x14ac:dyDescent="0.2">
      <c r="A18" s="15" t="s">
        <v>193</v>
      </c>
      <c r="B18" s="16"/>
      <c r="C18" s="12">
        <f>(C16/B16)-1</f>
        <v>-0.23243907433954536</v>
      </c>
      <c r="D18" s="12">
        <f>(D16/C16)-1</f>
        <v>0.82764140875133396</v>
      </c>
      <c r="E18" s="12">
        <f>(E16/D16)-1</f>
        <v>0.41924087591240866</v>
      </c>
      <c r="F18" s="12">
        <f t="shared" ref="F18:K18" si="9">(F16/E16)-1</f>
        <v>-4.3921907465695686E-2</v>
      </c>
      <c r="G18" s="12">
        <f t="shared" si="9"/>
        <v>-3.8989542539914823E-2</v>
      </c>
      <c r="H18" s="12"/>
      <c r="I18" s="12">
        <f t="shared" si="9"/>
        <v>0.20236196930436523</v>
      </c>
      <c r="J18" s="12">
        <f t="shared" si="9"/>
        <v>-2.6254714244270394E-2</v>
      </c>
      <c r="K18" s="12">
        <f t="shared" si="9"/>
        <v>8.1653933731991257E-2</v>
      </c>
      <c r="L18" s="12">
        <f t="shared" ref="L18" si="10">(L16/K16)-1</f>
        <v>7.8126229637207834E-2</v>
      </c>
      <c r="M18" s="12">
        <f t="shared" ref="M18" si="11">(M16/L16)-1</f>
        <v>0.99093049143232537</v>
      </c>
      <c r="N18" s="12">
        <f t="shared" ref="N18" si="12">(N16/M16)-1</f>
        <v>6.7955380793943254E-2</v>
      </c>
      <c r="O18" s="12"/>
      <c r="P18" s="12">
        <f t="shared" ref="P18" si="13">(P16/O16)-1</f>
        <v>-0.58134914475522304</v>
      </c>
      <c r="Q18" s="12">
        <f t="shared" ref="Q18" si="14">(Q16/P16)-1</f>
        <v>0.20102328340501252</v>
      </c>
      <c r="R18" s="12">
        <f t="shared" ref="R18" si="15">(R16/Q16)-1</f>
        <v>2.3721676853738347</v>
      </c>
    </row>
    <row r="19" spans="1:18" ht="16" x14ac:dyDescent="0.2">
      <c r="A19" s="3" t="s">
        <v>29</v>
      </c>
      <c r="B19" s="4">
        <v>-4000</v>
      </c>
      <c r="C19" s="4">
        <v>38000</v>
      </c>
      <c r="D19" s="4">
        <v>24000</v>
      </c>
      <c r="E19" s="4">
        <v>-288000</v>
      </c>
      <c r="F19" s="4">
        <v>-833000</v>
      </c>
      <c r="G19" s="4">
        <v>367000</v>
      </c>
      <c r="H19" s="4">
        <v>9903000</v>
      </c>
      <c r="I19" s="4">
        <v>13702000</v>
      </c>
      <c r="J19" s="4">
        <v>3782000</v>
      </c>
      <c r="K19" s="4">
        <v>29987000</v>
      </c>
      <c r="L19" s="4">
        <v>19019000</v>
      </c>
      <c r="M19" s="4">
        <v>-4409000</v>
      </c>
      <c r="N19" s="5">
        <v>67625000</v>
      </c>
      <c r="O19" s="4">
        <v>-2550000</v>
      </c>
      <c r="P19" s="4">
        <v>-592000</v>
      </c>
      <c r="Q19" s="4">
        <v>19822000</v>
      </c>
      <c r="R19" s="4">
        <v>50945000</v>
      </c>
    </row>
    <row r="20" spans="1:18" ht="16" x14ac:dyDescent="0.2">
      <c r="A20" s="3" t="s">
        <v>30</v>
      </c>
      <c r="B20" s="4">
        <v>-6000</v>
      </c>
      <c r="C20" s="4">
        <v>37000</v>
      </c>
      <c r="D20" s="4">
        <v>-14000</v>
      </c>
      <c r="E20" s="4">
        <v>276000</v>
      </c>
      <c r="F20" s="4">
        <v>-205000</v>
      </c>
      <c r="G20" s="4">
        <v>-589000</v>
      </c>
      <c r="H20" s="4">
        <v>9344000</v>
      </c>
      <c r="I20" s="4">
        <v>12210000</v>
      </c>
      <c r="J20" s="4">
        <v>3389000</v>
      </c>
      <c r="K20" s="4">
        <v>29276000</v>
      </c>
      <c r="L20" s="4">
        <v>29109000</v>
      </c>
      <c r="M20" s="4">
        <v>-11238000</v>
      </c>
      <c r="N20" s="5">
        <v>-32718000</v>
      </c>
      <c r="O20" s="4">
        <v>-3735000</v>
      </c>
      <c r="P20" s="4">
        <v>-6836000</v>
      </c>
      <c r="Q20" s="4">
        <v>-9542000</v>
      </c>
      <c r="R20" s="4">
        <v>-12605000</v>
      </c>
    </row>
    <row r="21" spans="1:18" ht="16" x14ac:dyDescent="0.2">
      <c r="A21" s="3" t="s">
        <v>31</v>
      </c>
      <c r="B21" s="4">
        <v>30000</v>
      </c>
      <c r="C21" s="4">
        <v>63000</v>
      </c>
      <c r="D21" s="4">
        <v>20000</v>
      </c>
      <c r="E21" s="4">
        <v>322000</v>
      </c>
      <c r="F21" s="4">
        <v>185000</v>
      </c>
      <c r="G21" s="4">
        <v>265000</v>
      </c>
      <c r="H21" s="4">
        <v>13181000</v>
      </c>
      <c r="I21" s="4">
        <v>21386000</v>
      </c>
      <c r="J21" s="4">
        <v>22818000</v>
      </c>
      <c r="K21" s="4">
        <v>37049000</v>
      </c>
      <c r="L21" s="4">
        <v>30282000</v>
      </c>
      <c r="M21" s="4">
        <v>3762000</v>
      </c>
      <c r="N21" s="5">
        <v>3731000</v>
      </c>
      <c r="O21" s="4">
        <v>923000</v>
      </c>
      <c r="P21" s="4">
        <v>941000</v>
      </c>
      <c r="Q21" s="4">
        <v>930000</v>
      </c>
      <c r="R21" s="4">
        <v>937000</v>
      </c>
    </row>
    <row r="22" spans="1:18" ht="16" x14ac:dyDescent="0.2">
      <c r="A22" s="3" t="s">
        <v>32</v>
      </c>
      <c r="B22" s="4">
        <v>36000</v>
      </c>
      <c r="C22" s="4">
        <v>26000</v>
      </c>
      <c r="D22" s="4">
        <v>34000</v>
      </c>
      <c r="E22" s="4">
        <v>46000</v>
      </c>
      <c r="F22" s="4">
        <v>390000</v>
      </c>
      <c r="G22" s="4">
        <v>854000</v>
      </c>
      <c r="H22" s="4">
        <v>3837000</v>
      </c>
      <c r="I22" s="4">
        <v>9176000</v>
      </c>
      <c r="J22" s="4">
        <v>19429000</v>
      </c>
      <c r="K22" s="4">
        <v>7773000</v>
      </c>
      <c r="L22" s="4">
        <v>1173000</v>
      </c>
      <c r="M22" s="4">
        <v>15000000</v>
      </c>
      <c r="N22" s="5">
        <v>36449000</v>
      </c>
      <c r="O22" s="4">
        <v>4658000</v>
      </c>
      <c r="P22" s="4">
        <v>7777000</v>
      </c>
      <c r="Q22" s="4">
        <v>10472000</v>
      </c>
      <c r="R22" s="4">
        <v>13542000</v>
      </c>
    </row>
    <row r="23" spans="1:18" ht="16" x14ac:dyDescent="0.2">
      <c r="A23" s="3" t="s">
        <v>33</v>
      </c>
      <c r="B23" s="4">
        <v>2000</v>
      </c>
      <c r="C23" s="4">
        <v>1000</v>
      </c>
      <c r="D23" s="4">
        <v>38000</v>
      </c>
      <c r="E23" s="4">
        <v>-564000</v>
      </c>
      <c r="F23" s="4">
        <v>-628000</v>
      </c>
      <c r="G23" s="4">
        <v>956000</v>
      </c>
      <c r="H23" s="4">
        <v>559000</v>
      </c>
      <c r="I23" s="4">
        <v>1492000</v>
      </c>
      <c r="J23" s="4">
        <v>393000</v>
      </c>
      <c r="K23" s="4">
        <v>711000</v>
      </c>
      <c r="L23" s="4">
        <v>-10090000</v>
      </c>
      <c r="M23" s="4">
        <v>6829000</v>
      </c>
      <c r="N23" s="5">
        <v>100343000</v>
      </c>
      <c r="O23" s="4">
        <v>1185000</v>
      </c>
      <c r="P23" s="4">
        <v>6244000</v>
      </c>
      <c r="Q23" s="4">
        <v>29364000</v>
      </c>
      <c r="R23" s="4">
        <v>63550000</v>
      </c>
    </row>
    <row r="24" spans="1:18" ht="16" x14ac:dyDescent="0.2">
      <c r="A24" s="3" t="s">
        <v>34</v>
      </c>
      <c r="B24" s="4">
        <v>-24411000</v>
      </c>
      <c r="C24" s="4">
        <v>-18778000</v>
      </c>
      <c r="D24" s="4">
        <v>-34274000</v>
      </c>
      <c r="E24" s="4">
        <v>-48321000</v>
      </c>
      <c r="F24" s="4">
        <v>-45641000</v>
      </c>
      <c r="G24" s="4">
        <v>-45029000</v>
      </c>
      <c r="H24" s="4">
        <v>-50039000</v>
      </c>
      <c r="I24" s="4">
        <v>-61960000</v>
      </c>
      <c r="J24" s="4">
        <v>-50773000</v>
      </c>
      <c r="K24" s="4">
        <v>-80815000</v>
      </c>
      <c r="L24" s="4">
        <v>-73818000</v>
      </c>
      <c r="M24" s="4">
        <v>-104692000</v>
      </c>
      <c r="N24" s="5">
        <v>-184140000</v>
      </c>
      <c r="O24" s="4">
        <v>-29663000</v>
      </c>
      <c r="P24" s="4">
        <v>-12894000</v>
      </c>
      <c r="Q24" s="4">
        <v>-36019000</v>
      </c>
      <c r="R24" s="4">
        <v>-105564000</v>
      </c>
    </row>
    <row r="25" spans="1:18" ht="16" x14ac:dyDescent="0.2">
      <c r="A25" s="3" t="s">
        <v>35</v>
      </c>
      <c r="B25" s="4" t="s">
        <v>23</v>
      </c>
      <c r="C25" s="4" t="s">
        <v>23</v>
      </c>
      <c r="D25" s="4" t="s">
        <v>23</v>
      </c>
      <c r="E25" s="4">
        <v>-92000</v>
      </c>
      <c r="F25" s="4">
        <v>412000</v>
      </c>
      <c r="G25" s="4">
        <v>533000</v>
      </c>
      <c r="H25" s="4">
        <v>-10325000</v>
      </c>
      <c r="I25" s="4">
        <v>1868000</v>
      </c>
      <c r="J25" s="4">
        <v>2973000</v>
      </c>
      <c r="K25" s="4">
        <v>4216000</v>
      </c>
      <c r="L25" s="4">
        <v>4019000</v>
      </c>
      <c r="M25" s="4">
        <v>8057000</v>
      </c>
      <c r="N25" s="5">
        <v>20137000</v>
      </c>
      <c r="O25" s="4">
        <v>1748000</v>
      </c>
      <c r="P25" s="4">
        <v>2744000</v>
      </c>
      <c r="Q25" s="4">
        <v>2263000</v>
      </c>
      <c r="R25" s="4">
        <v>13382000</v>
      </c>
    </row>
    <row r="26" spans="1:18" ht="16" x14ac:dyDescent="0.2">
      <c r="A26" s="3" t="s">
        <v>36</v>
      </c>
      <c r="B26" s="4" t="s">
        <v>23</v>
      </c>
      <c r="C26" s="4" t="s">
        <v>23</v>
      </c>
      <c r="D26" s="4" t="s">
        <v>23</v>
      </c>
      <c r="E26" s="4" t="s">
        <v>23</v>
      </c>
      <c r="F26" s="4" t="s">
        <v>23</v>
      </c>
      <c r="G26" s="4" t="s">
        <v>23</v>
      </c>
      <c r="H26" s="4" t="s">
        <v>23</v>
      </c>
      <c r="I26" s="4" t="s">
        <v>23</v>
      </c>
      <c r="J26" s="4" t="s">
        <v>23</v>
      </c>
      <c r="K26" s="4" t="s">
        <v>23</v>
      </c>
      <c r="L26" s="4" t="s">
        <v>23</v>
      </c>
      <c r="M26" s="4" t="s">
        <v>23</v>
      </c>
      <c r="N26" s="5" t="s">
        <v>23</v>
      </c>
      <c r="O26" s="4" t="s">
        <v>23</v>
      </c>
      <c r="P26" s="4" t="s">
        <v>23</v>
      </c>
      <c r="Q26" s="4" t="s">
        <v>23</v>
      </c>
      <c r="R26" s="4" t="s">
        <v>23</v>
      </c>
    </row>
    <row r="27" spans="1:18" ht="16" x14ac:dyDescent="0.2">
      <c r="A27" s="3" t="s">
        <v>37</v>
      </c>
      <c r="B27" s="4">
        <v>-24411000</v>
      </c>
      <c r="C27" s="4">
        <v>-18778000</v>
      </c>
      <c r="D27" s="4">
        <v>-34274000</v>
      </c>
      <c r="E27" s="4">
        <v>-48229000</v>
      </c>
      <c r="F27" s="4">
        <v>-46053000</v>
      </c>
      <c r="G27" s="4">
        <v>-45562000</v>
      </c>
      <c r="H27" s="4">
        <v>-39714000</v>
      </c>
      <c r="I27" s="4">
        <v>-63828000</v>
      </c>
      <c r="J27" s="4">
        <v>-53746000</v>
      </c>
      <c r="K27" s="4">
        <v>-85031000</v>
      </c>
      <c r="L27" s="4">
        <v>-77837000</v>
      </c>
      <c r="M27" s="4">
        <v>-112749000</v>
      </c>
      <c r="N27" s="5">
        <v>-204277000</v>
      </c>
      <c r="O27" s="4">
        <v>-31411000</v>
      </c>
      <c r="P27" s="4">
        <v>-15638000</v>
      </c>
      <c r="Q27" s="4">
        <v>-38282000</v>
      </c>
      <c r="R27" s="4">
        <v>-118946000</v>
      </c>
    </row>
    <row r="28" spans="1:18" ht="16" x14ac:dyDescent="0.2">
      <c r="A28" s="3" t="s">
        <v>38</v>
      </c>
      <c r="B28" s="4" t="s">
        <v>23</v>
      </c>
      <c r="C28" s="4" t="s">
        <v>23</v>
      </c>
      <c r="D28" s="4" t="s">
        <v>23</v>
      </c>
      <c r="E28" s="4" t="s">
        <v>23</v>
      </c>
      <c r="F28" s="4" t="s">
        <v>23</v>
      </c>
      <c r="G28" s="4" t="s">
        <v>23</v>
      </c>
      <c r="H28" s="4" t="s">
        <v>23</v>
      </c>
      <c r="I28" s="4" t="s">
        <v>23</v>
      </c>
      <c r="J28" s="4" t="s">
        <v>23</v>
      </c>
      <c r="K28" s="4" t="s">
        <v>23</v>
      </c>
      <c r="L28" s="4" t="s">
        <v>23</v>
      </c>
      <c r="M28" s="4" t="s">
        <v>23</v>
      </c>
      <c r="N28" s="5" t="s">
        <v>23</v>
      </c>
      <c r="O28" s="4" t="s">
        <v>23</v>
      </c>
      <c r="P28" s="4" t="s">
        <v>23</v>
      </c>
      <c r="Q28" s="4" t="s">
        <v>23</v>
      </c>
      <c r="R28" s="4" t="s">
        <v>23</v>
      </c>
    </row>
    <row r="29" spans="1:18" ht="16" x14ac:dyDescent="0.2">
      <c r="A29" s="3" t="s">
        <v>39</v>
      </c>
      <c r="B29" s="4" t="s">
        <v>23</v>
      </c>
      <c r="C29" s="4" t="s">
        <v>23</v>
      </c>
      <c r="D29" s="4" t="s">
        <v>23</v>
      </c>
      <c r="E29" s="4" t="s">
        <v>23</v>
      </c>
      <c r="F29" s="4" t="s">
        <v>23</v>
      </c>
      <c r="G29" s="4" t="s">
        <v>23</v>
      </c>
      <c r="H29" s="4" t="s">
        <v>23</v>
      </c>
      <c r="I29" s="4" t="s">
        <v>23</v>
      </c>
      <c r="J29" s="4" t="s">
        <v>23</v>
      </c>
      <c r="K29" s="4" t="s">
        <v>23</v>
      </c>
      <c r="L29" s="4" t="s">
        <v>23</v>
      </c>
      <c r="M29" s="4" t="s">
        <v>23</v>
      </c>
      <c r="N29" s="5" t="s">
        <v>23</v>
      </c>
      <c r="O29" s="4" t="s">
        <v>23</v>
      </c>
      <c r="P29" s="4" t="s">
        <v>23</v>
      </c>
      <c r="Q29" s="4" t="s">
        <v>23</v>
      </c>
      <c r="R29" s="4" t="s">
        <v>23</v>
      </c>
    </row>
    <row r="30" spans="1:18" ht="16" x14ac:dyDescent="0.2">
      <c r="A30" s="3" t="s">
        <v>40</v>
      </c>
      <c r="B30" s="4" t="s">
        <v>23</v>
      </c>
      <c r="C30" s="4" t="s">
        <v>23</v>
      </c>
      <c r="D30" s="4" t="s">
        <v>23</v>
      </c>
      <c r="E30" s="4" t="s">
        <v>23</v>
      </c>
      <c r="F30" s="4" t="s">
        <v>23</v>
      </c>
      <c r="G30" s="4" t="s">
        <v>23</v>
      </c>
      <c r="H30" s="4" t="s">
        <v>23</v>
      </c>
      <c r="I30" s="4" t="s">
        <v>23</v>
      </c>
      <c r="J30" s="4" t="s">
        <v>23</v>
      </c>
      <c r="K30" s="4" t="s">
        <v>23</v>
      </c>
      <c r="L30" s="4" t="s">
        <v>23</v>
      </c>
      <c r="M30" s="4" t="s">
        <v>23</v>
      </c>
      <c r="N30" s="5" t="s">
        <v>23</v>
      </c>
      <c r="O30" s="4" t="s">
        <v>23</v>
      </c>
      <c r="P30" s="4" t="s">
        <v>23</v>
      </c>
      <c r="Q30" s="4" t="s">
        <v>23</v>
      </c>
      <c r="R30" s="4" t="s">
        <v>23</v>
      </c>
    </row>
    <row r="31" spans="1:18" ht="16" x14ac:dyDescent="0.2">
      <c r="A31" s="3" t="s">
        <v>41</v>
      </c>
      <c r="B31" s="4">
        <v>-24411000</v>
      </c>
      <c r="C31" s="4">
        <v>-18778000</v>
      </c>
      <c r="D31" s="4">
        <v>-34274000</v>
      </c>
      <c r="E31" s="4">
        <v>-48229000</v>
      </c>
      <c r="F31" s="4">
        <v>-46053000</v>
      </c>
      <c r="G31" s="4">
        <v>-45562000</v>
      </c>
      <c r="H31" s="4">
        <v>-39714000</v>
      </c>
      <c r="I31" s="4">
        <v>-63828000</v>
      </c>
      <c r="J31" s="4">
        <v>-53746000</v>
      </c>
      <c r="K31" s="4">
        <v>-85031000</v>
      </c>
      <c r="L31" s="4">
        <v>-77837000</v>
      </c>
      <c r="M31" s="4">
        <v>-112749000</v>
      </c>
      <c r="N31" s="5">
        <v>-204277000</v>
      </c>
      <c r="O31" s="4">
        <v>-31411000</v>
      </c>
      <c r="P31" s="4">
        <v>-15638000</v>
      </c>
      <c r="Q31" s="4">
        <v>-38282000</v>
      </c>
      <c r="R31" s="4">
        <v>-118946000</v>
      </c>
    </row>
    <row r="32" spans="1:18" ht="16" x14ac:dyDescent="0.2">
      <c r="A32" s="3" t="s">
        <v>42</v>
      </c>
      <c r="B32" s="4" t="s">
        <v>23</v>
      </c>
      <c r="C32" s="4" t="s">
        <v>23</v>
      </c>
      <c r="D32" s="4" t="s">
        <v>23</v>
      </c>
      <c r="E32" s="4" t="s">
        <v>23</v>
      </c>
      <c r="F32" s="4" t="s">
        <v>23</v>
      </c>
      <c r="G32" s="4" t="s">
        <v>23</v>
      </c>
      <c r="H32" s="4" t="s">
        <v>23</v>
      </c>
      <c r="I32" s="4" t="s">
        <v>23</v>
      </c>
      <c r="J32" s="4" t="s">
        <v>23</v>
      </c>
      <c r="K32" s="4" t="s">
        <v>23</v>
      </c>
      <c r="L32" s="4" t="s">
        <v>23</v>
      </c>
      <c r="M32" s="4" t="s">
        <v>23</v>
      </c>
      <c r="N32" s="5" t="s">
        <v>23</v>
      </c>
      <c r="O32" s="4" t="s">
        <v>23</v>
      </c>
      <c r="P32" s="4" t="s">
        <v>23</v>
      </c>
      <c r="Q32" s="4" t="s">
        <v>23</v>
      </c>
      <c r="R32" s="4" t="s">
        <v>23</v>
      </c>
    </row>
    <row r="33" spans="1:18" ht="16" x14ac:dyDescent="0.2">
      <c r="A33" s="35" t="s">
        <v>43</v>
      </c>
      <c r="B33" s="33">
        <v>-24411000</v>
      </c>
      <c r="C33" s="33">
        <v>-18778000</v>
      </c>
      <c r="D33" s="33">
        <v>-34274000</v>
      </c>
      <c r="E33" s="33">
        <v>-48229000</v>
      </c>
      <c r="F33" s="33">
        <v>-46053000</v>
      </c>
      <c r="G33" s="33">
        <v>-45562000</v>
      </c>
      <c r="H33" s="33">
        <v>-39714000</v>
      </c>
      <c r="I33" s="33">
        <v>-63828000</v>
      </c>
      <c r="J33" s="33">
        <v>-53746000</v>
      </c>
      <c r="K33" s="33">
        <v>-85031000</v>
      </c>
      <c r="L33" s="33">
        <v>-77837000</v>
      </c>
      <c r="M33" s="33">
        <v>-112749000</v>
      </c>
      <c r="N33" s="34">
        <v>-204277000</v>
      </c>
      <c r="O33" s="33">
        <v>-31411000</v>
      </c>
      <c r="P33" s="33">
        <v>-15638000</v>
      </c>
      <c r="Q33" s="33">
        <v>-38282000</v>
      </c>
      <c r="R33" s="33">
        <v>-118946000</v>
      </c>
    </row>
    <row r="34" spans="1:18" ht="16" x14ac:dyDescent="0.2">
      <c r="A34" s="30" t="s">
        <v>59</v>
      </c>
      <c r="B34" s="31">
        <v>-85.49</v>
      </c>
      <c r="C34" s="31">
        <v>-36.39</v>
      </c>
      <c r="D34" s="31">
        <v>-44.15</v>
      </c>
      <c r="E34" s="31">
        <v>-41.62</v>
      </c>
      <c r="F34" s="31">
        <v>-25.31</v>
      </c>
      <c r="G34" s="31">
        <v>-16.809999999999999</v>
      </c>
      <c r="H34" s="31">
        <v>-10.57</v>
      </c>
      <c r="I34" s="31">
        <v>-12.44</v>
      </c>
      <c r="J34" s="31">
        <v>-7.96</v>
      </c>
      <c r="K34" s="31">
        <v>-9.6300000000000008</v>
      </c>
      <c r="L34" s="31">
        <v>-5.98</v>
      </c>
      <c r="M34" s="31">
        <v>-6.51</v>
      </c>
      <c r="N34" s="32">
        <v>-10.51</v>
      </c>
      <c r="O34" s="31">
        <v>-7.08</v>
      </c>
      <c r="P34" s="31">
        <v>-3.33</v>
      </c>
      <c r="Q34" s="31">
        <v>-7.63</v>
      </c>
      <c r="R34" s="31">
        <v>-22.48</v>
      </c>
    </row>
    <row r="35" spans="1:18" ht="16" x14ac:dyDescent="0.2">
      <c r="A35" s="17" t="s">
        <v>194</v>
      </c>
      <c r="B35" s="18"/>
      <c r="C35" s="14">
        <f>(C33/B33)-1</f>
        <v>-0.23075662611117942</v>
      </c>
      <c r="D35" s="14">
        <f>(D33/C33)-1</f>
        <v>0.82522100330173598</v>
      </c>
      <c r="E35" s="14">
        <f>(E33/D33)-1</f>
        <v>0.40715994631499086</v>
      </c>
      <c r="F35" s="14">
        <f t="shared" ref="F35:K35" si="16">(F33/E33)-1</f>
        <v>-4.5118082481494515E-2</v>
      </c>
      <c r="G35" s="14">
        <f t="shared" si="16"/>
        <v>-1.0661628992682304E-2</v>
      </c>
      <c r="H35" s="14"/>
      <c r="I35" s="14">
        <f t="shared" si="16"/>
        <v>0.60719141864329962</v>
      </c>
      <c r="J35" s="14">
        <f t="shared" si="16"/>
        <v>-0.15795575609450396</v>
      </c>
      <c r="K35" s="14">
        <f t="shared" si="16"/>
        <v>0.5820898299408328</v>
      </c>
      <c r="L35" s="14">
        <f t="shared" ref="L35" si="17">(L33/K33)-1</f>
        <v>-8.4604438381296276E-2</v>
      </c>
      <c r="M35" s="14">
        <f t="shared" ref="M35" si="18">(M33/L33)-1</f>
        <v>0.44852705011755334</v>
      </c>
      <c r="N35" s="14">
        <f t="shared" ref="N35" si="19">(N33/M33)-1</f>
        <v>0.81178547038111204</v>
      </c>
      <c r="O35" s="14"/>
      <c r="P35" s="14">
        <f t="shared" ref="P35" si="20">(P33/O33)-1</f>
        <v>-0.50214892871923844</v>
      </c>
      <c r="Q35" s="14">
        <f t="shared" ref="Q35" si="21">(Q33/P33)-1</f>
        <v>1.4480112546361426</v>
      </c>
      <c r="R35" s="14">
        <f t="shared" ref="R35" si="22">(R33/Q33)-1</f>
        <v>2.1070999425317383</v>
      </c>
    </row>
    <row r="36" spans="1:18" ht="16" x14ac:dyDescent="0.2">
      <c r="A36" s="19" t="s">
        <v>195</v>
      </c>
      <c r="B36" s="20" t="e">
        <f t="shared" ref="B36:R36" si="23">(B16*(1-0.25))/(B126+B105+B96)</f>
        <v>#VALUE!</v>
      </c>
      <c r="C36" s="20" t="e">
        <f t="shared" si="23"/>
        <v>#VALUE!</v>
      </c>
      <c r="D36" s="20">
        <f t="shared" si="23"/>
        <v>0.27636123035212856</v>
      </c>
      <c r="E36" s="20">
        <f t="shared" si="23"/>
        <v>-0.32880353905679266</v>
      </c>
      <c r="F36" s="20">
        <f t="shared" si="23"/>
        <v>-0.28447199392786898</v>
      </c>
      <c r="G36" s="20">
        <f t="shared" si="23"/>
        <v>-0.27967120588456307</v>
      </c>
      <c r="H36" s="20" t="e">
        <f t="shared" si="23"/>
        <v>#VALUE!</v>
      </c>
      <c r="I36" s="20" t="e">
        <f t="shared" si="23"/>
        <v>#VALUE!</v>
      </c>
      <c r="J36" s="20">
        <f t="shared" si="23"/>
        <v>-2.8007487576995609E-2</v>
      </c>
      <c r="K36" s="20">
        <f t="shared" si="23"/>
        <v>-2.4573979468501716E-2</v>
      </c>
      <c r="L36" s="20">
        <f t="shared" si="23"/>
        <v>-2.5901250782250956E-2</v>
      </c>
      <c r="M36" s="20">
        <f t="shared" si="23"/>
        <v>-4.5495070231067802E-2</v>
      </c>
      <c r="N36" s="20">
        <f t="shared" si="23"/>
        <v>-4.6421576361431308E-2</v>
      </c>
      <c r="O36" s="20">
        <f t="shared" si="23"/>
        <v>-1.4702392145336111E-2</v>
      </c>
      <c r="P36" s="20">
        <f t="shared" si="23"/>
        <v>-5.6236562188814072E-3</v>
      </c>
      <c r="Q36" s="20">
        <f t="shared" si="23"/>
        <v>-6.5887602592167522E-3</v>
      </c>
      <c r="R36" s="20">
        <f t="shared" si="23"/>
        <v>-2.1761147313951134E-2</v>
      </c>
    </row>
    <row r="37" spans="1:18" ht="16" x14ac:dyDescent="0.2">
      <c r="A37" s="3" t="s">
        <v>44</v>
      </c>
      <c r="B37" s="4">
        <v>87000</v>
      </c>
      <c r="C37" s="4">
        <v>81000</v>
      </c>
      <c r="D37" s="4">
        <v>54000</v>
      </c>
      <c r="E37" s="4">
        <v>331000</v>
      </c>
      <c r="F37" s="4" t="s">
        <v>23</v>
      </c>
      <c r="G37" s="4" t="s">
        <v>23</v>
      </c>
      <c r="H37" s="4" t="s">
        <v>23</v>
      </c>
      <c r="I37" s="4" t="s">
        <v>23</v>
      </c>
      <c r="J37" s="4" t="s">
        <v>23</v>
      </c>
      <c r="K37" s="4" t="s">
        <v>23</v>
      </c>
      <c r="L37" s="4" t="s">
        <v>23</v>
      </c>
      <c r="M37" s="4" t="s">
        <v>23</v>
      </c>
      <c r="N37" s="5" t="s">
        <v>23</v>
      </c>
      <c r="O37" s="4" t="s">
        <v>23</v>
      </c>
      <c r="P37" s="4" t="s">
        <v>23</v>
      </c>
      <c r="Q37" s="4" t="s">
        <v>23</v>
      </c>
      <c r="R37" s="4" t="s">
        <v>23</v>
      </c>
    </row>
    <row r="38" spans="1:18" ht="16" x14ac:dyDescent="0.2">
      <c r="A38" s="3" t="s">
        <v>45</v>
      </c>
      <c r="B38" s="4" t="s">
        <v>23</v>
      </c>
      <c r="C38" s="4" t="s">
        <v>23</v>
      </c>
      <c r="D38" s="4" t="s">
        <v>23</v>
      </c>
      <c r="E38" s="4" t="s">
        <v>23</v>
      </c>
      <c r="F38" s="4" t="s">
        <v>23</v>
      </c>
      <c r="G38" s="4" t="s">
        <v>23</v>
      </c>
      <c r="H38" s="4" t="s">
        <v>23</v>
      </c>
      <c r="I38" s="4" t="s">
        <v>23</v>
      </c>
      <c r="J38" s="4" t="s">
        <v>23</v>
      </c>
      <c r="K38" s="4" t="s">
        <v>23</v>
      </c>
      <c r="L38" s="4" t="s">
        <v>23</v>
      </c>
      <c r="M38" s="4" t="s">
        <v>23</v>
      </c>
      <c r="N38" s="5" t="s">
        <v>23</v>
      </c>
      <c r="O38" s="4" t="s">
        <v>23</v>
      </c>
      <c r="P38" s="4" t="s">
        <v>23</v>
      </c>
      <c r="Q38" s="4" t="s">
        <v>23</v>
      </c>
      <c r="R38" s="4" t="s">
        <v>23</v>
      </c>
    </row>
    <row r="39" spans="1:18" ht="16" x14ac:dyDescent="0.2">
      <c r="A39" s="3" t="s">
        <v>46</v>
      </c>
      <c r="B39" s="4">
        <v>-24498000</v>
      </c>
      <c r="C39" s="4">
        <v>-18859000</v>
      </c>
      <c r="D39" s="4">
        <v>-34328000</v>
      </c>
      <c r="E39" s="4">
        <v>-48560000</v>
      </c>
      <c r="F39" s="4">
        <v>-46053000</v>
      </c>
      <c r="G39" s="4">
        <v>-45562000</v>
      </c>
      <c r="H39" s="4">
        <v>-39714000</v>
      </c>
      <c r="I39" s="4">
        <v>-63828000</v>
      </c>
      <c r="J39" s="4">
        <v>-53746000</v>
      </c>
      <c r="K39" s="4">
        <v>-85031000</v>
      </c>
      <c r="L39" s="4">
        <v>-77837000</v>
      </c>
      <c r="M39" s="4">
        <v>-112749000</v>
      </c>
      <c r="N39" s="5">
        <v>-204277000</v>
      </c>
      <c r="O39" s="4">
        <v>-31411000</v>
      </c>
      <c r="P39" s="4">
        <v>-15638000</v>
      </c>
      <c r="Q39" s="4">
        <v>-38282000</v>
      </c>
      <c r="R39" s="4">
        <v>-118946000</v>
      </c>
    </row>
    <row r="40" spans="1:18" ht="16" x14ac:dyDescent="0.2">
      <c r="A40" s="3" t="s">
        <v>47</v>
      </c>
      <c r="B40" s="4">
        <v>24643000</v>
      </c>
      <c r="C40" s="4">
        <v>25166000</v>
      </c>
      <c r="D40" s="4">
        <v>25166000</v>
      </c>
      <c r="E40" s="4">
        <v>11562000</v>
      </c>
      <c r="F40" s="4">
        <v>33222000</v>
      </c>
      <c r="G40" s="4">
        <v>35197000</v>
      </c>
      <c r="H40" s="4">
        <v>36827000</v>
      </c>
      <c r="I40" s="4">
        <v>38529000</v>
      </c>
      <c r="J40" s="4">
        <v>42025000</v>
      </c>
      <c r="K40" s="4">
        <v>44757000</v>
      </c>
      <c r="L40" s="4">
        <v>46891000</v>
      </c>
      <c r="M40" s="4">
        <v>48065000</v>
      </c>
      <c r="N40" s="5">
        <v>48990500</v>
      </c>
      <c r="O40" s="4">
        <v>48067000</v>
      </c>
      <c r="P40" s="4">
        <v>48797000</v>
      </c>
      <c r="Q40" s="4">
        <v>49395000</v>
      </c>
      <c r="R40" s="4">
        <v>49703000</v>
      </c>
    </row>
    <row r="41" spans="1:18" ht="16" x14ac:dyDescent="0.2">
      <c r="A41" s="3" t="s">
        <v>48</v>
      </c>
      <c r="B41" s="6">
        <v>-0.99</v>
      </c>
      <c r="C41" s="6">
        <v>-0.75</v>
      </c>
      <c r="D41" s="6">
        <v>-1.36</v>
      </c>
      <c r="E41" s="6">
        <v>-4.2</v>
      </c>
      <c r="F41" s="6">
        <v>-1.39</v>
      </c>
      <c r="G41" s="6">
        <v>-1.29</v>
      </c>
      <c r="H41" s="6">
        <v>-1.08</v>
      </c>
      <c r="I41" s="6">
        <v>-1.66</v>
      </c>
      <c r="J41" s="6">
        <v>-1.28</v>
      </c>
      <c r="K41" s="6">
        <v>-1.9</v>
      </c>
      <c r="L41" s="6">
        <v>-1.66</v>
      </c>
      <c r="M41" s="6">
        <v>-2.35</v>
      </c>
      <c r="N41" s="7">
        <v>-4.17</v>
      </c>
      <c r="O41" s="6">
        <v>-0.65</v>
      </c>
      <c r="P41" s="6">
        <v>-0.32</v>
      </c>
      <c r="Q41" s="6">
        <v>-0.78</v>
      </c>
      <c r="R41" s="6">
        <v>-2.39</v>
      </c>
    </row>
    <row r="42" spans="1:18" ht="16" x14ac:dyDescent="0.2">
      <c r="A42" s="3" t="s">
        <v>49</v>
      </c>
      <c r="B42" s="6">
        <v>-0.99</v>
      </c>
      <c r="C42" s="6">
        <v>-0.75</v>
      </c>
      <c r="D42" s="6">
        <v>-1.36</v>
      </c>
      <c r="E42" s="6">
        <v>-4.17</v>
      </c>
      <c r="F42" s="6">
        <v>-1.39</v>
      </c>
      <c r="G42" s="6">
        <v>-1.29</v>
      </c>
      <c r="H42" s="6">
        <v>-1.08</v>
      </c>
      <c r="I42" s="6">
        <v>-1.66</v>
      </c>
      <c r="J42" s="6">
        <v>-1.28</v>
      </c>
      <c r="K42" s="6">
        <v>-1.9</v>
      </c>
      <c r="L42" s="6">
        <v>-1.66</v>
      </c>
      <c r="M42" s="6">
        <v>-2.35</v>
      </c>
      <c r="N42" s="7">
        <v>-4.17</v>
      </c>
      <c r="O42" s="6">
        <v>-0.65</v>
      </c>
      <c r="P42" s="6">
        <v>-0.32</v>
      </c>
      <c r="Q42" s="6">
        <v>-0.78</v>
      </c>
      <c r="R42" s="6">
        <v>-2.39</v>
      </c>
    </row>
    <row r="43" spans="1:18" ht="16" x14ac:dyDescent="0.2">
      <c r="A43" s="3" t="s">
        <v>50</v>
      </c>
      <c r="B43" s="4">
        <v>24643000</v>
      </c>
      <c r="C43" s="4">
        <v>25166000</v>
      </c>
      <c r="D43" s="4">
        <v>25166000</v>
      </c>
      <c r="E43" s="4">
        <v>11562000</v>
      </c>
      <c r="F43" s="4">
        <v>33222000</v>
      </c>
      <c r="G43" s="4">
        <v>35197000</v>
      </c>
      <c r="H43" s="4">
        <v>36827000</v>
      </c>
      <c r="I43" s="4">
        <v>38529000</v>
      </c>
      <c r="J43" s="4">
        <v>42025000</v>
      </c>
      <c r="K43" s="4">
        <v>44757000</v>
      </c>
      <c r="L43" s="4">
        <v>46891000</v>
      </c>
      <c r="M43" s="4">
        <v>48065000</v>
      </c>
      <c r="N43" s="5">
        <v>48990500</v>
      </c>
      <c r="O43" s="4">
        <v>48067000</v>
      </c>
      <c r="P43" s="4">
        <v>48797000</v>
      </c>
      <c r="Q43" s="4">
        <v>49395000</v>
      </c>
      <c r="R43" s="4">
        <v>49703000</v>
      </c>
    </row>
    <row r="44" spans="1:18" ht="16" x14ac:dyDescent="0.2">
      <c r="A44" s="3" t="s">
        <v>51</v>
      </c>
      <c r="B44" s="6">
        <v>-0.99</v>
      </c>
      <c r="C44" s="6">
        <v>-0.75</v>
      </c>
      <c r="D44" s="6">
        <v>-1.36</v>
      </c>
      <c r="E44" s="6">
        <v>-4.2</v>
      </c>
      <c r="F44" s="6">
        <v>-1.39</v>
      </c>
      <c r="G44" s="6">
        <v>-1.29</v>
      </c>
      <c r="H44" s="6">
        <v>-1.08</v>
      </c>
      <c r="I44" s="6">
        <v>-1.66</v>
      </c>
      <c r="J44" s="6">
        <v>-1.28</v>
      </c>
      <c r="K44" s="6">
        <v>-1.9</v>
      </c>
      <c r="L44" s="6">
        <v>-1.66</v>
      </c>
      <c r="M44" s="6">
        <v>-2.35</v>
      </c>
      <c r="N44" s="7">
        <v>-4.17</v>
      </c>
      <c r="O44" s="6">
        <v>-0.65</v>
      </c>
      <c r="P44" s="6">
        <v>-0.32</v>
      </c>
      <c r="Q44" s="6">
        <v>-0.78</v>
      </c>
      <c r="R44" s="6">
        <v>-2.39</v>
      </c>
    </row>
    <row r="45" spans="1:18" ht="16" x14ac:dyDescent="0.2">
      <c r="A45" s="3" t="s">
        <v>52</v>
      </c>
      <c r="B45" s="6">
        <v>-0.99</v>
      </c>
      <c r="C45" s="6">
        <v>-0.75</v>
      </c>
      <c r="D45" s="6">
        <v>-1.36</v>
      </c>
      <c r="E45" s="6">
        <v>-4.17</v>
      </c>
      <c r="F45" s="6">
        <v>-1.39</v>
      </c>
      <c r="G45" s="6">
        <v>-1.29</v>
      </c>
      <c r="H45" s="6">
        <v>-1.08</v>
      </c>
      <c r="I45" s="6">
        <v>-1.66</v>
      </c>
      <c r="J45" s="6">
        <v>-1.28</v>
      </c>
      <c r="K45" s="6">
        <v>-1.9</v>
      </c>
      <c r="L45" s="6">
        <v>-1.66</v>
      </c>
      <c r="M45" s="6">
        <v>-2.35</v>
      </c>
      <c r="N45" s="7">
        <v>-4.17</v>
      </c>
      <c r="O45" s="6">
        <v>-0.65</v>
      </c>
      <c r="P45" s="6">
        <v>-0.32</v>
      </c>
      <c r="Q45" s="6">
        <v>-0.78</v>
      </c>
      <c r="R45" s="6">
        <v>-2.39</v>
      </c>
    </row>
    <row r="46" spans="1:18" ht="16" x14ac:dyDescent="0.2">
      <c r="A46" s="3" t="s">
        <v>53</v>
      </c>
      <c r="B46" s="4">
        <v>-22524000</v>
      </c>
      <c r="C46" s="4">
        <v>-16004000</v>
      </c>
      <c r="D46" s="4">
        <v>-29778000</v>
      </c>
      <c r="E46" s="4">
        <v>-42895000</v>
      </c>
      <c r="F46" s="4">
        <v>-39131000</v>
      </c>
      <c r="G46" s="4">
        <v>-33485000</v>
      </c>
      <c r="H46" s="4">
        <v>-24350000</v>
      </c>
      <c r="I46" s="4">
        <v>-24830000</v>
      </c>
      <c r="J46" s="4">
        <v>-18198000</v>
      </c>
      <c r="K46" s="4">
        <v>-13768000</v>
      </c>
      <c r="L46" s="4">
        <v>-9640000</v>
      </c>
      <c r="M46" s="4">
        <v>-50951000</v>
      </c>
      <c r="N46" s="5">
        <v>-52429000</v>
      </c>
      <c r="O46" s="4">
        <v>-16651000</v>
      </c>
      <c r="P46" s="4">
        <v>2039000</v>
      </c>
      <c r="Q46" s="4">
        <v>373000</v>
      </c>
      <c r="R46" s="4">
        <v>-38190000</v>
      </c>
    </row>
    <row r="47" spans="1:18" ht="16" x14ac:dyDescent="0.2">
      <c r="A47" s="3" t="s">
        <v>54</v>
      </c>
      <c r="B47" s="6">
        <v>-78.88</v>
      </c>
      <c r="C47" s="6">
        <v>-31.01</v>
      </c>
      <c r="D47" s="6">
        <v>-38.36</v>
      </c>
      <c r="E47" s="6">
        <v>-37.020000000000003</v>
      </c>
      <c r="F47" s="6">
        <v>-21.51</v>
      </c>
      <c r="G47" s="6">
        <v>-12.36</v>
      </c>
      <c r="H47" s="6">
        <v>-6.48</v>
      </c>
      <c r="I47" s="6">
        <v>-4.84</v>
      </c>
      <c r="J47" s="6">
        <v>-2.7</v>
      </c>
      <c r="K47" s="6">
        <v>-1.56</v>
      </c>
      <c r="L47" s="6">
        <v>-0.74</v>
      </c>
      <c r="M47" s="6">
        <v>-2.94</v>
      </c>
      <c r="N47" s="7">
        <v>-2.7</v>
      </c>
      <c r="O47" s="6">
        <v>-3.02</v>
      </c>
      <c r="P47" s="6">
        <v>-2.94</v>
      </c>
      <c r="Q47" s="6">
        <v>-2.84</v>
      </c>
      <c r="R47" s="6">
        <v>-2.7</v>
      </c>
    </row>
    <row r="48" spans="1:18" ht="16" x14ac:dyDescent="0.2">
      <c r="A48" s="3" t="s">
        <v>55</v>
      </c>
      <c r="B48" s="4">
        <v>-24415000</v>
      </c>
      <c r="C48" s="4">
        <v>-18740000</v>
      </c>
      <c r="D48" s="4">
        <v>-34250000</v>
      </c>
      <c r="E48" s="4">
        <v>-48609000</v>
      </c>
      <c r="F48" s="4">
        <v>-46474000</v>
      </c>
      <c r="G48" s="4">
        <v>-44662000</v>
      </c>
      <c r="H48" s="4">
        <v>-40136000</v>
      </c>
      <c r="I48" s="4">
        <v>-48258000</v>
      </c>
      <c r="J48" s="4">
        <v>-46991000</v>
      </c>
      <c r="K48" s="4">
        <v>-50828000</v>
      </c>
      <c r="L48" s="4">
        <v>-54799000</v>
      </c>
      <c r="M48" s="4">
        <v>-109101000</v>
      </c>
      <c r="N48" s="5">
        <v>-116515000</v>
      </c>
      <c r="O48" s="4">
        <v>-32213000</v>
      </c>
      <c r="P48" s="4">
        <v>-13486000</v>
      </c>
      <c r="Q48" s="4">
        <v>-16197000</v>
      </c>
      <c r="R48" s="4">
        <v>-54619000</v>
      </c>
    </row>
    <row r="49" spans="1:18" ht="16" x14ac:dyDescent="0.2">
      <c r="A49" s="3" t="s">
        <v>56</v>
      </c>
      <c r="B49" s="4">
        <v>-24415000</v>
      </c>
      <c r="C49" s="4">
        <v>-18740000</v>
      </c>
      <c r="D49" s="4">
        <v>-34250000</v>
      </c>
      <c r="E49" s="4">
        <v>-48609000</v>
      </c>
      <c r="F49" s="4">
        <v>-46474000</v>
      </c>
      <c r="G49" s="4">
        <v>-44662000</v>
      </c>
      <c r="H49" s="4">
        <v>-40136000</v>
      </c>
      <c r="I49" s="4">
        <v>-48258000</v>
      </c>
      <c r="J49" s="4">
        <v>-46991000</v>
      </c>
      <c r="K49" s="4">
        <v>-50828000</v>
      </c>
      <c r="L49" s="4">
        <v>-54799000</v>
      </c>
      <c r="M49" s="4">
        <v>-109101000</v>
      </c>
      <c r="N49" s="5">
        <v>-116515000</v>
      </c>
      <c r="O49" s="4">
        <v>-32213000</v>
      </c>
      <c r="P49" s="4">
        <v>-13486000</v>
      </c>
      <c r="Q49" s="4">
        <v>-16197000</v>
      </c>
      <c r="R49" s="4">
        <v>-54619000</v>
      </c>
    </row>
    <row r="50" spans="1:18" ht="16" x14ac:dyDescent="0.2">
      <c r="A50" s="3" t="s">
        <v>60</v>
      </c>
      <c r="B50" s="4" t="s">
        <v>23</v>
      </c>
      <c r="C50" s="4" t="s">
        <v>23</v>
      </c>
      <c r="D50" s="4" t="s">
        <v>23</v>
      </c>
      <c r="E50" s="4">
        <v>147613</v>
      </c>
      <c r="F50" s="4">
        <v>157254</v>
      </c>
      <c r="G50" s="4">
        <v>169673</v>
      </c>
      <c r="H50" s="4">
        <v>180496</v>
      </c>
      <c r="I50" s="4">
        <v>194458</v>
      </c>
      <c r="J50" s="4">
        <v>199250</v>
      </c>
      <c r="K50" s="4">
        <v>209000</v>
      </c>
      <c r="L50" s="4">
        <v>220637</v>
      </c>
      <c r="M50" s="4">
        <v>232876</v>
      </c>
      <c r="N50" s="5">
        <v>261587</v>
      </c>
      <c r="O50" s="4">
        <v>75311</v>
      </c>
      <c r="P50" s="4">
        <v>63186</v>
      </c>
      <c r="Q50" s="4">
        <v>67486</v>
      </c>
      <c r="R50" s="4">
        <v>71188</v>
      </c>
    </row>
    <row r="51" spans="1:18" ht="16" x14ac:dyDescent="0.2">
      <c r="A51" s="3" t="s">
        <v>61</v>
      </c>
      <c r="B51" s="4" t="s">
        <v>23</v>
      </c>
      <c r="C51" s="4" t="s">
        <v>23</v>
      </c>
      <c r="D51" s="4" t="s">
        <v>23</v>
      </c>
      <c r="E51" s="4" t="s">
        <v>23</v>
      </c>
      <c r="F51" s="4" t="s">
        <v>23</v>
      </c>
      <c r="G51" s="4" t="s">
        <v>23</v>
      </c>
      <c r="H51" s="4" t="s">
        <v>23</v>
      </c>
      <c r="I51" s="4" t="s">
        <v>23</v>
      </c>
      <c r="J51" s="4" t="s">
        <v>23</v>
      </c>
      <c r="K51" s="4" t="s">
        <v>23</v>
      </c>
      <c r="L51" s="4" t="s">
        <v>23</v>
      </c>
      <c r="M51" s="4" t="s">
        <v>23</v>
      </c>
      <c r="N51" s="5" t="s">
        <v>23</v>
      </c>
      <c r="O51" s="4" t="s">
        <v>23</v>
      </c>
      <c r="P51" s="4" t="s">
        <v>23</v>
      </c>
      <c r="Q51" s="4" t="s">
        <v>23</v>
      </c>
      <c r="R51" s="4" t="s">
        <v>23</v>
      </c>
    </row>
    <row r="52" spans="1:18" ht="16" x14ac:dyDescent="0.2">
      <c r="A52" s="3" t="s">
        <v>62</v>
      </c>
      <c r="B52" s="4">
        <v>1891000</v>
      </c>
      <c r="C52" s="4">
        <v>2736000</v>
      </c>
      <c r="D52" s="4">
        <v>4472000</v>
      </c>
      <c r="E52" s="4">
        <v>5714000</v>
      </c>
      <c r="F52" s="4">
        <v>7343000</v>
      </c>
      <c r="G52" s="4">
        <v>11177000</v>
      </c>
      <c r="H52" s="4">
        <v>15786000</v>
      </c>
      <c r="I52" s="4">
        <v>23428000</v>
      </c>
      <c r="J52" s="4">
        <v>28793000</v>
      </c>
      <c r="K52" s="4">
        <v>37060000</v>
      </c>
      <c r="L52" s="4">
        <v>45159000</v>
      </c>
      <c r="M52" s="4">
        <v>58150000</v>
      </c>
      <c r="N52" s="5">
        <v>64086000</v>
      </c>
      <c r="O52" s="4">
        <v>15562000</v>
      </c>
      <c r="P52" s="4">
        <v>15525000</v>
      </c>
      <c r="Q52" s="4">
        <v>16570000</v>
      </c>
      <c r="R52" s="4">
        <v>16429000</v>
      </c>
    </row>
    <row r="54" spans="1:18" ht="16" x14ac:dyDescent="0.2">
      <c r="A54" s="2" t="s">
        <v>23</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row>
    <row r="55" spans="1:18" ht="16" x14ac:dyDescent="0.2">
      <c r="A55" s="3" t="s">
        <v>63</v>
      </c>
      <c r="B55" s="4" t="s">
        <v>23</v>
      </c>
      <c r="C55" s="4">
        <v>50523000</v>
      </c>
      <c r="D55" s="4">
        <v>28685000</v>
      </c>
      <c r="E55" s="4">
        <v>149509000</v>
      </c>
      <c r="F55" s="4">
        <v>145754000</v>
      </c>
      <c r="G55" s="4">
        <v>176253000</v>
      </c>
      <c r="H55" s="4">
        <v>602501000</v>
      </c>
      <c r="I55" s="4">
        <v>712418000</v>
      </c>
      <c r="J55" s="4">
        <v>1109724000</v>
      </c>
      <c r="K55" s="4">
        <v>1456921000</v>
      </c>
      <c r="L55" s="4">
        <v>1453574000</v>
      </c>
      <c r="M55" s="4">
        <v>1754599000</v>
      </c>
      <c r="N55" s="5">
        <v>1907845000</v>
      </c>
      <c r="O55" s="4">
        <v>1561093000</v>
      </c>
      <c r="P55" s="4">
        <v>1754599000</v>
      </c>
      <c r="Q55" s="4">
        <v>1822074000</v>
      </c>
      <c r="R55" s="4">
        <v>1907845000</v>
      </c>
    </row>
    <row r="56" spans="1:18" ht="16" x14ac:dyDescent="0.2">
      <c r="A56" s="3" t="s">
        <v>64</v>
      </c>
      <c r="B56" s="4" t="s">
        <v>23</v>
      </c>
      <c r="C56" s="4">
        <v>41097000</v>
      </c>
      <c r="D56" s="4">
        <v>12643000</v>
      </c>
      <c r="E56" s="4">
        <v>123721000</v>
      </c>
      <c r="F56" s="4">
        <v>104552000</v>
      </c>
      <c r="G56" s="4">
        <v>114350000</v>
      </c>
      <c r="H56" s="4">
        <v>504343000</v>
      </c>
      <c r="I56" s="4">
        <v>592250000</v>
      </c>
      <c r="J56" s="4">
        <v>961504000</v>
      </c>
      <c r="K56" s="4">
        <v>1251196000</v>
      </c>
      <c r="L56" s="4">
        <v>1197975000</v>
      </c>
      <c r="M56" s="4">
        <v>1412684000</v>
      </c>
      <c r="N56" s="5">
        <v>1529145000</v>
      </c>
      <c r="O56" s="4">
        <v>1284356000</v>
      </c>
      <c r="P56" s="4">
        <v>1412684000</v>
      </c>
      <c r="Q56" s="4">
        <v>1484713000</v>
      </c>
      <c r="R56" s="4">
        <v>1529145000</v>
      </c>
    </row>
    <row r="57" spans="1:18" ht="16" x14ac:dyDescent="0.2">
      <c r="A57" s="3" t="s">
        <v>65</v>
      </c>
      <c r="B57" s="4" t="s">
        <v>23</v>
      </c>
      <c r="C57" s="4">
        <v>41097000</v>
      </c>
      <c r="D57" s="4">
        <v>12643000</v>
      </c>
      <c r="E57" s="4">
        <v>123721000</v>
      </c>
      <c r="F57" s="4">
        <v>55580000</v>
      </c>
      <c r="G57" s="4">
        <v>59702000</v>
      </c>
      <c r="H57" s="4">
        <v>87680000</v>
      </c>
      <c r="I57" s="4">
        <v>111489000</v>
      </c>
      <c r="J57" s="4">
        <v>269670000</v>
      </c>
      <c r="K57" s="4">
        <v>378123000</v>
      </c>
      <c r="L57" s="4">
        <v>377013000</v>
      </c>
      <c r="M57" s="4">
        <v>331022000</v>
      </c>
      <c r="N57" s="5">
        <v>457218000</v>
      </c>
      <c r="O57" s="4">
        <v>331659000</v>
      </c>
      <c r="P57" s="4">
        <v>331022000</v>
      </c>
      <c r="Q57" s="4">
        <v>325159000</v>
      </c>
      <c r="R57" s="4">
        <v>457218000</v>
      </c>
    </row>
    <row r="58" spans="1:18" ht="16" x14ac:dyDescent="0.2">
      <c r="A58" s="3" t="s">
        <v>66</v>
      </c>
      <c r="B58" s="4" t="s">
        <v>23</v>
      </c>
      <c r="C58" s="4" t="s">
        <v>23</v>
      </c>
      <c r="D58" s="4" t="s">
        <v>23</v>
      </c>
      <c r="E58" s="4" t="s">
        <v>23</v>
      </c>
      <c r="F58" s="4">
        <v>48972000</v>
      </c>
      <c r="G58" s="4">
        <v>54648000</v>
      </c>
      <c r="H58" s="4">
        <v>416663000</v>
      </c>
      <c r="I58" s="4">
        <v>480761000</v>
      </c>
      <c r="J58" s="4">
        <v>691834000</v>
      </c>
      <c r="K58" s="4">
        <v>873073000</v>
      </c>
      <c r="L58" s="4">
        <v>820962000</v>
      </c>
      <c r="M58" s="4">
        <v>1081662000</v>
      </c>
      <c r="N58" s="5">
        <v>1071927000</v>
      </c>
      <c r="O58" s="4">
        <v>952697000</v>
      </c>
      <c r="P58" s="4">
        <v>1081662000</v>
      </c>
      <c r="Q58" s="4">
        <v>1159554000</v>
      </c>
      <c r="R58" s="4">
        <v>1071927000</v>
      </c>
    </row>
    <row r="59" spans="1:18" ht="16" x14ac:dyDescent="0.2">
      <c r="A59" s="3" t="s">
        <v>67</v>
      </c>
      <c r="B59" s="4" t="s">
        <v>23</v>
      </c>
      <c r="C59" s="4">
        <v>5231000</v>
      </c>
      <c r="D59" s="4">
        <v>7220000</v>
      </c>
      <c r="E59" s="4">
        <v>14270000</v>
      </c>
      <c r="F59" s="4">
        <v>25142000</v>
      </c>
      <c r="G59" s="4">
        <v>38984000</v>
      </c>
      <c r="H59" s="4">
        <v>60676000</v>
      </c>
      <c r="I59" s="4">
        <v>77100000</v>
      </c>
      <c r="J59" s="4">
        <v>92517000</v>
      </c>
      <c r="K59" s="4">
        <v>126433000</v>
      </c>
      <c r="L59" s="4">
        <v>157362000</v>
      </c>
      <c r="M59" s="4">
        <v>226849000</v>
      </c>
      <c r="N59" s="5">
        <v>206697000</v>
      </c>
      <c r="O59" s="4">
        <v>166667000</v>
      </c>
      <c r="P59" s="4">
        <v>226849000</v>
      </c>
      <c r="Q59" s="4">
        <v>197516000</v>
      </c>
      <c r="R59" s="4">
        <v>206697000</v>
      </c>
    </row>
    <row r="60" spans="1:18" ht="16" x14ac:dyDescent="0.2">
      <c r="A60" s="3" t="s">
        <v>68</v>
      </c>
      <c r="B60" s="4" t="s">
        <v>23</v>
      </c>
      <c r="C60" s="4">
        <v>5231000</v>
      </c>
      <c r="D60" s="4">
        <v>7220000</v>
      </c>
      <c r="E60" s="4">
        <v>14270000</v>
      </c>
      <c r="F60" s="4">
        <v>25142000</v>
      </c>
      <c r="G60" s="4">
        <v>38984000</v>
      </c>
      <c r="H60" s="4">
        <v>60676000</v>
      </c>
      <c r="I60" s="4">
        <v>77100000</v>
      </c>
      <c r="J60" s="4">
        <v>92517000</v>
      </c>
      <c r="K60" s="4">
        <v>126433000</v>
      </c>
      <c r="L60" s="4">
        <v>157362000</v>
      </c>
      <c r="M60" s="4">
        <v>226849000</v>
      </c>
      <c r="N60" s="5">
        <v>206697000</v>
      </c>
      <c r="O60" s="4">
        <v>166667000</v>
      </c>
      <c r="P60" s="4">
        <v>226849000</v>
      </c>
      <c r="Q60" s="4">
        <v>197516000</v>
      </c>
      <c r="R60" s="4">
        <v>206697000</v>
      </c>
    </row>
    <row r="61" spans="1:18" ht="16" x14ac:dyDescent="0.2">
      <c r="A61" s="3" t="s">
        <v>69</v>
      </c>
      <c r="B61" s="4" t="s">
        <v>23</v>
      </c>
      <c r="C61" s="4" t="s">
        <v>23</v>
      </c>
      <c r="D61" s="4" t="s">
        <v>23</v>
      </c>
      <c r="E61" s="4" t="s">
        <v>23</v>
      </c>
      <c r="F61" s="4" t="s">
        <v>23</v>
      </c>
      <c r="G61" s="4" t="s">
        <v>23</v>
      </c>
      <c r="H61" s="4" t="s">
        <v>23</v>
      </c>
      <c r="I61" s="4" t="s">
        <v>23</v>
      </c>
      <c r="J61" s="4" t="s">
        <v>23</v>
      </c>
      <c r="K61" s="4" t="s">
        <v>23</v>
      </c>
      <c r="L61" s="4" t="s">
        <v>23</v>
      </c>
      <c r="M61" s="4" t="s">
        <v>23</v>
      </c>
      <c r="N61" s="5" t="s">
        <v>23</v>
      </c>
      <c r="O61" s="4" t="s">
        <v>23</v>
      </c>
      <c r="P61" s="4" t="s">
        <v>23</v>
      </c>
      <c r="Q61" s="4" t="s">
        <v>23</v>
      </c>
      <c r="R61" s="4" t="s">
        <v>23</v>
      </c>
    </row>
    <row r="62" spans="1:18" ht="16" x14ac:dyDescent="0.2">
      <c r="A62" s="3" t="s">
        <v>70</v>
      </c>
      <c r="B62" s="4" t="s">
        <v>23</v>
      </c>
      <c r="C62" s="4" t="s">
        <v>23</v>
      </c>
      <c r="D62" s="4" t="s">
        <v>23</v>
      </c>
      <c r="E62" s="4" t="s">
        <v>23</v>
      </c>
      <c r="F62" s="4" t="s">
        <v>23</v>
      </c>
      <c r="G62" s="4" t="s">
        <v>23</v>
      </c>
      <c r="H62" s="4" t="s">
        <v>23</v>
      </c>
      <c r="I62" s="4" t="s">
        <v>23</v>
      </c>
      <c r="J62" s="4" t="s">
        <v>23</v>
      </c>
      <c r="K62" s="4" t="s">
        <v>23</v>
      </c>
      <c r="L62" s="4" t="s">
        <v>23</v>
      </c>
      <c r="M62" s="4" t="s">
        <v>23</v>
      </c>
      <c r="N62" s="5" t="s">
        <v>23</v>
      </c>
      <c r="O62" s="4" t="s">
        <v>23</v>
      </c>
      <c r="P62" s="4" t="s">
        <v>23</v>
      </c>
      <c r="Q62" s="4" t="s">
        <v>23</v>
      </c>
      <c r="R62" s="4" t="s">
        <v>23</v>
      </c>
    </row>
    <row r="63" spans="1:18" ht="16" x14ac:dyDescent="0.2">
      <c r="A63" s="3" t="s">
        <v>71</v>
      </c>
      <c r="B63" s="4" t="s">
        <v>23</v>
      </c>
      <c r="C63" s="4" t="s">
        <v>23</v>
      </c>
      <c r="D63" s="4" t="s">
        <v>23</v>
      </c>
      <c r="E63" s="4" t="s">
        <v>23</v>
      </c>
      <c r="F63" s="4" t="s">
        <v>23</v>
      </c>
      <c r="G63" s="4" t="s">
        <v>23</v>
      </c>
      <c r="H63" s="4" t="s">
        <v>23</v>
      </c>
      <c r="I63" s="4" t="s">
        <v>23</v>
      </c>
      <c r="J63" s="4" t="s">
        <v>23</v>
      </c>
      <c r="K63" s="4" t="s">
        <v>23</v>
      </c>
      <c r="L63" s="4" t="s">
        <v>23</v>
      </c>
      <c r="M63" s="4" t="s">
        <v>23</v>
      </c>
      <c r="N63" s="5" t="s">
        <v>23</v>
      </c>
      <c r="O63" s="4" t="s">
        <v>23</v>
      </c>
      <c r="P63" s="4" t="s">
        <v>23</v>
      </c>
      <c r="Q63" s="4" t="s">
        <v>23</v>
      </c>
      <c r="R63" s="4" t="s">
        <v>23</v>
      </c>
    </row>
    <row r="64" spans="1:18" ht="16" x14ac:dyDescent="0.2">
      <c r="A64" s="3" t="s">
        <v>72</v>
      </c>
      <c r="B64" s="4" t="s">
        <v>23</v>
      </c>
      <c r="C64" s="4" t="s">
        <v>23</v>
      </c>
      <c r="D64" s="4" t="s">
        <v>23</v>
      </c>
      <c r="E64" s="4" t="s">
        <v>23</v>
      </c>
      <c r="F64" s="4" t="s">
        <v>23</v>
      </c>
      <c r="G64" s="4" t="s">
        <v>23</v>
      </c>
      <c r="H64" s="4" t="s">
        <v>23</v>
      </c>
      <c r="I64" s="4" t="s">
        <v>23</v>
      </c>
      <c r="J64" s="4" t="s">
        <v>23</v>
      </c>
      <c r="K64" s="4" t="s">
        <v>23</v>
      </c>
      <c r="L64" s="4" t="s">
        <v>23</v>
      </c>
      <c r="M64" s="4" t="s">
        <v>23</v>
      </c>
      <c r="N64" s="5" t="s">
        <v>23</v>
      </c>
      <c r="O64" s="4" t="s">
        <v>23</v>
      </c>
      <c r="P64" s="4" t="s">
        <v>23</v>
      </c>
      <c r="Q64" s="4" t="s">
        <v>23</v>
      </c>
      <c r="R64" s="4" t="s">
        <v>23</v>
      </c>
    </row>
    <row r="65" spans="1:18" ht="16" x14ac:dyDescent="0.2">
      <c r="A65" s="3" t="s">
        <v>73</v>
      </c>
      <c r="B65" s="4" t="s">
        <v>23</v>
      </c>
      <c r="C65" s="4" t="s">
        <v>23</v>
      </c>
      <c r="D65" s="4" t="s">
        <v>23</v>
      </c>
      <c r="E65" s="4" t="s">
        <v>23</v>
      </c>
      <c r="F65" s="4" t="s">
        <v>23</v>
      </c>
      <c r="G65" s="4" t="s">
        <v>23</v>
      </c>
      <c r="H65" s="4" t="s">
        <v>23</v>
      </c>
      <c r="I65" s="4" t="s">
        <v>23</v>
      </c>
      <c r="J65" s="4" t="s">
        <v>23</v>
      </c>
      <c r="K65" s="4" t="s">
        <v>23</v>
      </c>
      <c r="L65" s="4" t="s">
        <v>23</v>
      </c>
      <c r="M65" s="4" t="s">
        <v>23</v>
      </c>
      <c r="N65" s="5" t="s">
        <v>23</v>
      </c>
      <c r="O65" s="4" t="s">
        <v>23</v>
      </c>
      <c r="P65" s="4" t="s">
        <v>23</v>
      </c>
      <c r="Q65" s="4" t="s">
        <v>23</v>
      </c>
      <c r="R65" s="4" t="s">
        <v>23</v>
      </c>
    </row>
    <row r="66" spans="1:18" ht="16" x14ac:dyDescent="0.2">
      <c r="A66" s="3" t="s">
        <v>74</v>
      </c>
      <c r="B66" s="4" t="s">
        <v>23</v>
      </c>
      <c r="C66" s="4" t="s">
        <v>23</v>
      </c>
      <c r="D66" s="4" t="s">
        <v>23</v>
      </c>
      <c r="E66" s="4" t="s">
        <v>23</v>
      </c>
      <c r="F66" s="4" t="s">
        <v>23</v>
      </c>
      <c r="G66" s="4" t="s">
        <v>23</v>
      </c>
      <c r="H66" s="4" t="s">
        <v>23</v>
      </c>
      <c r="I66" s="4" t="s">
        <v>23</v>
      </c>
      <c r="J66" s="4" t="s">
        <v>23</v>
      </c>
      <c r="K66" s="4" t="s">
        <v>23</v>
      </c>
      <c r="L66" s="4" t="s">
        <v>23</v>
      </c>
      <c r="M66" s="4" t="s">
        <v>23</v>
      </c>
      <c r="N66" s="5" t="s">
        <v>23</v>
      </c>
      <c r="O66" s="4" t="s">
        <v>23</v>
      </c>
      <c r="P66" s="4" t="s">
        <v>23</v>
      </c>
      <c r="Q66" s="4" t="s">
        <v>23</v>
      </c>
      <c r="R66" s="4" t="s">
        <v>23</v>
      </c>
    </row>
    <row r="67" spans="1:18" ht="16" x14ac:dyDescent="0.2">
      <c r="A67" s="3" t="s">
        <v>75</v>
      </c>
      <c r="B67" s="4" t="s">
        <v>23</v>
      </c>
      <c r="C67" s="4" t="s">
        <v>23</v>
      </c>
      <c r="D67" s="4" t="s">
        <v>23</v>
      </c>
      <c r="E67" s="4" t="s">
        <v>23</v>
      </c>
      <c r="F67" s="4" t="s">
        <v>23</v>
      </c>
      <c r="G67" s="4" t="s">
        <v>23</v>
      </c>
      <c r="H67" s="4" t="s">
        <v>23</v>
      </c>
      <c r="I67" s="4" t="s">
        <v>23</v>
      </c>
      <c r="J67" s="4" t="s">
        <v>23</v>
      </c>
      <c r="K67" s="4" t="s">
        <v>23</v>
      </c>
      <c r="L67" s="4" t="s">
        <v>23</v>
      </c>
      <c r="M67" s="4" t="s">
        <v>23</v>
      </c>
      <c r="N67" s="5" t="s">
        <v>23</v>
      </c>
      <c r="O67" s="4" t="s">
        <v>23</v>
      </c>
      <c r="P67" s="4" t="s">
        <v>23</v>
      </c>
      <c r="Q67" s="4" t="s">
        <v>23</v>
      </c>
      <c r="R67" s="4" t="s">
        <v>23</v>
      </c>
    </row>
    <row r="68" spans="1:18" ht="16" x14ac:dyDescent="0.2">
      <c r="A68" s="3" t="s">
        <v>76</v>
      </c>
      <c r="B68" s="4" t="s">
        <v>23</v>
      </c>
      <c r="C68" s="4" t="s">
        <v>23</v>
      </c>
      <c r="D68" s="4" t="s">
        <v>23</v>
      </c>
      <c r="E68" s="4" t="s">
        <v>23</v>
      </c>
      <c r="F68" s="4" t="s">
        <v>23</v>
      </c>
      <c r="G68" s="4" t="s">
        <v>23</v>
      </c>
      <c r="H68" s="4" t="s">
        <v>23</v>
      </c>
      <c r="I68" s="4" t="s">
        <v>23</v>
      </c>
      <c r="J68" s="4" t="s">
        <v>23</v>
      </c>
      <c r="K68" s="4" t="s">
        <v>23</v>
      </c>
      <c r="L68" s="4" t="s">
        <v>23</v>
      </c>
      <c r="M68" s="4" t="s">
        <v>23</v>
      </c>
      <c r="N68" s="5" t="s">
        <v>23</v>
      </c>
      <c r="O68" s="4" t="s">
        <v>23</v>
      </c>
      <c r="P68" s="4" t="s">
        <v>23</v>
      </c>
      <c r="Q68" s="4" t="s">
        <v>23</v>
      </c>
      <c r="R68" s="4" t="s">
        <v>23</v>
      </c>
    </row>
    <row r="69" spans="1:18" ht="16" x14ac:dyDescent="0.2">
      <c r="A69" s="3" t="s">
        <v>77</v>
      </c>
      <c r="B69" s="4" t="s">
        <v>23</v>
      </c>
      <c r="C69" s="4" t="s">
        <v>23</v>
      </c>
      <c r="D69" s="4" t="s">
        <v>23</v>
      </c>
      <c r="E69" s="4" t="s">
        <v>23</v>
      </c>
      <c r="F69" s="4" t="s">
        <v>23</v>
      </c>
      <c r="G69" s="4" t="s">
        <v>23</v>
      </c>
      <c r="H69" s="4" t="s">
        <v>23</v>
      </c>
      <c r="I69" s="4" t="s">
        <v>23</v>
      </c>
      <c r="J69" s="4" t="s">
        <v>23</v>
      </c>
      <c r="K69" s="4" t="s">
        <v>23</v>
      </c>
      <c r="L69" s="4" t="s">
        <v>23</v>
      </c>
      <c r="M69" s="4" t="s">
        <v>23</v>
      </c>
      <c r="N69" s="5" t="s">
        <v>23</v>
      </c>
      <c r="O69" s="4" t="s">
        <v>23</v>
      </c>
      <c r="P69" s="4" t="s">
        <v>23</v>
      </c>
      <c r="Q69" s="4" t="s">
        <v>23</v>
      </c>
      <c r="R69" s="4" t="s">
        <v>23</v>
      </c>
    </row>
    <row r="70" spans="1:18" ht="16" x14ac:dyDescent="0.2">
      <c r="A70" s="3" t="s">
        <v>78</v>
      </c>
      <c r="B70" s="4" t="s">
        <v>23</v>
      </c>
      <c r="C70" s="4">
        <v>4195000</v>
      </c>
      <c r="D70" s="4">
        <v>8822000</v>
      </c>
      <c r="E70" s="4">
        <v>11518000</v>
      </c>
      <c r="F70" s="4">
        <v>16060000</v>
      </c>
      <c r="G70" s="4">
        <v>22919000</v>
      </c>
      <c r="H70" s="4">
        <v>37482000</v>
      </c>
      <c r="I70" s="4">
        <v>43068000</v>
      </c>
      <c r="J70" s="4">
        <v>55703000</v>
      </c>
      <c r="K70" s="4">
        <v>79292000</v>
      </c>
      <c r="L70" s="4">
        <v>98237000</v>
      </c>
      <c r="M70" s="4">
        <v>115066000</v>
      </c>
      <c r="N70" s="5">
        <v>172003000</v>
      </c>
      <c r="O70" s="4">
        <v>110070000</v>
      </c>
      <c r="P70" s="4">
        <v>115066000</v>
      </c>
      <c r="Q70" s="4">
        <v>139845000</v>
      </c>
      <c r="R70" s="4">
        <v>172003000</v>
      </c>
    </row>
    <row r="71" spans="1:18" ht="16" x14ac:dyDescent="0.2">
      <c r="A71" s="3" t="s">
        <v>79</v>
      </c>
      <c r="B71" s="4" t="s">
        <v>23</v>
      </c>
      <c r="C71" s="4" t="s">
        <v>23</v>
      </c>
      <c r="D71" s="4" t="s">
        <v>23</v>
      </c>
      <c r="E71" s="4" t="s">
        <v>23</v>
      </c>
      <c r="F71" s="4" t="s">
        <v>23</v>
      </c>
      <c r="G71" s="4" t="s">
        <v>23</v>
      </c>
      <c r="H71" s="4" t="s">
        <v>23</v>
      </c>
      <c r="I71" s="4" t="s">
        <v>23</v>
      </c>
      <c r="J71" s="4" t="s">
        <v>23</v>
      </c>
      <c r="K71" s="4" t="s">
        <v>23</v>
      </c>
      <c r="L71" s="4" t="s">
        <v>23</v>
      </c>
      <c r="M71" s="4" t="s">
        <v>23</v>
      </c>
      <c r="N71" s="5" t="s">
        <v>23</v>
      </c>
      <c r="O71" s="4" t="s">
        <v>23</v>
      </c>
      <c r="P71" s="4" t="s">
        <v>23</v>
      </c>
      <c r="Q71" s="4" t="s">
        <v>23</v>
      </c>
      <c r="R71" s="4" t="s">
        <v>23</v>
      </c>
    </row>
    <row r="72" spans="1:18" ht="16" x14ac:dyDescent="0.2">
      <c r="A72" s="3" t="s">
        <v>80</v>
      </c>
      <c r="B72" s="4" t="s">
        <v>23</v>
      </c>
      <c r="C72" s="4" t="s">
        <v>23</v>
      </c>
      <c r="D72" s="4" t="s">
        <v>23</v>
      </c>
      <c r="E72" s="4" t="s">
        <v>23</v>
      </c>
      <c r="F72" s="4" t="s">
        <v>23</v>
      </c>
      <c r="G72" s="4" t="s">
        <v>23</v>
      </c>
      <c r="H72" s="4" t="s">
        <v>23</v>
      </c>
      <c r="I72" s="4" t="s">
        <v>23</v>
      </c>
      <c r="J72" s="4" t="s">
        <v>23</v>
      </c>
      <c r="K72" s="4" t="s">
        <v>23</v>
      </c>
      <c r="L72" s="4" t="s">
        <v>23</v>
      </c>
      <c r="M72" s="4" t="s">
        <v>23</v>
      </c>
      <c r="N72" s="5" t="s">
        <v>23</v>
      </c>
      <c r="O72" s="4" t="s">
        <v>23</v>
      </c>
      <c r="P72" s="4" t="s">
        <v>23</v>
      </c>
      <c r="Q72" s="4" t="s">
        <v>23</v>
      </c>
      <c r="R72" s="4" t="s">
        <v>23</v>
      </c>
    </row>
    <row r="73" spans="1:18" ht="16" x14ac:dyDescent="0.2">
      <c r="A73" s="3" t="s">
        <v>81</v>
      </c>
      <c r="B73" s="4" t="s">
        <v>23</v>
      </c>
      <c r="C73" s="4" t="s">
        <v>23</v>
      </c>
      <c r="D73" s="4" t="s">
        <v>23</v>
      </c>
      <c r="E73" s="4" t="s">
        <v>23</v>
      </c>
      <c r="F73" s="4" t="s">
        <v>23</v>
      </c>
      <c r="G73" s="4" t="s">
        <v>23</v>
      </c>
      <c r="H73" s="4" t="s">
        <v>23</v>
      </c>
      <c r="I73" s="4" t="s">
        <v>23</v>
      </c>
      <c r="J73" s="4" t="s">
        <v>23</v>
      </c>
      <c r="K73" s="4" t="s">
        <v>23</v>
      </c>
      <c r="L73" s="4" t="s">
        <v>23</v>
      </c>
      <c r="M73" s="4" t="s">
        <v>23</v>
      </c>
      <c r="N73" s="5" t="s">
        <v>23</v>
      </c>
      <c r="O73" s="4" t="s">
        <v>23</v>
      </c>
      <c r="P73" s="4" t="s">
        <v>23</v>
      </c>
      <c r="Q73" s="4" t="s">
        <v>23</v>
      </c>
      <c r="R73" s="4" t="s">
        <v>23</v>
      </c>
    </row>
    <row r="74" spans="1:18" ht="16" x14ac:dyDescent="0.2">
      <c r="A74" s="3" t="s">
        <v>82</v>
      </c>
      <c r="B74" s="4" t="s">
        <v>23</v>
      </c>
      <c r="C74" s="4" t="s">
        <v>23</v>
      </c>
      <c r="D74" s="4" t="s">
        <v>23</v>
      </c>
      <c r="E74" s="4" t="s">
        <v>23</v>
      </c>
      <c r="F74" s="4" t="s">
        <v>23</v>
      </c>
      <c r="G74" s="4" t="s">
        <v>23</v>
      </c>
      <c r="H74" s="4" t="s">
        <v>23</v>
      </c>
      <c r="I74" s="4" t="s">
        <v>23</v>
      </c>
      <c r="J74" s="4" t="s">
        <v>23</v>
      </c>
      <c r="K74" s="4" t="s">
        <v>23</v>
      </c>
      <c r="L74" s="4" t="s">
        <v>23</v>
      </c>
      <c r="M74" s="4" t="s">
        <v>23</v>
      </c>
      <c r="N74" s="5" t="s">
        <v>23</v>
      </c>
      <c r="O74" s="4" t="s">
        <v>23</v>
      </c>
      <c r="P74" s="4" t="s">
        <v>23</v>
      </c>
      <c r="Q74" s="4" t="s">
        <v>23</v>
      </c>
      <c r="R74" s="4" t="s">
        <v>23</v>
      </c>
    </row>
    <row r="75" spans="1:18" ht="16" x14ac:dyDescent="0.2">
      <c r="A75" s="3" t="s">
        <v>83</v>
      </c>
      <c r="B75" s="4" t="s">
        <v>23</v>
      </c>
      <c r="C75" s="4" t="s">
        <v>23</v>
      </c>
      <c r="D75" s="4" t="s">
        <v>23</v>
      </c>
      <c r="E75" s="4" t="s">
        <v>23</v>
      </c>
      <c r="F75" s="4" t="s">
        <v>23</v>
      </c>
      <c r="G75" s="4" t="s">
        <v>23</v>
      </c>
      <c r="H75" s="4" t="s">
        <v>23</v>
      </c>
      <c r="I75" s="4" t="s">
        <v>23</v>
      </c>
      <c r="J75" s="4" t="s">
        <v>23</v>
      </c>
      <c r="K75" s="4" t="s">
        <v>23</v>
      </c>
      <c r="L75" s="4" t="s">
        <v>23</v>
      </c>
      <c r="M75" s="4" t="s">
        <v>23</v>
      </c>
      <c r="N75" s="5" t="s">
        <v>23</v>
      </c>
      <c r="O75" s="4" t="s">
        <v>23</v>
      </c>
      <c r="P75" s="4" t="s">
        <v>23</v>
      </c>
      <c r="Q75" s="4" t="s">
        <v>23</v>
      </c>
      <c r="R75" s="4" t="s">
        <v>23</v>
      </c>
    </row>
    <row r="76" spans="1:18" ht="16" x14ac:dyDescent="0.2">
      <c r="A76" s="3" t="s">
        <v>84</v>
      </c>
      <c r="B76" s="4" t="s">
        <v>23</v>
      </c>
      <c r="C76" s="4">
        <v>15128000</v>
      </c>
      <c r="D76" s="4">
        <v>21874000</v>
      </c>
      <c r="E76" s="4">
        <v>25349000</v>
      </c>
      <c r="F76" s="4">
        <v>74625000</v>
      </c>
      <c r="G76" s="4">
        <v>83502000</v>
      </c>
      <c r="H76" s="4">
        <v>109674000</v>
      </c>
      <c r="I76" s="4">
        <v>121535000</v>
      </c>
      <c r="J76" s="4">
        <v>459544000</v>
      </c>
      <c r="K76" s="4">
        <v>516445000</v>
      </c>
      <c r="L76" s="4">
        <v>721280000</v>
      </c>
      <c r="M76" s="4">
        <v>790139000</v>
      </c>
      <c r="N76" s="5">
        <v>821250000</v>
      </c>
      <c r="O76" s="4">
        <v>735826000</v>
      </c>
      <c r="P76" s="4">
        <v>790139000</v>
      </c>
      <c r="Q76" s="4">
        <v>821719000</v>
      </c>
      <c r="R76" s="4">
        <v>821250000</v>
      </c>
    </row>
    <row r="77" spans="1:18" ht="16" x14ac:dyDescent="0.2">
      <c r="A77" s="3" t="s">
        <v>85</v>
      </c>
      <c r="B77" s="4" t="s">
        <v>23</v>
      </c>
      <c r="C77" s="4">
        <v>2562000</v>
      </c>
      <c r="D77" s="4">
        <v>7243000</v>
      </c>
      <c r="E77" s="4">
        <v>11381000</v>
      </c>
      <c r="F77" s="4">
        <v>18161000</v>
      </c>
      <c r="G77" s="4">
        <v>30201000</v>
      </c>
      <c r="H77" s="4">
        <v>43294000</v>
      </c>
      <c r="I77" s="4">
        <v>52468000</v>
      </c>
      <c r="J77" s="4">
        <v>268960000</v>
      </c>
      <c r="K77" s="4">
        <v>306163000</v>
      </c>
      <c r="L77" s="4">
        <v>290335000</v>
      </c>
      <c r="M77" s="4">
        <v>312086000</v>
      </c>
      <c r="N77" s="5">
        <v>235651000</v>
      </c>
      <c r="O77" s="4">
        <v>354050000</v>
      </c>
      <c r="P77" s="4">
        <v>312086000</v>
      </c>
      <c r="Q77" s="4">
        <v>300535000</v>
      </c>
      <c r="R77" s="4">
        <v>235651000</v>
      </c>
    </row>
    <row r="78" spans="1:18" ht="16" x14ac:dyDescent="0.2">
      <c r="A78" s="3" t="s">
        <v>86</v>
      </c>
      <c r="B78" s="4" t="s">
        <v>23</v>
      </c>
      <c r="C78" s="4">
        <v>5025000</v>
      </c>
      <c r="D78" s="4">
        <v>11007000</v>
      </c>
      <c r="E78" s="4">
        <v>15747000</v>
      </c>
      <c r="F78" s="4">
        <v>25155000</v>
      </c>
      <c r="G78" s="4">
        <v>42999000</v>
      </c>
      <c r="H78" s="4">
        <v>65520000</v>
      </c>
      <c r="I78" s="4">
        <v>86910000</v>
      </c>
      <c r="J78" s="4">
        <v>318039000</v>
      </c>
      <c r="K78" s="4">
        <v>377016000</v>
      </c>
      <c r="L78" s="4">
        <v>376962000</v>
      </c>
      <c r="M78" s="4">
        <v>424531000</v>
      </c>
      <c r="N78" s="5">
        <v>366986000</v>
      </c>
      <c r="O78" s="4">
        <v>456443000</v>
      </c>
      <c r="P78" s="4">
        <v>424531000</v>
      </c>
      <c r="Q78" s="4">
        <v>417060000</v>
      </c>
      <c r="R78" s="4">
        <v>366986000</v>
      </c>
    </row>
    <row r="79" spans="1:18" ht="16" x14ac:dyDescent="0.2">
      <c r="A79" s="3" t="s">
        <v>87</v>
      </c>
      <c r="B79" s="4" t="s">
        <v>23</v>
      </c>
      <c r="C79" s="4">
        <v>2463000</v>
      </c>
      <c r="D79" s="4">
        <v>3764000</v>
      </c>
      <c r="E79" s="4">
        <v>4366000</v>
      </c>
      <c r="F79" s="4">
        <v>6994000</v>
      </c>
      <c r="G79" s="4">
        <v>12798000</v>
      </c>
      <c r="H79" s="4">
        <v>22226000</v>
      </c>
      <c r="I79" s="4">
        <v>34442000</v>
      </c>
      <c r="J79" s="4">
        <v>49079000</v>
      </c>
      <c r="K79" s="4">
        <v>70853000</v>
      </c>
      <c r="L79" s="4">
        <v>86627000</v>
      </c>
      <c r="M79" s="4">
        <v>112445000</v>
      </c>
      <c r="N79" s="5">
        <v>131335000</v>
      </c>
      <c r="O79" s="4">
        <v>102393000</v>
      </c>
      <c r="P79" s="4">
        <v>112445000</v>
      </c>
      <c r="Q79" s="4">
        <v>116525000</v>
      </c>
      <c r="R79" s="4">
        <v>131335000</v>
      </c>
    </row>
    <row r="80" spans="1:18" ht="16" x14ac:dyDescent="0.2">
      <c r="A80" s="3" t="s">
        <v>88</v>
      </c>
      <c r="B80" s="4" t="s">
        <v>23</v>
      </c>
      <c r="C80" s="4" t="s">
        <v>23</v>
      </c>
      <c r="D80" s="4" t="s">
        <v>23</v>
      </c>
      <c r="E80" s="4" t="s">
        <v>23</v>
      </c>
      <c r="F80" s="4">
        <v>40566000</v>
      </c>
      <c r="G80" s="4">
        <v>35718000</v>
      </c>
      <c r="H80" s="4">
        <v>31394000</v>
      </c>
      <c r="I80" s="4">
        <v>11450000</v>
      </c>
      <c r="J80" s="4">
        <v>53776000</v>
      </c>
      <c r="K80" s="4">
        <v>30697000</v>
      </c>
      <c r="L80" s="4">
        <v>174895000</v>
      </c>
      <c r="M80" s="4">
        <v>112791000</v>
      </c>
      <c r="N80" s="5">
        <v>146245000</v>
      </c>
      <c r="O80" s="4">
        <v>152725000</v>
      </c>
      <c r="P80" s="4">
        <v>112791000</v>
      </c>
      <c r="Q80" s="4">
        <v>121814000</v>
      </c>
      <c r="R80" s="4">
        <v>146245000</v>
      </c>
    </row>
    <row r="81" spans="1:18" ht="16" x14ac:dyDescent="0.2">
      <c r="A81" s="3" t="s">
        <v>89</v>
      </c>
      <c r="B81" s="4" t="s">
        <v>23</v>
      </c>
      <c r="C81" s="4" t="s">
        <v>23</v>
      </c>
      <c r="D81" s="4" t="s">
        <v>23</v>
      </c>
      <c r="E81" s="4" t="s">
        <v>23</v>
      </c>
      <c r="F81" s="4">
        <v>40566000</v>
      </c>
      <c r="G81" s="4">
        <v>35718000</v>
      </c>
      <c r="H81" s="4">
        <v>31394000</v>
      </c>
      <c r="I81" s="4">
        <v>11450000</v>
      </c>
      <c r="J81" s="4">
        <v>53776000</v>
      </c>
      <c r="K81" s="4">
        <v>30697000</v>
      </c>
      <c r="L81" s="4">
        <v>174895000</v>
      </c>
      <c r="M81" s="4">
        <v>112791000</v>
      </c>
      <c r="N81" s="5">
        <v>146245000</v>
      </c>
      <c r="O81" s="4">
        <v>152725000</v>
      </c>
      <c r="P81" s="4">
        <v>112791000</v>
      </c>
      <c r="Q81" s="4">
        <v>121814000</v>
      </c>
      <c r="R81" s="4">
        <v>146245000</v>
      </c>
    </row>
    <row r="82" spans="1:18" ht="16" x14ac:dyDescent="0.2">
      <c r="A82" s="3" t="s">
        <v>90</v>
      </c>
      <c r="B82" s="4" t="s">
        <v>23</v>
      </c>
      <c r="C82" s="4" t="s">
        <v>23</v>
      </c>
      <c r="D82" s="4" t="s">
        <v>23</v>
      </c>
      <c r="E82" s="4" t="s">
        <v>23</v>
      </c>
      <c r="F82" s="4" t="s">
        <v>23</v>
      </c>
      <c r="G82" s="4" t="s">
        <v>23</v>
      </c>
      <c r="H82" s="4" t="s">
        <v>23</v>
      </c>
      <c r="I82" s="4" t="s">
        <v>23</v>
      </c>
      <c r="J82" s="4" t="s">
        <v>23</v>
      </c>
      <c r="K82" s="4" t="s">
        <v>23</v>
      </c>
      <c r="L82" s="4" t="s">
        <v>23</v>
      </c>
      <c r="M82" s="4" t="s">
        <v>23</v>
      </c>
      <c r="N82" s="5" t="s">
        <v>23</v>
      </c>
      <c r="O82" s="4" t="s">
        <v>23</v>
      </c>
      <c r="P82" s="4" t="s">
        <v>23</v>
      </c>
      <c r="Q82" s="4" t="s">
        <v>23</v>
      </c>
      <c r="R82" s="4" t="s">
        <v>23</v>
      </c>
    </row>
    <row r="83" spans="1:18" ht="16" x14ac:dyDescent="0.2">
      <c r="A83" s="3" t="s">
        <v>91</v>
      </c>
      <c r="B83" s="4" t="s">
        <v>23</v>
      </c>
      <c r="C83" s="4">
        <v>12566000</v>
      </c>
      <c r="D83" s="4">
        <v>14631000</v>
      </c>
      <c r="E83" s="4">
        <v>13968000</v>
      </c>
      <c r="F83" s="4">
        <v>15898000</v>
      </c>
      <c r="G83" s="4">
        <v>17583000</v>
      </c>
      <c r="H83" s="4">
        <v>34986000</v>
      </c>
      <c r="I83" s="4">
        <v>57617000</v>
      </c>
      <c r="J83" s="4">
        <v>136808000</v>
      </c>
      <c r="K83" s="4">
        <v>179585000</v>
      </c>
      <c r="L83" s="4">
        <v>256050000</v>
      </c>
      <c r="M83" s="4">
        <v>365262000</v>
      </c>
      <c r="N83" s="5">
        <v>439354000</v>
      </c>
      <c r="O83" s="4">
        <v>229051000</v>
      </c>
      <c r="P83" s="4">
        <v>365262000</v>
      </c>
      <c r="Q83" s="4">
        <v>399370000</v>
      </c>
      <c r="R83" s="4">
        <v>439354000</v>
      </c>
    </row>
    <row r="84" spans="1:18" ht="16" x14ac:dyDescent="0.2">
      <c r="A84" s="3" t="s">
        <v>92</v>
      </c>
      <c r="B84" s="4" t="s">
        <v>23</v>
      </c>
      <c r="C84" s="4">
        <v>12038000</v>
      </c>
      <c r="D84" s="4">
        <v>12956000</v>
      </c>
      <c r="E84" s="4">
        <v>13852000</v>
      </c>
      <c r="F84" s="4">
        <v>14528000</v>
      </c>
      <c r="G84" s="4">
        <v>16312000</v>
      </c>
      <c r="H84" s="4">
        <v>30022000</v>
      </c>
      <c r="I84" s="4">
        <v>32615000</v>
      </c>
      <c r="J84" s="4">
        <v>58795000</v>
      </c>
      <c r="K84" s="4">
        <v>66543000</v>
      </c>
      <c r="L84" s="4">
        <v>97498000</v>
      </c>
      <c r="M84" s="4">
        <v>127463000</v>
      </c>
      <c r="N84" s="5">
        <v>148866000</v>
      </c>
      <c r="O84" s="4">
        <v>119409000</v>
      </c>
      <c r="P84" s="4">
        <v>127463000</v>
      </c>
      <c r="Q84" s="4">
        <v>136224000</v>
      </c>
      <c r="R84" s="4">
        <v>148866000</v>
      </c>
    </row>
    <row r="85" spans="1:18" ht="16" x14ac:dyDescent="0.2">
      <c r="A85" s="3" t="s">
        <v>93</v>
      </c>
      <c r="B85" s="4" t="s">
        <v>23</v>
      </c>
      <c r="C85" s="4">
        <v>9330000</v>
      </c>
      <c r="D85" s="4">
        <v>9330000</v>
      </c>
      <c r="E85" s="4">
        <v>9330000</v>
      </c>
      <c r="F85" s="4">
        <v>9773000</v>
      </c>
      <c r="G85" s="4">
        <v>9773000</v>
      </c>
      <c r="H85" s="4">
        <v>14950000</v>
      </c>
      <c r="I85" s="4">
        <v>14950000</v>
      </c>
      <c r="J85" s="4">
        <v>30250000</v>
      </c>
      <c r="K85" s="4">
        <v>31318000</v>
      </c>
      <c r="L85" s="4">
        <v>47075000</v>
      </c>
      <c r="M85" s="4">
        <v>46227000</v>
      </c>
      <c r="N85" s="5">
        <v>46464000</v>
      </c>
      <c r="O85" s="4">
        <v>45014000</v>
      </c>
      <c r="P85" s="4">
        <v>46227000</v>
      </c>
      <c r="Q85" s="4">
        <v>46454000</v>
      </c>
      <c r="R85" s="4">
        <v>46464000</v>
      </c>
    </row>
    <row r="86" spans="1:18" ht="16" x14ac:dyDescent="0.2">
      <c r="A86" s="3" t="s">
        <v>94</v>
      </c>
      <c r="B86" s="4" t="s">
        <v>23</v>
      </c>
      <c r="C86" s="4">
        <v>2708000</v>
      </c>
      <c r="D86" s="4">
        <v>3626000</v>
      </c>
      <c r="E86" s="4">
        <v>4522000</v>
      </c>
      <c r="F86" s="4">
        <v>4755000</v>
      </c>
      <c r="G86" s="4">
        <v>6539000</v>
      </c>
      <c r="H86" s="4">
        <v>15072000</v>
      </c>
      <c r="I86" s="4">
        <v>17665000</v>
      </c>
      <c r="J86" s="4">
        <v>28545000</v>
      </c>
      <c r="K86" s="4">
        <v>35225000</v>
      </c>
      <c r="L86" s="4">
        <v>50423000</v>
      </c>
      <c r="M86" s="4">
        <v>81236000</v>
      </c>
      <c r="N86" s="5">
        <v>102402000</v>
      </c>
      <c r="O86" s="4">
        <v>74395000</v>
      </c>
      <c r="P86" s="4">
        <v>81236000</v>
      </c>
      <c r="Q86" s="4">
        <v>89770000</v>
      </c>
      <c r="R86" s="4">
        <v>102402000</v>
      </c>
    </row>
    <row r="87" spans="1:18" ht="16" x14ac:dyDescent="0.2">
      <c r="A87" s="3" t="s">
        <v>95</v>
      </c>
      <c r="B87" s="4" t="s">
        <v>23</v>
      </c>
      <c r="C87" s="4" t="s">
        <v>23</v>
      </c>
      <c r="D87" s="4" t="s">
        <v>23</v>
      </c>
      <c r="E87" s="4" t="s">
        <v>23</v>
      </c>
      <c r="F87" s="4" t="s">
        <v>23</v>
      </c>
      <c r="G87" s="4" t="s">
        <v>23</v>
      </c>
      <c r="H87" s="4" t="s">
        <v>23</v>
      </c>
      <c r="I87" s="4" t="s">
        <v>23</v>
      </c>
      <c r="J87" s="4" t="s">
        <v>23</v>
      </c>
      <c r="K87" s="4" t="s">
        <v>23</v>
      </c>
      <c r="L87" s="4" t="s">
        <v>23</v>
      </c>
      <c r="M87" s="4" t="s">
        <v>23</v>
      </c>
      <c r="N87" s="5" t="s">
        <v>23</v>
      </c>
      <c r="O87" s="4" t="s">
        <v>23</v>
      </c>
      <c r="P87" s="4" t="s">
        <v>23</v>
      </c>
      <c r="Q87" s="4" t="s">
        <v>23</v>
      </c>
      <c r="R87" s="4" t="s">
        <v>23</v>
      </c>
    </row>
    <row r="88" spans="1:18" ht="16" x14ac:dyDescent="0.2">
      <c r="A88" s="3" t="s">
        <v>96</v>
      </c>
      <c r="B88" s="4" t="s">
        <v>23</v>
      </c>
      <c r="C88" s="4" t="s">
        <v>23</v>
      </c>
      <c r="D88" s="4" t="s">
        <v>23</v>
      </c>
      <c r="E88" s="4" t="s">
        <v>23</v>
      </c>
      <c r="F88" s="4" t="s">
        <v>23</v>
      </c>
      <c r="G88" s="4" t="s">
        <v>23</v>
      </c>
      <c r="H88" s="4" t="s">
        <v>23</v>
      </c>
      <c r="I88" s="4" t="s">
        <v>23</v>
      </c>
      <c r="J88" s="4" t="s">
        <v>23</v>
      </c>
      <c r="K88" s="4" t="s">
        <v>23</v>
      </c>
      <c r="L88" s="4" t="s">
        <v>23</v>
      </c>
      <c r="M88" s="4" t="s">
        <v>23</v>
      </c>
      <c r="N88" s="5" t="s">
        <v>23</v>
      </c>
      <c r="O88" s="4" t="s">
        <v>23</v>
      </c>
      <c r="P88" s="4" t="s">
        <v>23</v>
      </c>
      <c r="Q88" s="4" t="s">
        <v>23</v>
      </c>
      <c r="R88" s="4" t="s">
        <v>23</v>
      </c>
    </row>
    <row r="89" spans="1:18" ht="16" x14ac:dyDescent="0.2">
      <c r="A89" s="3" t="s">
        <v>97</v>
      </c>
      <c r="B89" s="4" t="s">
        <v>23</v>
      </c>
      <c r="C89" s="4">
        <v>528000</v>
      </c>
      <c r="D89" s="4">
        <v>1675000</v>
      </c>
      <c r="E89" s="4">
        <v>116000</v>
      </c>
      <c r="F89" s="4">
        <v>1370000</v>
      </c>
      <c r="G89" s="4">
        <v>1271000</v>
      </c>
      <c r="H89" s="4">
        <v>4964000</v>
      </c>
      <c r="I89" s="4">
        <v>25002000</v>
      </c>
      <c r="J89" s="4">
        <v>78013000</v>
      </c>
      <c r="K89" s="4">
        <v>113042000</v>
      </c>
      <c r="L89" s="4">
        <v>158552000</v>
      </c>
      <c r="M89" s="4">
        <v>237799000</v>
      </c>
      <c r="N89" s="5">
        <v>290488000</v>
      </c>
      <c r="O89" s="4">
        <v>109642000</v>
      </c>
      <c r="P89" s="4">
        <v>237799000</v>
      </c>
      <c r="Q89" s="4">
        <v>263146000</v>
      </c>
      <c r="R89" s="4">
        <v>290488000</v>
      </c>
    </row>
    <row r="90" spans="1:18" ht="16" x14ac:dyDescent="0.2">
      <c r="A90" s="3" t="s">
        <v>98</v>
      </c>
      <c r="B90" s="4" t="s">
        <v>23</v>
      </c>
      <c r="C90" s="4">
        <v>65651000</v>
      </c>
      <c r="D90" s="4">
        <v>50559000</v>
      </c>
      <c r="E90" s="4">
        <v>174858000</v>
      </c>
      <c r="F90" s="4">
        <v>220379000</v>
      </c>
      <c r="G90" s="4">
        <v>259755000</v>
      </c>
      <c r="H90" s="4">
        <v>712175000</v>
      </c>
      <c r="I90" s="4">
        <v>833953000</v>
      </c>
      <c r="J90" s="4">
        <v>1569268000</v>
      </c>
      <c r="K90" s="4">
        <v>1973366000</v>
      </c>
      <c r="L90" s="4">
        <v>2174854000</v>
      </c>
      <c r="M90" s="4">
        <v>2544738000</v>
      </c>
      <c r="N90" s="5">
        <v>2729095000</v>
      </c>
      <c r="O90" s="4">
        <v>2296919000</v>
      </c>
      <c r="P90" s="4">
        <v>2544738000</v>
      </c>
      <c r="Q90" s="4">
        <v>2643793000</v>
      </c>
      <c r="R90" s="4">
        <v>2729095000</v>
      </c>
    </row>
    <row r="91" spans="1:18" ht="16" x14ac:dyDescent="0.2">
      <c r="A91" s="3" t="s">
        <v>99</v>
      </c>
      <c r="B91" s="4" t="s">
        <v>23</v>
      </c>
      <c r="C91" s="4">
        <v>7176000</v>
      </c>
      <c r="D91" s="4">
        <v>9707000</v>
      </c>
      <c r="E91" s="4">
        <v>10753000</v>
      </c>
      <c r="F91" s="4">
        <v>14901000</v>
      </c>
      <c r="G91" s="4">
        <v>19587000</v>
      </c>
      <c r="H91" s="4">
        <v>25087000</v>
      </c>
      <c r="I91" s="4">
        <v>30115000</v>
      </c>
      <c r="J91" s="4">
        <v>41528000</v>
      </c>
      <c r="K91" s="4">
        <v>50724000</v>
      </c>
      <c r="L91" s="4">
        <v>77230000</v>
      </c>
      <c r="M91" s="4">
        <v>123005000</v>
      </c>
      <c r="N91" s="5">
        <v>160618000</v>
      </c>
      <c r="O91" s="4">
        <v>104145000</v>
      </c>
      <c r="P91" s="4">
        <v>123005000</v>
      </c>
      <c r="Q91" s="4">
        <v>134450000</v>
      </c>
      <c r="R91" s="4">
        <v>160618000</v>
      </c>
    </row>
    <row r="92" spans="1:18" ht="16" x14ac:dyDescent="0.2">
      <c r="A92" s="3" t="s">
        <v>100</v>
      </c>
      <c r="B92" s="4" t="s">
        <v>23</v>
      </c>
      <c r="C92" s="4">
        <v>2200000</v>
      </c>
      <c r="D92" s="4">
        <v>2547000</v>
      </c>
      <c r="E92" s="4">
        <v>2800000</v>
      </c>
      <c r="F92" s="4">
        <v>2588000</v>
      </c>
      <c r="G92" s="4">
        <v>4350000</v>
      </c>
      <c r="H92" s="4">
        <v>4657000</v>
      </c>
      <c r="I92" s="4">
        <v>7810000</v>
      </c>
      <c r="J92" s="4">
        <v>12842000</v>
      </c>
      <c r="K92" s="4">
        <v>13540000</v>
      </c>
      <c r="L92" s="4">
        <v>2773000</v>
      </c>
      <c r="M92" s="4">
        <v>20883000</v>
      </c>
      <c r="N92" s="5">
        <v>3133000</v>
      </c>
      <c r="O92" s="4">
        <v>13318000</v>
      </c>
      <c r="P92" s="4">
        <v>20883000</v>
      </c>
      <c r="Q92" s="4">
        <v>2958000</v>
      </c>
      <c r="R92" s="4">
        <v>3133000</v>
      </c>
    </row>
    <row r="93" spans="1:18" ht="16" x14ac:dyDescent="0.2">
      <c r="A93" s="3" t="s">
        <v>101</v>
      </c>
      <c r="B93" s="4" t="s">
        <v>23</v>
      </c>
      <c r="C93" s="4" t="s">
        <v>23</v>
      </c>
      <c r="D93" s="4" t="s">
        <v>23</v>
      </c>
      <c r="E93" s="4" t="s">
        <v>23</v>
      </c>
      <c r="F93" s="4" t="s">
        <v>23</v>
      </c>
      <c r="G93" s="4" t="s">
        <v>23</v>
      </c>
      <c r="H93" s="4" t="s">
        <v>23</v>
      </c>
      <c r="I93" s="4" t="s">
        <v>23</v>
      </c>
      <c r="J93" s="4" t="s">
        <v>23</v>
      </c>
      <c r="K93" s="4" t="s">
        <v>23</v>
      </c>
      <c r="L93" s="4" t="s">
        <v>23</v>
      </c>
      <c r="M93" s="4" t="s">
        <v>23</v>
      </c>
      <c r="N93" s="5" t="s">
        <v>23</v>
      </c>
      <c r="O93" s="4" t="s">
        <v>23</v>
      </c>
      <c r="P93" s="4" t="s">
        <v>23</v>
      </c>
      <c r="Q93" s="4" t="s">
        <v>23</v>
      </c>
      <c r="R93" s="4" t="s">
        <v>23</v>
      </c>
    </row>
    <row r="94" spans="1:18" ht="16" x14ac:dyDescent="0.2">
      <c r="A94" s="3" t="s">
        <v>102</v>
      </c>
      <c r="B94" s="4" t="s">
        <v>23</v>
      </c>
      <c r="C94" s="4" t="s">
        <v>23</v>
      </c>
      <c r="D94" s="4" t="s">
        <v>23</v>
      </c>
      <c r="E94" s="4" t="s">
        <v>23</v>
      </c>
      <c r="F94" s="4" t="s">
        <v>23</v>
      </c>
      <c r="G94" s="4" t="s">
        <v>23</v>
      </c>
      <c r="H94" s="4" t="s">
        <v>23</v>
      </c>
      <c r="I94" s="4" t="s">
        <v>23</v>
      </c>
      <c r="J94" s="4" t="s">
        <v>23</v>
      </c>
      <c r="K94" s="4" t="s">
        <v>23</v>
      </c>
      <c r="L94" s="4" t="s">
        <v>23</v>
      </c>
      <c r="M94" s="4" t="s">
        <v>23</v>
      </c>
      <c r="N94" s="5" t="s">
        <v>23</v>
      </c>
      <c r="O94" s="4" t="s">
        <v>23</v>
      </c>
      <c r="P94" s="4" t="s">
        <v>23</v>
      </c>
      <c r="Q94" s="4" t="s">
        <v>23</v>
      </c>
      <c r="R94" s="4" t="s">
        <v>23</v>
      </c>
    </row>
    <row r="95" spans="1:18" ht="16" x14ac:dyDescent="0.2">
      <c r="A95" s="3" t="s">
        <v>103</v>
      </c>
      <c r="B95" s="4" t="s">
        <v>23</v>
      </c>
      <c r="C95" s="4">
        <v>4976000</v>
      </c>
      <c r="D95" s="4">
        <v>7160000</v>
      </c>
      <c r="E95" s="4">
        <v>7953000</v>
      </c>
      <c r="F95" s="4">
        <v>12313000</v>
      </c>
      <c r="G95" s="4">
        <v>15237000</v>
      </c>
      <c r="H95" s="4">
        <v>20430000</v>
      </c>
      <c r="I95" s="4">
        <v>22305000</v>
      </c>
      <c r="J95" s="4">
        <v>28686000</v>
      </c>
      <c r="K95" s="4">
        <v>37184000</v>
      </c>
      <c r="L95" s="4">
        <v>74457000</v>
      </c>
      <c r="M95" s="4">
        <v>102122000</v>
      </c>
      <c r="N95" s="5">
        <v>157485000</v>
      </c>
      <c r="O95" s="4">
        <v>90827000</v>
      </c>
      <c r="P95" s="4">
        <v>102122000</v>
      </c>
      <c r="Q95" s="4">
        <v>131492000</v>
      </c>
      <c r="R95" s="4">
        <v>157485000</v>
      </c>
    </row>
    <row r="96" spans="1:18" ht="16" x14ac:dyDescent="0.2">
      <c r="A96" s="3" t="s">
        <v>104</v>
      </c>
      <c r="B96" s="4" t="s">
        <v>23</v>
      </c>
      <c r="C96" s="4">
        <v>107000</v>
      </c>
      <c r="D96" s="4">
        <v>96000</v>
      </c>
      <c r="E96" s="4">
        <v>100000</v>
      </c>
      <c r="F96" s="4">
        <v>542000</v>
      </c>
      <c r="G96" s="4">
        <v>796000</v>
      </c>
      <c r="H96" s="4" t="s">
        <v>23</v>
      </c>
      <c r="I96" s="4" t="s">
        <v>23</v>
      </c>
      <c r="J96" s="4">
        <v>23613000</v>
      </c>
      <c r="K96" s="4">
        <v>37857000</v>
      </c>
      <c r="L96" s="4">
        <v>45994000</v>
      </c>
      <c r="M96" s="4">
        <v>35928000</v>
      </c>
      <c r="N96" s="5">
        <v>31145000</v>
      </c>
      <c r="O96" s="4">
        <v>32155000</v>
      </c>
      <c r="P96" s="4">
        <v>35928000</v>
      </c>
      <c r="Q96" s="4">
        <v>33580000</v>
      </c>
      <c r="R96" s="4">
        <v>31145000</v>
      </c>
    </row>
    <row r="97" spans="1:18" ht="16" x14ac:dyDescent="0.2">
      <c r="A97" s="3" t="s">
        <v>105</v>
      </c>
      <c r="B97" s="4" t="s">
        <v>23</v>
      </c>
      <c r="C97" s="4" t="s">
        <v>23</v>
      </c>
      <c r="D97" s="4" t="s">
        <v>23</v>
      </c>
      <c r="E97" s="4" t="s">
        <v>23</v>
      </c>
      <c r="F97" s="4" t="s">
        <v>23</v>
      </c>
      <c r="G97" s="4" t="s">
        <v>23</v>
      </c>
      <c r="H97" s="4" t="s">
        <v>23</v>
      </c>
      <c r="I97" s="4" t="s">
        <v>23</v>
      </c>
      <c r="J97" s="4" t="s">
        <v>23</v>
      </c>
      <c r="K97" s="4">
        <v>7837000</v>
      </c>
      <c r="L97" s="4">
        <v>19630000</v>
      </c>
      <c r="M97" s="4" t="s">
        <v>23</v>
      </c>
      <c r="N97" s="5" t="s">
        <v>23</v>
      </c>
      <c r="O97" s="4" t="s">
        <v>23</v>
      </c>
      <c r="P97" s="4" t="s">
        <v>23</v>
      </c>
      <c r="Q97" s="4" t="s">
        <v>23</v>
      </c>
      <c r="R97" s="4" t="s">
        <v>23</v>
      </c>
    </row>
    <row r="98" spans="1:18" ht="16" x14ac:dyDescent="0.2">
      <c r="A98" s="3" t="s">
        <v>106</v>
      </c>
      <c r="B98" s="4" t="s">
        <v>23</v>
      </c>
      <c r="C98" s="4">
        <v>107000</v>
      </c>
      <c r="D98" s="4">
        <v>96000</v>
      </c>
      <c r="E98" s="4">
        <v>100000</v>
      </c>
      <c r="F98" s="4">
        <v>542000</v>
      </c>
      <c r="G98" s="4">
        <v>796000</v>
      </c>
      <c r="H98" s="4" t="s">
        <v>23</v>
      </c>
      <c r="I98" s="4" t="s">
        <v>23</v>
      </c>
      <c r="J98" s="4">
        <v>23613000</v>
      </c>
      <c r="K98" s="4">
        <v>30020000</v>
      </c>
      <c r="L98" s="4">
        <v>26364000</v>
      </c>
      <c r="M98" s="4">
        <v>35928000</v>
      </c>
      <c r="N98" s="5">
        <v>31145000</v>
      </c>
      <c r="O98" s="4">
        <v>32155000</v>
      </c>
      <c r="P98" s="4">
        <v>35928000</v>
      </c>
      <c r="Q98" s="4">
        <v>33580000</v>
      </c>
      <c r="R98" s="4">
        <v>31145000</v>
      </c>
    </row>
    <row r="99" spans="1:18" ht="16" x14ac:dyDescent="0.2">
      <c r="A99" s="3" t="s">
        <v>107</v>
      </c>
      <c r="B99" s="4" t="s">
        <v>23</v>
      </c>
      <c r="C99" s="4">
        <v>19022000</v>
      </c>
      <c r="D99" s="4">
        <v>29741000</v>
      </c>
      <c r="E99" s="4">
        <v>48575000</v>
      </c>
      <c r="F99" s="4">
        <v>75864000</v>
      </c>
      <c r="G99" s="4">
        <v>107000000</v>
      </c>
      <c r="H99" s="4">
        <v>153209000</v>
      </c>
      <c r="I99" s="4">
        <v>206894000</v>
      </c>
      <c r="J99" s="4">
        <v>257348000</v>
      </c>
      <c r="K99" s="4">
        <v>356920000</v>
      </c>
      <c r="L99" s="4">
        <v>494250000</v>
      </c>
      <c r="M99" s="4">
        <v>602720000</v>
      </c>
      <c r="N99" s="5">
        <v>655692000</v>
      </c>
      <c r="O99" s="4">
        <v>531909000</v>
      </c>
      <c r="P99" s="4">
        <v>602720000</v>
      </c>
      <c r="Q99" s="4">
        <v>642398000</v>
      </c>
      <c r="R99" s="4">
        <v>655692000</v>
      </c>
    </row>
    <row r="100" spans="1:18" ht="16" x14ac:dyDescent="0.2">
      <c r="A100" s="3" t="s">
        <v>108</v>
      </c>
      <c r="B100" s="4" t="s">
        <v>23</v>
      </c>
      <c r="C100" s="4">
        <v>15716000</v>
      </c>
      <c r="D100" s="4">
        <v>24662000</v>
      </c>
      <c r="E100" s="4">
        <v>40805000</v>
      </c>
      <c r="F100" s="4">
        <v>64407000</v>
      </c>
      <c r="G100" s="4">
        <v>95426000</v>
      </c>
      <c r="H100" s="4">
        <v>136880000</v>
      </c>
      <c r="I100" s="4">
        <v>183305000</v>
      </c>
      <c r="J100" s="4">
        <v>231030000</v>
      </c>
      <c r="K100" s="4">
        <v>312866000</v>
      </c>
      <c r="L100" s="4">
        <v>430414000</v>
      </c>
      <c r="M100" s="4">
        <v>539874000</v>
      </c>
      <c r="N100" s="5">
        <v>585934000</v>
      </c>
      <c r="O100" s="4">
        <v>468536000</v>
      </c>
      <c r="P100" s="4">
        <v>539874000</v>
      </c>
      <c r="Q100" s="4">
        <v>571793000</v>
      </c>
      <c r="R100" s="4">
        <v>585934000</v>
      </c>
    </row>
    <row r="101" spans="1:18" ht="16" x14ac:dyDescent="0.2">
      <c r="A101" s="3" t="s">
        <v>109</v>
      </c>
      <c r="B101" s="4" t="s">
        <v>23</v>
      </c>
      <c r="C101" s="4" t="s">
        <v>23</v>
      </c>
      <c r="D101" s="4" t="s">
        <v>23</v>
      </c>
      <c r="E101" s="4" t="s">
        <v>23</v>
      </c>
      <c r="F101" s="4" t="s">
        <v>23</v>
      </c>
      <c r="G101" s="4" t="s">
        <v>23</v>
      </c>
      <c r="H101" s="4" t="s">
        <v>23</v>
      </c>
      <c r="I101" s="4" t="s">
        <v>23</v>
      </c>
      <c r="J101" s="4" t="s">
        <v>23</v>
      </c>
      <c r="K101" s="4" t="s">
        <v>23</v>
      </c>
      <c r="L101" s="4" t="s">
        <v>23</v>
      </c>
      <c r="M101" s="4" t="s">
        <v>23</v>
      </c>
      <c r="N101" s="5" t="s">
        <v>23</v>
      </c>
      <c r="O101" s="4" t="s">
        <v>23</v>
      </c>
      <c r="P101" s="4" t="s">
        <v>23</v>
      </c>
      <c r="Q101" s="4" t="s">
        <v>23</v>
      </c>
      <c r="R101" s="4" t="s">
        <v>23</v>
      </c>
    </row>
    <row r="102" spans="1:18" ht="16" x14ac:dyDescent="0.2">
      <c r="A102" s="3" t="s">
        <v>110</v>
      </c>
      <c r="B102" s="4" t="s">
        <v>23</v>
      </c>
      <c r="C102" s="4" t="s">
        <v>23</v>
      </c>
      <c r="D102" s="4" t="s">
        <v>23</v>
      </c>
      <c r="E102" s="4" t="s">
        <v>23</v>
      </c>
      <c r="F102" s="4" t="s">
        <v>23</v>
      </c>
      <c r="G102" s="4" t="s">
        <v>23</v>
      </c>
      <c r="H102" s="4" t="s">
        <v>23</v>
      </c>
      <c r="I102" s="4" t="s">
        <v>23</v>
      </c>
      <c r="J102" s="4" t="s">
        <v>23</v>
      </c>
      <c r="K102" s="4" t="s">
        <v>23</v>
      </c>
      <c r="L102" s="4" t="s">
        <v>23</v>
      </c>
      <c r="M102" s="4" t="s">
        <v>23</v>
      </c>
      <c r="N102" s="5" t="s">
        <v>23</v>
      </c>
      <c r="O102" s="4" t="s">
        <v>23</v>
      </c>
      <c r="P102" s="4" t="s">
        <v>23</v>
      </c>
      <c r="Q102" s="4" t="s">
        <v>23</v>
      </c>
      <c r="R102" s="4" t="s">
        <v>23</v>
      </c>
    </row>
    <row r="103" spans="1:18" ht="16" x14ac:dyDescent="0.2">
      <c r="A103" s="3" t="s">
        <v>111</v>
      </c>
      <c r="B103" s="4" t="s">
        <v>23</v>
      </c>
      <c r="C103" s="4">
        <v>3306000</v>
      </c>
      <c r="D103" s="4">
        <v>5079000</v>
      </c>
      <c r="E103" s="4">
        <v>7770000</v>
      </c>
      <c r="F103" s="4">
        <v>11457000</v>
      </c>
      <c r="G103" s="4">
        <v>11574000</v>
      </c>
      <c r="H103" s="4">
        <v>16329000</v>
      </c>
      <c r="I103" s="4">
        <v>23589000</v>
      </c>
      <c r="J103" s="4">
        <v>26318000</v>
      </c>
      <c r="K103" s="4">
        <v>44054000</v>
      </c>
      <c r="L103" s="4">
        <v>63836000</v>
      </c>
      <c r="M103" s="4">
        <v>62846000</v>
      </c>
      <c r="N103" s="5">
        <v>69758000</v>
      </c>
      <c r="O103" s="4">
        <v>63373000</v>
      </c>
      <c r="P103" s="4">
        <v>62846000</v>
      </c>
      <c r="Q103" s="4">
        <v>70605000</v>
      </c>
      <c r="R103" s="4">
        <v>69758000</v>
      </c>
    </row>
    <row r="104" spans="1:18" ht="16" x14ac:dyDescent="0.2">
      <c r="A104" s="3" t="s">
        <v>112</v>
      </c>
      <c r="B104" s="4" t="s">
        <v>23</v>
      </c>
      <c r="C104" s="4">
        <v>26305000</v>
      </c>
      <c r="D104" s="4">
        <v>39544000</v>
      </c>
      <c r="E104" s="4">
        <v>59428000</v>
      </c>
      <c r="F104" s="4">
        <v>91307000</v>
      </c>
      <c r="G104" s="4">
        <v>127383000</v>
      </c>
      <c r="H104" s="4">
        <v>178296000</v>
      </c>
      <c r="I104" s="4">
        <v>237009000</v>
      </c>
      <c r="J104" s="4">
        <v>322489000</v>
      </c>
      <c r="K104" s="4">
        <v>445501000</v>
      </c>
      <c r="L104" s="4">
        <v>617474000</v>
      </c>
      <c r="M104" s="4">
        <v>761653000</v>
      </c>
      <c r="N104" s="5">
        <v>847455000</v>
      </c>
      <c r="O104" s="4">
        <v>668209000</v>
      </c>
      <c r="P104" s="4">
        <v>761653000</v>
      </c>
      <c r="Q104" s="4">
        <v>810428000</v>
      </c>
      <c r="R104" s="4">
        <v>847455000</v>
      </c>
    </row>
    <row r="105" spans="1:18" ht="16" x14ac:dyDescent="0.2">
      <c r="A105" s="3" t="s">
        <v>113</v>
      </c>
      <c r="B105" s="4" t="s">
        <v>23</v>
      </c>
      <c r="C105" s="4" t="s">
        <v>23</v>
      </c>
      <c r="D105" s="4">
        <v>203000</v>
      </c>
      <c r="E105" s="4">
        <v>78000</v>
      </c>
      <c r="F105" s="4">
        <v>277000</v>
      </c>
      <c r="G105" s="4">
        <v>275000</v>
      </c>
      <c r="H105" s="4">
        <v>298447000</v>
      </c>
      <c r="I105" s="4">
        <v>318782000</v>
      </c>
      <c r="J105" s="4">
        <v>584780000</v>
      </c>
      <c r="K105" s="4">
        <v>750763000</v>
      </c>
      <c r="L105" s="4">
        <v>666974000</v>
      </c>
      <c r="M105" s="4">
        <v>770411000</v>
      </c>
      <c r="N105" s="5">
        <v>768839000</v>
      </c>
      <c r="O105" s="4">
        <v>704401000</v>
      </c>
      <c r="P105" s="4">
        <v>770411000</v>
      </c>
      <c r="Q105" s="4">
        <v>763749000</v>
      </c>
      <c r="R105" s="4">
        <v>768839000</v>
      </c>
    </row>
    <row r="106" spans="1:18" ht="16" x14ac:dyDescent="0.2">
      <c r="A106" s="3" t="s">
        <v>114</v>
      </c>
      <c r="B106" s="4" t="s">
        <v>23</v>
      </c>
      <c r="C106" s="4" t="s">
        <v>23</v>
      </c>
      <c r="D106" s="4" t="s">
        <v>23</v>
      </c>
      <c r="E106" s="4" t="s">
        <v>23</v>
      </c>
      <c r="F106" s="4" t="s">
        <v>23</v>
      </c>
      <c r="G106" s="4" t="s">
        <v>23</v>
      </c>
      <c r="H106" s="4">
        <v>298447000</v>
      </c>
      <c r="I106" s="4">
        <v>318782000</v>
      </c>
      <c r="J106" s="4">
        <v>340564000</v>
      </c>
      <c r="K106" s="4">
        <v>471099000</v>
      </c>
      <c r="L106" s="4">
        <v>383101000</v>
      </c>
      <c r="M106" s="4">
        <v>454227000</v>
      </c>
      <c r="N106" s="5">
        <v>455207000</v>
      </c>
      <c r="O106" s="4">
        <v>453723000</v>
      </c>
      <c r="P106" s="4">
        <v>454227000</v>
      </c>
      <c r="Q106" s="4">
        <v>454712000</v>
      </c>
      <c r="R106" s="4">
        <v>455207000</v>
      </c>
    </row>
    <row r="107" spans="1:18" ht="16" x14ac:dyDescent="0.2">
      <c r="A107" s="3" t="s">
        <v>115</v>
      </c>
      <c r="B107" s="4" t="s">
        <v>23</v>
      </c>
      <c r="C107" s="4" t="s">
        <v>23</v>
      </c>
      <c r="D107" s="4">
        <v>203000</v>
      </c>
      <c r="E107" s="4">
        <v>78000</v>
      </c>
      <c r="F107" s="4">
        <v>277000</v>
      </c>
      <c r="G107" s="4">
        <v>275000</v>
      </c>
      <c r="H107" s="4" t="s">
        <v>23</v>
      </c>
      <c r="I107" s="4" t="s">
        <v>23</v>
      </c>
      <c r="J107" s="4">
        <v>244216000</v>
      </c>
      <c r="K107" s="4">
        <v>279664000</v>
      </c>
      <c r="L107" s="4">
        <v>283873000</v>
      </c>
      <c r="M107" s="4">
        <v>316184000</v>
      </c>
      <c r="N107" s="5">
        <v>313632000</v>
      </c>
      <c r="O107" s="4">
        <v>250678000</v>
      </c>
      <c r="P107" s="4">
        <v>316184000</v>
      </c>
      <c r="Q107" s="4">
        <v>309037000</v>
      </c>
      <c r="R107" s="4">
        <v>313632000</v>
      </c>
    </row>
    <row r="108" spans="1:18" ht="16" x14ac:dyDescent="0.2">
      <c r="A108" s="3" t="s">
        <v>116</v>
      </c>
      <c r="B108" s="4" t="s">
        <v>23</v>
      </c>
      <c r="C108" s="4">
        <v>102555000</v>
      </c>
      <c r="D108" s="4">
        <v>104060000</v>
      </c>
      <c r="E108" s="4">
        <v>4653000</v>
      </c>
      <c r="F108" s="4">
        <v>7087000</v>
      </c>
      <c r="G108" s="4">
        <v>13397000</v>
      </c>
      <c r="H108" s="4">
        <v>25072000</v>
      </c>
      <c r="I108" s="4">
        <v>33521000</v>
      </c>
      <c r="J108" s="4">
        <v>12041000</v>
      </c>
      <c r="K108" s="4">
        <v>14447000</v>
      </c>
      <c r="L108" s="4">
        <v>16607000</v>
      </c>
      <c r="M108" s="4">
        <v>20450000</v>
      </c>
      <c r="N108" s="5">
        <v>30336000</v>
      </c>
      <c r="O108" s="4">
        <v>17612000</v>
      </c>
      <c r="P108" s="4">
        <v>20450000</v>
      </c>
      <c r="Q108" s="4">
        <v>23237000</v>
      </c>
      <c r="R108" s="4">
        <v>30336000</v>
      </c>
    </row>
    <row r="109" spans="1:18" ht="16" x14ac:dyDescent="0.2">
      <c r="A109" s="3" t="s">
        <v>117</v>
      </c>
      <c r="B109" s="4" t="s">
        <v>23</v>
      </c>
      <c r="C109" s="4">
        <v>1316000</v>
      </c>
      <c r="D109" s="4">
        <v>2767000</v>
      </c>
      <c r="E109" s="4">
        <v>4653000</v>
      </c>
      <c r="F109" s="4">
        <v>7077000</v>
      </c>
      <c r="G109" s="4">
        <v>11250000</v>
      </c>
      <c r="H109" s="4">
        <v>21145000</v>
      </c>
      <c r="I109" s="4">
        <v>28624000</v>
      </c>
      <c r="J109" s="4">
        <v>3058000</v>
      </c>
      <c r="K109" s="4">
        <v>3636000</v>
      </c>
      <c r="L109" s="4">
        <v>4473000</v>
      </c>
      <c r="M109" s="4">
        <v>5904000</v>
      </c>
      <c r="N109" s="5">
        <v>4568000</v>
      </c>
      <c r="O109" s="4">
        <v>5188000</v>
      </c>
      <c r="P109" s="4">
        <v>5904000</v>
      </c>
      <c r="Q109" s="4">
        <v>5474000</v>
      </c>
      <c r="R109" s="4">
        <v>4568000</v>
      </c>
    </row>
    <row r="110" spans="1:18" ht="16" x14ac:dyDescent="0.2">
      <c r="A110" s="3" t="s">
        <v>118</v>
      </c>
      <c r="B110" s="4" t="s">
        <v>23</v>
      </c>
      <c r="C110" s="4" t="s">
        <v>23</v>
      </c>
      <c r="D110" s="4" t="s">
        <v>23</v>
      </c>
      <c r="E110" s="4" t="s">
        <v>23</v>
      </c>
      <c r="F110" s="4" t="s">
        <v>23</v>
      </c>
      <c r="G110" s="4" t="s">
        <v>23</v>
      </c>
      <c r="H110" s="4" t="s">
        <v>23</v>
      </c>
      <c r="I110" s="4" t="s">
        <v>23</v>
      </c>
      <c r="J110" s="4" t="s">
        <v>23</v>
      </c>
      <c r="K110" s="4" t="s">
        <v>23</v>
      </c>
      <c r="L110" s="4" t="s">
        <v>23</v>
      </c>
      <c r="M110" s="4" t="s">
        <v>23</v>
      </c>
      <c r="N110" s="5" t="s">
        <v>23</v>
      </c>
      <c r="O110" s="4" t="s">
        <v>23</v>
      </c>
      <c r="P110" s="4" t="s">
        <v>23</v>
      </c>
      <c r="Q110" s="4" t="s">
        <v>23</v>
      </c>
      <c r="R110" s="4" t="s">
        <v>23</v>
      </c>
    </row>
    <row r="111" spans="1:18" ht="16" x14ac:dyDescent="0.2">
      <c r="A111" s="3" t="s">
        <v>108</v>
      </c>
      <c r="B111" s="4" t="s">
        <v>23</v>
      </c>
      <c r="C111" s="4" t="s">
        <v>23</v>
      </c>
      <c r="D111" s="4" t="s">
        <v>23</v>
      </c>
      <c r="E111" s="4" t="s">
        <v>23</v>
      </c>
      <c r="F111" s="4" t="s">
        <v>23</v>
      </c>
      <c r="G111" s="4" t="s">
        <v>23</v>
      </c>
      <c r="H111" s="4" t="s">
        <v>23</v>
      </c>
      <c r="I111" s="4" t="s">
        <v>23</v>
      </c>
      <c r="J111" s="4" t="s">
        <v>23</v>
      </c>
      <c r="K111" s="4" t="s">
        <v>23</v>
      </c>
      <c r="L111" s="4" t="s">
        <v>23</v>
      </c>
      <c r="M111" s="4" t="s">
        <v>23</v>
      </c>
      <c r="N111" s="5" t="s">
        <v>23</v>
      </c>
      <c r="O111" s="4" t="s">
        <v>23</v>
      </c>
      <c r="P111" s="4" t="s">
        <v>23</v>
      </c>
      <c r="Q111" s="4" t="s">
        <v>23</v>
      </c>
      <c r="R111" s="4" t="s">
        <v>23</v>
      </c>
    </row>
    <row r="112" spans="1:18" ht="16" x14ac:dyDescent="0.2">
      <c r="A112" s="3" t="s">
        <v>110</v>
      </c>
      <c r="B112" s="4" t="s">
        <v>23</v>
      </c>
      <c r="C112" s="4" t="s">
        <v>23</v>
      </c>
      <c r="D112" s="4" t="s">
        <v>23</v>
      </c>
      <c r="E112" s="4" t="s">
        <v>23</v>
      </c>
      <c r="F112" s="4" t="s">
        <v>23</v>
      </c>
      <c r="G112" s="4" t="s">
        <v>23</v>
      </c>
      <c r="H112" s="4" t="s">
        <v>23</v>
      </c>
      <c r="I112" s="4" t="s">
        <v>23</v>
      </c>
      <c r="J112" s="4" t="s">
        <v>23</v>
      </c>
      <c r="K112" s="4" t="s">
        <v>23</v>
      </c>
      <c r="L112" s="4" t="s">
        <v>23</v>
      </c>
      <c r="M112" s="4" t="s">
        <v>23</v>
      </c>
      <c r="N112" s="5" t="s">
        <v>23</v>
      </c>
      <c r="O112" s="4" t="s">
        <v>23</v>
      </c>
      <c r="P112" s="4" t="s">
        <v>23</v>
      </c>
      <c r="Q112" s="4" t="s">
        <v>23</v>
      </c>
      <c r="R112" s="4" t="s">
        <v>23</v>
      </c>
    </row>
    <row r="113" spans="1:18" ht="16" x14ac:dyDescent="0.2">
      <c r="A113" s="3" t="s">
        <v>109</v>
      </c>
      <c r="B113" s="4" t="s">
        <v>23</v>
      </c>
      <c r="C113" s="4" t="s">
        <v>23</v>
      </c>
      <c r="D113" s="4" t="s">
        <v>23</v>
      </c>
      <c r="E113" s="4" t="s">
        <v>23</v>
      </c>
      <c r="F113" s="4" t="s">
        <v>23</v>
      </c>
      <c r="G113" s="4" t="s">
        <v>23</v>
      </c>
      <c r="H113" s="4" t="s">
        <v>23</v>
      </c>
      <c r="I113" s="4" t="s">
        <v>23</v>
      </c>
      <c r="J113" s="4" t="s">
        <v>23</v>
      </c>
      <c r="K113" s="4" t="s">
        <v>23</v>
      </c>
      <c r="L113" s="4" t="s">
        <v>23</v>
      </c>
      <c r="M113" s="4" t="s">
        <v>23</v>
      </c>
      <c r="N113" s="5" t="s">
        <v>23</v>
      </c>
      <c r="O113" s="4" t="s">
        <v>23</v>
      </c>
      <c r="P113" s="4" t="s">
        <v>23</v>
      </c>
      <c r="Q113" s="4" t="s">
        <v>23</v>
      </c>
      <c r="R113" s="4" t="s">
        <v>23</v>
      </c>
    </row>
    <row r="114" spans="1:18" ht="16" x14ac:dyDescent="0.2">
      <c r="A114" s="3" t="s">
        <v>119</v>
      </c>
      <c r="B114" s="4" t="s">
        <v>23</v>
      </c>
      <c r="C114" s="4">
        <v>101239000</v>
      </c>
      <c r="D114" s="4">
        <v>101293000</v>
      </c>
      <c r="E114" s="4" t="s">
        <v>23</v>
      </c>
      <c r="F114" s="4">
        <v>10000</v>
      </c>
      <c r="G114" s="4">
        <v>2147000</v>
      </c>
      <c r="H114" s="4">
        <v>3927000</v>
      </c>
      <c r="I114" s="4">
        <v>4897000</v>
      </c>
      <c r="J114" s="4">
        <v>8983000</v>
      </c>
      <c r="K114" s="4">
        <v>10811000</v>
      </c>
      <c r="L114" s="4">
        <v>12134000</v>
      </c>
      <c r="M114" s="4">
        <v>14546000</v>
      </c>
      <c r="N114" s="5">
        <v>25768000</v>
      </c>
      <c r="O114" s="4">
        <v>12424000</v>
      </c>
      <c r="P114" s="4">
        <v>14546000</v>
      </c>
      <c r="Q114" s="4">
        <v>17763000</v>
      </c>
      <c r="R114" s="4">
        <v>25768000</v>
      </c>
    </row>
    <row r="115" spans="1:18" ht="16" x14ac:dyDescent="0.2">
      <c r="A115" s="3" t="s">
        <v>120</v>
      </c>
      <c r="B115" s="4" t="s">
        <v>23</v>
      </c>
      <c r="C115" s="4">
        <v>102555000</v>
      </c>
      <c r="D115" s="4">
        <v>104263000</v>
      </c>
      <c r="E115" s="4">
        <v>4731000</v>
      </c>
      <c r="F115" s="4">
        <v>7364000</v>
      </c>
      <c r="G115" s="4">
        <v>13672000</v>
      </c>
      <c r="H115" s="4">
        <v>323519000</v>
      </c>
      <c r="I115" s="4">
        <v>352303000</v>
      </c>
      <c r="J115" s="4">
        <v>596821000</v>
      </c>
      <c r="K115" s="4">
        <v>765210000</v>
      </c>
      <c r="L115" s="4">
        <v>683581000</v>
      </c>
      <c r="M115" s="4">
        <v>790861000</v>
      </c>
      <c r="N115" s="5">
        <v>799175000</v>
      </c>
      <c r="O115" s="4">
        <v>722013000</v>
      </c>
      <c r="P115" s="4">
        <v>790861000</v>
      </c>
      <c r="Q115" s="4">
        <v>786986000</v>
      </c>
      <c r="R115" s="4">
        <v>799175000</v>
      </c>
    </row>
    <row r="116" spans="1:18" ht="16" x14ac:dyDescent="0.2">
      <c r="A116" s="3" t="s">
        <v>121</v>
      </c>
      <c r="B116" s="4" t="s">
        <v>23</v>
      </c>
      <c r="C116" s="4">
        <v>128860000</v>
      </c>
      <c r="D116" s="4">
        <v>143807000</v>
      </c>
      <c r="E116" s="4">
        <v>64159000</v>
      </c>
      <c r="F116" s="4">
        <v>98671000</v>
      </c>
      <c r="G116" s="4">
        <v>141055000</v>
      </c>
      <c r="H116" s="4">
        <v>501815000</v>
      </c>
      <c r="I116" s="4">
        <v>589312000</v>
      </c>
      <c r="J116" s="4">
        <v>919310000</v>
      </c>
      <c r="K116" s="4">
        <v>1210711000</v>
      </c>
      <c r="L116" s="4">
        <v>1301055000</v>
      </c>
      <c r="M116" s="4">
        <v>1552514000</v>
      </c>
      <c r="N116" s="5">
        <v>1646630000</v>
      </c>
      <c r="O116" s="4">
        <v>1390222000</v>
      </c>
      <c r="P116" s="4">
        <v>1552514000</v>
      </c>
      <c r="Q116" s="4">
        <v>1597414000</v>
      </c>
      <c r="R116" s="4">
        <v>1646630000</v>
      </c>
    </row>
    <row r="117" spans="1:18" ht="16" x14ac:dyDescent="0.2">
      <c r="A117" s="3" t="s">
        <v>122</v>
      </c>
      <c r="B117" s="4" t="s">
        <v>23</v>
      </c>
      <c r="C117" s="4" t="s">
        <v>23</v>
      </c>
      <c r="D117" s="4" t="s">
        <v>23</v>
      </c>
      <c r="E117" s="4" t="s">
        <v>23</v>
      </c>
      <c r="F117" s="4" t="s">
        <v>23</v>
      </c>
      <c r="G117" s="4" t="s">
        <v>23</v>
      </c>
      <c r="H117" s="4" t="s">
        <v>23</v>
      </c>
      <c r="I117" s="4" t="s">
        <v>23</v>
      </c>
      <c r="J117" s="4" t="s">
        <v>23</v>
      </c>
      <c r="K117" s="4" t="s">
        <v>23</v>
      </c>
      <c r="L117" s="4" t="s">
        <v>23</v>
      </c>
      <c r="M117" s="4" t="s">
        <v>23</v>
      </c>
      <c r="N117" s="5" t="s">
        <v>23</v>
      </c>
      <c r="O117" s="4" t="s">
        <v>23</v>
      </c>
      <c r="P117" s="4" t="s">
        <v>23</v>
      </c>
      <c r="Q117" s="4" t="s">
        <v>23</v>
      </c>
      <c r="R117" s="4" t="s">
        <v>23</v>
      </c>
    </row>
    <row r="118" spans="1:18" ht="16" x14ac:dyDescent="0.2">
      <c r="A118" s="3" t="s">
        <v>123</v>
      </c>
      <c r="B118" s="4" t="s">
        <v>23</v>
      </c>
      <c r="C118" s="4">
        <v>8599000</v>
      </c>
      <c r="D118" s="4">
        <v>12903000</v>
      </c>
      <c r="E118" s="4">
        <v>265145000</v>
      </c>
      <c r="F118" s="4">
        <v>322867000</v>
      </c>
      <c r="G118" s="4">
        <v>365480000</v>
      </c>
      <c r="H118" s="4">
        <v>496499000</v>
      </c>
      <c r="I118" s="4">
        <v>589748000</v>
      </c>
      <c r="J118" s="4">
        <v>1048424000</v>
      </c>
      <c r="K118" s="4">
        <v>1241213000</v>
      </c>
      <c r="L118" s="4">
        <v>1436136000</v>
      </c>
      <c r="M118" s="4">
        <v>1647495000</v>
      </c>
      <c r="N118" s="5">
        <v>1890459000</v>
      </c>
      <c r="O118" s="4">
        <v>1550953000</v>
      </c>
      <c r="P118" s="4">
        <v>1647495000</v>
      </c>
      <c r="Q118" s="4">
        <v>1734798000</v>
      </c>
      <c r="R118" s="4">
        <v>1890459000</v>
      </c>
    </row>
    <row r="119" spans="1:18" ht="16" x14ac:dyDescent="0.2">
      <c r="A119" s="3" t="s">
        <v>124</v>
      </c>
      <c r="B119" s="4" t="s">
        <v>23</v>
      </c>
      <c r="C119" s="4">
        <v>5000</v>
      </c>
      <c r="D119" s="4">
        <v>5000</v>
      </c>
      <c r="E119" s="4">
        <v>32000</v>
      </c>
      <c r="F119" s="4">
        <v>34000</v>
      </c>
      <c r="G119" s="4">
        <v>36000</v>
      </c>
      <c r="H119" s="4">
        <v>38000</v>
      </c>
      <c r="I119" s="4">
        <v>40000</v>
      </c>
      <c r="J119" s="4">
        <v>44000</v>
      </c>
      <c r="K119" s="4">
        <v>46000</v>
      </c>
      <c r="L119" s="4">
        <v>47000</v>
      </c>
      <c r="M119" s="4">
        <v>49000</v>
      </c>
      <c r="N119" s="5">
        <v>50000</v>
      </c>
      <c r="O119" s="4">
        <v>48000</v>
      </c>
      <c r="P119" s="4">
        <v>49000</v>
      </c>
      <c r="Q119" s="4">
        <v>49000</v>
      </c>
      <c r="R119" s="4">
        <v>50000</v>
      </c>
    </row>
    <row r="120" spans="1:18" ht="16" x14ac:dyDescent="0.2">
      <c r="A120" s="3" t="s">
        <v>125</v>
      </c>
      <c r="B120" s="4" t="s">
        <v>23</v>
      </c>
      <c r="C120" s="4">
        <v>8594000</v>
      </c>
      <c r="D120" s="4">
        <v>12898000</v>
      </c>
      <c r="E120" s="4">
        <v>265113000</v>
      </c>
      <c r="F120" s="4">
        <v>322833000</v>
      </c>
      <c r="G120" s="4">
        <v>365444000</v>
      </c>
      <c r="H120" s="4">
        <v>496461000</v>
      </c>
      <c r="I120" s="4">
        <v>589708000</v>
      </c>
      <c r="J120" s="4">
        <v>1048380000</v>
      </c>
      <c r="K120" s="4">
        <v>1241167000</v>
      </c>
      <c r="L120" s="4">
        <v>1436089000</v>
      </c>
      <c r="M120" s="4">
        <v>1647446000</v>
      </c>
      <c r="N120" s="5">
        <v>1890409000</v>
      </c>
      <c r="O120" s="4">
        <v>1550905000</v>
      </c>
      <c r="P120" s="4">
        <v>1647446000</v>
      </c>
      <c r="Q120" s="4">
        <v>1734749000</v>
      </c>
      <c r="R120" s="4">
        <v>1890409000</v>
      </c>
    </row>
    <row r="121" spans="1:18" ht="16" x14ac:dyDescent="0.2">
      <c r="A121" s="3" t="s">
        <v>126</v>
      </c>
      <c r="B121" s="4" t="s">
        <v>23</v>
      </c>
      <c r="C121" s="4" t="s">
        <v>23</v>
      </c>
      <c r="D121" s="4" t="s">
        <v>23</v>
      </c>
      <c r="E121" s="4" t="s">
        <v>23</v>
      </c>
      <c r="F121" s="4" t="s">
        <v>23</v>
      </c>
      <c r="G121" s="4" t="s">
        <v>23</v>
      </c>
      <c r="H121" s="4" t="s">
        <v>23</v>
      </c>
      <c r="I121" s="4" t="s">
        <v>23</v>
      </c>
      <c r="J121" s="4" t="s">
        <v>23</v>
      </c>
      <c r="K121" s="4" t="s">
        <v>23</v>
      </c>
      <c r="L121" s="4" t="s">
        <v>23</v>
      </c>
      <c r="M121" s="4" t="s">
        <v>23</v>
      </c>
      <c r="N121" s="5" t="s">
        <v>23</v>
      </c>
      <c r="O121" s="4" t="s">
        <v>23</v>
      </c>
      <c r="P121" s="4" t="s">
        <v>23</v>
      </c>
      <c r="Q121" s="4" t="s">
        <v>23</v>
      </c>
      <c r="R121" s="4" t="s">
        <v>23</v>
      </c>
    </row>
    <row r="122" spans="1:18" ht="16" x14ac:dyDescent="0.2">
      <c r="A122" s="3" t="s">
        <v>127</v>
      </c>
      <c r="B122" s="4" t="s">
        <v>23</v>
      </c>
      <c r="C122" s="4">
        <v>-71798000</v>
      </c>
      <c r="D122" s="4">
        <v>-106072000</v>
      </c>
      <c r="E122" s="4">
        <v>-154301000</v>
      </c>
      <c r="F122" s="4">
        <v>-200354000</v>
      </c>
      <c r="G122" s="4">
        <v>-245916000</v>
      </c>
      <c r="H122" s="4">
        <v>-286082000</v>
      </c>
      <c r="I122" s="4">
        <v>-344384000</v>
      </c>
      <c r="J122" s="4">
        <v>-398130000</v>
      </c>
      <c r="K122" s="4">
        <v>-483161000</v>
      </c>
      <c r="L122" s="4">
        <v>-560998000</v>
      </c>
      <c r="M122" s="4">
        <v>-642381000</v>
      </c>
      <c r="N122" s="5">
        <v>-799609000</v>
      </c>
      <c r="O122" s="4">
        <v>-626745000</v>
      </c>
      <c r="P122" s="4">
        <v>-642381000</v>
      </c>
      <c r="Q122" s="4">
        <v>-680663000</v>
      </c>
      <c r="R122" s="4">
        <v>-799609000</v>
      </c>
    </row>
    <row r="123" spans="1:18" ht="16" x14ac:dyDescent="0.2">
      <c r="A123" s="3" t="s">
        <v>128</v>
      </c>
      <c r="B123" s="4" t="s">
        <v>23</v>
      </c>
      <c r="C123" s="4">
        <v>-10000</v>
      </c>
      <c r="D123" s="4">
        <v>-79000</v>
      </c>
      <c r="E123" s="4">
        <v>-145000</v>
      </c>
      <c r="F123" s="4">
        <v>-805000</v>
      </c>
      <c r="G123" s="4">
        <v>-864000</v>
      </c>
      <c r="H123" s="4">
        <v>-57000</v>
      </c>
      <c r="I123" s="4">
        <v>-723000</v>
      </c>
      <c r="J123" s="4">
        <v>-336000</v>
      </c>
      <c r="K123" s="4">
        <v>4603000</v>
      </c>
      <c r="L123" s="4">
        <v>-1339000</v>
      </c>
      <c r="M123" s="4">
        <v>-12890000</v>
      </c>
      <c r="N123" s="5">
        <v>-8385000</v>
      </c>
      <c r="O123" s="4">
        <v>-17511000</v>
      </c>
      <c r="P123" s="4">
        <v>-12890000</v>
      </c>
      <c r="Q123" s="4">
        <v>-7756000</v>
      </c>
      <c r="R123" s="4">
        <v>-8385000</v>
      </c>
    </row>
    <row r="124" spans="1:18" ht="16" x14ac:dyDescent="0.2">
      <c r="A124" s="3" t="s">
        <v>129</v>
      </c>
      <c r="B124" s="4" t="s">
        <v>23</v>
      </c>
      <c r="C124" s="4">
        <v>-63209000</v>
      </c>
      <c r="D124" s="4">
        <v>-93248000</v>
      </c>
      <c r="E124" s="4">
        <v>110699000</v>
      </c>
      <c r="F124" s="4">
        <v>121708000</v>
      </c>
      <c r="G124" s="4">
        <v>118700000</v>
      </c>
      <c r="H124" s="4">
        <v>210360000</v>
      </c>
      <c r="I124" s="4">
        <v>244641000</v>
      </c>
      <c r="J124" s="4">
        <v>649958000</v>
      </c>
      <c r="K124" s="4">
        <v>762655000</v>
      </c>
      <c r="L124" s="4">
        <v>873799000</v>
      </c>
      <c r="M124" s="4">
        <v>992224000</v>
      </c>
      <c r="N124" s="5">
        <v>1082465000</v>
      </c>
      <c r="O124" s="4">
        <v>906697000</v>
      </c>
      <c r="P124" s="4">
        <v>992224000</v>
      </c>
      <c r="Q124" s="4">
        <v>1046379000</v>
      </c>
      <c r="R124" s="4">
        <v>1082465000</v>
      </c>
    </row>
    <row r="125" spans="1:18" ht="16" x14ac:dyDescent="0.2">
      <c r="A125" s="3" t="s">
        <v>130</v>
      </c>
      <c r="B125" s="4" t="s">
        <v>23</v>
      </c>
      <c r="C125" s="4" t="s">
        <v>23</v>
      </c>
      <c r="D125" s="4" t="s">
        <v>23</v>
      </c>
      <c r="E125" s="4" t="s">
        <v>23</v>
      </c>
      <c r="F125" s="4" t="s">
        <v>23</v>
      </c>
      <c r="G125" s="4" t="s">
        <v>23</v>
      </c>
      <c r="H125" s="4" t="s">
        <v>23</v>
      </c>
      <c r="I125" s="4" t="s">
        <v>23</v>
      </c>
      <c r="J125" s="4" t="s">
        <v>23</v>
      </c>
      <c r="K125" s="4" t="s">
        <v>23</v>
      </c>
      <c r="L125" s="4" t="s">
        <v>23</v>
      </c>
      <c r="M125" s="4" t="s">
        <v>23</v>
      </c>
      <c r="N125" s="5" t="s">
        <v>23</v>
      </c>
      <c r="O125" s="4" t="s">
        <v>23</v>
      </c>
      <c r="P125" s="4" t="s">
        <v>23</v>
      </c>
      <c r="Q125" s="4" t="s">
        <v>23</v>
      </c>
      <c r="R125" s="4" t="s">
        <v>23</v>
      </c>
    </row>
    <row r="126" spans="1:18" ht="16" x14ac:dyDescent="0.2">
      <c r="A126" s="3" t="s">
        <v>131</v>
      </c>
      <c r="B126" s="4" t="s">
        <v>23</v>
      </c>
      <c r="C126" s="4">
        <v>-63209000</v>
      </c>
      <c r="D126" s="4">
        <v>-93248000</v>
      </c>
      <c r="E126" s="4">
        <v>110699000</v>
      </c>
      <c r="F126" s="4">
        <v>121708000</v>
      </c>
      <c r="G126" s="4">
        <v>118700000</v>
      </c>
      <c r="H126" s="4">
        <v>210360000</v>
      </c>
      <c r="I126" s="4">
        <v>244641000</v>
      </c>
      <c r="J126" s="4">
        <v>649958000</v>
      </c>
      <c r="K126" s="4">
        <v>762655000</v>
      </c>
      <c r="L126" s="4">
        <v>873799000</v>
      </c>
      <c r="M126" s="4">
        <v>992224000</v>
      </c>
      <c r="N126" s="5">
        <v>1082465000</v>
      </c>
      <c r="O126" s="4">
        <v>906697000</v>
      </c>
      <c r="P126" s="4">
        <v>992224000</v>
      </c>
      <c r="Q126" s="4">
        <v>1046379000</v>
      </c>
      <c r="R126" s="4">
        <v>1082465000</v>
      </c>
    </row>
    <row r="127" spans="1:18" ht="16" x14ac:dyDescent="0.2">
      <c r="A127" s="3" t="s">
        <v>132</v>
      </c>
      <c r="B127" s="4" t="s">
        <v>23</v>
      </c>
      <c r="C127" s="4">
        <v>65651000</v>
      </c>
      <c r="D127" s="4">
        <v>50559000</v>
      </c>
      <c r="E127" s="4">
        <v>174858000</v>
      </c>
      <c r="F127" s="4">
        <v>220379000</v>
      </c>
      <c r="G127" s="4">
        <v>259755000</v>
      </c>
      <c r="H127" s="4">
        <v>712175000</v>
      </c>
      <c r="I127" s="4">
        <v>833953000</v>
      </c>
      <c r="J127" s="4">
        <v>1569268000</v>
      </c>
      <c r="K127" s="4">
        <v>1973366000</v>
      </c>
      <c r="L127" s="4">
        <v>2174854000</v>
      </c>
      <c r="M127" s="4">
        <v>2544738000</v>
      </c>
      <c r="N127" s="5">
        <v>2729095000</v>
      </c>
      <c r="O127" s="4">
        <v>2296919000</v>
      </c>
      <c r="P127" s="4">
        <v>2544738000</v>
      </c>
      <c r="Q127" s="4">
        <v>2643793000</v>
      </c>
      <c r="R127" s="4">
        <v>2729095000</v>
      </c>
    </row>
    <row r="128" spans="1:18" ht="16" x14ac:dyDescent="0.2">
      <c r="A128" s="29" t="s">
        <v>133</v>
      </c>
      <c r="B128" s="27">
        <v>24643000</v>
      </c>
      <c r="C128" s="27">
        <v>25166000</v>
      </c>
      <c r="D128" s="27">
        <v>25166000</v>
      </c>
      <c r="E128" s="27">
        <v>31431000</v>
      </c>
      <c r="F128" s="27">
        <v>34313000</v>
      </c>
      <c r="G128" s="27">
        <v>35784000</v>
      </c>
      <c r="H128" s="27">
        <v>37503000</v>
      </c>
      <c r="I128" s="27">
        <v>39302000</v>
      </c>
      <c r="J128" s="27">
        <v>42955000</v>
      </c>
      <c r="K128" s="27">
        <v>46115000</v>
      </c>
      <c r="L128" s="27">
        <v>47390000</v>
      </c>
      <c r="M128" s="27">
        <v>49217000</v>
      </c>
      <c r="N128" s="28">
        <v>49841000</v>
      </c>
      <c r="O128" s="27">
        <v>48255000</v>
      </c>
      <c r="P128" s="27">
        <v>49217000</v>
      </c>
      <c r="Q128" s="27">
        <v>49473000</v>
      </c>
      <c r="R128" s="27">
        <v>49841000</v>
      </c>
    </row>
    <row r="129" spans="1:18" ht="16" x14ac:dyDescent="0.2">
      <c r="A129" s="15" t="s">
        <v>196</v>
      </c>
      <c r="B129" s="16"/>
      <c r="C129" s="21">
        <f>(C128/B128)-1</f>
        <v>2.1223065373534133E-2</v>
      </c>
      <c r="D129" s="21">
        <f>(D128/C128)-1</f>
        <v>0</v>
      </c>
      <c r="E129" s="21">
        <f>(E128/D128)-1</f>
        <v>0.24894699197329739</v>
      </c>
      <c r="F129" s="21">
        <f t="shared" ref="F129:K129" si="24">(F128/E128)-1</f>
        <v>9.1692914638414225E-2</v>
      </c>
      <c r="G129" s="21">
        <f t="shared" si="24"/>
        <v>4.2870049252469844E-2</v>
      </c>
      <c r="H129" s="21">
        <f t="shared" si="24"/>
        <v>4.8038229376257569E-2</v>
      </c>
      <c r="I129" s="21">
        <f t="shared" si="24"/>
        <v>4.7969495773671378E-2</v>
      </c>
      <c r="J129" s="21">
        <f t="shared" si="24"/>
        <v>9.2946923820670602E-2</v>
      </c>
      <c r="K129" s="21">
        <f t="shared" si="24"/>
        <v>7.3565359096729122E-2</v>
      </c>
      <c r="L129" s="21">
        <f t="shared" ref="L129" si="25">(L128/K128)-1</f>
        <v>2.7648270627778304E-2</v>
      </c>
      <c r="M129" s="21">
        <f t="shared" ref="M129" si="26">(M128/L128)-1</f>
        <v>3.8552437223042801E-2</v>
      </c>
      <c r="N129" s="21">
        <f t="shared" ref="N129" si="27">(N128/M128)-1</f>
        <v>1.2678546030842952E-2</v>
      </c>
      <c r="O129" s="21">
        <f t="shared" ref="O129" si="28">(O128/N128)-1</f>
        <v>-3.1821191388615833E-2</v>
      </c>
      <c r="P129" s="21">
        <f t="shared" ref="P129" si="29">(P128/O128)-1</f>
        <v>1.9935757952543876E-2</v>
      </c>
      <c r="Q129" s="21">
        <f t="shared" ref="Q129" si="30">(Q128/P128)-1</f>
        <v>5.2014547818843848E-3</v>
      </c>
      <c r="R129" s="21">
        <f t="shared" ref="R129" si="31">(R128/Q128)-1</f>
        <v>7.4384007438401678E-3</v>
      </c>
    </row>
    <row r="130" spans="1:18" ht="16" x14ac:dyDescent="0.2">
      <c r="A130" s="3" t="s">
        <v>134</v>
      </c>
      <c r="B130" s="4" t="s">
        <v>23</v>
      </c>
      <c r="C130" s="4">
        <v>107000</v>
      </c>
      <c r="D130" s="4">
        <v>299000</v>
      </c>
      <c r="E130" s="4">
        <v>178000</v>
      </c>
      <c r="F130" s="4">
        <v>819000</v>
      </c>
      <c r="G130" s="4">
        <v>1071000</v>
      </c>
      <c r="H130" s="4" t="s">
        <v>23</v>
      </c>
      <c r="I130" s="4" t="s">
        <v>23</v>
      </c>
      <c r="J130" s="4">
        <v>267829000</v>
      </c>
      <c r="K130" s="4">
        <v>309684000</v>
      </c>
      <c r="L130" s="4">
        <v>310237000</v>
      </c>
      <c r="M130" s="4">
        <v>352112000</v>
      </c>
      <c r="N130" s="5">
        <v>344777000</v>
      </c>
      <c r="O130" s="4">
        <v>282833000</v>
      </c>
      <c r="P130" s="4">
        <v>352112000</v>
      </c>
      <c r="Q130" s="4">
        <v>342617000</v>
      </c>
      <c r="R130" s="4">
        <v>344777000</v>
      </c>
    </row>
    <row r="131" spans="1:18" ht="16" x14ac:dyDescent="0.2">
      <c r="A131" s="3" t="s">
        <v>135</v>
      </c>
      <c r="B131" s="4" t="s">
        <v>23</v>
      </c>
      <c r="C131" s="4">
        <v>-41097000</v>
      </c>
      <c r="D131" s="4">
        <v>-12643000</v>
      </c>
      <c r="E131" s="4">
        <v>-123721000</v>
      </c>
      <c r="F131" s="4">
        <v>-55580000</v>
      </c>
      <c r="G131" s="4">
        <v>-59702000</v>
      </c>
      <c r="H131" s="4">
        <v>210767000</v>
      </c>
      <c r="I131" s="4">
        <v>207293000</v>
      </c>
      <c r="J131" s="4">
        <v>70894000</v>
      </c>
      <c r="K131" s="4">
        <v>100813000</v>
      </c>
      <c r="L131" s="4">
        <v>25718000</v>
      </c>
      <c r="M131" s="4">
        <v>123205000</v>
      </c>
      <c r="N131" s="5">
        <v>-2011000</v>
      </c>
      <c r="O131" s="4">
        <v>122064000</v>
      </c>
      <c r="P131" s="4">
        <v>123205000</v>
      </c>
      <c r="Q131" s="4">
        <v>129553000</v>
      </c>
      <c r="R131" s="4">
        <v>-2011000</v>
      </c>
    </row>
    <row r="132" spans="1:18" ht="16" x14ac:dyDescent="0.2">
      <c r="A132" s="3" t="s">
        <v>136</v>
      </c>
      <c r="B132" s="4" t="s">
        <v>23</v>
      </c>
      <c r="C132" s="6">
        <v>65.02</v>
      </c>
      <c r="D132" s="6">
        <v>13.56</v>
      </c>
      <c r="E132" s="6">
        <v>-111.76</v>
      </c>
      <c r="F132" s="6">
        <v>-45.67</v>
      </c>
      <c r="G132" s="6">
        <v>-50.3</v>
      </c>
      <c r="H132" s="6">
        <v>100.19</v>
      </c>
      <c r="I132" s="6">
        <v>84.73</v>
      </c>
      <c r="J132" s="6">
        <v>10.91</v>
      </c>
      <c r="K132" s="6">
        <v>13.22</v>
      </c>
      <c r="L132" s="6">
        <v>2.94</v>
      </c>
      <c r="M132" s="6">
        <v>12.42</v>
      </c>
      <c r="N132" s="7">
        <v>-0.19</v>
      </c>
      <c r="O132" s="6">
        <v>13.46</v>
      </c>
      <c r="P132" s="6">
        <v>12.42</v>
      </c>
      <c r="Q132" s="6">
        <v>12.38</v>
      </c>
      <c r="R132" s="6">
        <v>-0.19</v>
      </c>
    </row>
    <row r="133" spans="1:18" ht="16" x14ac:dyDescent="0.2">
      <c r="A133" s="3" t="s">
        <v>137</v>
      </c>
      <c r="B133" s="4" t="s">
        <v>23</v>
      </c>
      <c r="C133" s="6">
        <v>-140.35</v>
      </c>
      <c r="D133" s="6">
        <v>-282.43</v>
      </c>
      <c r="E133" s="6">
        <v>60.15</v>
      </c>
      <c r="F133" s="6">
        <v>52.07</v>
      </c>
      <c r="G133" s="6">
        <v>42.06</v>
      </c>
      <c r="H133" s="6">
        <v>26.44</v>
      </c>
      <c r="I133" s="6">
        <v>26.46</v>
      </c>
      <c r="J133" s="6">
        <v>39.14</v>
      </c>
      <c r="K133" s="6">
        <v>36.51</v>
      </c>
      <c r="L133" s="6">
        <v>37.369999999999997</v>
      </c>
      <c r="M133" s="6">
        <v>35.770000000000003</v>
      </c>
      <c r="N133" s="7">
        <v>36.18</v>
      </c>
      <c r="O133" s="6">
        <v>36.159999999999997</v>
      </c>
      <c r="P133" s="6">
        <v>35.770000000000003</v>
      </c>
      <c r="Q133" s="6">
        <v>36.299999999999997</v>
      </c>
      <c r="R133" s="6">
        <v>36.18</v>
      </c>
    </row>
    <row r="134" spans="1:18" ht="16" x14ac:dyDescent="0.2">
      <c r="A134" s="3" t="s">
        <v>138</v>
      </c>
      <c r="B134" s="4" t="s">
        <v>23</v>
      </c>
      <c r="C134" s="6">
        <v>1.92</v>
      </c>
      <c r="D134" s="6">
        <v>0.73</v>
      </c>
      <c r="E134" s="6">
        <v>2.52</v>
      </c>
      <c r="F134" s="6">
        <v>1.6</v>
      </c>
      <c r="G134" s="6">
        <v>1.38</v>
      </c>
      <c r="H134" s="6">
        <v>3.38</v>
      </c>
      <c r="I134" s="6">
        <v>3.01</v>
      </c>
      <c r="J134" s="6">
        <v>3.44</v>
      </c>
      <c r="K134" s="6">
        <v>3.27</v>
      </c>
      <c r="L134" s="6">
        <v>2.35</v>
      </c>
      <c r="M134" s="6">
        <v>2.2999999999999998</v>
      </c>
      <c r="N134" s="7">
        <v>2.25</v>
      </c>
      <c r="O134" s="6">
        <v>2.34</v>
      </c>
      <c r="P134" s="6">
        <v>2.2999999999999998</v>
      </c>
      <c r="Q134" s="6">
        <v>2.25</v>
      </c>
      <c r="R134" s="6">
        <v>2.25</v>
      </c>
    </row>
    <row r="135" spans="1:18" ht="16" x14ac:dyDescent="0.2">
      <c r="A135" s="3" t="s">
        <v>139</v>
      </c>
      <c r="B135" s="4" t="s">
        <v>23</v>
      </c>
      <c r="C135" s="6">
        <v>-5.35</v>
      </c>
      <c r="D135" s="6">
        <v>-0.56000000000000005</v>
      </c>
      <c r="E135" s="6">
        <v>7.53</v>
      </c>
      <c r="F135" s="6">
        <v>19.010000000000002</v>
      </c>
      <c r="G135" s="6">
        <v>22.72</v>
      </c>
      <c r="H135" s="6">
        <v>26.72</v>
      </c>
      <c r="I135" s="6">
        <v>26.34</v>
      </c>
      <c r="J135" s="6">
        <v>16.87</v>
      </c>
      <c r="K135" s="6">
        <v>16.41</v>
      </c>
      <c r="L135" s="6">
        <v>28.32</v>
      </c>
      <c r="M135" s="6">
        <v>26.77</v>
      </c>
      <c r="N135" s="7">
        <v>26.75</v>
      </c>
      <c r="O135" s="6">
        <v>23.72</v>
      </c>
      <c r="P135" s="6">
        <v>26.77</v>
      </c>
      <c r="Q135" s="6">
        <v>28.43</v>
      </c>
      <c r="R135" s="6">
        <v>26.75</v>
      </c>
    </row>
    <row r="136" spans="1:18" ht="16" x14ac:dyDescent="0.2">
      <c r="A136" s="3" t="s">
        <v>140</v>
      </c>
      <c r="B136" s="4" t="s">
        <v>23</v>
      </c>
      <c r="C136" s="4" t="s">
        <v>23</v>
      </c>
      <c r="D136" s="4" t="s">
        <v>23</v>
      </c>
      <c r="E136" s="4">
        <v>785</v>
      </c>
      <c r="F136" s="4">
        <v>1157</v>
      </c>
      <c r="G136" s="4">
        <v>1597</v>
      </c>
      <c r="H136" s="4">
        <v>2081</v>
      </c>
      <c r="I136" s="4">
        <v>2638</v>
      </c>
      <c r="J136" s="4">
        <v>3387</v>
      </c>
      <c r="K136" s="4">
        <v>4225</v>
      </c>
      <c r="L136" s="4">
        <v>5895</v>
      </c>
      <c r="M136" s="4">
        <v>7433</v>
      </c>
      <c r="N136" s="5">
        <v>7433</v>
      </c>
      <c r="O136" s="4">
        <v>5895</v>
      </c>
      <c r="P136" s="4">
        <v>7433</v>
      </c>
      <c r="Q136" s="4">
        <v>7433</v>
      </c>
      <c r="R136" s="4">
        <v>7433</v>
      </c>
    </row>
    <row r="139" spans="1:18" ht="16" x14ac:dyDescent="0.2">
      <c r="A139" s="3" t="s">
        <v>141</v>
      </c>
      <c r="B139" s="4">
        <v>-24411000</v>
      </c>
      <c r="C139" s="4">
        <v>-18778000</v>
      </c>
      <c r="D139" s="4">
        <v>-34274000</v>
      </c>
      <c r="E139" s="4">
        <v>-48229000</v>
      </c>
      <c r="F139" s="4">
        <v>-46053000</v>
      </c>
      <c r="G139" s="4">
        <v>-45562000</v>
      </c>
      <c r="H139" s="4">
        <v>-39714000</v>
      </c>
      <c r="I139" s="4">
        <v>-63828000</v>
      </c>
      <c r="J139" s="4">
        <v>-53746000</v>
      </c>
      <c r="K139" s="4">
        <v>-85031000</v>
      </c>
      <c r="L139" s="4">
        <v>-77837000</v>
      </c>
      <c r="M139" s="4">
        <v>-112749000</v>
      </c>
      <c r="N139" s="5">
        <v>-204277000</v>
      </c>
      <c r="O139" s="4">
        <v>-31411000</v>
      </c>
      <c r="P139" s="4">
        <v>-15638000</v>
      </c>
      <c r="Q139" s="4">
        <v>-38282000</v>
      </c>
      <c r="R139" s="4">
        <v>-118946000</v>
      </c>
    </row>
    <row r="140" spans="1:18" ht="16" x14ac:dyDescent="0.2">
      <c r="A140" s="3" t="s">
        <v>142</v>
      </c>
      <c r="B140" s="4">
        <v>1891000</v>
      </c>
      <c r="C140" s="4">
        <v>2736000</v>
      </c>
      <c r="D140" s="4">
        <v>4472000</v>
      </c>
      <c r="E140" s="4">
        <v>5714000</v>
      </c>
      <c r="F140" s="4">
        <v>7343000</v>
      </c>
      <c r="G140" s="4">
        <v>11177000</v>
      </c>
      <c r="H140" s="4">
        <v>15786000</v>
      </c>
      <c r="I140" s="4">
        <v>23428000</v>
      </c>
      <c r="J140" s="4">
        <v>28793000</v>
      </c>
      <c r="K140" s="4">
        <v>37060000</v>
      </c>
      <c r="L140" s="4">
        <v>45159000</v>
      </c>
      <c r="M140" s="4">
        <v>58150000</v>
      </c>
      <c r="N140" s="5">
        <v>64086000</v>
      </c>
      <c r="O140" s="4">
        <v>15562000</v>
      </c>
      <c r="P140" s="4">
        <v>15525000</v>
      </c>
      <c r="Q140" s="4">
        <v>16570000</v>
      </c>
      <c r="R140" s="4">
        <v>16429000</v>
      </c>
    </row>
    <row r="141" spans="1:18" ht="16" x14ac:dyDescent="0.2">
      <c r="A141" s="3" t="s">
        <v>143</v>
      </c>
      <c r="B141" s="4">
        <v>4943000</v>
      </c>
      <c r="C141" s="4">
        <v>2949000</v>
      </c>
      <c r="D141" s="4">
        <v>4895000</v>
      </c>
      <c r="E141" s="4">
        <v>16930000</v>
      </c>
      <c r="F141" s="4">
        <v>23393000</v>
      </c>
      <c r="G141" s="4">
        <v>37238000</v>
      </c>
      <c r="H141" s="4">
        <v>51461000</v>
      </c>
      <c r="I141" s="4">
        <v>92664000</v>
      </c>
      <c r="J141" s="4">
        <v>104429000</v>
      </c>
      <c r="K141" s="4">
        <v>101043000</v>
      </c>
      <c r="L141" s="4">
        <v>161893000</v>
      </c>
      <c r="M141" s="4">
        <v>269294000</v>
      </c>
      <c r="N141" s="5">
        <v>407039000</v>
      </c>
      <c r="O141" s="4">
        <v>67897000</v>
      </c>
      <c r="P141" s="4">
        <v>76281000</v>
      </c>
      <c r="Q141" s="4">
        <v>77483000</v>
      </c>
      <c r="R141" s="4">
        <v>185378000</v>
      </c>
    </row>
    <row r="142" spans="1:18" ht="16" x14ac:dyDescent="0.2">
      <c r="A142" s="29" t="s">
        <v>144</v>
      </c>
      <c r="B142" s="27">
        <v>4619000</v>
      </c>
      <c r="C142" s="27">
        <v>2515000</v>
      </c>
      <c r="D142" s="27">
        <v>3464000</v>
      </c>
      <c r="E142" s="27">
        <v>16358000</v>
      </c>
      <c r="F142" s="27">
        <v>21308000</v>
      </c>
      <c r="G142" s="27">
        <v>32675000</v>
      </c>
      <c r="H142" s="27">
        <v>47317000</v>
      </c>
      <c r="I142" s="27">
        <v>76261000</v>
      </c>
      <c r="J142" s="27">
        <v>97754000</v>
      </c>
      <c r="K142" s="27">
        <v>121488000</v>
      </c>
      <c r="L142" s="27">
        <v>166761000</v>
      </c>
      <c r="M142" s="27">
        <v>275849000</v>
      </c>
      <c r="N142" s="28">
        <v>360021000</v>
      </c>
      <c r="O142" s="27">
        <v>72213000</v>
      </c>
      <c r="P142" s="27">
        <v>76768000</v>
      </c>
      <c r="Q142" s="27">
        <v>83037000</v>
      </c>
      <c r="R142" s="27">
        <v>128003000</v>
      </c>
    </row>
    <row r="143" spans="1:18" ht="16" x14ac:dyDescent="0.2">
      <c r="A143" s="11" t="s">
        <v>197</v>
      </c>
      <c r="B143" s="21">
        <f t="shared" ref="B143:R143" si="32">B142/B2</f>
        <v>0.16176934122509018</v>
      </c>
      <c r="C143" s="21">
        <f t="shared" si="32"/>
        <v>4.8736532051778934E-2</v>
      </c>
      <c r="D143" s="21">
        <f t="shared" si="32"/>
        <v>4.4619625421851251E-2</v>
      </c>
      <c r="E143" s="21">
        <f t="shared" si="32"/>
        <v>0.14116814525872484</v>
      </c>
      <c r="F143" s="21">
        <f t="shared" si="32"/>
        <v>0.11711360151256163</v>
      </c>
      <c r="G143" s="21">
        <f t="shared" si="32"/>
        <v>0.12058663970151347</v>
      </c>
      <c r="H143" s="21">
        <f t="shared" si="32"/>
        <v>0.12597307860238757</v>
      </c>
      <c r="I143" s="21">
        <f t="shared" si="32"/>
        <v>0.14866271589535654</v>
      </c>
      <c r="J143" s="21">
        <f t="shared" si="32"/>
        <v>0.14485078386628339</v>
      </c>
      <c r="K143" s="21">
        <f t="shared" si="32"/>
        <v>0.13758145286775247</v>
      </c>
      <c r="L143" s="21">
        <f t="shared" si="32"/>
        <v>0.12821279690741147</v>
      </c>
      <c r="M143" s="21">
        <f t="shared" si="32"/>
        <v>0.15936102841818658</v>
      </c>
      <c r="N143" s="21">
        <f t="shared" si="32"/>
        <v>0.18516036523837492</v>
      </c>
      <c r="O143" s="21">
        <f t="shared" si="32"/>
        <v>0.16265727839119917</v>
      </c>
      <c r="P143" s="21">
        <f t="shared" si="32"/>
        <v>0.16345510988847203</v>
      </c>
      <c r="Q143" s="21">
        <f t="shared" si="32"/>
        <v>0.16553765798811851</v>
      </c>
      <c r="R143" s="21">
        <f t="shared" si="32"/>
        <v>0.2419085380373362</v>
      </c>
    </row>
    <row r="144" spans="1:18" ht="16" x14ac:dyDescent="0.2">
      <c r="A144" s="3" t="s">
        <v>145</v>
      </c>
      <c r="B144" s="4" t="s">
        <v>23</v>
      </c>
      <c r="C144" s="4" t="s">
        <v>23</v>
      </c>
      <c r="D144" s="4" t="s">
        <v>23</v>
      </c>
      <c r="E144" s="4">
        <v>-133000</v>
      </c>
      <c r="F144" s="4">
        <v>-50000</v>
      </c>
      <c r="G144" s="4">
        <v>-133000</v>
      </c>
      <c r="H144" s="4">
        <v>-11546000</v>
      </c>
      <c r="I144" s="4">
        <v>36000</v>
      </c>
      <c r="J144" s="4">
        <v>-799000</v>
      </c>
      <c r="K144" s="4">
        <v>-2185000</v>
      </c>
      <c r="L144" s="4">
        <v>-2869000</v>
      </c>
      <c r="M144" s="4">
        <v>-2122000</v>
      </c>
      <c r="N144" s="5">
        <v>3078000</v>
      </c>
      <c r="O144" s="4">
        <v>-191000</v>
      </c>
      <c r="P144" s="4">
        <v>-1533000</v>
      </c>
      <c r="Q144" s="4">
        <v>47000</v>
      </c>
      <c r="R144" s="4">
        <v>4755000</v>
      </c>
    </row>
    <row r="145" spans="1:18" ht="16" x14ac:dyDescent="0.2">
      <c r="A145" s="3" t="s">
        <v>146</v>
      </c>
      <c r="B145" s="4" t="s">
        <v>23</v>
      </c>
      <c r="C145" s="4" t="s">
        <v>23</v>
      </c>
      <c r="D145" s="4" t="s">
        <v>23</v>
      </c>
      <c r="E145" s="4" t="s">
        <v>23</v>
      </c>
      <c r="F145" s="4" t="s">
        <v>23</v>
      </c>
      <c r="G145" s="4" t="s">
        <v>23</v>
      </c>
      <c r="H145" s="4" t="s">
        <v>23</v>
      </c>
      <c r="I145" s="4" t="s">
        <v>23</v>
      </c>
      <c r="J145" s="4" t="s">
        <v>23</v>
      </c>
      <c r="K145" s="4" t="s">
        <v>23</v>
      </c>
      <c r="L145" s="4" t="s">
        <v>23</v>
      </c>
      <c r="M145" s="4">
        <v>5863000</v>
      </c>
      <c r="N145" s="5">
        <v>5863000</v>
      </c>
      <c r="O145" s="4" t="s">
        <v>23</v>
      </c>
      <c r="P145" s="4">
        <v>5863000</v>
      </c>
      <c r="Q145" s="4" t="s">
        <v>23</v>
      </c>
      <c r="R145" s="4" t="s">
        <v>23</v>
      </c>
    </row>
    <row r="146" spans="1:18" ht="16" x14ac:dyDescent="0.2">
      <c r="A146" s="3" t="s">
        <v>147</v>
      </c>
      <c r="B146" s="4">
        <v>324000</v>
      </c>
      <c r="C146" s="4">
        <v>434000</v>
      </c>
      <c r="D146" s="4">
        <v>1431000</v>
      </c>
      <c r="E146" s="4">
        <v>705000</v>
      </c>
      <c r="F146" s="4">
        <v>2135000</v>
      </c>
      <c r="G146" s="4">
        <v>4696000</v>
      </c>
      <c r="H146" s="4">
        <v>15690000</v>
      </c>
      <c r="I146" s="4">
        <v>16367000</v>
      </c>
      <c r="J146" s="4">
        <v>7474000</v>
      </c>
      <c r="K146" s="4">
        <v>-18260000</v>
      </c>
      <c r="L146" s="4">
        <v>-1999000</v>
      </c>
      <c r="M146" s="4">
        <v>-10296000</v>
      </c>
      <c r="N146" s="5">
        <v>38077000</v>
      </c>
      <c r="O146" s="4">
        <v>-4125000</v>
      </c>
      <c r="P146" s="4">
        <v>-4817000</v>
      </c>
      <c r="Q146" s="4">
        <v>-5601000</v>
      </c>
      <c r="R146" s="4">
        <v>52620000</v>
      </c>
    </row>
    <row r="147" spans="1:18" ht="16" x14ac:dyDescent="0.2">
      <c r="A147" s="3" t="s">
        <v>148</v>
      </c>
      <c r="B147" s="4">
        <v>5048000</v>
      </c>
      <c r="C147" s="4">
        <v>7286000</v>
      </c>
      <c r="D147" s="4">
        <v>5099000</v>
      </c>
      <c r="E147" s="4">
        <v>13121000</v>
      </c>
      <c r="F147" s="4">
        <v>14894000</v>
      </c>
      <c r="G147" s="4">
        <v>16513000</v>
      </c>
      <c r="H147" s="4">
        <v>22081000</v>
      </c>
      <c r="I147" s="4">
        <v>32587000</v>
      </c>
      <c r="J147" s="4">
        <v>39497000</v>
      </c>
      <c r="K147" s="4">
        <v>35841000</v>
      </c>
      <c r="L147" s="4">
        <v>109513000</v>
      </c>
      <c r="M147" s="4">
        <v>58479000</v>
      </c>
      <c r="N147" s="5">
        <v>40794000</v>
      </c>
      <c r="O147" s="4">
        <v>8015000</v>
      </c>
      <c r="P147" s="4">
        <v>13798000</v>
      </c>
      <c r="Q147" s="4">
        <v>25299000</v>
      </c>
      <c r="R147" s="4">
        <v>-6318000</v>
      </c>
    </row>
    <row r="148" spans="1:18" ht="16" x14ac:dyDescent="0.2">
      <c r="A148" s="3" t="s">
        <v>149</v>
      </c>
      <c r="B148" s="4">
        <v>-1429000</v>
      </c>
      <c r="C148" s="4">
        <v>-3077000</v>
      </c>
      <c r="D148" s="4">
        <v>-2478000</v>
      </c>
      <c r="E148" s="4">
        <v>-7890000</v>
      </c>
      <c r="F148" s="4">
        <v>-11249000</v>
      </c>
      <c r="G148" s="4">
        <v>-14099000</v>
      </c>
      <c r="H148" s="4">
        <v>-20180000</v>
      </c>
      <c r="I148" s="4">
        <v>-17726000</v>
      </c>
      <c r="J148" s="4">
        <v>-15428000</v>
      </c>
      <c r="K148" s="4">
        <v>-29971000</v>
      </c>
      <c r="L148" s="4">
        <v>-34107000</v>
      </c>
      <c r="M148" s="4">
        <v>-73985000</v>
      </c>
      <c r="N148" s="5">
        <v>-38012000</v>
      </c>
      <c r="O148" s="4">
        <v>-5786000</v>
      </c>
      <c r="P148" s="4">
        <v>-53850000</v>
      </c>
      <c r="Q148" s="4">
        <v>30615000</v>
      </c>
      <c r="R148" s="4">
        <v>-8991000</v>
      </c>
    </row>
    <row r="149" spans="1:18" ht="16" x14ac:dyDescent="0.2">
      <c r="A149" s="3" t="s">
        <v>150</v>
      </c>
      <c r="B149" s="4" t="s">
        <v>23</v>
      </c>
      <c r="C149" s="4" t="s">
        <v>23</v>
      </c>
      <c r="D149" s="4" t="s">
        <v>23</v>
      </c>
      <c r="E149" s="4" t="s">
        <v>23</v>
      </c>
      <c r="F149" s="4" t="s">
        <v>23</v>
      </c>
      <c r="G149" s="4" t="s">
        <v>23</v>
      </c>
      <c r="H149" s="4" t="s">
        <v>23</v>
      </c>
      <c r="I149" s="4" t="s">
        <v>23</v>
      </c>
      <c r="J149" s="4" t="s">
        <v>23</v>
      </c>
      <c r="K149" s="4" t="s">
        <v>23</v>
      </c>
      <c r="L149" s="4" t="s">
        <v>23</v>
      </c>
      <c r="M149" s="4" t="s">
        <v>23</v>
      </c>
      <c r="N149" s="5" t="s">
        <v>23</v>
      </c>
      <c r="O149" s="4" t="s">
        <v>23</v>
      </c>
      <c r="P149" s="4" t="s">
        <v>23</v>
      </c>
      <c r="Q149" s="4" t="s">
        <v>23</v>
      </c>
      <c r="R149" s="4" t="s">
        <v>23</v>
      </c>
    </row>
    <row r="150" spans="1:18" ht="16" x14ac:dyDescent="0.2">
      <c r="A150" s="3" t="s">
        <v>151</v>
      </c>
      <c r="B150" s="4">
        <v>-278000</v>
      </c>
      <c r="C150" s="4">
        <v>-448000</v>
      </c>
      <c r="D150" s="4">
        <v>-3351000</v>
      </c>
      <c r="E150" s="4">
        <v>-713000</v>
      </c>
      <c r="F150" s="4">
        <v>-3373000</v>
      </c>
      <c r="G150" s="4">
        <v>-6126000</v>
      </c>
      <c r="H150" s="4">
        <v>-5588000</v>
      </c>
      <c r="I150" s="4">
        <v>3880000</v>
      </c>
      <c r="J150" s="4">
        <v>-3296000</v>
      </c>
      <c r="K150" s="4">
        <v>-17026000</v>
      </c>
      <c r="L150" s="4">
        <v>-1077000</v>
      </c>
      <c r="M150" s="4">
        <v>-5987000</v>
      </c>
      <c r="N150" s="5">
        <v>-31519000</v>
      </c>
      <c r="O150" s="4">
        <v>13048000</v>
      </c>
      <c r="P150" s="4">
        <v>2878000</v>
      </c>
      <c r="Q150" s="4">
        <v>-20417000</v>
      </c>
      <c r="R150" s="4">
        <v>-27028000</v>
      </c>
    </row>
    <row r="151" spans="1:18" ht="16" x14ac:dyDescent="0.2">
      <c r="A151" s="3" t="s">
        <v>152</v>
      </c>
      <c r="B151" s="4">
        <v>4627000</v>
      </c>
      <c r="C151" s="4">
        <v>3308000</v>
      </c>
      <c r="D151" s="4">
        <v>3101000</v>
      </c>
      <c r="E151" s="4">
        <v>5020000</v>
      </c>
      <c r="F151" s="4">
        <v>6577000</v>
      </c>
      <c r="G151" s="4">
        <v>4987000</v>
      </c>
      <c r="H151" s="4">
        <v>9295000</v>
      </c>
      <c r="I151" s="4">
        <v>15218000</v>
      </c>
      <c r="J151" s="4">
        <v>11746000</v>
      </c>
      <c r="K151" s="4">
        <v>29717000</v>
      </c>
      <c r="L151" s="4">
        <v>47601000</v>
      </c>
      <c r="M151" s="4">
        <v>50652000</v>
      </c>
      <c r="N151" s="5">
        <v>56021000</v>
      </c>
      <c r="O151" s="4">
        <v>-4934000</v>
      </c>
      <c r="P151" s="4">
        <v>23537000</v>
      </c>
      <c r="Q151" s="4">
        <v>6348000</v>
      </c>
      <c r="R151" s="4">
        <v>31070000</v>
      </c>
    </row>
    <row r="152" spans="1:18" ht="16" x14ac:dyDescent="0.2">
      <c r="A152" s="3" t="s">
        <v>153</v>
      </c>
      <c r="B152" s="4">
        <v>2128000</v>
      </c>
      <c r="C152" s="4">
        <v>7503000</v>
      </c>
      <c r="D152" s="4">
        <v>7827000</v>
      </c>
      <c r="E152" s="4">
        <v>16704000</v>
      </c>
      <c r="F152" s="4">
        <v>22939000</v>
      </c>
      <c r="G152" s="4">
        <v>31751000</v>
      </c>
      <c r="H152" s="4">
        <v>38554000</v>
      </c>
      <c r="I152" s="4">
        <v>31215000</v>
      </c>
      <c r="J152" s="4">
        <v>46475000</v>
      </c>
      <c r="K152" s="4">
        <v>53121000</v>
      </c>
      <c r="L152" s="4">
        <v>97096000</v>
      </c>
      <c r="M152" s="4">
        <v>87799000</v>
      </c>
      <c r="N152" s="5">
        <v>54304000</v>
      </c>
      <c r="O152" s="4">
        <v>5687000</v>
      </c>
      <c r="P152" s="4">
        <v>41233000</v>
      </c>
      <c r="Q152" s="4">
        <v>8753000</v>
      </c>
      <c r="R152" s="4">
        <v>-1369000</v>
      </c>
    </row>
    <row r="153" spans="1:18" ht="16" x14ac:dyDescent="0.2">
      <c r="A153" s="3" t="s">
        <v>154</v>
      </c>
      <c r="B153" s="4" t="s">
        <v>23</v>
      </c>
      <c r="C153" s="4" t="s">
        <v>23</v>
      </c>
      <c r="D153" s="4" t="s">
        <v>23</v>
      </c>
      <c r="E153" s="4" t="s">
        <v>23</v>
      </c>
      <c r="F153" s="4" t="s">
        <v>23</v>
      </c>
      <c r="G153" s="4" t="s">
        <v>23</v>
      </c>
      <c r="H153" s="4" t="s">
        <v>23</v>
      </c>
      <c r="I153" s="4" t="s">
        <v>23</v>
      </c>
      <c r="J153" s="4" t="s">
        <v>23</v>
      </c>
      <c r="K153" s="4" t="s">
        <v>23</v>
      </c>
      <c r="L153" s="4" t="s">
        <v>23</v>
      </c>
      <c r="M153" s="4" t="s">
        <v>23</v>
      </c>
      <c r="N153" s="5" t="s">
        <v>23</v>
      </c>
      <c r="O153" s="4" t="s">
        <v>23</v>
      </c>
      <c r="P153" s="4" t="s">
        <v>23</v>
      </c>
      <c r="Q153" s="4" t="s">
        <v>23</v>
      </c>
      <c r="R153" s="4" t="s">
        <v>23</v>
      </c>
    </row>
    <row r="154" spans="1:18" ht="16" x14ac:dyDescent="0.2">
      <c r="A154" s="3" t="s">
        <v>155</v>
      </c>
      <c r="B154" s="4">
        <v>-12529000</v>
      </c>
      <c r="C154" s="4">
        <v>-5807000</v>
      </c>
      <c r="D154" s="4">
        <v>-19808000</v>
      </c>
      <c r="E154" s="4">
        <v>-12464000</v>
      </c>
      <c r="F154" s="4">
        <v>-423000</v>
      </c>
      <c r="G154" s="4">
        <v>19366000</v>
      </c>
      <c r="H154" s="4">
        <v>49614000</v>
      </c>
      <c r="I154" s="4">
        <v>84851000</v>
      </c>
      <c r="J154" s="4">
        <v>118973000</v>
      </c>
      <c r="K154" s="4">
        <v>88913000</v>
      </c>
      <c r="L154" s="4">
        <v>238728000</v>
      </c>
      <c r="M154" s="4">
        <v>273174000</v>
      </c>
      <c r="N154" s="5">
        <v>307642000</v>
      </c>
      <c r="O154" s="4">
        <v>60063000</v>
      </c>
      <c r="P154" s="4">
        <v>89966000</v>
      </c>
      <c r="Q154" s="4">
        <v>81070000</v>
      </c>
      <c r="R154" s="4">
        <v>76543000</v>
      </c>
    </row>
    <row r="155" spans="1:18" ht="16" x14ac:dyDescent="0.2">
      <c r="A155" s="3" t="s">
        <v>156</v>
      </c>
      <c r="B155" s="4" t="s">
        <v>23</v>
      </c>
      <c r="C155" s="4" t="s">
        <v>23</v>
      </c>
      <c r="D155" s="4" t="s">
        <v>23</v>
      </c>
      <c r="E155" s="4" t="s">
        <v>23</v>
      </c>
      <c r="F155" s="4" t="s">
        <v>23</v>
      </c>
      <c r="G155" s="4" t="s">
        <v>23</v>
      </c>
      <c r="H155" s="4" t="s">
        <v>23</v>
      </c>
      <c r="I155" s="4" t="s">
        <v>23</v>
      </c>
      <c r="J155" s="4" t="s">
        <v>23</v>
      </c>
      <c r="K155" s="4" t="s">
        <v>23</v>
      </c>
      <c r="L155" s="4" t="s">
        <v>23</v>
      </c>
      <c r="M155" s="4" t="s">
        <v>23</v>
      </c>
      <c r="N155" s="5" t="s">
        <v>23</v>
      </c>
      <c r="O155" s="4" t="s">
        <v>23</v>
      </c>
      <c r="P155" s="4" t="s">
        <v>23</v>
      </c>
      <c r="Q155" s="4" t="s">
        <v>23</v>
      </c>
      <c r="R155" s="4" t="s">
        <v>23</v>
      </c>
    </row>
    <row r="156" spans="1:18" ht="16" x14ac:dyDescent="0.2">
      <c r="A156" s="3" t="s">
        <v>157</v>
      </c>
      <c r="B156" s="4" t="s">
        <v>23</v>
      </c>
      <c r="C156" s="4" t="s">
        <v>23</v>
      </c>
      <c r="D156" s="4" t="s">
        <v>23</v>
      </c>
      <c r="E156" s="4" t="s">
        <v>23</v>
      </c>
      <c r="F156" s="4" t="s">
        <v>23</v>
      </c>
      <c r="G156" s="4" t="s">
        <v>23</v>
      </c>
      <c r="H156" s="4" t="s">
        <v>23</v>
      </c>
      <c r="I156" s="4" t="s">
        <v>23</v>
      </c>
      <c r="J156" s="4" t="s">
        <v>23</v>
      </c>
      <c r="K156" s="4" t="s">
        <v>23</v>
      </c>
      <c r="L156" s="4" t="s">
        <v>23</v>
      </c>
      <c r="M156" s="4" t="s">
        <v>23</v>
      </c>
      <c r="N156" s="5" t="s">
        <v>23</v>
      </c>
      <c r="O156" s="4" t="s">
        <v>23</v>
      </c>
      <c r="P156" s="4" t="s">
        <v>23</v>
      </c>
      <c r="Q156" s="4" t="s">
        <v>23</v>
      </c>
      <c r="R156" s="4" t="s">
        <v>23</v>
      </c>
    </row>
    <row r="157" spans="1:18" ht="16" x14ac:dyDescent="0.2">
      <c r="A157" s="3" t="s">
        <v>158</v>
      </c>
      <c r="B157" s="4" t="s">
        <v>23</v>
      </c>
      <c r="C157" s="4" t="s">
        <v>23</v>
      </c>
      <c r="D157" s="4" t="s">
        <v>23</v>
      </c>
      <c r="E157" s="4" t="s">
        <v>23</v>
      </c>
      <c r="F157" s="4" t="s">
        <v>23</v>
      </c>
      <c r="G157" s="4" t="s">
        <v>23</v>
      </c>
      <c r="H157" s="4" t="s">
        <v>23</v>
      </c>
      <c r="I157" s="4" t="s">
        <v>23</v>
      </c>
      <c r="J157" s="4" t="s">
        <v>23</v>
      </c>
      <c r="K157" s="4" t="s">
        <v>23</v>
      </c>
      <c r="L157" s="4" t="s">
        <v>23</v>
      </c>
      <c r="M157" s="4" t="s">
        <v>23</v>
      </c>
      <c r="N157" s="5" t="s">
        <v>23</v>
      </c>
      <c r="O157" s="4" t="s">
        <v>23</v>
      </c>
      <c r="P157" s="4" t="s">
        <v>23</v>
      </c>
      <c r="Q157" s="4" t="s">
        <v>23</v>
      </c>
      <c r="R157" s="4" t="s">
        <v>23</v>
      </c>
    </row>
    <row r="158" spans="1:18" ht="16" x14ac:dyDescent="0.2">
      <c r="A158" s="3" t="s">
        <v>159</v>
      </c>
      <c r="B158" s="4" t="s">
        <v>23</v>
      </c>
      <c r="C158" s="4" t="s">
        <v>23</v>
      </c>
      <c r="D158" s="4" t="s">
        <v>23</v>
      </c>
      <c r="E158" s="4" t="s">
        <v>23</v>
      </c>
      <c r="F158" s="4" t="s">
        <v>23</v>
      </c>
      <c r="G158" s="4" t="s">
        <v>23</v>
      </c>
      <c r="H158" s="4" t="s">
        <v>23</v>
      </c>
      <c r="I158" s="4" t="s">
        <v>23</v>
      </c>
      <c r="J158" s="4" t="s">
        <v>23</v>
      </c>
      <c r="K158" s="4" t="s">
        <v>23</v>
      </c>
      <c r="L158" s="4" t="s">
        <v>23</v>
      </c>
      <c r="M158" s="4" t="s">
        <v>23</v>
      </c>
      <c r="N158" s="5" t="s">
        <v>23</v>
      </c>
      <c r="O158" s="4" t="s">
        <v>23</v>
      </c>
      <c r="P158" s="4" t="s">
        <v>23</v>
      </c>
      <c r="Q158" s="4" t="s">
        <v>23</v>
      </c>
      <c r="R158" s="4" t="s">
        <v>23</v>
      </c>
    </row>
    <row r="159" spans="1:18" ht="16" x14ac:dyDescent="0.2">
      <c r="A159" s="3" t="s">
        <v>160</v>
      </c>
      <c r="B159" s="4">
        <v>-1172000</v>
      </c>
      <c r="C159" s="4">
        <v>-322000</v>
      </c>
      <c r="D159" s="4">
        <v>-4548000</v>
      </c>
      <c r="E159" s="4">
        <v>-7346000</v>
      </c>
      <c r="F159" s="4">
        <v>-8427000</v>
      </c>
      <c r="G159" s="4">
        <v>-15789000</v>
      </c>
      <c r="H159" s="4">
        <v>-20276000</v>
      </c>
      <c r="I159" s="4">
        <v>-22305000</v>
      </c>
      <c r="J159" s="4">
        <v>-40372000</v>
      </c>
      <c r="K159" s="4">
        <v>-37274000</v>
      </c>
      <c r="L159" s="4">
        <v>-28726000</v>
      </c>
      <c r="M159" s="4">
        <v>-47426000</v>
      </c>
      <c r="N159" s="5">
        <v>-33343000</v>
      </c>
      <c r="O159" s="4">
        <v>-13112000</v>
      </c>
      <c r="P159" s="4">
        <v>-6042000</v>
      </c>
      <c r="Q159" s="4">
        <v>-3310000</v>
      </c>
      <c r="R159" s="4">
        <v>-10879000</v>
      </c>
    </row>
    <row r="160" spans="1:18" ht="16" x14ac:dyDescent="0.2">
      <c r="A160" s="3" t="s">
        <v>161</v>
      </c>
      <c r="B160" s="4">
        <v>-1172000</v>
      </c>
      <c r="C160" s="4">
        <v>-322000</v>
      </c>
      <c r="D160" s="4">
        <v>-4358000</v>
      </c>
      <c r="E160" s="4">
        <v>-7266000</v>
      </c>
      <c r="F160" s="4">
        <v>-8427000</v>
      </c>
      <c r="G160" s="4">
        <v>-15789000</v>
      </c>
      <c r="H160" s="4">
        <v>-20276000</v>
      </c>
      <c r="I160" s="4">
        <v>-22305000</v>
      </c>
      <c r="J160" s="4">
        <v>-40372000</v>
      </c>
      <c r="K160" s="4">
        <v>-37274000</v>
      </c>
      <c r="L160" s="4">
        <v>-28726000</v>
      </c>
      <c r="M160" s="4">
        <v>-37426000</v>
      </c>
      <c r="N160" s="5">
        <v>-33343000</v>
      </c>
      <c r="O160" s="4">
        <v>-13112000</v>
      </c>
      <c r="P160" s="4">
        <v>-6042000</v>
      </c>
      <c r="Q160" s="4">
        <v>-3310000</v>
      </c>
      <c r="R160" s="4">
        <v>-10879000</v>
      </c>
    </row>
    <row r="161" spans="1:18" ht="16" x14ac:dyDescent="0.2">
      <c r="A161" s="3" t="s">
        <v>162</v>
      </c>
      <c r="B161" s="4" t="s">
        <v>23</v>
      </c>
      <c r="C161" s="4" t="s">
        <v>23</v>
      </c>
      <c r="D161" s="4">
        <v>-190000</v>
      </c>
      <c r="E161" s="4">
        <v>-80000</v>
      </c>
      <c r="F161" s="4" t="s">
        <v>23</v>
      </c>
      <c r="G161" s="4" t="s">
        <v>23</v>
      </c>
      <c r="H161" s="4" t="s">
        <v>23</v>
      </c>
      <c r="I161" s="4" t="s">
        <v>23</v>
      </c>
      <c r="J161" s="4" t="s">
        <v>23</v>
      </c>
      <c r="K161" s="4" t="s">
        <v>23</v>
      </c>
      <c r="L161" s="4" t="s">
        <v>23</v>
      </c>
      <c r="M161" s="4">
        <v>-10000000</v>
      </c>
      <c r="N161" s="5" t="s">
        <v>23</v>
      </c>
      <c r="O161" s="4" t="s">
        <v>23</v>
      </c>
      <c r="P161" s="4" t="s">
        <v>23</v>
      </c>
      <c r="Q161" s="4" t="s">
        <v>23</v>
      </c>
      <c r="R161" s="4" t="s">
        <v>23</v>
      </c>
    </row>
    <row r="162" spans="1:18" ht="16" x14ac:dyDescent="0.2">
      <c r="A162" s="3" t="s">
        <v>163</v>
      </c>
      <c r="B162" s="4" t="s">
        <v>23</v>
      </c>
      <c r="C162" s="4" t="s">
        <v>23</v>
      </c>
      <c r="D162" s="4" t="s">
        <v>23</v>
      </c>
      <c r="E162" s="4" t="s">
        <v>23</v>
      </c>
      <c r="F162" s="4">
        <v>-90597000</v>
      </c>
      <c r="G162" s="4">
        <v>-1291000</v>
      </c>
      <c r="H162" s="4">
        <v>-359849000</v>
      </c>
      <c r="I162" s="4">
        <v>-37757000</v>
      </c>
      <c r="J162" s="4">
        <v>-239034000</v>
      </c>
      <c r="K162" s="4">
        <v>-156694000</v>
      </c>
      <c r="L162" s="4">
        <v>-97733000</v>
      </c>
      <c r="M162" s="4">
        <v>-224737000</v>
      </c>
      <c r="N162" s="5">
        <v>-104706000</v>
      </c>
      <c r="O162" s="4">
        <v>-8927000</v>
      </c>
      <c r="P162" s="4">
        <v>-88250000</v>
      </c>
      <c r="Q162" s="4">
        <v>-80279000</v>
      </c>
      <c r="R162" s="4">
        <v>72750000</v>
      </c>
    </row>
    <row r="163" spans="1:18" ht="16" x14ac:dyDescent="0.2">
      <c r="A163" s="3" t="s">
        <v>164</v>
      </c>
      <c r="B163" s="4" t="s">
        <v>23</v>
      </c>
      <c r="C163" s="4" t="s">
        <v>23</v>
      </c>
      <c r="D163" s="4" t="s">
        <v>23</v>
      </c>
      <c r="E163" s="4" t="s">
        <v>23</v>
      </c>
      <c r="F163" s="4">
        <v>23018000</v>
      </c>
      <c r="G163" s="4">
        <v>50840000</v>
      </c>
      <c r="H163" s="4">
        <v>533660000</v>
      </c>
      <c r="I163" s="4">
        <v>644375000</v>
      </c>
      <c r="J163" s="4">
        <v>1066366000</v>
      </c>
      <c r="K163" s="4">
        <v>1363163000</v>
      </c>
      <c r="L163" s="4">
        <v>1400118000</v>
      </c>
      <c r="M163" s="4">
        <v>1309504000</v>
      </c>
      <c r="N163" s="5">
        <v>1288962000</v>
      </c>
      <c r="O163" s="4">
        <v>391928000</v>
      </c>
      <c r="P163" s="4">
        <v>167200000</v>
      </c>
      <c r="Q163" s="4">
        <v>287967000</v>
      </c>
      <c r="R163" s="4">
        <v>441867000</v>
      </c>
    </row>
    <row r="164" spans="1:18" ht="16" x14ac:dyDescent="0.2">
      <c r="A164" s="3" t="s">
        <v>165</v>
      </c>
      <c r="B164" s="4" t="s">
        <v>23</v>
      </c>
      <c r="C164" s="4" t="s">
        <v>23</v>
      </c>
      <c r="D164" s="4" t="s">
        <v>23</v>
      </c>
      <c r="E164" s="4" t="s">
        <v>23</v>
      </c>
      <c r="F164" s="4">
        <v>-113615000</v>
      </c>
      <c r="G164" s="4">
        <v>-52131000</v>
      </c>
      <c r="H164" s="4">
        <v>-893509000</v>
      </c>
      <c r="I164" s="4">
        <v>-682132000</v>
      </c>
      <c r="J164" s="4">
        <v>-1305400000</v>
      </c>
      <c r="K164" s="4">
        <v>-1519857000</v>
      </c>
      <c r="L164" s="4">
        <v>-1497851000</v>
      </c>
      <c r="M164" s="4">
        <v>-1534241000</v>
      </c>
      <c r="N164" s="5">
        <v>-1393668000</v>
      </c>
      <c r="O164" s="4">
        <v>-400855000</v>
      </c>
      <c r="P164" s="4">
        <v>-255450000</v>
      </c>
      <c r="Q164" s="4">
        <v>-368246000</v>
      </c>
      <c r="R164" s="4">
        <v>-369117000</v>
      </c>
    </row>
    <row r="165" spans="1:18" ht="16" x14ac:dyDescent="0.2">
      <c r="A165" s="3" t="s">
        <v>166</v>
      </c>
      <c r="B165" s="4">
        <v>1022000</v>
      </c>
      <c r="C165" s="4" t="s">
        <v>23</v>
      </c>
      <c r="D165" s="4" t="s">
        <v>23</v>
      </c>
      <c r="E165" s="4" t="s">
        <v>23</v>
      </c>
      <c r="F165" s="4">
        <v>-600000</v>
      </c>
      <c r="G165" s="4" t="s">
        <v>23</v>
      </c>
      <c r="H165" s="4">
        <v>-9415000</v>
      </c>
      <c r="I165" s="4" t="s">
        <v>23</v>
      </c>
      <c r="J165" s="4">
        <v>-23314000</v>
      </c>
      <c r="K165" s="4">
        <v>-2500000</v>
      </c>
      <c r="L165" s="4">
        <v>-16810000</v>
      </c>
      <c r="M165" s="4">
        <v>-3150000</v>
      </c>
      <c r="N165" s="5" t="s">
        <v>23</v>
      </c>
      <c r="O165" s="4" t="s">
        <v>23</v>
      </c>
      <c r="P165" s="4" t="s">
        <v>23</v>
      </c>
      <c r="Q165" s="4" t="s">
        <v>23</v>
      </c>
      <c r="R165" s="4" t="s">
        <v>23</v>
      </c>
    </row>
    <row r="166" spans="1:18" ht="16" x14ac:dyDescent="0.2">
      <c r="A166" s="3" t="s">
        <v>167</v>
      </c>
      <c r="B166" s="4">
        <v>1022000</v>
      </c>
      <c r="C166" s="4" t="s">
        <v>23</v>
      </c>
      <c r="D166" s="4" t="s">
        <v>23</v>
      </c>
      <c r="E166" s="4" t="s">
        <v>23</v>
      </c>
      <c r="F166" s="4" t="s">
        <v>23</v>
      </c>
      <c r="G166" s="4" t="s">
        <v>23</v>
      </c>
      <c r="H166" s="4" t="s">
        <v>23</v>
      </c>
      <c r="I166" s="4" t="s">
        <v>23</v>
      </c>
      <c r="J166" s="4" t="s">
        <v>23</v>
      </c>
      <c r="K166" s="4" t="s">
        <v>23</v>
      </c>
      <c r="L166" s="4" t="s">
        <v>23</v>
      </c>
      <c r="M166" s="4" t="s">
        <v>23</v>
      </c>
      <c r="N166" s="5" t="s">
        <v>23</v>
      </c>
      <c r="O166" s="4" t="s">
        <v>23</v>
      </c>
      <c r="P166" s="4" t="s">
        <v>23</v>
      </c>
      <c r="Q166" s="4" t="s">
        <v>23</v>
      </c>
      <c r="R166" s="4" t="s">
        <v>23</v>
      </c>
    </row>
    <row r="167" spans="1:18" ht="16" x14ac:dyDescent="0.2">
      <c r="A167" s="3" t="s">
        <v>168</v>
      </c>
      <c r="B167" s="4" t="s">
        <v>23</v>
      </c>
      <c r="C167" s="4" t="s">
        <v>23</v>
      </c>
      <c r="D167" s="4" t="s">
        <v>23</v>
      </c>
      <c r="E167" s="4" t="s">
        <v>23</v>
      </c>
      <c r="F167" s="4">
        <v>-600000</v>
      </c>
      <c r="G167" s="4" t="s">
        <v>23</v>
      </c>
      <c r="H167" s="4">
        <v>-9415000</v>
      </c>
      <c r="I167" s="4" t="s">
        <v>23</v>
      </c>
      <c r="J167" s="4">
        <v>-23314000</v>
      </c>
      <c r="K167" s="4">
        <v>-2500000</v>
      </c>
      <c r="L167" s="4">
        <v>-16810000</v>
      </c>
      <c r="M167" s="4">
        <v>-3150000</v>
      </c>
      <c r="N167" s="5" t="s">
        <v>23</v>
      </c>
      <c r="O167" s="4" t="s">
        <v>23</v>
      </c>
      <c r="P167" s="4" t="s">
        <v>23</v>
      </c>
      <c r="Q167" s="4" t="s">
        <v>23</v>
      </c>
      <c r="R167" s="4" t="s">
        <v>23</v>
      </c>
    </row>
    <row r="168" spans="1:18" ht="16" x14ac:dyDescent="0.2">
      <c r="A168" s="3" t="s">
        <v>169</v>
      </c>
      <c r="B168" s="4" t="s">
        <v>23</v>
      </c>
      <c r="C168" s="4" t="s">
        <v>23</v>
      </c>
      <c r="D168" s="4" t="s">
        <v>23</v>
      </c>
      <c r="E168" s="4" t="s">
        <v>23</v>
      </c>
      <c r="F168" s="4" t="s">
        <v>23</v>
      </c>
      <c r="G168" s="4" t="s">
        <v>23</v>
      </c>
      <c r="H168" s="4" t="s">
        <v>23</v>
      </c>
      <c r="I168" s="4" t="s">
        <v>23</v>
      </c>
      <c r="J168" s="4" t="s">
        <v>23</v>
      </c>
      <c r="K168" s="4" t="s">
        <v>23</v>
      </c>
      <c r="L168" s="4" t="s">
        <v>23</v>
      </c>
      <c r="M168" s="4" t="s">
        <v>23</v>
      </c>
      <c r="N168" s="5" t="s">
        <v>23</v>
      </c>
      <c r="O168" s="4" t="s">
        <v>23</v>
      </c>
      <c r="P168" s="4" t="s">
        <v>23</v>
      </c>
      <c r="Q168" s="4" t="s">
        <v>23</v>
      </c>
      <c r="R168" s="4" t="s">
        <v>23</v>
      </c>
    </row>
    <row r="169" spans="1:18" ht="16" x14ac:dyDescent="0.2">
      <c r="A169" s="3" t="s">
        <v>170</v>
      </c>
      <c r="B169" s="4">
        <v>-1684000</v>
      </c>
      <c r="C169" s="4">
        <v>-2071000</v>
      </c>
      <c r="D169" s="4">
        <v>-4622000</v>
      </c>
      <c r="E169" s="4">
        <v>-3134000</v>
      </c>
      <c r="F169" s="4">
        <v>-4480000</v>
      </c>
      <c r="G169" s="4">
        <v>-5877000</v>
      </c>
      <c r="H169" s="4">
        <v>-11657000</v>
      </c>
      <c r="I169" s="4">
        <v>-11168000</v>
      </c>
      <c r="J169" s="4">
        <v>-13474000</v>
      </c>
      <c r="K169" s="4">
        <v>-19099000</v>
      </c>
      <c r="L169" s="4">
        <v>-36239000</v>
      </c>
      <c r="M169" s="4">
        <v>-44345000</v>
      </c>
      <c r="N169" s="5">
        <v>-58909000</v>
      </c>
      <c r="O169" s="4">
        <v>-13069000</v>
      </c>
      <c r="P169" s="4">
        <v>-14245000</v>
      </c>
      <c r="Q169" s="4">
        <v>-15122000</v>
      </c>
      <c r="R169" s="4">
        <v>-16473000</v>
      </c>
    </row>
    <row r="170" spans="1:18" ht="16" x14ac:dyDescent="0.2">
      <c r="A170" s="3" t="s">
        <v>154</v>
      </c>
      <c r="B170" s="4" t="s">
        <v>23</v>
      </c>
      <c r="C170" s="4" t="s">
        <v>23</v>
      </c>
      <c r="D170" s="4" t="s">
        <v>23</v>
      </c>
      <c r="E170" s="4" t="s">
        <v>23</v>
      </c>
      <c r="F170" s="4" t="s">
        <v>23</v>
      </c>
      <c r="G170" s="4" t="s">
        <v>23</v>
      </c>
      <c r="H170" s="4" t="s">
        <v>23</v>
      </c>
      <c r="I170" s="4" t="s">
        <v>23</v>
      </c>
      <c r="J170" s="4" t="s">
        <v>23</v>
      </c>
      <c r="K170" s="4" t="s">
        <v>23</v>
      </c>
      <c r="L170" s="4" t="s">
        <v>23</v>
      </c>
      <c r="M170" s="4" t="s">
        <v>23</v>
      </c>
      <c r="N170" s="5" t="s">
        <v>23</v>
      </c>
      <c r="O170" s="4" t="s">
        <v>23</v>
      </c>
      <c r="P170" s="4" t="s">
        <v>23</v>
      </c>
      <c r="Q170" s="4" t="s">
        <v>23</v>
      </c>
      <c r="R170" s="4" t="s">
        <v>23</v>
      </c>
    </row>
    <row r="171" spans="1:18" ht="16" x14ac:dyDescent="0.2">
      <c r="A171" s="3" t="s">
        <v>171</v>
      </c>
      <c r="B171" s="4">
        <v>-1834000</v>
      </c>
      <c r="C171" s="4">
        <v>-2393000</v>
      </c>
      <c r="D171" s="4">
        <v>-9170000</v>
      </c>
      <c r="E171" s="4">
        <v>-10480000</v>
      </c>
      <c r="F171" s="4">
        <v>-104104000</v>
      </c>
      <c r="G171" s="4">
        <v>-22957000</v>
      </c>
      <c r="H171" s="4">
        <v>-401197000</v>
      </c>
      <c r="I171" s="4">
        <v>-71230000</v>
      </c>
      <c r="J171" s="4">
        <v>-316194000</v>
      </c>
      <c r="K171" s="4">
        <v>-215567000</v>
      </c>
      <c r="L171" s="4">
        <v>-179508000</v>
      </c>
      <c r="M171" s="4">
        <v>-319658000</v>
      </c>
      <c r="N171" s="5">
        <v>-196958000</v>
      </c>
      <c r="O171" s="4">
        <v>-35108000</v>
      </c>
      <c r="P171" s="4">
        <v>-108537000</v>
      </c>
      <c r="Q171" s="4">
        <v>-98711000</v>
      </c>
      <c r="R171" s="4">
        <v>45398000</v>
      </c>
    </row>
    <row r="172" spans="1:18" ht="16" x14ac:dyDescent="0.2">
      <c r="A172" s="3" t="s">
        <v>172</v>
      </c>
      <c r="B172" s="4" t="s">
        <v>23</v>
      </c>
      <c r="C172" s="4" t="s">
        <v>23</v>
      </c>
      <c r="D172" s="4" t="s">
        <v>23</v>
      </c>
      <c r="E172" s="4" t="s">
        <v>23</v>
      </c>
      <c r="F172" s="4" t="s">
        <v>23</v>
      </c>
      <c r="G172" s="4" t="s">
        <v>23</v>
      </c>
      <c r="H172" s="4" t="s">
        <v>23</v>
      </c>
      <c r="I172" s="4" t="s">
        <v>23</v>
      </c>
      <c r="J172" s="4" t="s">
        <v>23</v>
      </c>
      <c r="K172" s="4" t="s">
        <v>23</v>
      </c>
      <c r="L172" s="4" t="s">
        <v>23</v>
      </c>
      <c r="M172" s="4" t="s">
        <v>23</v>
      </c>
      <c r="N172" s="5">
        <v>0</v>
      </c>
      <c r="O172" s="4" t="s">
        <v>23</v>
      </c>
      <c r="P172" s="4" t="s">
        <v>23</v>
      </c>
      <c r="Q172" s="4" t="s">
        <v>23</v>
      </c>
      <c r="R172" s="4" t="s">
        <v>23</v>
      </c>
    </row>
    <row r="173" spans="1:18" ht="16" x14ac:dyDescent="0.2">
      <c r="A173" s="3" t="s">
        <v>173</v>
      </c>
      <c r="B173" s="4">
        <v>-166000</v>
      </c>
      <c r="C173" s="4">
        <v>-458000</v>
      </c>
      <c r="D173" s="4">
        <v>-107000</v>
      </c>
      <c r="E173" s="4">
        <v>-121000</v>
      </c>
      <c r="F173" s="4">
        <v>-206000</v>
      </c>
      <c r="G173" s="4">
        <v>-743000</v>
      </c>
      <c r="H173" s="4">
        <v>388179000</v>
      </c>
      <c r="I173" s="4">
        <v>-744000</v>
      </c>
      <c r="J173" s="4">
        <v>-617000</v>
      </c>
      <c r="K173" s="4">
        <v>214102000</v>
      </c>
      <c r="L173" s="4">
        <v>-89525000</v>
      </c>
      <c r="M173" s="4">
        <v>-81426000</v>
      </c>
      <c r="N173" s="5" t="s">
        <v>23</v>
      </c>
      <c r="O173" s="4" t="s">
        <v>23</v>
      </c>
      <c r="P173" s="4" t="s">
        <v>23</v>
      </c>
      <c r="Q173" s="4" t="s">
        <v>23</v>
      </c>
      <c r="R173" s="4" t="s">
        <v>23</v>
      </c>
    </row>
    <row r="174" spans="1:18" ht="16" x14ac:dyDescent="0.2">
      <c r="A174" s="3" t="s">
        <v>174</v>
      </c>
      <c r="B174" s="4">
        <v>31000</v>
      </c>
      <c r="C174" s="4" t="s">
        <v>23</v>
      </c>
      <c r="D174" s="4" t="s">
        <v>23</v>
      </c>
      <c r="E174" s="4">
        <v>18000000</v>
      </c>
      <c r="F174" s="4" t="s">
        <v>23</v>
      </c>
      <c r="G174" s="4" t="s">
        <v>23</v>
      </c>
      <c r="H174" s="4">
        <v>389233000</v>
      </c>
      <c r="I174" s="4" t="s">
        <v>23</v>
      </c>
      <c r="J174" s="4" t="s">
        <v>23</v>
      </c>
      <c r="K174" s="4">
        <v>450123000</v>
      </c>
      <c r="L174" s="4" t="s">
        <v>23</v>
      </c>
      <c r="M174" s="4" t="s">
        <v>23</v>
      </c>
      <c r="N174" s="5" t="s">
        <v>23</v>
      </c>
      <c r="O174" s="4" t="s">
        <v>23</v>
      </c>
      <c r="P174" s="4" t="s">
        <v>23</v>
      </c>
      <c r="Q174" s="4" t="s">
        <v>23</v>
      </c>
      <c r="R174" s="4" t="s">
        <v>23</v>
      </c>
    </row>
    <row r="175" spans="1:18" ht="16" x14ac:dyDescent="0.2">
      <c r="A175" s="3" t="s">
        <v>175</v>
      </c>
      <c r="B175" s="4">
        <v>-197000</v>
      </c>
      <c r="C175" s="4">
        <v>-458000</v>
      </c>
      <c r="D175" s="4">
        <v>-107000</v>
      </c>
      <c r="E175" s="4">
        <v>-18121000</v>
      </c>
      <c r="F175" s="4">
        <v>-206000</v>
      </c>
      <c r="G175" s="4">
        <v>-743000</v>
      </c>
      <c r="H175" s="4">
        <v>-1054000</v>
      </c>
      <c r="I175" s="4">
        <v>-744000</v>
      </c>
      <c r="J175" s="4">
        <v>-617000</v>
      </c>
      <c r="K175" s="4">
        <v>-236021000</v>
      </c>
      <c r="L175" s="4">
        <v>-89525000</v>
      </c>
      <c r="M175" s="4">
        <v>-81426000</v>
      </c>
      <c r="N175" s="5" t="s">
        <v>23</v>
      </c>
      <c r="O175" s="4" t="s">
        <v>23</v>
      </c>
      <c r="P175" s="4" t="s">
        <v>23</v>
      </c>
      <c r="Q175" s="4" t="s">
        <v>23</v>
      </c>
      <c r="R175" s="4" t="s">
        <v>23</v>
      </c>
    </row>
    <row r="176" spans="1:18" ht="16" x14ac:dyDescent="0.2">
      <c r="A176" s="3" t="s">
        <v>176</v>
      </c>
      <c r="B176" s="4">
        <v>21339000</v>
      </c>
      <c r="C176" s="4" t="s">
        <v>23</v>
      </c>
      <c r="D176" s="4" t="s">
        <v>23</v>
      </c>
      <c r="E176" s="4">
        <v>130764000</v>
      </c>
      <c r="F176" s="4">
        <v>33669000</v>
      </c>
      <c r="G176" s="4" t="s">
        <v>23</v>
      </c>
      <c r="H176" s="4" t="s">
        <v>23</v>
      </c>
      <c r="I176" s="4" t="s">
        <v>23</v>
      </c>
      <c r="J176" s="4">
        <v>342628000</v>
      </c>
      <c r="K176" s="4" t="s">
        <v>23</v>
      </c>
      <c r="L176" s="4" t="s">
        <v>23</v>
      </c>
      <c r="M176" s="4" t="s">
        <v>23</v>
      </c>
      <c r="N176" s="5" t="s">
        <v>23</v>
      </c>
      <c r="O176" s="4" t="s">
        <v>23</v>
      </c>
      <c r="P176" s="4" t="s">
        <v>23</v>
      </c>
      <c r="Q176" s="4" t="s">
        <v>23</v>
      </c>
      <c r="R176" s="4" t="s">
        <v>23</v>
      </c>
    </row>
    <row r="177" spans="1:18" ht="16" x14ac:dyDescent="0.2">
      <c r="A177" s="3" t="s">
        <v>177</v>
      </c>
      <c r="B177" s="4">
        <v>21348000</v>
      </c>
      <c r="C177" s="4" t="s">
        <v>23</v>
      </c>
      <c r="D177" s="4" t="s">
        <v>23</v>
      </c>
      <c r="E177" s="4">
        <v>130764000</v>
      </c>
      <c r="F177" s="4">
        <v>33669000</v>
      </c>
      <c r="G177" s="4" t="s">
        <v>23</v>
      </c>
      <c r="H177" s="4" t="s">
        <v>23</v>
      </c>
      <c r="I177" s="4" t="s">
        <v>23</v>
      </c>
      <c r="J177" s="4">
        <v>342628000</v>
      </c>
      <c r="K177" s="4" t="s">
        <v>23</v>
      </c>
      <c r="L177" s="4" t="s">
        <v>23</v>
      </c>
      <c r="M177" s="4" t="s">
        <v>23</v>
      </c>
      <c r="N177" s="5" t="s">
        <v>23</v>
      </c>
      <c r="O177" s="4" t="s">
        <v>23</v>
      </c>
      <c r="P177" s="4" t="s">
        <v>23</v>
      </c>
      <c r="Q177" s="4" t="s">
        <v>23</v>
      </c>
      <c r="R177" s="4" t="s">
        <v>23</v>
      </c>
    </row>
    <row r="178" spans="1:18" ht="16" x14ac:dyDescent="0.2">
      <c r="A178" s="3" t="s">
        <v>178</v>
      </c>
      <c r="B178" s="4">
        <v>-9000</v>
      </c>
      <c r="C178" s="4" t="s">
        <v>23</v>
      </c>
      <c r="D178" s="4" t="s">
        <v>23</v>
      </c>
      <c r="E178" s="4" t="s">
        <v>23</v>
      </c>
      <c r="F178" s="4" t="s">
        <v>23</v>
      </c>
      <c r="G178" s="4" t="s">
        <v>23</v>
      </c>
      <c r="H178" s="4" t="s">
        <v>23</v>
      </c>
      <c r="I178" s="4" t="s">
        <v>23</v>
      </c>
      <c r="J178" s="4" t="s">
        <v>23</v>
      </c>
      <c r="K178" s="4" t="s">
        <v>23</v>
      </c>
      <c r="L178" s="4" t="s">
        <v>23</v>
      </c>
      <c r="M178" s="4" t="s">
        <v>23</v>
      </c>
      <c r="N178" s="5" t="s">
        <v>23</v>
      </c>
      <c r="O178" s="4" t="s">
        <v>23</v>
      </c>
      <c r="P178" s="4" t="s">
        <v>23</v>
      </c>
      <c r="Q178" s="4" t="s">
        <v>23</v>
      </c>
      <c r="R178" s="4" t="s">
        <v>23</v>
      </c>
    </row>
    <row r="179" spans="1:18" ht="16" x14ac:dyDescent="0.2">
      <c r="A179" s="3" t="s">
        <v>179</v>
      </c>
      <c r="B179" s="4">
        <v>207000</v>
      </c>
      <c r="C179" s="4">
        <v>35793000</v>
      </c>
      <c r="D179" s="4">
        <v>621000</v>
      </c>
      <c r="E179" s="4">
        <v>3794000</v>
      </c>
      <c r="F179" s="4">
        <v>3476000</v>
      </c>
      <c r="G179" s="4">
        <v>9216000</v>
      </c>
      <c r="H179" s="4">
        <v>-11373000</v>
      </c>
      <c r="I179" s="4">
        <v>13522000</v>
      </c>
      <c r="J179" s="4">
        <v>17331000</v>
      </c>
      <c r="K179" s="4">
        <v>8358000</v>
      </c>
      <c r="L179" s="4">
        <v>38056000</v>
      </c>
      <c r="M179" s="4">
        <v>88854000</v>
      </c>
      <c r="N179" s="5">
        <v>36884000</v>
      </c>
      <c r="O179" s="4">
        <v>7829000</v>
      </c>
      <c r="P179" s="4">
        <v>8607000</v>
      </c>
      <c r="Q179" s="4">
        <v>10056000</v>
      </c>
      <c r="R179" s="4">
        <v>10392000</v>
      </c>
    </row>
    <row r="180" spans="1:18" ht="16" x14ac:dyDescent="0.2">
      <c r="A180" s="3" t="s">
        <v>154</v>
      </c>
      <c r="B180" s="4" t="s">
        <v>23</v>
      </c>
      <c r="C180" s="4" t="s">
        <v>23</v>
      </c>
      <c r="D180" s="4" t="s">
        <v>23</v>
      </c>
      <c r="E180" s="4" t="s">
        <v>23</v>
      </c>
      <c r="F180" s="4" t="s">
        <v>23</v>
      </c>
      <c r="G180" s="4" t="s">
        <v>23</v>
      </c>
      <c r="H180" s="4" t="s">
        <v>23</v>
      </c>
      <c r="I180" s="4" t="s">
        <v>23</v>
      </c>
      <c r="J180" s="4" t="s">
        <v>23</v>
      </c>
      <c r="K180" s="4" t="s">
        <v>23</v>
      </c>
      <c r="L180" s="4" t="s">
        <v>23</v>
      </c>
      <c r="M180" s="4" t="s">
        <v>23</v>
      </c>
      <c r="N180" s="5" t="s">
        <v>23</v>
      </c>
      <c r="O180" s="4" t="s">
        <v>23</v>
      </c>
      <c r="P180" s="4" t="s">
        <v>23</v>
      </c>
      <c r="Q180" s="4" t="s">
        <v>23</v>
      </c>
      <c r="R180" s="4" t="s">
        <v>23</v>
      </c>
    </row>
    <row r="181" spans="1:18" ht="16" x14ac:dyDescent="0.2">
      <c r="A181" s="3" t="s">
        <v>180</v>
      </c>
      <c r="B181" s="4">
        <v>21380000</v>
      </c>
      <c r="C181" s="4">
        <v>35335000</v>
      </c>
      <c r="D181" s="4">
        <v>514000</v>
      </c>
      <c r="E181" s="4">
        <v>134437000</v>
      </c>
      <c r="F181" s="4">
        <v>36939000</v>
      </c>
      <c r="G181" s="4">
        <v>8473000</v>
      </c>
      <c r="H181" s="4">
        <v>376806000</v>
      </c>
      <c r="I181" s="4">
        <v>12778000</v>
      </c>
      <c r="J181" s="4">
        <v>359342000</v>
      </c>
      <c r="K181" s="4">
        <v>222460000</v>
      </c>
      <c r="L181" s="4">
        <v>-51469000</v>
      </c>
      <c r="M181" s="4">
        <v>7428000</v>
      </c>
      <c r="N181" s="5">
        <v>36884000</v>
      </c>
      <c r="O181" s="4">
        <v>7829000</v>
      </c>
      <c r="P181" s="4">
        <v>8607000</v>
      </c>
      <c r="Q181" s="4">
        <v>10056000</v>
      </c>
      <c r="R181" s="4">
        <v>10392000</v>
      </c>
    </row>
    <row r="182" spans="1:18" ht="16" x14ac:dyDescent="0.2">
      <c r="A182" s="3" t="s">
        <v>181</v>
      </c>
      <c r="B182" s="4" t="s">
        <v>23</v>
      </c>
      <c r="C182" s="4">
        <v>-10000</v>
      </c>
      <c r="D182" s="4">
        <v>10000</v>
      </c>
      <c r="E182" s="4">
        <v>-415000</v>
      </c>
      <c r="F182" s="4">
        <v>-553000</v>
      </c>
      <c r="G182" s="4">
        <v>-760000</v>
      </c>
      <c r="H182" s="4">
        <v>2755000</v>
      </c>
      <c r="I182" s="4">
        <v>-2069000</v>
      </c>
      <c r="J182" s="4">
        <v>-720000</v>
      </c>
      <c r="K182" s="4">
        <v>6831000</v>
      </c>
      <c r="L182" s="4">
        <v>-8861000</v>
      </c>
      <c r="M182" s="4">
        <v>-6811000</v>
      </c>
      <c r="N182" s="5">
        <v>4110000</v>
      </c>
      <c r="O182" s="4">
        <v>-6789000</v>
      </c>
      <c r="P182" s="4">
        <v>9451000</v>
      </c>
      <c r="Q182" s="4">
        <v>1722000</v>
      </c>
      <c r="R182" s="4">
        <v>-274000</v>
      </c>
    </row>
    <row r="183" spans="1:18" ht="16" x14ac:dyDescent="0.2">
      <c r="A183" s="3" t="s">
        <v>182</v>
      </c>
      <c r="B183" s="4">
        <v>7017000</v>
      </c>
      <c r="C183" s="4">
        <v>27135000</v>
      </c>
      <c r="D183" s="4">
        <v>-28464000</v>
      </c>
      <c r="E183" s="4">
        <v>111493000</v>
      </c>
      <c r="F183" s="4">
        <v>-67588000</v>
      </c>
      <c r="G183" s="4">
        <v>4882000</v>
      </c>
      <c r="H183" s="4">
        <v>25223000</v>
      </c>
      <c r="I183" s="4">
        <v>26399000</v>
      </c>
      <c r="J183" s="4">
        <v>162121000</v>
      </c>
      <c r="K183" s="4">
        <v>95806000</v>
      </c>
      <c r="L183" s="4">
        <v>7751000</v>
      </c>
      <c r="M183" s="4">
        <v>-39056000</v>
      </c>
      <c r="N183" s="5">
        <v>147568000</v>
      </c>
      <c r="O183" s="4">
        <v>32784000</v>
      </c>
      <c r="P183" s="4">
        <v>-9964000</v>
      </c>
      <c r="Q183" s="4">
        <v>-7585000</v>
      </c>
      <c r="R183" s="4">
        <v>132333000</v>
      </c>
    </row>
    <row r="184" spans="1:18" ht="16" x14ac:dyDescent="0.2">
      <c r="A184" s="3" t="s">
        <v>53</v>
      </c>
      <c r="B184" s="4">
        <v>-22524000</v>
      </c>
      <c r="C184" s="4">
        <v>-16004000</v>
      </c>
      <c r="D184" s="4">
        <v>-29778000</v>
      </c>
      <c r="E184" s="4">
        <v>-42895000</v>
      </c>
      <c r="F184" s="4">
        <v>-39131000</v>
      </c>
      <c r="G184" s="4">
        <v>-33485000</v>
      </c>
      <c r="H184" s="4">
        <v>-24350000</v>
      </c>
      <c r="I184" s="4">
        <v>-24830000</v>
      </c>
      <c r="J184" s="4">
        <v>-18198000</v>
      </c>
      <c r="K184" s="4">
        <v>-13768000</v>
      </c>
      <c r="L184" s="4">
        <v>-9640000</v>
      </c>
      <c r="M184" s="4">
        <v>-50951000</v>
      </c>
      <c r="N184" s="5">
        <v>-52429000</v>
      </c>
      <c r="O184" s="4">
        <v>-16651000</v>
      </c>
      <c r="P184" s="4">
        <v>2039000</v>
      </c>
      <c r="Q184" s="4">
        <v>373000</v>
      </c>
      <c r="R184" s="4">
        <v>-38190000</v>
      </c>
    </row>
    <row r="185" spans="1:18" ht="16" x14ac:dyDescent="0.2">
      <c r="A185" s="3" t="s">
        <v>54</v>
      </c>
      <c r="B185" s="6">
        <v>-78.88</v>
      </c>
      <c r="C185" s="6">
        <v>-31.01</v>
      </c>
      <c r="D185" s="6">
        <v>-38.36</v>
      </c>
      <c r="E185" s="6">
        <v>-37.020000000000003</v>
      </c>
      <c r="F185" s="6">
        <v>-21.51</v>
      </c>
      <c r="G185" s="6">
        <v>-12.36</v>
      </c>
      <c r="H185" s="6">
        <v>-6.48</v>
      </c>
      <c r="I185" s="6">
        <v>-4.84</v>
      </c>
      <c r="J185" s="6">
        <v>-2.7</v>
      </c>
      <c r="K185" s="6">
        <v>-1.56</v>
      </c>
      <c r="L185" s="6">
        <v>-0.74</v>
      </c>
      <c r="M185" s="6">
        <v>-2.94</v>
      </c>
      <c r="N185" s="7">
        <v>-2.7</v>
      </c>
      <c r="O185" s="6">
        <v>-3.02</v>
      </c>
      <c r="P185" s="6">
        <v>-2.94</v>
      </c>
      <c r="Q185" s="6">
        <v>-2.84</v>
      </c>
      <c r="R185" s="6">
        <v>-2.7</v>
      </c>
    </row>
    <row r="186" spans="1:18" ht="16" x14ac:dyDescent="0.2">
      <c r="A186" s="3" t="s">
        <v>183</v>
      </c>
      <c r="B186" s="4">
        <v>-1022000</v>
      </c>
      <c r="C186" s="4" t="s">
        <v>23</v>
      </c>
      <c r="D186" s="4" t="s">
        <v>23</v>
      </c>
      <c r="E186" s="4" t="s">
        <v>23</v>
      </c>
      <c r="F186" s="4">
        <v>600000</v>
      </c>
      <c r="G186" s="4" t="s">
        <v>23</v>
      </c>
      <c r="H186" s="4">
        <v>9415000</v>
      </c>
      <c r="I186" s="4" t="s">
        <v>23</v>
      </c>
      <c r="J186" s="4">
        <v>23314000</v>
      </c>
      <c r="K186" s="4">
        <v>2500000</v>
      </c>
      <c r="L186" s="4">
        <v>16810000</v>
      </c>
      <c r="M186" s="4">
        <v>3150000</v>
      </c>
      <c r="N186" s="5" t="s">
        <v>23</v>
      </c>
      <c r="O186" s="4" t="s">
        <v>23</v>
      </c>
      <c r="P186" s="4" t="s">
        <v>23</v>
      </c>
      <c r="Q186" s="4" t="s">
        <v>23</v>
      </c>
      <c r="R186" s="4" t="s">
        <v>23</v>
      </c>
    </row>
    <row r="187" spans="1:18" ht="16" x14ac:dyDescent="0.2">
      <c r="A187" s="3" t="s">
        <v>184</v>
      </c>
      <c r="B187" s="4">
        <v>-13701000</v>
      </c>
      <c r="C187" s="4">
        <v>-6129000</v>
      </c>
      <c r="D187" s="4">
        <v>-24356000</v>
      </c>
      <c r="E187" s="4">
        <v>-19810000</v>
      </c>
      <c r="F187" s="4">
        <v>-8850000</v>
      </c>
      <c r="G187" s="4">
        <v>3577000</v>
      </c>
      <c r="H187" s="4">
        <v>29338000</v>
      </c>
      <c r="I187" s="4">
        <v>62546000</v>
      </c>
      <c r="J187" s="4">
        <v>78601000</v>
      </c>
      <c r="K187" s="4">
        <v>51639000</v>
      </c>
      <c r="L187" s="4">
        <v>210002000</v>
      </c>
      <c r="M187" s="4">
        <v>225748000</v>
      </c>
      <c r="N187" s="5">
        <v>274299000</v>
      </c>
      <c r="O187" s="4">
        <v>46951000</v>
      </c>
      <c r="P187" s="4">
        <v>83924000</v>
      </c>
      <c r="Q187" s="4">
        <v>77760000</v>
      </c>
      <c r="R187" s="4">
        <v>65664000</v>
      </c>
    </row>
    <row r="188" spans="1:18" ht="16" x14ac:dyDescent="0.2">
      <c r="A188" s="29" t="s">
        <v>185</v>
      </c>
      <c r="B188" s="27">
        <v>-13701000</v>
      </c>
      <c r="C188" s="27">
        <v>-6129000</v>
      </c>
      <c r="D188" s="27">
        <v>-24356000</v>
      </c>
      <c r="E188" s="27">
        <v>-19810000</v>
      </c>
      <c r="F188" s="27">
        <v>-8850000</v>
      </c>
      <c r="G188" s="27">
        <v>3577000</v>
      </c>
      <c r="H188" s="27">
        <v>29338000</v>
      </c>
      <c r="I188" s="27">
        <v>62546000</v>
      </c>
      <c r="J188" s="27">
        <v>78601000</v>
      </c>
      <c r="K188" s="27">
        <v>51639000</v>
      </c>
      <c r="L188" s="27">
        <v>210002000</v>
      </c>
      <c r="M188" s="27">
        <v>225748000</v>
      </c>
      <c r="N188" s="28">
        <v>274299000</v>
      </c>
      <c r="O188" s="27">
        <v>46951000</v>
      </c>
      <c r="P188" s="27">
        <v>83924000</v>
      </c>
      <c r="Q188" s="27">
        <v>77760000</v>
      </c>
      <c r="R188" s="27">
        <v>65664000</v>
      </c>
    </row>
    <row r="189" spans="1:18" ht="16" x14ac:dyDescent="0.2">
      <c r="A189" s="22" t="s">
        <v>198</v>
      </c>
      <c r="B189" s="23"/>
      <c r="C189" s="24">
        <f>(C188/B188)-1</f>
        <v>-0.55266038975257281</v>
      </c>
      <c r="D189" s="24">
        <f>(D188/C188)-1</f>
        <v>2.9738945994452601</v>
      </c>
      <c r="E189" s="24">
        <f>(E188/D188)-1</f>
        <v>-0.18664805386763017</v>
      </c>
      <c r="F189" s="24">
        <f t="shared" ref="F189:G189" si="33">(F188/E188)-1</f>
        <v>-0.55325593134780415</v>
      </c>
      <c r="G189" s="24">
        <f t="shared" si="33"/>
        <v>-1.404180790960452</v>
      </c>
      <c r="H189" s="24">
        <f t="shared" ref="H189" si="34">(H188/G188)-1</f>
        <v>7.2018451216102886</v>
      </c>
      <c r="I189" s="24">
        <f t="shared" ref="I189" si="35">(I188/H188)-1</f>
        <v>1.1319108323675779</v>
      </c>
      <c r="J189" s="24">
        <f t="shared" ref="J189" si="36">(J188/I188)-1</f>
        <v>0.25669107536852875</v>
      </c>
      <c r="K189" s="24">
        <f t="shared" ref="K189" si="37">(K188/J188)-1</f>
        <v>-0.34302362565361766</v>
      </c>
      <c r="L189" s="24">
        <f t="shared" ref="L189" si="38">(L188/K188)-1</f>
        <v>3.0667325083754529</v>
      </c>
      <c r="M189" s="24">
        <f t="shared" ref="M189" si="39">(M188/L188)-1</f>
        <v>7.4980238283445022E-2</v>
      </c>
      <c r="N189" s="24">
        <f t="shared" ref="N189" si="40">(N188/M188)-1</f>
        <v>0.21506724312064773</v>
      </c>
      <c r="O189" s="24"/>
      <c r="P189" s="24">
        <f t="shared" ref="P189" si="41">(P188/O188)-1</f>
        <v>0.78748056484419937</v>
      </c>
      <c r="Q189" s="24">
        <f t="shared" ref="Q189" si="42">(Q188/P188)-1</f>
        <v>-7.3447404794814375E-2</v>
      </c>
      <c r="R189" s="24">
        <f t="shared" ref="R189" si="43">(R188/Q188)-1</f>
        <v>-0.15555555555555556</v>
      </c>
    </row>
    <row r="190" spans="1:18" ht="16" x14ac:dyDescent="0.2">
      <c r="A190" s="25" t="s">
        <v>199</v>
      </c>
      <c r="B190" s="26">
        <f t="shared" ref="B190:R190" si="44">B188/B2</f>
        <v>-0.47984449970230797</v>
      </c>
      <c r="C190" s="26">
        <f t="shared" si="44"/>
        <v>-0.11876986280133323</v>
      </c>
      <c r="D190" s="26">
        <f t="shared" si="44"/>
        <v>-0.31372852100883636</v>
      </c>
      <c r="E190" s="26">
        <f t="shared" si="44"/>
        <v>-0.17095861092892403</v>
      </c>
      <c r="F190" s="26">
        <f t="shared" si="44"/>
        <v>-4.864160753642624E-2</v>
      </c>
      <c r="G190" s="26">
        <f t="shared" si="44"/>
        <v>1.3200869478571192E-2</v>
      </c>
      <c r="H190" s="26">
        <f t="shared" si="44"/>
        <v>7.8107195723246328E-2</v>
      </c>
      <c r="I190" s="26">
        <f t="shared" si="44"/>
        <v>0.12192678077118016</v>
      </c>
      <c r="J190" s="26">
        <f t="shared" si="44"/>
        <v>0.11647008268381591</v>
      </c>
      <c r="K190" s="26">
        <f t="shared" si="44"/>
        <v>5.8479591767399829E-2</v>
      </c>
      <c r="L190" s="26">
        <f t="shared" si="44"/>
        <v>0.16145827727196543</v>
      </c>
      <c r="M190" s="26">
        <f t="shared" si="44"/>
        <v>0.13041712474342407</v>
      </c>
      <c r="N190" s="26">
        <f t="shared" si="44"/>
        <v>0.14107316802220149</v>
      </c>
      <c r="O190" s="26">
        <f t="shared" si="44"/>
        <v>0.10575549939408682</v>
      </c>
      <c r="P190" s="26">
        <f t="shared" si="44"/>
        <v>0.17869172887505377</v>
      </c>
      <c r="Q190" s="26">
        <f t="shared" si="44"/>
        <v>0.15501774251425382</v>
      </c>
      <c r="R190" s="26">
        <f t="shared" si="44"/>
        <v>0.12409617150913373</v>
      </c>
    </row>
    <row r="191" spans="1:18" ht="16" x14ac:dyDescent="0.2">
      <c r="A191" s="3" t="s">
        <v>186</v>
      </c>
      <c r="B191" s="4" t="s">
        <v>23</v>
      </c>
      <c r="C191" s="4">
        <v>-6668000</v>
      </c>
      <c r="D191" s="4">
        <v>-24327000</v>
      </c>
      <c r="E191" s="4">
        <v>-20182000</v>
      </c>
      <c r="F191" s="4">
        <v>-9056000</v>
      </c>
      <c r="G191" s="4">
        <v>2834000</v>
      </c>
      <c r="H191" s="4">
        <v>417517000</v>
      </c>
      <c r="I191" s="4">
        <v>61802000</v>
      </c>
      <c r="J191" s="4">
        <v>77984000</v>
      </c>
      <c r="K191" s="4">
        <v>265741000</v>
      </c>
      <c r="L191" s="4">
        <v>120477000</v>
      </c>
      <c r="M191" s="4">
        <v>154322000</v>
      </c>
      <c r="N191" s="5">
        <v>274299000</v>
      </c>
      <c r="O191" s="4">
        <v>46951000</v>
      </c>
      <c r="P191" s="4">
        <v>83924000</v>
      </c>
      <c r="Q191" s="4">
        <v>77760000</v>
      </c>
      <c r="R191" s="4">
        <v>65664000</v>
      </c>
    </row>
    <row r="192" spans="1:18" ht="16" x14ac:dyDescent="0.2">
      <c r="A192" s="3" t="s">
        <v>187</v>
      </c>
      <c r="B192" s="6">
        <v>-0.56000000000000005</v>
      </c>
      <c r="C192" s="6">
        <v>-0.24</v>
      </c>
      <c r="D192" s="6">
        <v>-0.97</v>
      </c>
      <c r="E192" s="6">
        <v>-1.71</v>
      </c>
      <c r="F192" s="6">
        <v>-0.27</v>
      </c>
      <c r="G192" s="6">
        <v>0.1</v>
      </c>
      <c r="H192" s="6">
        <v>0.8</v>
      </c>
      <c r="I192" s="6">
        <v>1.62</v>
      </c>
      <c r="J192" s="6">
        <v>1.87</v>
      </c>
      <c r="K192" s="6">
        <v>1.1499999999999999</v>
      </c>
      <c r="L192" s="6">
        <v>4.4800000000000004</v>
      </c>
      <c r="M192" s="6">
        <v>4.7</v>
      </c>
      <c r="N192" s="7">
        <v>5.6</v>
      </c>
      <c r="O192" s="6">
        <v>0.98</v>
      </c>
      <c r="P192" s="6">
        <v>1.72</v>
      </c>
      <c r="Q192" s="6">
        <v>1.57</v>
      </c>
      <c r="R192" s="6">
        <v>1.32</v>
      </c>
    </row>
    <row r="193" spans="1:18" ht="16" x14ac:dyDescent="0.2">
      <c r="A193" s="3" t="s">
        <v>188</v>
      </c>
      <c r="B193" s="4" t="s">
        <v>23</v>
      </c>
      <c r="C193" s="4" t="s">
        <v>23</v>
      </c>
      <c r="D193" s="4" t="s">
        <v>23</v>
      </c>
      <c r="E193" s="6">
        <v>-75.930000000000007</v>
      </c>
      <c r="F193" s="6">
        <v>233.72</v>
      </c>
      <c r="G193" s="6">
        <v>47.06</v>
      </c>
      <c r="H193" s="6">
        <v>46.58</v>
      </c>
      <c r="I193" s="6">
        <v>45.21</v>
      </c>
      <c r="J193" s="6">
        <v>41.8</v>
      </c>
      <c r="K193" s="6">
        <v>140.61000000000001</v>
      </c>
      <c r="L193" s="6">
        <v>115.56</v>
      </c>
      <c r="M193" s="6">
        <v>43.35</v>
      </c>
      <c r="N193" s="7">
        <v>76.45</v>
      </c>
      <c r="O193" s="6">
        <v>41.59</v>
      </c>
      <c r="P193" s="6">
        <v>46.22</v>
      </c>
      <c r="Q193" s="6">
        <v>70.64</v>
      </c>
      <c r="R193" s="6">
        <v>79.5</v>
      </c>
    </row>
    <row r="194" spans="1:18" ht="16" x14ac:dyDescent="0.2">
      <c r="A194" s="3" t="s">
        <v>189</v>
      </c>
      <c r="B194" s="6">
        <v>0.51</v>
      </c>
      <c r="C194" s="6">
        <v>0.31</v>
      </c>
      <c r="D194" s="6">
        <v>0.57999999999999996</v>
      </c>
      <c r="E194" s="6">
        <v>0.26</v>
      </c>
      <c r="F194" s="6">
        <v>0.01</v>
      </c>
      <c r="G194" s="6">
        <v>-0.43</v>
      </c>
      <c r="H194" s="6">
        <v>-1.25</v>
      </c>
      <c r="I194" s="6">
        <v>-1.33</v>
      </c>
      <c r="J194" s="6">
        <v>-2.21</v>
      </c>
      <c r="K194" s="6">
        <v>-1.05</v>
      </c>
      <c r="L194" s="6">
        <v>-3.07</v>
      </c>
      <c r="M194" s="6">
        <v>-2.42</v>
      </c>
      <c r="N194" s="7">
        <v>-1.51</v>
      </c>
      <c r="O194" s="6">
        <v>-1.91</v>
      </c>
      <c r="P194" s="6">
        <v>-5.75</v>
      </c>
      <c r="Q194" s="6">
        <v>-2.12</v>
      </c>
      <c r="R194" s="6">
        <v>-0.64</v>
      </c>
    </row>
  </sheetData>
  <hyperlinks>
    <hyperlink ref="A1" r:id="rId1" tooltip="ROIC AI" display="ROIC AI" xr:uid="{00000000-0004-0000-0000-000000000000}"/>
  </hyperlinks>
  <pageMargins left="0.7" right="0.7" top="0.75" bottom="0.75" header="0.3" footer="0.3"/>
  <ignoredErrors>
    <ignoredError sqref="B1:R1 A4:R7 A15:R16 A19:R33 A191:R196 A2:R2 A9:R11 A13:R13 A37:R128 A130:R142 A144:R171 A188 A173:R187 A172:M172 O172:R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03CA0-5255-9843-BAF3-4E5055FE9EE4}">
  <dimension ref="A1:P110"/>
  <sheetViews>
    <sheetView tabSelected="1" workbookViewId="0">
      <selection activeCell="H23" sqref="H23"/>
    </sheetView>
  </sheetViews>
  <sheetFormatPr baseColWidth="10" defaultRowHeight="15" x14ac:dyDescent="0.2"/>
  <cols>
    <col min="1" max="19"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thickBot="1" x14ac:dyDescent="0.25">
      <c r="A2" s="115"/>
      <c r="B2" s="115"/>
      <c r="C2" s="115"/>
      <c r="D2" s="115"/>
      <c r="E2" s="115"/>
      <c r="F2" s="115"/>
      <c r="G2" s="115"/>
      <c r="H2" s="115"/>
      <c r="I2" s="115"/>
      <c r="J2" s="115"/>
      <c r="K2" s="115"/>
      <c r="L2" s="115"/>
      <c r="M2" s="115"/>
      <c r="N2" s="115"/>
      <c r="O2" s="115"/>
      <c r="P2" s="115"/>
    </row>
    <row r="3" spans="1:16" ht="22" customHeight="1" x14ac:dyDescent="0.2">
      <c r="A3" s="36" cm="1">
        <f t="array" ref="A3">_FV(A1,"Market cap",TRUE)</f>
        <v>25267944301</v>
      </c>
      <c r="B3" s="37" t="s">
        <v>200</v>
      </c>
      <c r="C3" s="38">
        <f>Financials!N8*0.01</f>
        <v>0.82940000000000003</v>
      </c>
      <c r="D3" s="37" t="s">
        <v>201</v>
      </c>
      <c r="E3" s="38">
        <f>SUM(C11:E11)/3</f>
        <v>0.37075151728801931</v>
      </c>
      <c r="F3" s="39" t="s">
        <v>202</v>
      </c>
      <c r="G3" s="40">
        <f>AVERAGE(Financials!H129:N129)</f>
        <v>4.8771323135570387E-2</v>
      </c>
      <c r="H3" s="39" t="s">
        <v>203</v>
      </c>
      <c r="I3" s="41">
        <f>J15*(1+I7)/(I6-I7)</f>
        <v>11560065884.742521</v>
      </c>
      <c r="J3" s="42" t="s">
        <v>204</v>
      </c>
      <c r="K3" s="43">
        <f>(Financials!N172*-1)/Model!A3</f>
        <v>0</v>
      </c>
      <c r="L3" s="44" t="s">
        <v>205</v>
      </c>
      <c r="M3" s="45"/>
      <c r="N3" s="117" t="s">
        <v>206</v>
      </c>
      <c r="O3" s="118"/>
      <c r="P3" s="45"/>
    </row>
    <row r="4" spans="1:16" ht="22" customHeight="1" x14ac:dyDescent="0.2">
      <c r="A4" s="46">
        <f>Financials!N56-Financials!N96-Financials!N105</f>
        <v>729161000</v>
      </c>
      <c r="B4" s="47" t="s">
        <v>207</v>
      </c>
      <c r="C4" s="48">
        <f>Financials!N17*0.01</f>
        <v>-5.9900000000000002E-2</v>
      </c>
      <c r="D4" s="47" t="s">
        <v>208</v>
      </c>
      <c r="E4" s="48">
        <f>SUM(C13:E13)/3</f>
        <v>0.31533748055902994</v>
      </c>
      <c r="F4" s="49" t="s">
        <v>209</v>
      </c>
      <c r="G4" s="50">
        <f>A5*(1+(5*G3))</f>
        <v>62603975.14963875</v>
      </c>
      <c r="H4" s="49" t="s">
        <v>210</v>
      </c>
      <c r="I4" s="51">
        <f>NPV(I6,F15,G15,H15,I15,(J15+I3))</f>
        <v>9167127924.8852901</v>
      </c>
      <c r="J4" s="49" t="s">
        <v>211</v>
      </c>
      <c r="K4" s="52" cm="1">
        <f t="array" ref="K4">_FV(A1,"Change (%)",TRUE)</f>
        <v>2.0323999999999998E-2</v>
      </c>
      <c r="L4" s="53" t="s">
        <v>212</v>
      </c>
      <c r="M4" s="45"/>
      <c r="N4" s="119" t="s">
        <v>213</v>
      </c>
      <c r="O4" s="120"/>
      <c r="P4" s="45"/>
    </row>
    <row r="5" spans="1:16" ht="22" customHeight="1" x14ac:dyDescent="0.2">
      <c r="A5" s="46" cm="1">
        <f t="array" ref="A5">_FV(A1,"Shares outstanding",TRUE)</f>
        <v>50330540</v>
      </c>
      <c r="B5" s="47" t="s">
        <v>214</v>
      </c>
      <c r="C5" s="48">
        <f>F14</f>
        <v>0.12971698113207547</v>
      </c>
      <c r="D5" s="54" t="s">
        <v>215</v>
      </c>
      <c r="E5" s="48">
        <f>SUM(C16:E16)/3</f>
        <v>0.93289637366842681</v>
      </c>
      <c r="F5" s="49" t="s">
        <v>216</v>
      </c>
      <c r="G5" s="50">
        <f>Financials!N56</f>
        <v>1529145000</v>
      </c>
      <c r="H5" s="49" t="s">
        <v>217</v>
      </c>
      <c r="I5" s="51">
        <f>I4+G5-G6</f>
        <v>9896288924.8852901</v>
      </c>
      <c r="J5" s="49" t="s">
        <v>218</v>
      </c>
      <c r="K5" s="55" cm="1">
        <f t="array" ref="K5">_FV(A1,"Price")</f>
        <v>502.04</v>
      </c>
      <c r="L5" s="56" t="s">
        <v>219</v>
      </c>
      <c r="M5" s="45"/>
      <c r="N5" s="57" t="s">
        <v>220</v>
      </c>
      <c r="O5" s="58">
        <f>Financials!N20</f>
        <v>-32718000</v>
      </c>
      <c r="P5" s="45"/>
    </row>
    <row r="6" spans="1:16" ht="22" customHeight="1" x14ac:dyDescent="0.2">
      <c r="A6" s="59">
        <f>O20/F10</f>
        <v>11.918841651415095</v>
      </c>
      <c r="B6" s="47" t="s">
        <v>221</v>
      </c>
      <c r="C6" s="48">
        <f>F17</f>
        <v>0.14150943396226415</v>
      </c>
      <c r="D6" s="54" t="s">
        <v>199</v>
      </c>
      <c r="E6" s="48">
        <f>Financials!N33/Financials!N126</f>
        <v>-0.1887146466629406</v>
      </c>
      <c r="F6" s="47" t="s">
        <v>222</v>
      </c>
      <c r="G6" s="50">
        <f>Financials!N96+Financials!N105</f>
        <v>799984000</v>
      </c>
      <c r="H6" s="49" t="s">
        <v>223</v>
      </c>
      <c r="I6" s="52">
        <f>N25</f>
        <v>9.3717168908911727E-2</v>
      </c>
      <c r="J6" s="49" t="s">
        <v>224</v>
      </c>
      <c r="K6" s="60">
        <f>I5/G4</f>
        <v>158.07764445038433</v>
      </c>
      <c r="L6" s="61" t="s">
        <v>225</v>
      </c>
      <c r="M6" s="45"/>
      <c r="N6" s="57" t="s">
        <v>226</v>
      </c>
      <c r="O6" s="58">
        <f>Financials!N96</f>
        <v>31145000</v>
      </c>
      <c r="P6" s="45"/>
    </row>
    <row r="7" spans="1:16" ht="22" customHeight="1" thickBot="1" x14ac:dyDescent="0.25">
      <c r="A7" s="62">
        <f>O20/F12</f>
        <v>91.883433821818187</v>
      </c>
      <c r="B7" s="63" t="s">
        <v>227</v>
      </c>
      <c r="C7" s="64">
        <f>F15/A3</f>
        <v>1.1872750565946406E-2</v>
      </c>
      <c r="D7" s="63" t="s">
        <v>228</v>
      </c>
      <c r="E7" s="65">
        <f>(Financials!N16*(1-0.25))/(Financials!N126+Financials!N105+Financials!N96)</f>
        <v>-4.6421576361431308E-2</v>
      </c>
      <c r="F7" s="63" t="s">
        <v>195</v>
      </c>
      <c r="G7" s="66">
        <f>(Financials!N96+Financials!N105)/Financials!N126</f>
        <v>0.73903913752407702</v>
      </c>
      <c r="H7" s="67" t="s">
        <v>229</v>
      </c>
      <c r="I7" s="68">
        <v>2.5000000000000001E-2</v>
      </c>
      <c r="J7" s="69" t="s">
        <v>230</v>
      </c>
      <c r="K7" s="70">
        <f>K6/K5-1</f>
        <v>-0.68512938321571126</v>
      </c>
      <c r="L7" s="71" t="s">
        <v>231</v>
      </c>
      <c r="M7" s="45"/>
      <c r="N7" s="57" t="s">
        <v>232</v>
      </c>
      <c r="O7" s="58">
        <f>Financials!N105</f>
        <v>768839000</v>
      </c>
      <c r="P7" s="45"/>
    </row>
    <row r="8" spans="1:16" ht="22" customHeight="1" x14ac:dyDescent="0.2">
      <c r="A8" s="72"/>
      <c r="B8" s="45"/>
      <c r="C8" s="45"/>
      <c r="D8" s="45"/>
      <c r="E8" s="45"/>
      <c r="F8" s="45"/>
      <c r="G8" s="45"/>
      <c r="H8" s="45"/>
      <c r="I8" s="45"/>
      <c r="J8" s="73"/>
      <c r="K8" s="73"/>
      <c r="L8" s="73"/>
      <c r="M8" s="45"/>
      <c r="N8" s="74" t="s">
        <v>213</v>
      </c>
      <c r="O8" s="75">
        <f>O5/(O6+O7)</f>
        <v>-4.0898317966359329E-2</v>
      </c>
      <c r="P8" s="45"/>
    </row>
    <row r="9" spans="1:16" ht="22" customHeight="1" x14ac:dyDescent="0.2">
      <c r="A9" s="76"/>
      <c r="B9" s="77">
        <v>2019</v>
      </c>
      <c r="C9" s="77">
        <v>2020</v>
      </c>
      <c r="D9" s="77">
        <v>2021</v>
      </c>
      <c r="E9" s="78">
        <v>2022</v>
      </c>
      <c r="F9" s="79">
        <v>2023</v>
      </c>
      <c r="G9" s="80">
        <v>2024</v>
      </c>
      <c r="H9" s="80">
        <v>2025</v>
      </c>
      <c r="I9" s="80">
        <v>2026</v>
      </c>
      <c r="J9" s="81">
        <v>2027</v>
      </c>
      <c r="K9" s="73"/>
      <c r="L9" s="73"/>
      <c r="M9" s="73"/>
      <c r="N9" s="57" t="s">
        <v>233</v>
      </c>
      <c r="O9" s="58">
        <f>Financials!N25</f>
        <v>20137000</v>
      </c>
      <c r="P9" s="45"/>
    </row>
    <row r="10" spans="1:16" ht="22" customHeight="1" x14ac:dyDescent="0.2">
      <c r="A10" s="82" t="s">
        <v>234</v>
      </c>
      <c r="B10" s="83">
        <v>674860000</v>
      </c>
      <c r="C10" s="83">
        <v>883026000</v>
      </c>
      <c r="D10" s="83">
        <v>1300658000</v>
      </c>
      <c r="E10" s="84">
        <v>1730969000</v>
      </c>
      <c r="F10" s="83">
        <v>2120000000</v>
      </c>
      <c r="G10" s="83">
        <v>2564000000</v>
      </c>
      <c r="H10" s="83">
        <v>3131000000</v>
      </c>
      <c r="I10" s="83">
        <v>3784000000</v>
      </c>
      <c r="J10" s="84">
        <v>4500000000</v>
      </c>
      <c r="K10" s="108" t="s">
        <v>235</v>
      </c>
      <c r="L10" s="73"/>
      <c r="N10" s="57" t="s">
        <v>236</v>
      </c>
      <c r="O10" s="58">
        <f>Financials!N24</f>
        <v>-184140000</v>
      </c>
      <c r="P10" s="45"/>
    </row>
    <row r="11" spans="1:16" ht="22" customHeight="1" x14ac:dyDescent="0.2">
      <c r="A11" s="85"/>
      <c r="B11" s="86"/>
      <c r="C11" s="86">
        <f t="shared" ref="C11:J11" si="0">(C10/B10)-1</f>
        <v>0.30845805055863429</v>
      </c>
      <c r="D11" s="86">
        <f t="shared" si="0"/>
        <v>0.47295549621415445</v>
      </c>
      <c r="E11" s="86">
        <f t="shared" si="0"/>
        <v>0.33084100509126912</v>
      </c>
      <c r="F11" s="87">
        <f t="shared" si="0"/>
        <v>0.22474752580779889</v>
      </c>
      <c r="G11" s="86">
        <f t="shared" si="0"/>
        <v>0.20943396226415101</v>
      </c>
      <c r="H11" s="86">
        <f t="shared" si="0"/>
        <v>0.22113884555382213</v>
      </c>
      <c r="I11" s="86">
        <f t="shared" si="0"/>
        <v>0.2085595656339827</v>
      </c>
      <c r="J11" s="88">
        <f t="shared" si="0"/>
        <v>0.18921775898520088</v>
      </c>
      <c r="K11" s="88">
        <f>SUM(F11:J11)/5</f>
        <v>0.21061953164899111</v>
      </c>
      <c r="L11" s="73"/>
      <c r="M11" s="73"/>
      <c r="N11" s="57" t="s">
        <v>237</v>
      </c>
      <c r="O11" s="89">
        <f>O9/O10</f>
        <v>-0.1093570109699142</v>
      </c>
      <c r="P11" s="45"/>
    </row>
    <row r="12" spans="1:16" ht="22" customHeight="1" x14ac:dyDescent="0.2">
      <c r="A12" s="82" t="s">
        <v>141</v>
      </c>
      <c r="B12" s="83">
        <v>-53746000</v>
      </c>
      <c r="C12" s="83">
        <v>-85031000</v>
      </c>
      <c r="D12" s="83">
        <v>-77837000</v>
      </c>
      <c r="E12" s="83">
        <v>-112749000</v>
      </c>
      <c r="F12" s="90">
        <v>275000000</v>
      </c>
      <c r="G12" s="83">
        <v>350000000</v>
      </c>
      <c r="H12" s="83">
        <v>474000000</v>
      </c>
      <c r="I12" s="83">
        <v>718000000</v>
      </c>
      <c r="J12" s="84">
        <v>1049000000</v>
      </c>
      <c r="K12" s="91" t="s">
        <v>238</v>
      </c>
      <c r="L12" s="73"/>
      <c r="M12" s="73"/>
      <c r="N12" s="57" t="s">
        <v>239</v>
      </c>
      <c r="O12" s="89">
        <f>O8*(1-O11)</f>
        <v>-4.5370835772857526E-2</v>
      </c>
      <c r="P12" s="45"/>
    </row>
    <row r="13" spans="1:16" ht="22" customHeight="1" x14ac:dyDescent="0.2">
      <c r="A13" s="85"/>
      <c r="B13" s="86"/>
      <c r="C13" s="86">
        <f t="shared" ref="C13:J13" si="1">(C12/B12)-1</f>
        <v>0.5820898299408328</v>
      </c>
      <c r="D13" s="86">
        <f t="shared" si="1"/>
        <v>-8.4604438381296276E-2</v>
      </c>
      <c r="E13" s="86">
        <f t="shared" si="1"/>
        <v>0.44852705011755334</v>
      </c>
      <c r="F13" s="87">
        <f t="shared" si="1"/>
        <v>-3.4390460225811315</v>
      </c>
      <c r="G13" s="86">
        <f t="shared" si="1"/>
        <v>0.27272727272727271</v>
      </c>
      <c r="H13" s="86">
        <f t="shared" si="1"/>
        <v>0.35428571428571431</v>
      </c>
      <c r="I13" s="86">
        <f t="shared" si="1"/>
        <v>0.51476793248945141</v>
      </c>
      <c r="J13" s="88">
        <f t="shared" si="1"/>
        <v>0.46100278551532026</v>
      </c>
      <c r="K13" s="88">
        <f>AVERAGE(G13:J13)</f>
        <v>0.40069592625443967</v>
      </c>
      <c r="L13" s="73"/>
      <c r="M13" s="73"/>
      <c r="N13" s="119" t="s">
        <v>240</v>
      </c>
      <c r="O13" s="120"/>
      <c r="P13" s="45"/>
    </row>
    <row r="14" spans="1:16" ht="22" customHeight="1" x14ac:dyDescent="0.2">
      <c r="A14" s="109" t="s">
        <v>241</v>
      </c>
      <c r="B14" s="92">
        <f>B12/B10</f>
        <v>-7.964022167560679E-2</v>
      </c>
      <c r="C14" s="92">
        <f t="shared" ref="C14:J14" si="2">C12/C10</f>
        <v>-9.6295012830879267E-2</v>
      </c>
      <c r="D14" s="92">
        <f t="shared" si="2"/>
        <v>-5.984432494937178E-2</v>
      </c>
      <c r="E14" s="92">
        <f t="shared" si="2"/>
        <v>-6.5136348484577139E-2</v>
      </c>
      <c r="F14" s="93">
        <f t="shared" si="2"/>
        <v>0.12971698113207547</v>
      </c>
      <c r="G14" s="92">
        <f t="shared" si="2"/>
        <v>0.13650546021840873</v>
      </c>
      <c r="H14" s="92">
        <f t="shared" si="2"/>
        <v>0.15138933248163525</v>
      </c>
      <c r="I14" s="92">
        <f t="shared" si="2"/>
        <v>0.1897463002114165</v>
      </c>
      <c r="J14" s="94">
        <f t="shared" si="2"/>
        <v>0.2331111111111111</v>
      </c>
      <c r="K14" s="94"/>
      <c r="L14" s="73"/>
      <c r="M14" s="73"/>
      <c r="N14" s="57" t="s">
        <v>242</v>
      </c>
      <c r="O14" s="89">
        <f>'[1]US Treasury Bonds'!$C$8</f>
        <v>4.1210000000000004E-2</v>
      </c>
      <c r="P14" s="45"/>
    </row>
    <row r="15" spans="1:16" ht="22" customHeight="1" x14ac:dyDescent="0.2">
      <c r="A15" s="82" t="s">
        <v>184</v>
      </c>
      <c r="B15" s="83">
        <v>78601000</v>
      </c>
      <c r="C15" s="83">
        <v>51639000</v>
      </c>
      <c r="D15" s="83">
        <v>210002000</v>
      </c>
      <c r="E15" s="83">
        <v>225748000</v>
      </c>
      <c r="F15" s="90">
        <v>300000000</v>
      </c>
      <c r="G15" s="83">
        <v>370000000</v>
      </c>
      <c r="H15" s="83">
        <v>452000000</v>
      </c>
      <c r="I15" s="83">
        <v>510000000</v>
      </c>
      <c r="J15" s="84">
        <v>775000000</v>
      </c>
      <c r="K15" s="91" t="s">
        <v>243</v>
      </c>
      <c r="L15" s="73"/>
      <c r="M15" s="73"/>
      <c r="N15" s="57" t="s">
        <v>244</v>
      </c>
      <c r="O15" s="95">
        <f>1.33</f>
        <v>1.33</v>
      </c>
      <c r="P15" s="45"/>
    </row>
    <row r="16" spans="1:16" ht="22" customHeight="1" x14ac:dyDescent="0.2">
      <c r="A16" s="96"/>
      <c r="B16" s="86"/>
      <c r="C16" s="86">
        <f t="shared" ref="C16:J16" si="3">(C15/B15)-1</f>
        <v>-0.34302362565361766</v>
      </c>
      <c r="D16" s="86">
        <f t="shared" si="3"/>
        <v>3.0667325083754529</v>
      </c>
      <c r="E16" s="86">
        <f t="shared" si="3"/>
        <v>7.4980238283445022E-2</v>
      </c>
      <c r="F16" s="87">
        <f t="shared" si="3"/>
        <v>0.32891542782217331</v>
      </c>
      <c r="G16" s="86">
        <f t="shared" si="3"/>
        <v>0.23333333333333339</v>
      </c>
      <c r="H16" s="86">
        <f t="shared" si="3"/>
        <v>0.22162162162162158</v>
      </c>
      <c r="I16" s="86">
        <f t="shared" si="3"/>
        <v>0.12831858407079655</v>
      </c>
      <c r="J16" s="88">
        <f t="shared" si="3"/>
        <v>0.51960784313725483</v>
      </c>
      <c r="K16" s="88">
        <f>SUM(F16:J16)/5</f>
        <v>0.28635936199703593</v>
      </c>
      <c r="L16" s="73"/>
      <c r="M16" s="73"/>
      <c r="N16" s="57" t="s">
        <v>245</v>
      </c>
      <c r="O16" s="89">
        <v>8.4000000000000005E-2</v>
      </c>
      <c r="P16" s="45"/>
    </row>
    <row r="17" spans="1:16" ht="22" customHeight="1" x14ac:dyDescent="0.2">
      <c r="A17" s="109" t="s">
        <v>199</v>
      </c>
      <c r="B17" s="92">
        <f>B15/B10</f>
        <v>0.11647008268381591</v>
      </c>
      <c r="C17" s="92">
        <f t="shared" ref="C17:J17" si="4">C15/C10</f>
        <v>5.8479591767399829E-2</v>
      </c>
      <c r="D17" s="92">
        <f t="shared" si="4"/>
        <v>0.16145827727196543</v>
      </c>
      <c r="E17" s="94">
        <f t="shared" si="4"/>
        <v>0.13041712474342407</v>
      </c>
      <c r="F17" s="92">
        <f t="shared" si="4"/>
        <v>0.14150943396226415</v>
      </c>
      <c r="G17" s="92">
        <f t="shared" si="4"/>
        <v>0.14430577223088922</v>
      </c>
      <c r="H17" s="92">
        <f t="shared" si="4"/>
        <v>0.1443628233791121</v>
      </c>
      <c r="I17" s="92">
        <f t="shared" si="4"/>
        <v>0.13477801268498943</v>
      </c>
      <c r="J17" s="94">
        <f t="shared" si="4"/>
        <v>0.17222222222222222</v>
      </c>
      <c r="K17" s="94"/>
      <c r="L17" s="73"/>
      <c r="M17" s="73"/>
      <c r="N17" s="97" t="s">
        <v>240</v>
      </c>
      <c r="O17" s="98">
        <f>(O14)+((O15)*(O16-O14))</f>
        <v>9.8120700000000005E-2</v>
      </c>
      <c r="P17" s="45"/>
    </row>
    <row r="18" spans="1:16" ht="22" customHeight="1" x14ac:dyDescent="0.2">
      <c r="A18" s="99" t="s">
        <v>195</v>
      </c>
      <c r="B18" s="100">
        <v>-2.8007487576995609E-2</v>
      </c>
      <c r="C18" s="100">
        <v>-2.4573979468501716E-2</v>
      </c>
      <c r="D18" s="100">
        <v>-2.5901250782250956E-2</v>
      </c>
      <c r="E18" s="100">
        <v>-4.5495070231067802E-2</v>
      </c>
      <c r="F18" s="101"/>
      <c r="G18" s="100"/>
      <c r="H18" s="100"/>
      <c r="I18" s="100"/>
      <c r="J18" s="102"/>
      <c r="K18" s="103"/>
      <c r="L18" s="73"/>
      <c r="M18" s="73"/>
      <c r="N18" s="119" t="s">
        <v>246</v>
      </c>
      <c r="O18" s="120"/>
      <c r="P18" s="45"/>
    </row>
    <row r="19" spans="1:16" ht="22" customHeight="1" x14ac:dyDescent="0.2">
      <c r="A19" s="73"/>
      <c r="B19" s="73"/>
      <c r="C19" s="73"/>
      <c r="D19" s="73"/>
      <c r="E19" s="73"/>
      <c r="F19" s="73" t="s">
        <v>247</v>
      </c>
      <c r="G19" s="73"/>
      <c r="H19" s="73"/>
      <c r="I19" s="73"/>
      <c r="J19" s="73"/>
      <c r="K19" s="73"/>
      <c r="L19" s="73"/>
      <c r="M19" s="73"/>
      <c r="N19" s="57" t="s">
        <v>223</v>
      </c>
      <c r="O19" s="104">
        <f>O6+O7</f>
        <v>799984000</v>
      </c>
      <c r="P19" s="45"/>
    </row>
    <row r="20" spans="1:16" ht="22" customHeight="1" x14ac:dyDescent="0.2">
      <c r="B20" s="105"/>
      <c r="C20" s="105"/>
      <c r="D20" s="105"/>
      <c r="E20" s="105"/>
      <c r="F20" s="73"/>
      <c r="G20" s="73"/>
      <c r="H20" s="73"/>
      <c r="I20" s="73"/>
      <c r="J20" s="73"/>
      <c r="K20" s="73"/>
      <c r="L20" s="73"/>
      <c r="M20" s="73"/>
      <c r="N20" s="57" t="s">
        <v>200</v>
      </c>
      <c r="O20" s="104">
        <f>A3</f>
        <v>25267944301</v>
      </c>
      <c r="P20" s="45"/>
    </row>
    <row r="21" spans="1:16" ht="22" customHeight="1" x14ac:dyDescent="0.2">
      <c r="A21" s="110" t="str" cm="1">
        <f t="array" ref="A21">_FV(A1,"Industry")</f>
        <v>Software &amp; IT Services</v>
      </c>
      <c r="B21" s="110"/>
      <c r="C21" s="121" cm="1">
        <f t="array" ref="C21">_FV(A1,"Year incorporated",TRUE)</f>
        <v>2005</v>
      </c>
      <c r="D21" s="121"/>
      <c r="E21" s="121"/>
      <c r="F21" s="73"/>
      <c r="G21" s="73"/>
      <c r="H21" s="73"/>
      <c r="I21" s="73"/>
      <c r="J21" s="73"/>
      <c r="K21" s="73"/>
      <c r="M21" s="73"/>
      <c r="N21" s="57" t="s">
        <v>248</v>
      </c>
      <c r="O21" s="104">
        <f>O19+O20</f>
        <v>26067928301</v>
      </c>
      <c r="P21" s="45"/>
    </row>
    <row r="22" spans="1:16" ht="22" customHeight="1" x14ac:dyDescent="0.2">
      <c r="A22" s="110" t="str" cm="1">
        <f t="array" ref="A22">_FV(A1,"Description")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B22" s="110"/>
      <c r="C22" s="110"/>
      <c r="D22" s="110"/>
      <c r="E22" s="110"/>
      <c r="F22" s="73"/>
      <c r="G22" s="73"/>
      <c r="H22" s="73"/>
      <c r="I22" s="73"/>
      <c r="J22" s="73"/>
      <c r="K22" s="73"/>
      <c r="L22" s="73"/>
      <c r="M22" s="73"/>
      <c r="N22" s="74" t="s">
        <v>249</v>
      </c>
      <c r="O22" s="106">
        <f>(O19/O21)</f>
        <v>3.0688437944234776E-2</v>
      </c>
      <c r="P22" s="45"/>
    </row>
    <row r="23" spans="1:16" ht="22" customHeight="1" x14ac:dyDescent="0.2">
      <c r="A23" s="110"/>
      <c r="B23" s="110"/>
      <c r="C23" s="110"/>
      <c r="D23" s="110"/>
      <c r="E23" s="110"/>
      <c r="F23" s="73"/>
      <c r="G23" s="73"/>
      <c r="H23" s="73"/>
      <c r="I23" s="73"/>
      <c r="J23" s="73"/>
      <c r="K23" s="73"/>
      <c r="L23" s="73"/>
      <c r="M23" s="73"/>
      <c r="N23" s="97" t="s">
        <v>250</v>
      </c>
      <c r="O23" s="107">
        <f>O20/O21</f>
        <v>0.96931156205576519</v>
      </c>
      <c r="P23" s="45"/>
    </row>
    <row r="24" spans="1:16" ht="22" customHeight="1" x14ac:dyDescent="0.2">
      <c r="A24" s="110"/>
      <c r="B24" s="110"/>
      <c r="C24" s="110"/>
      <c r="D24" s="110"/>
      <c r="E24" s="110"/>
      <c r="F24" s="73"/>
      <c r="G24" s="73"/>
      <c r="H24" s="73"/>
      <c r="I24" s="73"/>
      <c r="J24" s="73"/>
      <c r="K24" s="73"/>
      <c r="L24" s="73"/>
      <c r="M24" s="73"/>
      <c r="N24" s="111" t="s">
        <v>251</v>
      </c>
      <c r="O24" s="112"/>
      <c r="P24" s="45"/>
    </row>
    <row r="25" spans="1:16" ht="22" customHeight="1" x14ac:dyDescent="0.2">
      <c r="A25" s="110"/>
      <c r="B25" s="110"/>
      <c r="C25" s="110"/>
      <c r="D25" s="110"/>
      <c r="E25" s="110"/>
      <c r="F25" s="73"/>
      <c r="G25" s="73"/>
      <c r="H25" s="73"/>
      <c r="I25" s="73"/>
      <c r="J25" s="73"/>
      <c r="K25" s="73"/>
      <c r="L25" s="73"/>
      <c r="M25" s="73"/>
      <c r="N25" s="113">
        <f>(O22*O12)+(O23*O17)</f>
        <v>9.3717168908911727E-2</v>
      </c>
      <c r="O25" s="114"/>
      <c r="P25" s="45"/>
    </row>
    <row r="26" spans="1:16" ht="22" customHeight="1" x14ac:dyDescent="0.2">
      <c r="A26" s="110"/>
      <c r="B26" s="110"/>
      <c r="C26" s="110"/>
      <c r="D26" s="110"/>
      <c r="E26" s="110"/>
      <c r="F26" s="73"/>
      <c r="G26" s="73"/>
      <c r="H26" s="73"/>
      <c r="I26" s="73"/>
      <c r="J26" s="73"/>
      <c r="K26" s="73"/>
      <c r="L26" s="73"/>
      <c r="M26" s="73"/>
      <c r="N26" s="73"/>
      <c r="O26" s="45"/>
      <c r="P26" s="45"/>
    </row>
    <row r="27" spans="1:16" ht="22" customHeight="1" x14ac:dyDescent="0.2">
      <c r="A27" s="110"/>
      <c r="B27" s="110"/>
      <c r="C27" s="110"/>
      <c r="D27" s="110"/>
      <c r="E27" s="110"/>
      <c r="F27" s="73"/>
      <c r="G27" s="73"/>
      <c r="H27" s="73"/>
      <c r="I27" s="73"/>
      <c r="J27" s="73"/>
      <c r="K27" s="73"/>
      <c r="L27" s="73"/>
      <c r="M27" s="73"/>
      <c r="N27" s="73"/>
      <c r="O27" s="45"/>
      <c r="P27" s="45"/>
    </row>
    <row r="28" spans="1:16" ht="22" customHeight="1" x14ac:dyDescent="0.2">
      <c r="A28" s="110"/>
      <c r="B28" s="110"/>
      <c r="C28" s="110"/>
      <c r="D28" s="110"/>
      <c r="E28" s="110"/>
      <c r="F28" s="73"/>
      <c r="G28" s="73"/>
      <c r="H28" s="73"/>
      <c r="I28" s="73"/>
      <c r="J28" s="73"/>
      <c r="K28" s="73"/>
      <c r="L28" s="73"/>
      <c r="M28" s="73"/>
      <c r="N28" s="73"/>
      <c r="O28" s="45"/>
      <c r="P28" s="45"/>
    </row>
    <row r="29" spans="1:16" ht="22" customHeight="1" x14ac:dyDescent="0.2">
      <c r="A29" s="110"/>
      <c r="B29" s="110"/>
      <c r="C29" s="110"/>
      <c r="D29" s="110"/>
      <c r="E29" s="110"/>
      <c r="F29" s="73"/>
      <c r="G29" s="73"/>
      <c r="H29" s="73"/>
      <c r="I29" s="73"/>
      <c r="J29" s="73"/>
      <c r="K29" s="73"/>
      <c r="L29" s="73"/>
      <c r="M29" s="73"/>
      <c r="N29" s="73"/>
      <c r="O29" s="45"/>
      <c r="P29" s="45"/>
    </row>
    <row r="30" spans="1:16" ht="22" customHeight="1" x14ac:dyDescent="0.2">
      <c r="A30" s="110"/>
      <c r="B30" s="110"/>
      <c r="C30" s="110"/>
      <c r="D30" s="110"/>
      <c r="E30" s="110"/>
      <c r="F30" s="73"/>
      <c r="G30" s="73"/>
      <c r="H30" s="73"/>
      <c r="I30" s="73"/>
      <c r="J30" s="73"/>
      <c r="K30" s="73"/>
      <c r="L30" s="73"/>
      <c r="M30" s="73"/>
      <c r="N30" s="73"/>
      <c r="O30" s="45"/>
      <c r="P30" s="45"/>
    </row>
    <row r="31" spans="1:16" ht="22" customHeight="1" x14ac:dyDescent="0.2">
      <c r="A31" s="45"/>
      <c r="B31" s="45"/>
      <c r="C31" s="45"/>
      <c r="D31" s="45"/>
      <c r="E31" s="45"/>
      <c r="F31" s="45"/>
      <c r="G31" s="45"/>
      <c r="H31" s="45"/>
      <c r="I31" s="45"/>
      <c r="J31" s="45"/>
      <c r="K31" s="45"/>
      <c r="L31" s="45"/>
      <c r="M31" s="45"/>
      <c r="N31" s="45"/>
      <c r="O31" s="45"/>
      <c r="P31" s="45"/>
    </row>
    <row r="32" spans="1:16" ht="22" customHeight="1" x14ac:dyDescent="0.2">
      <c r="A32" s="45"/>
      <c r="B32" s="45"/>
      <c r="C32" s="45"/>
      <c r="D32" s="45"/>
      <c r="E32" s="45"/>
      <c r="F32" s="45"/>
      <c r="G32" s="45"/>
      <c r="H32" s="45"/>
      <c r="I32" s="45"/>
      <c r="J32" s="45"/>
      <c r="K32" s="45"/>
      <c r="L32" s="45"/>
      <c r="M32" s="45"/>
      <c r="N32" s="45"/>
      <c r="O32" s="45"/>
      <c r="P32" s="45"/>
    </row>
    <row r="33" spans="1:16" ht="22" customHeight="1" x14ac:dyDescent="0.2">
      <c r="A33" s="73"/>
      <c r="B33" s="73"/>
      <c r="C33" s="73"/>
      <c r="D33" s="73"/>
      <c r="E33" s="73"/>
      <c r="F33" s="73"/>
      <c r="G33" s="73"/>
      <c r="H33" s="73"/>
      <c r="I33" s="73"/>
      <c r="J33" s="73"/>
      <c r="K33" s="73"/>
      <c r="L33" s="73"/>
      <c r="M33" s="73"/>
      <c r="N33" s="73"/>
      <c r="O33" s="73"/>
      <c r="P33" s="73"/>
    </row>
    <row r="34" spans="1:16" ht="22" customHeight="1" x14ac:dyDescent="0.2">
      <c r="A34" s="73"/>
      <c r="B34" s="73"/>
      <c r="C34" s="73"/>
      <c r="D34" s="73"/>
      <c r="E34" s="73"/>
      <c r="F34" s="73"/>
      <c r="G34" s="73"/>
      <c r="H34" s="73"/>
      <c r="I34" s="73"/>
      <c r="J34" s="73"/>
      <c r="K34" s="73"/>
      <c r="L34" s="73"/>
      <c r="M34" s="73"/>
      <c r="N34" s="73"/>
      <c r="O34" s="73"/>
      <c r="P34" s="73"/>
    </row>
    <row r="35" spans="1:16" ht="22" customHeight="1" x14ac:dyDescent="0.2">
      <c r="A35" s="73"/>
      <c r="B35" s="73"/>
      <c r="C35" s="73"/>
      <c r="D35" s="73"/>
      <c r="E35" s="73"/>
      <c r="F35" s="73"/>
      <c r="G35" s="73"/>
      <c r="H35" s="73"/>
      <c r="I35" s="73"/>
      <c r="J35" s="73"/>
      <c r="K35" s="73"/>
      <c r="L35" s="73"/>
      <c r="M35" s="73"/>
      <c r="N35" s="73"/>
      <c r="O35" s="73"/>
      <c r="P35" s="73"/>
    </row>
    <row r="36" spans="1:16" ht="22" customHeight="1" x14ac:dyDescent="0.2">
      <c r="A36" s="73"/>
      <c r="B36" s="73"/>
      <c r="C36" s="73"/>
      <c r="D36" s="73"/>
      <c r="E36" s="73"/>
      <c r="F36" s="73"/>
      <c r="G36" s="73"/>
      <c r="H36" s="73"/>
      <c r="I36" s="73"/>
      <c r="J36" s="73"/>
      <c r="K36" s="73"/>
      <c r="L36" s="73"/>
      <c r="M36" s="73"/>
      <c r="N36" s="73"/>
      <c r="O36" s="73"/>
      <c r="P36" s="73"/>
    </row>
    <row r="37" spans="1:16" ht="22" customHeight="1" x14ac:dyDescent="0.2">
      <c r="A37" s="73"/>
      <c r="B37" s="73"/>
      <c r="C37" s="73"/>
      <c r="D37" s="73"/>
      <c r="E37" s="73"/>
      <c r="F37" s="73"/>
      <c r="G37" s="73"/>
      <c r="H37" s="73"/>
      <c r="I37" s="73"/>
      <c r="J37" s="73"/>
      <c r="K37" s="73"/>
      <c r="L37" s="73"/>
      <c r="M37" s="73"/>
      <c r="N37" s="73"/>
      <c r="O37" s="73"/>
      <c r="P37" s="73"/>
    </row>
    <row r="38" spans="1:16" ht="22" customHeight="1" x14ac:dyDescent="0.2">
      <c r="A38" s="73"/>
      <c r="B38" s="73"/>
      <c r="C38" s="73"/>
      <c r="D38" s="73"/>
      <c r="E38" s="73"/>
      <c r="F38" s="73"/>
      <c r="G38" s="73"/>
      <c r="H38" s="73"/>
      <c r="I38" s="73"/>
      <c r="J38" s="73"/>
      <c r="K38" s="73"/>
      <c r="L38" s="73"/>
      <c r="M38" s="73"/>
      <c r="N38" s="73"/>
      <c r="O38" s="73"/>
      <c r="P38" s="73"/>
    </row>
    <row r="39" spans="1:16" ht="22" customHeight="1" x14ac:dyDescent="0.2">
      <c r="A39" s="73"/>
      <c r="B39" s="73"/>
      <c r="C39" s="73"/>
      <c r="D39" s="73"/>
      <c r="E39" s="73"/>
      <c r="F39" s="73"/>
      <c r="G39" s="73"/>
      <c r="H39" s="73"/>
      <c r="I39" s="73"/>
      <c r="J39" s="73"/>
      <c r="K39" s="73"/>
      <c r="L39" s="73"/>
      <c r="M39" s="73"/>
      <c r="N39" s="73"/>
      <c r="O39" s="73"/>
      <c r="P39" s="73"/>
    </row>
    <row r="40" spans="1:16" ht="22" customHeight="1" x14ac:dyDescent="0.2">
      <c r="A40" s="73"/>
      <c r="B40" s="73"/>
      <c r="C40" s="73"/>
      <c r="D40" s="73"/>
      <c r="E40" s="73"/>
      <c r="F40" s="73"/>
      <c r="G40" s="73"/>
      <c r="H40" s="73"/>
      <c r="I40" s="73"/>
      <c r="J40" s="73"/>
      <c r="K40" s="73"/>
      <c r="L40" s="73"/>
      <c r="M40" s="73"/>
      <c r="N40" s="73"/>
      <c r="O40" s="73"/>
      <c r="P40" s="73"/>
    </row>
    <row r="41" spans="1:16" x14ac:dyDescent="0.2">
      <c r="A41" s="73"/>
      <c r="B41" s="73"/>
      <c r="C41" s="73"/>
      <c r="D41" s="73"/>
      <c r="E41" s="73"/>
      <c r="F41" s="73"/>
      <c r="G41" s="73"/>
      <c r="H41" s="73"/>
      <c r="I41" s="73"/>
      <c r="J41" s="73"/>
      <c r="K41" s="73"/>
      <c r="L41" s="73"/>
      <c r="M41" s="73"/>
      <c r="N41" s="73"/>
      <c r="O41" s="73"/>
      <c r="P41" s="73"/>
    </row>
    <row r="42" spans="1:16" x14ac:dyDescent="0.2">
      <c r="A42" s="73"/>
      <c r="B42" s="73"/>
      <c r="C42" s="73"/>
      <c r="D42" s="73"/>
      <c r="E42" s="73"/>
      <c r="F42" s="73"/>
      <c r="G42" s="73"/>
      <c r="H42" s="73"/>
      <c r="I42" s="73"/>
      <c r="J42" s="73"/>
      <c r="K42" s="73"/>
      <c r="L42" s="73"/>
      <c r="M42" s="73"/>
      <c r="N42" s="73"/>
      <c r="O42" s="73"/>
      <c r="P42" s="73"/>
    </row>
    <row r="43" spans="1:16" x14ac:dyDescent="0.2">
      <c r="A43" s="73"/>
      <c r="B43" s="73"/>
      <c r="C43" s="73"/>
      <c r="D43" s="73"/>
      <c r="E43" s="73"/>
      <c r="F43" s="73"/>
      <c r="G43" s="73"/>
      <c r="H43" s="73"/>
      <c r="I43" s="73"/>
      <c r="J43" s="73"/>
      <c r="K43" s="73"/>
      <c r="L43" s="73"/>
      <c r="M43" s="73"/>
      <c r="N43" s="73"/>
      <c r="O43" s="73"/>
      <c r="P43" s="73"/>
    </row>
    <row r="44" spans="1:16" x14ac:dyDescent="0.2">
      <c r="A44" s="73"/>
      <c r="B44" s="73"/>
      <c r="C44" s="73"/>
      <c r="D44" s="73"/>
      <c r="E44" s="73"/>
      <c r="F44" s="73"/>
      <c r="G44" s="73"/>
      <c r="H44" s="73"/>
      <c r="I44" s="73"/>
      <c r="J44" s="73"/>
      <c r="K44" s="73"/>
      <c r="L44" s="73"/>
      <c r="M44" s="73"/>
      <c r="N44" s="73"/>
      <c r="O44" s="73"/>
      <c r="P44" s="73"/>
    </row>
    <row r="45" spans="1:16" x14ac:dyDescent="0.2">
      <c r="A45" s="73"/>
      <c r="B45" s="73"/>
      <c r="C45" s="73"/>
      <c r="D45" s="73"/>
      <c r="E45" s="73"/>
      <c r="F45" s="73"/>
      <c r="G45" s="73"/>
      <c r="H45" s="73"/>
      <c r="I45" s="73"/>
      <c r="J45" s="73"/>
      <c r="K45" s="73"/>
      <c r="L45" s="73"/>
      <c r="M45" s="73"/>
      <c r="N45" s="73"/>
      <c r="O45" s="73"/>
      <c r="P45" s="73"/>
    </row>
    <row r="46" spans="1:16" x14ac:dyDescent="0.2">
      <c r="A46" s="73"/>
      <c r="B46" s="73"/>
      <c r="C46" s="73"/>
      <c r="D46" s="73"/>
      <c r="E46" s="73"/>
      <c r="F46" s="73"/>
      <c r="G46" s="73"/>
      <c r="H46" s="73"/>
      <c r="I46" s="73"/>
      <c r="J46" s="73"/>
      <c r="K46" s="73"/>
      <c r="L46" s="73"/>
      <c r="M46" s="73"/>
      <c r="N46" s="73"/>
      <c r="O46" s="73"/>
      <c r="P46" s="73"/>
    </row>
    <row r="47" spans="1:16" x14ac:dyDescent="0.2">
      <c r="A47" s="73"/>
      <c r="B47" s="73"/>
      <c r="C47" s="73"/>
      <c r="D47" s="73"/>
      <c r="E47" s="73"/>
      <c r="F47" s="73"/>
      <c r="G47" s="73"/>
      <c r="H47" s="73"/>
      <c r="I47" s="73"/>
      <c r="J47" s="73"/>
      <c r="K47" s="73"/>
      <c r="L47" s="73"/>
      <c r="M47" s="73"/>
      <c r="N47" s="73"/>
      <c r="O47" s="73"/>
      <c r="P47" s="73"/>
    </row>
    <row r="48" spans="1:16" x14ac:dyDescent="0.2">
      <c r="A48" s="73"/>
      <c r="B48" s="73"/>
      <c r="C48" s="73"/>
      <c r="D48" s="73"/>
      <c r="E48" s="73"/>
      <c r="F48" s="73"/>
      <c r="G48" s="73"/>
      <c r="H48" s="73"/>
      <c r="I48" s="73"/>
      <c r="J48" s="73"/>
      <c r="K48" s="73"/>
      <c r="L48" s="73"/>
      <c r="M48" s="73"/>
      <c r="N48" s="73"/>
      <c r="O48" s="73"/>
      <c r="P48" s="73"/>
    </row>
    <row r="49" spans="1:16" x14ac:dyDescent="0.2">
      <c r="A49" s="73"/>
      <c r="B49" s="73"/>
      <c r="C49" s="73"/>
      <c r="D49" s="73"/>
      <c r="E49" s="73"/>
      <c r="F49" s="73"/>
      <c r="G49" s="73"/>
      <c r="H49" s="73"/>
      <c r="I49" s="73"/>
      <c r="J49" s="73"/>
      <c r="K49" s="73"/>
      <c r="L49" s="73"/>
      <c r="M49" s="73"/>
      <c r="N49" s="73"/>
      <c r="O49" s="73"/>
      <c r="P49" s="73"/>
    </row>
    <row r="50" spans="1:16" x14ac:dyDescent="0.2">
      <c r="A50" s="73"/>
      <c r="B50" s="73"/>
      <c r="C50" s="73"/>
      <c r="D50" s="73"/>
      <c r="E50" s="73"/>
      <c r="F50" s="73"/>
      <c r="G50" s="73"/>
      <c r="H50" s="73"/>
      <c r="I50" s="73"/>
      <c r="J50" s="73"/>
      <c r="K50" s="73"/>
      <c r="L50" s="73"/>
      <c r="M50" s="73"/>
      <c r="N50" s="73"/>
      <c r="O50" s="73"/>
      <c r="P50" s="73"/>
    </row>
    <row r="51" spans="1:16" x14ac:dyDescent="0.2">
      <c r="A51" s="73"/>
      <c r="B51" s="73"/>
      <c r="C51" s="73"/>
      <c r="D51" s="73"/>
      <c r="E51" s="73"/>
      <c r="F51" s="73"/>
      <c r="G51" s="73"/>
      <c r="H51" s="73"/>
      <c r="I51" s="73"/>
      <c r="J51" s="73"/>
      <c r="K51" s="73"/>
      <c r="L51" s="73"/>
      <c r="M51" s="73"/>
      <c r="N51" s="73"/>
      <c r="O51" s="73"/>
      <c r="P51" s="73"/>
    </row>
    <row r="52" spans="1:16" x14ac:dyDescent="0.2">
      <c r="A52" s="73"/>
      <c r="B52" s="73"/>
      <c r="C52" s="73"/>
      <c r="D52" s="73"/>
      <c r="E52" s="73"/>
      <c r="F52" s="73"/>
      <c r="G52" s="73"/>
      <c r="H52" s="73"/>
      <c r="I52" s="73"/>
      <c r="J52" s="73"/>
      <c r="K52" s="73"/>
      <c r="L52" s="73"/>
      <c r="M52" s="73"/>
      <c r="N52" s="73"/>
      <c r="O52" s="73"/>
      <c r="P52" s="73"/>
    </row>
    <row r="53" spans="1:16" x14ac:dyDescent="0.2">
      <c r="A53" s="73"/>
      <c r="B53" s="73"/>
      <c r="C53" s="73"/>
      <c r="D53" s="73"/>
      <c r="E53" s="73"/>
      <c r="F53" s="73"/>
      <c r="G53" s="73"/>
      <c r="H53" s="73"/>
      <c r="I53" s="73"/>
      <c r="J53" s="73"/>
      <c r="K53" s="73"/>
      <c r="L53" s="73"/>
      <c r="M53" s="73"/>
      <c r="N53" s="73"/>
      <c r="O53" s="73"/>
      <c r="P53" s="73"/>
    </row>
    <row r="54" spans="1:16" x14ac:dyDescent="0.2">
      <c r="A54" s="73"/>
      <c r="B54" s="73"/>
      <c r="C54" s="73"/>
      <c r="D54" s="73"/>
      <c r="E54" s="73"/>
      <c r="F54" s="73"/>
      <c r="G54" s="73"/>
      <c r="H54" s="73"/>
      <c r="I54" s="73"/>
      <c r="J54" s="73"/>
      <c r="K54" s="73"/>
      <c r="L54" s="73"/>
      <c r="M54" s="73"/>
      <c r="N54" s="73"/>
      <c r="O54" s="73"/>
      <c r="P54" s="73"/>
    </row>
    <row r="55" spans="1:16" x14ac:dyDescent="0.2">
      <c r="A55" s="73"/>
      <c r="B55" s="73"/>
      <c r="C55" s="73"/>
      <c r="D55" s="73"/>
      <c r="E55" s="73"/>
      <c r="F55" s="73"/>
      <c r="G55" s="73"/>
      <c r="H55" s="73"/>
      <c r="I55" s="73"/>
      <c r="J55" s="73"/>
      <c r="K55" s="73"/>
      <c r="L55" s="73"/>
      <c r="M55" s="73"/>
      <c r="N55" s="73"/>
      <c r="O55" s="73"/>
      <c r="P55" s="73"/>
    </row>
    <row r="56" spans="1:16" x14ac:dyDescent="0.2">
      <c r="A56" s="73"/>
      <c r="B56" s="73"/>
      <c r="C56" s="73"/>
      <c r="D56" s="73"/>
      <c r="E56" s="73"/>
      <c r="F56" s="73"/>
      <c r="G56" s="73"/>
      <c r="H56" s="73"/>
      <c r="I56" s="73"/>
      <c r="J56" s="73"/>
      <c r="K56" s="73"/>
      <c r="L56" s="73"/>
      <c r="M56" s="73"/>
      <c r="N56" s="73"/>
      <c r="O56" s="73"/>
      <c r="P56" s="73"/>
    </row>
    <row r="57" spans="1:16" x14ac:dyDescent="0.2">
      <c r="A57" s="73"/>
      <c r="B57" s="73"/>
      <c r="C57" s="73"/>
      <c r="D57" s="73"/>
      <c r="E57" s="73"/>
      <c r="F57" s="73"/>
      <c r="G57" s="73"/>
      <c r="H57" s="73"/>
      <c r="I57" s="73"/>
      <c r="J57" s="73"/>
      <c r="K57" s="73"/>
      <c r="L57" s="73"/>
      <c r="M57" s="73"/>
      <c r="N57" s="73"/>
      <c r="O57" s="73"/>
      <c r="P57" s="73"/>
    </row>
    <row r="58" spans="1:16" x14ac:dyDescent="0.2">
      <c r="A58" s="73"/>
      <c r="B58" s="73"/>
      <c r="C58" s="73"/>
      <c r="D58" s="73"/>
      <c r="E58" s="73"/>
      <c r="F58" s="73"/>
      <c r="G58" s="73"/>
      <c r="H58" s="73"/>
      <c r="I58" s="73"/>
      <c r="J58" s="73"/>
      <c r="K58" s="73"/>
      <c r="L58" s="73"/>
      <c r="M58" s="73"/>
      <c r="N58" s="73"/>
      <c r="O58" s="73"/>
      <c r="P58" s="73"/>
    </row>
    <row r="59" spans="1:16" x14ac:dyDescent="0.2">
      <c r="A59" s="73"/>
      <c r="B59" s="73"/>
      <c r="C59" s="73"/>
      <c r="D59" s="73"/>
      <c r="E59" s="73"/>
      <c r="F59" s="73"/>
      <c r="G59" s="73"/>
      <c r="H59" s="73"/>
      <c r="I59" s="73"/>
      <c r="J59" s="73"/>
      <c r="K59" s="73"/>
      <c r="L59" s="73"/>
      <c r="M59" s="73"/>
      <c r="N59" s="73"/>
      <c r="O59" s="73"/>
      <c r="P59" s="73"/>
    </row>
    <row r="60" spans="1:16" x14ac:dyDescent="0.2">
      <c r="A60" s="73"/>
      <c r="B60" s="73"/>
      <c r="C60" s="73"/>
      <c r="D60" s="73"/>
      <c r="E60" s="73"/>
      <c r="F60" s="73"/>
      <c r="G60" s="73"/>
      <c r="H60" s="73"/>
      <c r="I60" s="73"/>
      <c r="J60" s="73"/>
      <c r="K60" s="73"/>
      <c r="L60" s="73"/>
      <c r="M60" s="73"/>
      <c r="N60" s="73"/>
      <c r="O60" s="73"/>
      <c r="P60" s="73"/>
    </row>
    <row r="61" spans="1:16" x14ac:dyDescent="0.2">
      <c r="A61" s="73"/>
      <c r="B61" s="73"/>
      <c r="C61" s="73"/>
      <c r="D61" s="73"/>
      <c r="E61" s="73"/>
      <c r="F61" s="73"/>
      <c r="G61" s="73"/>
      <c r="H61" s="73"/>
      <c r="I61" s="73"/>
      <c r="J61" s="73"/>
      <c r="K61" s="73"/>
      <c r="L61" s="73"/>
      <c r="M61" s="73"/>
      <c r="N61" s="73"/>
      <c r="O61" s="73"/>
      <c r="P61" s="73"/>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HUBS/explorer/revenue_proj" xr:uid="{71FE1D65-1053-CD4F-9952-D6FAC6772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2023-12-09T08:21:46Z</dcterms:modified>
</cp:coreProperties>
</file>