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03B2773F-6D98-8049-96AA-C6E7AE3F48D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6" i="2"/>
  <c r="O10" i="2"/>
  <c r="O9" i="2"/>
  <c r="O7" i="2"/>
  <c r="G7" i="2"/>
  <c r="E7" i="2"/>
  <c r="O6" i="2"/>
  <c r="O19" i="2" s="1"/>
  <c r="G6" i="2"/>
  <c r="E6" i="2"/>
  <c r="O5" i="2"/>
  <c r="G5" i="2"/>
  <c r="C4" i="2"/>
  <c r="A4" i="2"/>
  <c r="C3" i="2"/>
  <c r="O8"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K13" i="2" s="1"/>
  <c r="F13" i="2"/>
  <c r="E13" i="2"/>
  <c r="D13" i="2"/>
  <c r="C13" i="2"/>
  <c r="J11" i="2"/>
  <c r="I11" i="2"/>
  <c r="H11" i="2"/>
  <c r="G11" i="2"/>
  <c r="F11" i="2"/>
  <c r="E11" i="2"/>
  <c r="D11" i="2"/>
  <c r="C11" i="2"/>
  <c r="E3" i="2" s="1"/>
  <c r="O11" i="2"/>
  <c r="K5" i="2" a="1"/>
  <c r="K5" i="2" s="1"/>
  <c r="A5" i="2" a="1"/>
  <c r="A5" i="2" s="1"/>
  <c r="K4" i="2" a="1"/>
  <c r="K4" i="2" s="1"/>
  <c r="A3" i="2" a="1"/>
  <c r="A3" i="2" s="1"/>
  <c r="M190" i="1"/>
  <c r="N190" i="1"/>
  <c r="L190" i="1"/>
  <c r="K190" i="1"/>
  <c r="J190" i="1"/>
  <c r="I190" i="1"/>
  <c r="H190" i="1"/>
  <c r="G190" i="1"/>
  <c r="F190" i="1"/>
  <c r="E190" i="1"/>
  <c r="D190" i="1"/>
  <c r="C190" i="1"/>
  <c r="B190" i="1"/>
  <c r="I189" i="1"/>
  <c r="M189" i="1"/>
  <c r="N189" i="1"/>
  <c r="L189" i="1"/>
  <c r="J189" i="1"/>
  <c r="H189" i="1"/>
  <c r="G189" i="1"/>
  <c r="F189" i="1"/>
  <c r="E189" i="1"/>
  <c r="D189" i="1"/>
  <c r="C189" i="1"/>
  <c r="M143" i="1"/>
  <c r="N143" i="1"/>
  <c r="L143" i="1"/>
  <c r="K143" i="1"/>
  <c r="J143" i="1"/>
  <c r="I143" i="1"/>
  <c r="H143" i="1"/>
  <c r="G143" i="1"/>
  <c r="F143" i="1"/>
  <c r="E143" i="1"/>
  <c r="D143" i="1"/>
  <c r="C143" i="1"/>
  <c r="B143" i="1"/>
  <c r="M129" i="1"/>
  <c r="N129" i="1"/>
  <c r="L129" i="1"/>
  <c r="K129" i="1"/>
  <c r="J129" i="1"/>
  <c r="I129" i="1"/>
  <c r="H129" i="1"/>
  <c r="G129" i="1"/>
  <c r="F129" i="1"/>
  <c r="E129" i="1"/>
  <c r="D129" i="1"/>
  <c r="C129" i="1"/>
  <c r="M36" i="1"/>
  <c r="N36" i="1"/>
  <c r="M35" i="1"/>
  <c r="N35" i="1"/>
  <c r="I35" i="1"/>
  <c r="L36" i="1"/>
  <c r="K36" i="1"/>
  <c r="J36" i="1"/>
  <c r="I36" i="1"/>
  <c r="H36" i="1"/>
  <c r="G36" i="1"/>
  <c r="F36" i="1"/>
  <c r="E36" i="1"/>
  <c r="D36" i="1"/>
  <c r="C36" i="1"/>
  <c r="B36" i="1"/>
  <c r="L35" i="1"/>
  <c r="J35" i="1"/>
  <c r="H35" i="1"/>
  <c r="G35" i="1"/>
  <c r="F35" i="1"/>
  <c r="E35" i="1"/>
  <c r="D35" i="1"/>
  <c r="C35" i="1"/>
  <c r="I18" i="1"/>
  <c r="I3" i="1"/>
  <c r="M18" i="1"/>
  <c r="N18" i="1"/>
  <c r="M3" i="1"/>
  <c r="N3" i="1"/>
  <c r="M12" i="1"/>
  <c r="N12" i="1"/>
  <c r="N14" i="1"/>
  <c r="M14" i="1"/>
  <c r="L18" i="1"/>
  <c r="J18" i="1"/>
  <c r="H18" i="1"/>
  <c r="G18" i="1"/>
  <c r="F18" i="1"/>
  <c r="E18" i="1"/>
  <c r="D18" i="1"/>
  <c r="C18" i="1"/>
  <c r="L14" i="1"/>
  <c r="K14" i="1"/>
  <c r="J14" i="1"/>
  <c r="I14" i="1"/>
  <c r="H14" i="1"/>
  <c r="G14" i="1"/>
  <c r="F14" i="1"/>
  <c r="E14" i="1"/>
  <c r="D14" i="1"/>
  <c r="C14" i="1"/>
  <c r="B14" i="1"/>
  <c r="L12" i="1"/>
  <c r="K12" i="1"/>
  <c r="J12" i="1"/>
  <c r="I12" i="1"/>
  <c r="H12" i="1"/>
  <c r="G12" i="1"/>
  <c r="F12" i="1"/>
  <c r="E12" i="1"/>
  <c r="D12" i="1"/>
  <c r="C12" i="1"/>
  <c r="B12" i="1"/>
  <c r="L3" i="1"/>
  <c r="J3" i="1"/>
  <c r="H3" i="1"/>
  <c r="G3" i="1"/>
  <c r="F3" i="1"/>
  <c r="E3" i="1"/>
  <c r="D3" i="1"/>
  <c r="C3" i="1"/>
  <c r="G4" i="2" l="1"/>
  <c r="K3" i="2"/>
  <c r="K11" i="2"/>
  <c r="E4" i="2"/>
  <c r="O12"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<sst xmlns="http://schemas.openxmlformats.org/spreadsheetml/2006/main" count="1107" uniqueCount="248">
  <si>
    <t>2016 Y</t>
  </si>
  <si>
    <t>2017 Y</t>
  </si>
  <si>
    <t>2018 Y</t>
  </si>
  <si>
    <t>2019 Y</t>
  </si>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</sst>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11.5"/>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0" fontId="12" fillId="12" borderId="11"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0" fontId="26" fillId="11" borderId="1" xfId="0" applyFont="1" applyFill="1" applyBorder="1" applyAlignment="1">
      <alignment horizontal="left" vertical="center" wrapText="1" indent="3"/>
    </xf>
    <xf numFmtId="0" fontId="26" fillId="11" borderId="1" xfId="0" applyFont="1" applyFill="1" applyBorder="1" applyAlignment="1">
      <alignment horizontal="left" vertical="center" indent="3"/>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442.8399</v>
    <v>164.59</v>
    <v>1.2521</v>
    <v>-2.4500000000000002</v>
    <v>-6.3759999999999997E-3</v>
    <v>-0.28999999999999998</v>
    <v>-7.5960000000000003E-4</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382.17</v>
    <v>3</v>
    <v>Software &amp; IT Services</v>
    <v>Stock</v>
    <v>45269.041528378904</v>
    <v>4</v>
    <v>373.23</v>
    <v>27238662469</v>
    <v>MONGODB, INC.</v>
    <v>MONGODB, INC.</v>
    <v>380.37</v>
    <v>384.24</v>
    <v>381.79</v>
    <v>381.5</v>
    <v>71344620</v>
    <v>MDB</v>
    <v>MONGODB, INC. (XNAS:MDB)</v>
    <v>3107964</v>
    <v>1809102</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DB%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M:MD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6"/>
  <sheetViews>
    <sheetView topLeftCell="A104" workbookViewId="0">
      <pane xSplit="1" topLeftCell="D1" activePane="topRight" state="frozen"/>
      <selection pane="topRight" activeCell="F188" sqref="F188:I188"/>
    </sheetView>
  </sheetViews>
  <sheetFormatPr baseColWidth="10" defaultRowHeight="15" x14ac:dyDescent="0.2"/>
  <cols>
    <col min="1" max="1" width="40.83203125" customWidth="1"/>
    <col min="2" max="15" width="15.83203125" customWidth="1"/>
  </cols>
  <sheetData>
    <row r="1" spans="1:14"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row>
    <row r="2" spans="1:14" ht="16" x14ac:dyDescent="0.2">
      <c r="A2" s="36" t="s">
        <v>13</v>
      </c>
      <c r="B2" s="34">
        <v>65271000</v>
      </c>
      <c r="C2" s="34">
        <v>101358000</v>
      </c>
      <c r="D2" s="34">
        <v>154519000</v>
      </c>
      <c r="E2" s="34">
        <v>267016000</v>
      </c>
      <c r="F2" s="34">
        <v>421720000</v>
      </c>
      <c r="G2" s="34">
        <v>590380000</v>
      </c>
      <c r="H2" s="34">
        <v>873782000</v>
      </c>
      <c r="I2" s="34">
        <v>1284040000</v>
      </c>
      <c r="J2" s="35">
        <v>1487004000</v>
      </c>
      <c r="K2" s="34">
        <v>333621000</v>
      </c>
      <c r="L2" s="34">
        <v>361312000</v>
      </c>
      <c r="M2" s="34">
        <v>368280000</v>
      </c>
      <c r="N2" s="34">
        <v>423791000</v>
      </c>
    </row>
    <row r="3" spans="1:14" ht="16" x14ac:dyDescent="0.2">
      <c r="A3" s="9" t="s">
        <v>186</v>
      </c>
      <c r="B3" s="10"/>
      <c r="C3" s="11">
        <f t="shared" ref="C3:L3" si="0">(C2/B2)-1</f>
        <v>0.55287953302385429</v>
      </c>
      <c r="D3" s="11">
        <f t="shared" si="0"/>
        <v>0.52448746028927173</v>
      </c>
      <c r="E3" s="11">
        <f t="shared" si="0"/>
        <v>0.72804638911719599</v>
      </c>
      <c r="F3" s="11">
        <f t="shared" si="0"/>
        <v>0.57938101087575267</v>
      </c>
      <c r="G3" s="11">
        <f t="shared" si="0"/>
        <v>0.39993360523570143</v>
      </c>
      <c r="H3" s="11">
        <f t="shared" si="0"/>
        <v>0.48003319895660423</v>
      </c>
      <c r="I3" s="11">
        <f t="shared" si="0"/>
        <v>0.46951985735572488</v>
      </c>
      <c r="J3" s="11">
        <f t="shared" si="0"/>
        <v>0.15806672689324319</v>
      </c>
      <c r="K3" s="11"/>
      <c r="L3" s="11">
        <f t="shared" si="0"/>
        <v>8.3001369817847115E-2</v>
      </c>
      <c r="M3" s="11">
        <f t="shared" ref="M3" si="1">(M2/L2)-1</f>
        <v>1.9285271455141251E-2</v>
      </c>
      <c r="N3" s="11">
        <f t="shared" ref="N3" si="2">(N2/M2)-1</f>
        <v>0.15073042250461599</v>
      </c>
    </row>
    <row r="4" spans="1:14" ht="16" x14ac:dyDescent="0.2">
      <c r="A4" s="3" t="s">
        <v>14</v>
      </c>
      <c r="B4" s="4">
        <v>65271000</v>
      </c>
      <c r="C4" s="4">
        <v>101358000</v>
      </c>
      <c r="D4" s="4">
        <v>154519000</v>
      </c>
      <c r="E4" s="4">
        <v>267016000</v>
      </c>
      <c r="F4" s="4">
        <v>421720000</v>
      </c>
      <c r="G4" s="4">
        <v>590380000</v>
      </c>
      <c r="H4" s="4">
        <v>873782000</v>
      </c>
      <c r="I4" s="4">
        <v>1284040000</v>
      </c>
      <c r="J4" s="5">
        <v>1487004000</v>
      </c>
      <c r="K4" s="4">
        <v>333621000</v>
      </c>
      <c r="L4" s="4">
        <v>361312000</v>
      </c>
      <c r="M4" s="4">
        <v>368280000</v>
      </c>
      <c r="N4" s="4">
        <v>423791000</v>
      </c>
    </row>
    <row r="5" spans="1:14" ht="16" x14ac:dyDescent="0.2">
      <c r="A5" s="3" t="s">
        <v>15</v>
      </c>
      <c r="B5" s="4">
        <v>20861000</v>
      </c>
      <c r="C5" s="4">
        <v>29867000</v>
      </c>
      <c r="D5" s="4">
        <v>42859000</v>
      </c>
      <c r="E5" s="4">
        <v>73568000</v>
      </c>
      <c r="F5" s="4">
        <v>125356000</v>
      </c>
      <c r="G5" s="4">
        <v>177076000</v>
      </c>
      <c r="H5" s="4">
        <v>259492000</v>
      </c>
      <c r="I5" s="4">
        <v>349304000</v>
      </c>
      <c r="J5" s="5">
        <v>385598000</v>
      </c>
      <c r="K5" s="4">
        <v>93652000</v>
      </c>
      <c r="L5" s="4">
        <v>89160000</v>
      </c>
      <c r="M5" s="4">
        <v>97449000</v>
      </c>
      <c r="N5" s="4">
        <v>105337000</v>
      </c>
    </row>
    <row r="6" spans="1:14" ht="16" x14ac:dyDescent="0.2">
      <c r="A6" s="3" t="s">
        <v>16</v>
      </c>
      <c r="B6" s="4">
        <v>20861000</v>
      </c>
      <c r="C6" s="4">
        <v>29867000</v>
      </c>
      <c r="D6" s="4">
        <v>42859000</v>
      </c>
      <c r="E6" s="4">
        <v>73568000</v>
      </c>
      <c r="F6" s="4">
        <v>125356000</v>
      </c>
      <c r="G6" s="4">
        <v>177076000</v>
      </c>
      <c r="H6" s="4">
        <v>259492000</v>
      </c>
      <c r="I6" s="4">
        <v>349304000</v>
      </c>
      <c r="J6" s="5">
        <v>385598000</v>
      </c>
      <c r="K6" s="4">
        <v>93652000</v>
      </c>
      <c r="L6" s="4">
        <v>89160000</v>
      </c>
      <c r="M6" s="4">
        <v>97449000</v>
      </c>
      <c r="N6" s="4">
        <v>105337000</v>
      </c>
    </row>
    <row r="7" spans="1:14" ht="16" x14ac:dyDescent="0.2">
      <c r="A7" s="36" t="s">
        <v>17</v>
      </c>
      <c r="B7" s="34">
        <v>44410000</v>
      </c>
      <c r="C7" s="34">
        <v>71491000</v>
      </c>
      <c r="D7" s="34">
        <v>111660000</v>
      </c>
      <c r="E7" s="34">
        <v>193448000</v>
      </c>
      <c r="F7" s="34">
        <v>296364000</v>
      </c>
      <c r="G7" s="34">
        <v>413304000</v>
      </c>
      <c r="H7" s="34">
        <v>614290000</v>
      </c>
      <c r="I7" s="34">
        <v>934736000</v>
      </c>
      <c r="J7" s="35">
        <v>1101406000</v>
      </c>
      <c r="K7" s="34">
        <v>239969000</v>
      </c>
      <c r="L7" s="34">
        <v>272152000</v>
      </c>
      <c r="M7" s="34">
        <v>270831000</v>
      </c>
      <c r="N7" s="34">
        <v>318454000</v>
      </c>
    </row>
    <row r="8" spans="1:14" ht="16" x14ac:dyDescent="0.2">
      <c r="A8" s="31" t="s">
        <v>53</v>
      </c>
      <c r="B8" s="32">
        <v>68.040000000000006</v>
      </c>
      <c r="C8" s="32">
        <v>70.53</v>
      </c>
      <c r="D8" s="32">
        <v>72.260000000000005</v>
      </c>
      <c r="E8" s="32">
        <v>72.45</v>
      </c>
      <c r="F8" s="32">
        <v>70.28</v>
      </c>
      <c r="G8" s="32">
        <v>70.010000000000005</v>
      </c>
      <c r="H8" s="32">
        <v>70.3</v>
      </c>
      <c r="I8" s="32">
        <v>72.8</v>
      </c>
      <c r="J8" s="33">
        <v>74.069999999999993</v>
      </c>
      <c r="K8" s="32">
        <v>71.930000000000007</v>
      </c>
      <c r="L8" s="32">
        <v>75.319999999999993</v>
      </c>
      <c r="M8" s="32">
        <v>73.540000000000006</v>
      </c>
      <c r="N8" s="32">
        <v>75.14</v>
      </c>
    </row>
    <row r="9" spans="1:14" ht="16" x14ac:dyDescent="0.2">
      <c r="A9" s="3" t="s">
        <v>18</v>
      </c>
      <c r="B9" s="4" t="s">
        <v>19</v>
      </c>
      <c r="C9" s="4" t="s">
        <v>19</v>
      </c>
      <c r="D9" s="4" t="s">
        <v>19</v>
      </c>
      <c r="E9" s="4" t="s">
        <v>19</v>
      </c>
      <c r="F9" s="4" t="s">
        <v>19</v>
      </c>
      <c r="G9" s="4" t="s">
        <v>19</v>
      </c>
      <c r="H9" s="4" t="s">
        <v>19</v>
      </c>
      <c r="I9" s="4" t="s">
        <v>19</v>
      </c>
      <c r="J9" s="5" t="s">
        <v>19</v>
      </c>
      <c r="K9" s="4" t="s">
        <v>19</v>
      </c>
      <c r="L9" s="4" t="s">
        <v>19</v>
      </c>
      <c r="M9" s="4" t="s">
        <v>19</v>
      </c>
      <c r="N9" s="4" t="s">
        <v>19</v>
      </c>
    </row>
    <row r="10" spans="1:14" ht="16" x14ac:dyDescent="0.2">
      <c r="A10" s="3" t="s">
        <v>20</v>
      </c>
      <c r="B10" s="4">
        <v>117148000</v>
      </c>
      <c r="C10" s="4">
        <v>157438000</v>
      </c>
      <c r="D10" s="4">
        <v>208927000</v>
      </c>
      <c r="E10" s="4">
        <v>291213000</v>
      </c>
      <c r="F10" s="4">
        <v>444230000</v>
      </c>
      <c r="G10" s="4">
        <v>622608000</v>
      </c>
      <c r="H10" s="4">
        <v>903654000</v>
      </c>
      <c r="I10" s="4">
        <v>1281391000</v>
      </c>
      <c r="J10" s="5">
        <v>1374828000</v>
      </c>
      <c r="K10" s="4">
        <v>322892000</v>
      </c>
      <c r="L10" s="4">
        <v>345101000</v>
      </c>
      <c r="M10" s="4">
        <v>339378000</v>
      </c>
      <c r="N10" s="4">
        <v>367457000</v>
      </c>
    </row>
    <row r="11" spans="1:14" ht="16" x14ac:dyDescent="0.2">
      <c r="A11" s="31" t="s">
        <v>21</v>
      </c>
      <c r="B11" s="34">
        <v>73683000</v>
      </c>
      <c r="C11" s="34">
        <v>105666000</v>
      </c>
      <c r="D11" s="34">
        <v>146725000</v>
      </c>
      <c r="E11" s="34">
        <v>201359000</v>
      </c>
      <c r="F11" s="34">
        <v>295197000</v>
      </c>
      <c r="G11" s="34">
        <v>417447000</v>
      </c>
      <c r="H11" s="34">
        <v>594834000</v>
      </c>
      <c r="I11" s="34">
        <v>859699000</v>
      </c>
      <c r="J11" s="35">
        <v>915308000</v>
      </c>
      <c r="K11" s="34">
        <v>216500000</v>
      </c>
      <c r="L11" s="34">
        <v>234210000</v>
      </c>
      <c r="M11" s="34">
        <v>222561000</v>
      </c>
      <c r="N11" s="34">
        <v>242037000</v>
      </c>
    </row>
    <row r="12" spans="1:14" ht="16" x14ac:dyDescent="0.2">
      <c r="A12" s="12" t="s">
        <v>187</v>
      </c>
      <c r="B12" s="13">
        <f t="shared" ref="B12:N12" si="3">B11/B2</f>
        <v>1.1288780622328447</v>
      </c>
      <c r="C12" s="13">
        <f t="shared" si="3"/>
        <v>1.0425028118155448</v>
      </c>
      <c r="D12" s="13">
        <f t="shared" si="3"/>
        <v>0.9495596010846562</v>
      </c>
      <c r="E12" s="13">
        <f t="shared" si="3"/>
        <v>0.7541083680378704</v>
      </c>
      <c r="F12" s="13">
        <f t="shared" si="3"/>
        <v>0.69998340130892533</v>
      </c>
      <c r="G12" s="13">
        <f t="shared" si="3"/>
        <v>0.70708187946746159</v>
      </c>
      <c r="H12" s="13">
        <f t="shared" si="3"/>
        <v>0.68075790071207698</v>
      </c>
      <c r="I12" s="13">
        <f t="shared" si="3"/>
        <v>0.66952665026011648</v>
      </c>
      <c r="J12" s="13">
        <f t="shared" si="3"/>
        <v>0.61553835766413545</v>
      </c>
      <c r="K12" s="13">
        <f t="shared" si="3"/>
        <v>0.64893996481036864</v>
      </c>
      <c r="L12" s="13">
        <f t="shared" si="3"/>
        <v>0.64822092817288102</v>
      </c>
      <c r="M12" s="13">
        <f t="shared" si="3"/>
        <v>0.60432551319648098</v>
      </c>
      <c r="N12" s="13">
        <f t="shared" si="3"/>
        <v>0.57112350191485894</v>
      </c>
    </row>
    <row r="13" spans="1:14" ht="16" x14ac:dyDescent="0.2">
      <c r="A13" s="31" t="s">
        <v>22</v>
      </c>
      <c r="B13" s="34">
        <v>43465000</v>
      </c>
      <c r="C13" s="34">
        <v>51772000</v>
      </c>
      <c r="D13" s="34">
        <v>62202000</v>
      </c>
      <c r="E13" s="34">
        <v>89854000</v>
      </c>
      <c r="F13" s="34">
        <v>149033000</v>
      </c>
      <c r="G13" s="34">
        <v>205161000</v>
      </c>
      <c r="H13" s="34">
        <v>308820000</v>
      </c>
      <c r="I13" s="34">
        <v>421692000</v>
      </c>
      <c r="J13" s="35">
        <v>459520000</v>
      </c>
      <c r="K13" s="34">
        <v>106392000</v>
      </c>
      <c r="L13" s="34">
        <v>110891000</v>
      </c>
      <c r="M13" s="34">
        <v>116817000</v>
      </c>
      <c r="N13" s="34">
        <v>125420000</v>
      </c>
    </row>
    <row r="14" spans="1:14" ht="16" x14ac:dyDescent="0.2">
      <c r="A14" s="14" t="s">
        <v>188</v>
      </c>
      <c r="B14" s="15">
        <f t="shared" ref="B14:N14" si="4">B13/B2</f>
        <v>0.6659159504220864</v>
      </c>
      <c r="C14" s="15">
        <f t="shared" si="4"/>
        <v>0.51078355926517882</v>
      </c>
      <c r="D14" s="15">
        <f t="shared" si="4"/>
        <v>0.40255243691714288</v>
      </c>
      <c r="E14" s="15">
        <f t="shared" si="4"/>
        <v>0.33651166971267638</v>
      </c>
      <c r="F14" s="15">
        <f t="shared" si="4"/>
        <v>0.35339324670397421</v>
      </c>
      <c r="G14" s="15">
        <f t="shared" si="4"/>
        <v>0.34750669060605033</v>
      </c>
      <c r="H14" s="15">
        <f t="shared" si="4"/>
        <v>0.353429116186875</v>
      </c>
      <c r="I14" s="15">
        <f t="shared" si="4"/>
        <v>0.3284103298962649</v>
      </c>
      <c r="J14" s="15">
        <f t="shared" si="4"/>
        <v>0.30902405104491987</v>
      </c>
      <c r="K14" s="15">
        <f t="shared" si="4"/>
        <v>0.31890078861942145</v>
      </c>
      <c r="L14" s="15">
        <f t="shared" si="4"/>
        <v>0.30691203170666903</v>
      </c>
      <c r="M14" s="15">
        <f t="shared" si="4"/>
        <v>0.31719615509938093</v>
      </c>
      <c r="N14" s="15">
        <f t="shared" si="4"/>
        <v>0.29594776670575829</v>
      </c>
    </row>
    <row r="15" spans="1:14" ht="16" x14ac:dyDescent="0.2">
      <c r="A15" s="3" t="s">
        <v>23</v>
      </c>
      <c r="B15" s="4" t="s">
        <v>19</v>
      </c>
      <c r="C15" s="4" t="s">
        <v>19</v>
      </c>
      <c r="D15" s="4" t="s">
        <v>19</v>
      </c>
      <c r="E15" s="4" t="s">
        <v>19</v>
      </c>
      <c r="F15" s="4" t="s">
        <v>19</v>
      </c>
      <c r="G15" s="4" t="s">
        <v>19</v>
      </c>
      <c r="H15" s="4" t="s">
        <v>19</v>
      </c>
      <c r="I15" s="4" t="s">
        <v>19</v>
      </c>
      <c r="J15" s="5" t="s">
        <v>19</v>
      </c>
      <c r="K15" s="4" t="s">
        <v>19</v>
      </c>
      <c r="L15" s="4" t="s">
        <v>19</v>
      </c>
      <c r="M15" s="4" t="s">
        <v>19</v>
      </c>
      <c r="N15" s="4" t="s">
        <v>19</v>
      </c>
    </row>
    <row r="16" spans="1:14" ht="16" x14ac:dyDescent="0.2">
      <c r="A16" s="36" t="s">
        <v>24</v>
      </c>
      <c r="B16" s="34">
        <v>-72738000</v>
      </c>
      <c r="C16" s="34">
        <v>-85947000</v>
      </c>
      <c r="D16" s="34">
        <v>-97267000</v>
      </c>
      <c r="E16" s="34">
        <v>-97765000</v>
      </c>
      <c r="F16" s="34">
        <v>-147866000</v>
      </c>
      <c r="G16" s="34">
        <v>-209304000</v>
      </c>
      <c r="H16" s="34">
        <v>-289364000</v>
      </c>
      <c r="I16" s="34">
        <v>-346655000</v>
      </c>
      <c r="J16" s="35">
        <v>-273422000</v>
      </c>
      <c r="K16" s="34">
        <v>-82923000</v>
      </c>
      <c r="L16" s="34">
        <v>-72949000</v>
      </c>
      <c r="M16" s="34">
        <v>-68547000</v>
      </c>
      <c r="N16" s="34">
        <v>-49003000</v>
      </c>
    </row>
    <row r="17" spans="1:14" ht="16" x14ac:dyDescent="0.2">
      <c r="A17" s="31" t="s">
        <v>54</v>
      </c>
      <c r="B17" s="32">
        <v>-111.44</v>
      </c>
      <c r="C17" s="32">
        <v>-84.8</v>
      </c>
      <c r="D17" s="32">
        <v>-62.95</v>
      </c>
      <c r="E17" s="32">
        <v>-36.61</v>
      </c>
      <c r="F17" s="32">
        <v>-35.06</v>
      </c>
      <c r="G17" s="32">
        <v>-35.450000000000003</v>
      </c>
      <c r="H17" s="32">
        <v>-33.119999999999997</v>
      </c>
      <c r="I17" s="34">
        <v>-27</v>
      </c>
      <c r="J17" s="33">
        <v>-18.39</v>
      </c>
      <c r="K17" s="32">
        <v>-24.86</v>
      </c>
      <c r="L17" s="32">
        <v>-20.190000000000001</v>
      </c>
      <c r="M17" s="32">
        <v>-18.61</v>
      </c>
      <c r="N17" s="32">
        <v>-11.56</v>
      </c>
    </row>
    <row r="18" spans="1:14" ht="16" x14ac:dyDescent="0.2">
      <c r="A18" s="16" t="s">
        <v>189</v>
      </c>
      <c r="B18" s="17"/>
      <c r="C18" s="13">
        <f>(C16/B16)-1</f>
        <v>0.18159696444774398</v>
      </c>
      <c r="D18" s="13">
        <f>(D16/C16)-1</f>
        <v>0.13170907652390418</v>
      </c>
      <c r="E18" s="13">
        <f>(E16/D16)-1</f>
        <v>5.1199276219067169E-3</v>
      </c>
      <c r="F18" s="13">
        <f t="shared" ref="F18:L18" si="5">(F16/E16)-1</f>
        <v>0.51246356057893938</v>
      </c>
      <c r="G18" s="13">
        <f t="shared" si="5"/>
        <v>0.41549781558979082</v>
      </c>
      <c r="H18" s="13">
        <f t="shared" si="5"/>
        <v>0.38250582884225826</v>
      </c>
      <c r="I18" s="13">
        <f t="shared" si="5"/>
        <v>0.19798938361371832</v>
      </c>
      <c r="J18" s="13">
        <f t="shared" si="5"/>
        <v>-0.21125614804344373</v>
      </c>
      <c r="K18" s="13"/>
      <c r="L18" s="13">
        <f t="shared" si="5"/>
        <v>-0.12028026000024117</v>
      </c>
      <c r="M18" s="13">
        <f t="shared" ref="M18" si="6">(M16/L16)-1</f>
        <v>-6.0343527670016051E-2</v>
      </c>
      <c r="N18" s="13">
        <f t="shared" ref="N18" si="7">(N16/M16)-1</f>
        <v>-0.28511824003968078</v>
      </c>
    </row>
    <row r="19" spans="1:14" ht="16" x14ac:dyDescent="0.2">
      <c r="A19" s="3" t="s">
        <v>25</v>
      </c>
      <c r="B19" s="4">
        <v>306000</v>
      </c>
      <c r="C19" s="4">
        <v>15000</v>
      </c>
      <c r="D19" s="4">
        <v>-2195000</v>
      </c>
      <c r="E19" s="4">
        <v>4564000</v>
      </c>
      <c r="F19" s="4">
        <v>28312000</v>
      </c>
      <c r="G19" s="4">
        <v>53389000</v>
      </c>
      <c r="H19" s="4">
        <v>13525000</v>
      </c>
      <c r="I19" s="4">
        <v>-13401000</v>
      </c>
      <c r="J19" s="5">
        <v>-46364000</v>
      </c>
      <c r="K19" s="4">
        <v>-3117000</v>
      </c>
      <c r="L19" s="4">
        <v>-11465000</v>
      </c>
      <c r="M19" s="4">
        <v>-16788000</v>
      </c>
      <c r="N19" s="4">
        <v>-14994000</v>
      </c>
    </row>
    <row r="20" spans="1:14" ht="16" x14ac:dyDescent="0.2">
      <c r="A20" s="3" t="s">
        <v>26</v>
      </c>
      <c r="B20" s="4">
        <v>-122000</v>
      </c>
      <c r="C20" s="4">
        <v>-293000</v>
      </c>
      <c r="D20" s="4">
        <v>-1300000</v>
      </c>
      <c r="E20" s="4">
        <v>3127000</v>
      </c>
      <c r="F20" s="4">
        <v>12427000</v>
      </c>
      <c r="G20" s="4">
        <v>51538000</v>
      </c>
      <c r="H20" s="4">
        <v>10390000</v>
      </c>
      <c r="I20" s="4">
        <v>-15151000</v>
      </c>
      <c r="J20" s="5">
        <v>-50232000</v>
      </c>
      <c r="K20" s="4">
        <v>-4435000</v>
      </c>
      <c r="L20" s="4">
        <v>-13294000</v>
      </c>
      <c r="M20" s="4">
        <v>-15644000</v>
      </c>
      <c r="N20" s="4">
        <v>-16859000</v>
      </c>
    </row>
    <row r="21" spans="1:14" ht="16" x14ac:dyDescent="0.2">
      <c r="A21" s="3" t="s">
        <v>27</v>
      </c>
      <c r="B21" s="4">
        <v>24000</v>
      </c>
      <c r="C21" s="4">
        <v>9000</v>
      </c>
      <c r="D21" s="4">
        <v>8000</v>
      </c>
      <c r="E21" s="4">
        <v>10290000</v>
      </c>
      <c r="F21" s="4">
        <v>20983000</v>
      </c>
      <c r="G21" s="4">
        <v>56107000</v>
      </c>
      <c r="H21" s="4">
        <v>11316000</v>
      </c>
      <c r="I21" s="4">
        <v>9797000</v>
      </c>
      <c r="J21" s="5">
        <v>9919000</v>
      </c>
      <c r="K21" s="4">
        <v>2497000</v>
      </c>
      <c r="L21" s="4">
        <v>2418000</v>
      </c>
      <c r="M21" s="4">
        <v>2393000</v>
      </c>
      <c r="N21" s="4">
        <v>2611000</v>
      </c>
    </row>
    <row r="22" spans="1:14" ht="16" x14ac:dyDescent="0.2">
      <c r="A22" s="3" t="s">
        <v>28</v>
      </c>
      <c r="B22" s="4">
        <v>146000</v>
      </c>
      <c r="C22" s="4">
        <v>302000</v>
      </c>
      <c r="D22" s="4">
        <v>1308000</v>
      </c>
      <c r="E22" s="4">
        <v>7163000</v>
      </c>
      <c r="F22" s="4">
        <v>8556000</v>
      </c>
      <c r="G22" s="4">
        <v>4569000</v>
      </c>
      <c r="H22" s="4">
        <v>926000</v>
      </c>
      <c r="I22" s="4">
        <v>24948000</v>
      </c>
      <c r="J22" s="5">
        <v>60151000</v>
      </c>
      <c r="K22" s="4">
        <v>6932000</v>
      </c>
      <c r="L22" s="4">
        <v>15712000</v>
      </c>
      <c r="M22" s="4">
        <v>18037000</v>
      </c>
      <c r="N22" s="4">
        <v>19470000</v>
      </c>
    </row>
    <row r="23" spans="1:14" ht="16" x14ac:dyDescent="0.2">
      <c r="A23" s="3" t="s">
        <v>29</v>
      </c>
      <c r="B23" s="4">
        <v>428000</v>
      </c>
      <c r="C23" s="4">
        <v>308000</v>
      </c>
      <c r="D23" s="4">
        <v>-895000</v>
      </c>
      <c r="E23" s="4">
        <v>1437000</v>
      </c>
      <c r="F23" s="4">
        <v>15885000</v>
      </c>
      <c r="G23" s="4">
        <v>1851000</v>
      </c>
      <c r="H23" s="4">
        <v>3135000</v>
      </c>
      <c r="I23" s="4">
        <v>1750000</v>
      </c>
      <c r="J23" s="5">
        <v>3868000</v>
      </c>
      <c r="K23" s="4">
        <v>1318000</v>
      </c>
      <c r="L23" s="4">
        <v>1829000</v>
      </c>
      <c r="M23" s="4">
        <v>-1144000</v>
      </c>
      <c r="N23" s="4">
        <v>1865000</v>
      </c>
    </row>
    <row r="24" spans="1:14" ht="16" x14ac:dyDescent="0.2">
      <c r="A24" s="3" t="s">
        <v>30</v>
      </c>
      <c r="B24" s="4">
        <v>-73044000</v>
      </c>
      <c r="C24" s="4">
        <v>-85962000</v>
      </c>
      <c r="D24" s="4">
        <v>-95072000</v>
      </c>
      <c r="E24" s="4">
        <v>-102329000</v>
      </c>
      <c r="F24" s="4">
        <v>-176178000</v>
      </c>
      <c r="G24" s="4">
        <v>-262693000</v>
      </c>
      <c r="H24" s="4">
        <v>-302889000</v>
      </c>
      <c r="I24" s="4">
        <v>-333254000</v>
      </c>
      <c r="J24" s="5">
        <v>-227058000</v>
      </c>
      <c r="K24" s="4">
        <v>-79806000</v>
      </c>
      <c r="L24" s="4">
        <v>-61484000</v>
      </c>
      <c r="M24" s="4">
        <v>-51759000</v>
      </c>
      <c r="N24" s="4">
        <v>-34009000</v>
      </c>
    </row>
    <row r="25" spans="1:14" ht="16" x14ac:dyDescent="0.2">
      <c r="A25" s="3" t="s">
        <v>31</v>
      </c>
      <c r="B25" s="4">
        <v>442000</v>
      </c>
      <c r="C25" s="4">
        <v>719000</v>
      </c>
      <c r="D25" s="4">
        <v>1287000</v>
      </c>
      <c r="E25" s="4">
        <v>-3318000</v>
      </c>
      <c r="F25" s="4">
        <v>-656000</v>
      </c>
      <c r="G25" s="4">
        <v>4251000</v>
      </c>
      <c r="H25" s="4">
        <v>3977000</v>
      </c>
      <c r="I25" s="4">
        <v>12144000</v>
      </c>
      <c r="J25" s="5">
        <v>14024000</v>
      </c>
      <c r="K25" s="4">
        <v>5035000</v>
      </c>
      <c r="L25" s="4">
        <v>2914000</v>
      </c>
      <c r="M25" s="4">
        <v>2487000</v>
      </c>
      <c r="N25" s="4">
        <v>3588000</v>
      </c>
    </row>
    <row r="26" spans="1:14" ht="16" x14ac:dyDescent="0.2">
      <c r="A26" s="3" t="s">
        <v>32</v>
      </c>
      <c r="B26" s="4" t="s">
        <v>19</v>
      </c>
      <c r="C26" s="4" t="s">
        <v>19</v>
      </c>
      <c r="D26" s="4" t="s">
        <v>19</v>
      </c>
      <c r="E26" s="4" t="s">
        <v>19</v>
      </c>
      <c r="F26" s="4" t="s">
        <v>19</v>
      </c>
      <c r="G26" s="4" t="s">
        <v>19</v>
      </c>
      <c r="H26" s="4" t="s">
        <v>19</v>
      </c>
      <c r="I26" s="4" t="s">
        <v>19</v>
      </c>
      <c r="J26" s="5" t="s">
        <v>19</v>
      </c>
      <c r="K26" s="4" t="s">
        <v>19</v>
      </c>
      <c r="L26" s="4" t="s">
        <v>19</v>
      </c>
      <c r="M26" s="4" t="s">
        <v>19</v>
      </c>
      <c r="N26" s="4" t="s">
        <v>19</v>
      </c>
    </row>
    <row r="27" spans="1:14" ht="16" x14ac:dyDescent="0.2">
      <c r="A27" s="3" t="s">
        <v>33</v>
      </c>
      <c r="B27" s="4">
        <v>-73486000</v>
      </c>
      <c r="C27" s="4">
        <v>-86681000</v>
      </c>
      <c r="D27" s="4">
        <v>-96359000</v>
      </c>
      <c r="E27" s="4">
        <v>-99011000</v>
      </c>
      <c r="F27" s="4">
        <v>-175522000</v>
      </c>
      <c r="G27" s="4">
        <v>-266944000</v>
      </c>
      <c r="H27" s="4">
        <v>-306866000</v>
      </c>
      <c r="I27" s="4">
        <v>-345398000</v>
      </c>
      <c r="J27" s="5">
        <v>-241082000</v>
      </c>
      <c r="K27" s="4">
        <v>-84841000</v>
      </c>
      <c r="L27" s="4">
        <v>-64398000</v>
      </c>
      <c r="M27" s="4">
        <v>-54246000</v>
      </c>
      <c r="N27" s="4">
        <v>-37597000</v>
      </c>
    </row>
    <row r="28" spans="1:14" ht="16" x14ac:dyDescent="0.2">
      <c r="A28" s="3" t="s">
        <v>34</v>
      </c>
      <c r="B28" s="4" t="s">
        <v>19</v>
      </c>
      <c r="C28" s="4" t="s">
        <v>19</v>
      </c>
      <c r="D28" s="4" t="s">
        <v>19</v>
      </c>
      <c r="E28" s="4" t="s">
        <v>19</v>
      </c>
      <c r="F28" s="4" t="s">
        <v>19</v>
      </c>
      <c r="G28" s="4" t="s">
        <v>19</v>
      </c>
      <c r="H28" s="4" t="s">
        <v>19</v>
      </c>
      <c r="I28" s="4" t="s">
        <v>19</v>
      </c>
      <c r="J28" s="5" t="s">
        <v>19</v>
      </c>
      <c r="K28" s="4" t="s">
        <v>19</v>
      </c>
      <c r="L28" s="4" t="s">
        <v>19</v>
      </c>
      <c r="M28" s="4" t="s">
        <v>19</v>
      </c>
      <c r="N28" s="4" t="s">
        <v>19</v>
      </c>
    </row>
    <row r="29" spans="1:14" ht="16" x14ac:dyDescent="0.2">
      <c r="A29" s="3" t="s">
        <v>35</v>
      </c>
      <c r="B29" s="4" t="s">
        <v>19</v>
      </c>
      <c r="C29" s="4" t="s">
        <v>19</v>
      </c>
      <c r="D29" s="4" t="s">
        <v>19</v>
      </c>
      <c r="E29" s="4" t="s">
        <v>19</v>
      </c>
      <c r="F29" s="4" t="s">
        <v>19</v>
      </c>
      <c r="G29" s="4" t="s">
        <v>19</v>
      </c>
      <c r="H29" s="4" t="s">
        <v>19</v>
      </c>
      <c r="I29" s="4" t="s">
        <v>19</v>
      </c>
      <c r="J29" s="5" t="s">
        <v>19</v>
      </c>
      <c r="K29" s="4" t="s">
        <v>19</v>
      </c>
      <c r="L29" s="4" t="s">
        <v>19</v>
      </c>
      <c r="M29" s="4" t="s">
        <v>19</v>
      </c>
      <c r="N29" s="4" t="s">
        <v>19</v>
      </c>
    </row>
    <row r="30" spans="1:14" ht="16" x14ac:dyDescent="0.2">
      <c r="A30" s="3" t="s">
        <v>36</v>
      </c>
      <c r="B30" s="4" t="s">
        <v>19</v>
      </c>
      <c r="C30" s="4" t="s">
        <v>19</v>
      </c>
      <c r="D30" s="4" t="s">
        <v>19</v>
      </c>
      <c r="E30" s="4" t="s">
        <v>19</v>
      </c>
      <c r="F30" s="4" t="s">
        <v>19</v>
      </c>
      <c r="G30" s="4" t="s">
        <v>19</v>
      </c>
      <c r="H30" s="4" t="s">
        <v>19</v>
      </c>
      <c r="I30" s="4" t="s">
        <v>19</v>
      </c>
      <c r="J30" s="5" t="s">
        <v>19</v>
      </c>
      <c r="K30" s="4" t="s">
        <v>19</v>
      </c>
      <c r="L30" s="4" t="s">
        <v>19</v>
      </c>
      <c r="M30" s="4" t="s">
        <v>19</v>
      </c>
      <c r="N30" s="4" t="s">
        <v>19</v>
      </c>
    </row>
    <row r="31" spans="1:14" ht="16" x14ac:dyDescent="0.2">
      <c r="A31" s="3" t="s">
        <v>37</v>
      </c>
      <c r="B31" s="4">
        <v>-73486000</v>
      </c>
      <c r="C31" s="4">
        <v>-86681000</v>
      </c>
      <c r="D31" s="4">
        <v>-96359000</v>
      </c>
      <c r="E31" s="4">
        <v>-99011000</v>
      </c>
      <c r="F31" s="4">
        <v>-175522000</v>
      </c>
      <c r="G31" s="4">
        <v>-266944000</v>
      </c>
      <c r="H31" s="4">
        <v>-306866000</v>
      </c>
      <c r="I31" s="4">
        <v>-345398000</v>
      </c>
      <c r="J31" s="5">
        <v>-241082000</v>
      </c>
      <c r="K31" s="4">
        <v>-84841000</v>
      </c>
      <c r="L31" s="4">
        <v>-64398000</v>
      </c>
      <c r="M31" s="4">
        <v>-54246000</v>
      </c>
      <c r="N31" s="4">
        <v>-37597000</v>
      </c>
    </row>
    <row r="32" spans="1:14" ht="16" x14ac:dyDescent="0.2">
      <c r="A32" s="3" t="s">
        <v>38</v>
      </c>
      <c r="B32" s="4" t="s">
        <v>19</v>
      </c>
      <c r="C32" s="4" t="s">
        <v>19</v>
      </c>
      <c r="D32" s="4" t="s">
        <v>19</v>
      </c>
      <c r="E32" s="4" t="s">
        <v>19</v>
      </c>
      <c r="F32" s="4" t="s">
        <v>19</v>
      </c>
      <c r="G32" s="4" t="s">
        <v>19</v>
      </c>
      <c r="H32" s="4" t="s">
        <v>19</v>
      </c>
      <c r="I32" s="4" t="s">
        <v>19</v>
      </c>
      <c r="J32" s="5" t="s">
        <v>19</v>
      </c>
      <c r="K32" s="4" t="s">
        <v>19</v>
      </c>
      <c r="L32" s="4" t="s">
        <v>19</v>
      </c>
      <c r="M32" s="4" t="s">
        <v>19</v>
      </c>
      <c r="N32" s="4" t="s">
        <v>19</v>
      </c>
    </row>
    <row r="33" spans="1:14" ht="16" x14ac:dyDescent="0.2">
      <c r="A33" s="36" t="s">
        <v>39</v>
      </c>
      <c r="B33" s="34">
        <v>-73486000</v>
      </c>
      <c r="C33" s="34">
        <v>-86681000</v>
      </c>
      <c r="D33" s="34">
        <v>-96359000</v>
      </c>
      <c r="E33" s="34">
        <v>-99011000</v>
      </c>
      <c r="F33" s="34">
        <v>-175522000</v>
      </c>
      <c r="G33" s="34">
        <v>-266944000</v>
      </c>
      <c r="H33" s="34">
        <v>-306866000</v>
      </c>
      <c r="I33" s="34">
        <v>-345398000</v>
      </c>
      <c r="J33" s="35">
        <v>-241082000</v>
      </c>
      <c r="K33" s="34">
        <v>-84841000</v>
      </c>
      <c r="L33" s="34">
        <v>-64398000</v>
      </c>
      <c r="M33" s="34">
        <v>-54246000</v>
      </c>
      <c r="N33" s="34">
        <v>-37597000</v>
      </c>
    </row>
    <row r="34" spans="1:14" ht="16" x14ac:dyDescent="0.2">
      <c r="A34" s="31" t="s">
        <v>55</v>
      </c>
      <c r="B34" s="32">
        <v>-112.59</v>
      </c>
      <c r="C34" s="32">
        <v>-85.52</v>
      </c>
      <c r="D34" s="32">
        <v>-62.36</v>
      </c>
      <c r="E34" s="32">
        <v>-37.08</v>
      </c>
      <c r="F34" s="32">
        <v>-41.62</v>
      </c>
      <c r="G34" s="32">
        <v>-45.22</v>
      </c>
      <c r="H34" s="32">
        <v>-35.119999999999997</v>
      </c>
      <c r="I34" s="32">
        <v>-26.9</v>
      </c>
      <c r="J34" s="33">
        <v>-16.21</v>
      </c>
      <c r="K34" s="32">
        <v>-25.43</v>
      </c>
      <c r="L34" s="32">
        <v>-17.82</v>
      </c>
      <c r="M34" s="32">
        <v>-14.73</v>
      </c>
      <c r="N34" s="32">
        <v>-8.8699999999999992</v>
      </c>
    </row>
    <row r="35" spans="1:14" ht="16" x14ac:dyDescent="0.2">
      <c r="A35" s="18" t="s">
        <v>190</v>
      </c>
      <c r="B35" s="19"/>
      <c r="C35" s="15">
        <f>(C33/B33)-1</f>
        <v>0.17955801104972369</v>
      </c>
      <c r="D35" s="15">
        <f>(D33/C33)-1</f>
        <v>0.11165076545032937</v>
      </c>
      <c r="E35" s="15">
        <f>(E33/D33)-1</f>
        <v>2.7522078892475044E-2</v>
      </c>
      <c r="F35" s="15">
        <f t="shared" ref="F35:L35" si="8">(F33/E33)-1</f>
        <v>0.77275252244700088</v>
      </c>
      <c r="G35" s="15">
        <f t="shared" si="8"/>
        <v>0.52085778420938689</v>
      </c>
      <c r="H35" s="15">
        <f t="shared" si="8"/>
        <v>0.14955196595540632</v>
      </c>
      <c r="I35" s="15">
        <f t="shared" si="8"/>
        <v>0.12556620805172281</v>
      </c>
      <c r="J35" s="15">
        <f t="shared" si="8"/>
        <v>-0.30201680380314888</v>
      </c>
      <c r="K35" s="15"/>
      <c r="L35" s="15">
        <f t="shared" si="8"/>
        <v>-0.24095661295835735</v>
      </c>
      <c r="M35" s="15">
        <f t="shared" ref="M35" si="9">(M33/L33)-1</f>
        <v>-0.15764464734929651</v>
      </c>
      <c r="N35" s="15">
        <f t="shared" ref="N35" si="10">(N33/M33)-1</f>
        <v>-0.30691663901485822</v>
      </c>
    </row>
    <row r="36" spans="1:14" ht="16" x14ac:dyDescent="0.2">
      <c r="A36" s="20" t="s">
        <v>191</v>
      </c>
      <c r="B36" s="21" t="e">
        <f t="shared" ref="B36:N36" si="11">(B16*(1-0.25))/(B126+B105+B96)</f>
        <v>#VALUE!</v>
      </c>
      <c r="C36" s="21" t="e">
        <f t="shared" si="11"/>
        <v>#VALUE!</v>
      </c>
      <c r="D36" s="21" t="e">
        <f t="shared" si="11"/>
        <v>#VALUE!</v>
      </c>
      <c r="E36" s="21" t="e">
        <f t="shared" si="11"/>
        <v>#VALUE!</v>
      </c>
      <c r="F36" s="21">
        <f t="shared" si="11"/>
        <v>-0.11026043054456371</v>
      </c>
      <c r="G36" s="21">
        <f t="shared" si="11"/>
        <v>-0.16114620781124567</v>
      </c>
      <c r="H36" s="21">
        <f t="shared" si="11"/>
        <v>-0.11730896880668883</v>
      </c>
      <c r="I36" s="21">
        <f t="shared" si="11"/>
        <v>-0.13510685233051575</v>
      </c>
      <c r="J36" s="21">
        <f t="shared" si="11"/>
        <v>-9.8919903755614894E-2</v>
      </c>
      <c r="K36" s="21">
        <f t="shared" si="11"/>
        <v>-3.3271587766085499E-2</v>
      </c>
      <c r="L36" s="21">
        <f t="shared" si="11"/>
        <v>-2.8431465781998795E-2</v>
      </c>
      <c r="M36" s="21">
        <f t="shared" si="11"/>
        <v>-2.5999280863691809E-2</v>
      </c>
      <c r="N36" s="21">
        <f t="shared" si="11"/>
        <v>-1.7728537000447648E-2</v>
      </c>
    </row>
    <row r="37" spans="1:14" ht="16" x14ac:dyDescent="0.2">
      <c r="A37" s="3" t="s">
        <v>40</v>
      </c>
      <c r="B37" s="4" t="s">
        <v>19</v>
      </c>
      <c r="C37" s="4" t="s">
        <v>19</v>
      </c>
      <c r="D37" s="4" t="s">
        <v>19</v>
      </c>
      <c r="E37" s="4" t="s">
        <v>19</v>
      </c>
      <c r="F37" s="4" t="s">
        <v>19</v>
      </c>
      <c r="G37" s="4" t="s">
        <v>19</v>
      </c>
      <c r="H37" s="4" t="s">
        <v>19</v>
      </c>
      <c r="I37" s="4" t="s">
        <v>19</v>
      </c>
      <c r="J37" s="5" t="s">
        <v>19</v>
      </c>
      <c r="K37" s="4" t="s">
        <v>19</v>
      </c>
      <c r="L37" s="4" t="s">
        <v>19</v>
      </c>
      <c r="M37" s="4" t="s">
        <v>19</v>
      </c>
      <c r="N37" s="4" t="s">
        <v>19</v>
      </c>
    </row>
    <row r="38" spans="1:14" ht="16" x14ac:dyDescent="0.2">
      <c r="A38" s="3" t="s">
        <v>41</v>
      </c>
      <c r="B38" s="4" t="s">
        <v>19</v>
      </c>
      <c r="C38" s="4" t="s">
        <v>19</v>
      </c>
      <c r="D38" s="4" t="s">
        <v>19</v>
      </c>
      <c r="E38" s="4" t="s">
        <v>19</v>
      </c>
      <c r="F38" s="4" t="s">
        <v>19</v>
      </c>
      <c r="G38" s="4" t="s">
        <v>19</v>
      </c>
      <c r="H38" s="4" t="s">
        <v>19</v>
      </c>
      <c r="I38" s="4" t="s">
        <v>19</v>
      </c>
      <c r="J38" s="5" t="s">
        <v>19</v>
      </c>
      <c r="K38" s="4" t="s">
        <v>19</v>
      </c>
      <c r="L38" s="4" t="s">
        <v>19</v>
      </c>
      <c r="M38" s="4" t="s">
        <v>19</v>
      </c>
      <c r="N38" s="4" t="s">
        <v>19</v>
      </c>
    </row>
    <row r="39" spans="1:14" ht="16" x14ac:dyDescent="0.2">
      <c r="A39" s="3" t="s">
        <v>42</v>
      </c>
      <c r="B39" s="4">
        <v>-73486000</v>
      </c>
      <c r="C39" s="4">
        <v>-86681000</v>
      </c>
      <c r="D39" s="4">
        <v>-96359000</v>
      </c>
      <c r="E39" s="4">
        <v>-99011000</v>
      </c>
      <c r="F39" s="4">
        <v>-175522000</v>
      </c>
      <c r="G39" s="4">
        <v>-266944000</v>
      </c>
      <c r="H39" s="4">
        <v>-306866000</v>
      </c>
      <c r="I39" s="4">
        <v>-345398000</v>
      </c>
      <c r="J39" s="5">
        <v>-241082000</v>
      </c>
      <c r="K39" s="4">
        <v>-84841000</v>
      </c>
      <c r="L39" s="4">
        <v>-64398000</v>
      </c>
      <c r="M39" s="4">
        <v>-54246000</v>
      </c>
      <c r="N39" s="4">
        <v>-37597000</v>
      </c>
    </row>
    <row r="40" spans="1:14" ht="16" x14ac:dyDescent="0.2">
      <c r="A40" s="3" t="s">
        <v>43</v>
      </c>
      <c r="B40" s="4">
        <v>40296000</v>
      </c>
      <c r="C40" s="4">
        <v>40296000</v>
      </c>
      <c r="D40" s="4">
        <v>23718000</v>
      </c>
      <c r="E40" s="4">
        <v>52035000</v>
      </c>
      <c r="F40" s="4">
        <v>55939000</v>
      </c>
      <c r="G40" s="4">
        <v>58985000</v>
      </c>
      <c r="H40" s="4">
        <v>64563000</v>
      </c>
      <c r="I40" s="4">
        <v>68628000</v>
      </c>
      <c r="J40" s="5">
        <v>69875750</v>
      </c>
      <c r="K40" s="4">
        <v>68917000</v>
      </c>
      <c r="L40" s="4">
        <v>69535000</v>
      </c>
      <c r="M40" s="4">
        <v>70177000</v>
      </c>
      <c r="N40" s="4">
        <v>70874000</v>
      </c>
    </row>
    <row r="41" spans="1:14" ht="16" x14ac:dyDescent="0.2">
      <c r="A41" s="3" t="s">
        <v>44</v>
      </c>
      <c r="B41" s="6">
        <v>-1.82</v>
      </c>
      <c r="C41" s="6">
        <v>-2.15</v>
      </c>
      <c r="D41" s="6">
        <v>-4.0599999999999996</v>
      </c>
      <c r="E41" s="6">
        <v>-1.9</v>
      </c>
      <c r="F41" s="6">
        <v>-3.14</v>
      </c>
      <c r="G41" s="6">
        <v>-4.53</v>
      </c>
      <c r="H41" s="6">
        <v>-4.75</v>
      </c>
      <c r="I41" s="6">
        <v>-5.03</v>
      </c>
      <c r="J41" s="7">
        <v>-3.45</v>
      </c>
      <c r="K41" s="6">
        <v>-1.23</v>
      </c>
      <c r="L41" s="6">
        <v>-0.93</v>
      </c>
      <c r="M41" s="6">
        <v>-0.77</v>
      </c>
      <c r="N41" s="6">
        <v>-0.53</v>
      </c>
    </row>
    <row r="42" spans="1:14" ht="16" x14ac:dyDescent="0.2">
      <c r="A42" s="3" t="s">
        <v>45</v>
      </c>
      <c r="B42" s="6">
        <v>-1.82</v>
      </c>
      <c r="C42" s="6">
        <v>-2.15</v>
      </c>
      <c r="D42" s="6">
        <v>-4.0599999999999996</v>
      </c>
      <c r="E42" s="6">
        <v>-1.9</v>
      </c>
      <c r="F42" s="6">
        <v>-3.14</v>
      </c>
      <c r="G42" s="6">
        <v>-4.53</v>
      </c>
      <c r="H42" s="6">
        <v>-4.75</v>
      </c>
      <c r="I42" s="6">
        <v>-5.03</v>
      </c>
      <c r="J42" s="7">
        <v>-3.45</v>
      </c>
      <c r="K42" s="6">
        <v>-1.23</v>
      </c>
      <c r="L42" s="6">
        <v>-0.93</v>
      </c>
      <c r="M42" s="6">
        <v>-0.77</v>
      </c>
      <c r="N42" s="6">
        <v>-0.53</v>
      </c>
    </row>
    <row r="43" spans="1:14" ht="16" x14ac:dyDescent="0.2">
      <c r="A43" s="3" t="s">
        <v>46</v>
      </c>
      <c r="B43" s="4">
        <v>40296000</v>
      </c>
      <c r="C43" s="4">
        <v>40296000</v>
      </c>
      <c r="D43" s="4">
        <v>23718000</v>
      </c>
      <c r="E43" s="4">
        <v>52035000</v>
      </c>
      <c r="F43" s="4">
        <v>55939000</v>
      </c>
      <c r="G43" s="4">
        <v>58985000</v>
      </c>
      <c r="H43" s="4">
        <v>64563000</v>
      </c>
      <c r="I43" s="4">
        <v>68628000</v>
      </c>
      <c r="J43" s="5">
        <v>69875750</v>
      </c>
      <c r="K43" s="4">
        <v>68917000</v>
      </c>
      <c r="L43" s="4">
        <v>69535000</v>
      </c>
      <c r="M43" s="4">
        <v>70177000</v>
      </c>
      <c r="N43" s="4">
        <v>70874000</v>
      </c>
    </row>
    <row r="44" spans="1:14" ht="16" x14ac:dyDescent="0.2">
      <c r="A44" s="3" t="s">
        <v>47</v>
      </c>
      <c r="B44" s="6">
        <v>-1.82</v>
      </c>
      <c r="C44" s="6">
        <v>-2.15</v>
      </c>
      <c r="D44" s="6">
        <v>-4.0599999999999996</v>
      </c>
      <c r="E44" s="6">
        <v>-1.9</v>
      </c>
      <c r="F44" s="6">
        <v>-3.14</v>
      </c>
      <c r="G44" s="6">
        <v>-4.53</v>
      </c>
      <c r="H44" s="6">
        <v>-4.75</v>
      </c>
      <c r="I44" s="6">
        <v>-5.03</v>
      </c>
      <c r="J44" s="7">
        <v>-3.45</v>
      </c>
      <c r="K44" s="6">
        <v>-1.23</v>
      </c>
      <c r="L44" s="6">
        <v>-0.93</v>
      </c>
      <c r="M44" s="6">
        <v>-0.77</v>
      </c>
      <c r="N44" s="6">
        <v>-0.53</v>
      </c>
    </row>
    <row r="45" spans="1:14" ht="16" x14ac:dyDescent="0.2">
      <c r="A45" s="3" t="s">
        <v>48</v>
      </c>
      <c r="B45" s="6">
        <v>-1.82</v>
      </c>
      <c r="C45" s="6">
        <v>-2.15</v>
      </c>
      <c r="D45" s="6">
        <v>-4.0599999999999996</v>
      </c>
      <c r="E45" s="6">
        <v>-1.9</v>
      </c>
      <c r="F45" s="6">
        <v>-3.14</v>
      </c>
      <c r="G45" s="6">
        <v>-4.53</v>
      </c>
      <c r="H45" s="6">
        <v>-4.75</v>
      </c>
      <c r="I45" s="6">
        <v>-5.03</v>
      </c>
      <c r="J45" s="7">
        <v>-3.45</v>
      </c>
      <c r="K45" s="6">
        <v>-1.23</v>
      </c>
      <c r="L45" s="6">
        <v>-0.93</v>
      </c>
      <c r="M45" s="6">
        <v>-0.77</v>
      </c>
      <c r="N45" s="6">
        <v>-0.53</v>
      </c>
    </row>
    <row r="46" spans="1:14" ht="16" x14ac:dyDescent="0.2">
      <c r="A46" s="3" t="s">
        <v>49</v>
      </c>
      <c r="B46" s="4">
        <v>-68676000</v>
      </c>
      <c r="C46" s="4">
        <v>-82196000</v>
      </c>
      <c r="D46" s="4">
        <v>-93564000</v>
      </c>
      <c r="E46" s="4">
        <v>-91973000</v>
      </c>
      <c r="F46" s="4">
        <v>-128092000</v>
      </c>
      <c r="G46" s="4">
        <v>-184772000</v>
      </c>
      <c r="H46" s="4">
        <v>-264909000</v>
      </c>
      <c r="I46" s="4">
        <v>-317473000</v>
      </c>
      <c r="J46" s="5">
        <v>-243418000</v>
      </c>
      <c r="K46" s="4">
        <v>-75431000</v>
      </c>
      <c r="L46" s="4">
        <v>-65449000</v>
      </c>
      <c r="M46" s="4">
        <v>-60955000</v>
      </c>
      <c r="N46" s="4">
        <v>-41583000</v>
      </c>
    </row>
    <row r="47" spans="1:14" ht="16" x14ac:dyDescent="0.2">
      <c r="A47" s="3" t="s">
        <v>50</v>
      </c>
      <c r="B47" s="6">
        <v>-105.22</v>
      </c>
      <c r="C47" s="6">
        <v>-81.09</v>
      </c>
      <c r="D47" s="6">
        <v>-60.55</v>
      </c>
      <c r="E47" s="6">
        <v>-34.44</v>
      </c>
      <c r="F47" s="6">
        <v>-30.37</v>
      </c>
      <c r="G47" s="6">
        <v>-31.3</v>
      </c>
      <c r="H47" s="6">
        <v>-30.32</v>
      </c>
      <c r="I47" s="6">
        <v>-24.72</v>
      </c>
      <c r="J47" s="7">
        <v>-16.37</v>
      </c>
      <c r="K47" s="6">
        <v>-27.26</v>
      </c>
      <c r="L47" s="6">
        <v>-24.72</v>
      </c>
      <c r="M47" s="6">
        <v>-22.63</v>
      </c>
      <c r="N47" s="6">
        <v>-16.37</v>
      </c>
    </row>
    <row r="48" spans="1:14" ht="16" x14ac:dyDescent="0.2">
      <c r="A48" s="3" t="s">
        <v>51</v>
      </c>
      <c r="B48" s="4">
        <v>-72738000</v>
      </c>
      <c r="C48" s="4">
        <v>-85947000</v>
      </c>
      <c r="D48" s="4">
        <v>-97267000</v>
      </c>
      <c r="E48" s="4">
        <v>-97765000</v>
      </c>
      <c r="F48" s="4">
        <v>-147866000</v>
      </c>
      <c r="G48" s="4">
        <v>-209304000</v>
      </c>
      <c r="H48" s="4">
        <v>-289364000</v>
      </c>
      <c r="I48" s="4">
        <v>-346655000</v>
      </c>
      <c r="J48" s="5">
        <v>-273422000</v>
      </c>
      <c r="K48" s="4">
        <v>-82923000</v>
      </c>
      <c r="L48" s="4">
        <v>-72949000</v>
      </c>
      <c r="M48" s="4">
        <v>-68547000</v>
      </c>
      <c r="N48" s="4">
        <v>-49003000</v>
      </c>
    </row>
    <row r="49" spans="1:14" ht="16" x14ac:dyDescent="0.2">
      <c r="A49" s="3" t="s">
        <v>52</v>
      </c>
      <c r="B49" s="4">
        <v>-72738000</v>
      </c>
      <c r="C49" s="4">
        <v>-85947000</v>
      </c>
      <c r="D49" s="4">
        <v>-97267000</v>
      </c>
      <c r="E49" s="4">
        <v>-97765000</v>
      </c>
      <c r="F49" s="4">
        <v>-147866000</v>
      </c>
      <c r="G49" s="4">
        <v>-209304000</v>
      </c>
      <c r="H49" s="4">
        <v>-289364000</v>
      </c>
      <c r="I49" s="4">
        <v>-346655000</v>
      </c>
      <c r="J49" s="5">
        <v>-273422000</v>
      </c>
      <c r="K49" s="4">
        <v>-82923000</v>
      </c>
      <c r="L49" s="4">
        <v>-72949000</v>
      </c>
      <c r="M49" s="4">
        <v>-68547000</v>
      </c>
      <c r="N49" s="4">
        <v>-49003000</v>
      </c>
    </row>
    <row r="50" spans="1:14" ht="16" x14ac:dyDescent="0.2">
      <c r="A50" s="3" t="s">
        <v>56</v>
      </c>
      <c r="B50" s="4" t="s">
        <v>19</v>
      </c>
      <c r="C50" s="4">
        <v>122709</v>
      </c>
      <c r="D50" s="4">
        <v>160623</v>
      </c>
      <c r="E50" s="4">
        <v>220310</v>
      </c>
      <c r="F50" s="4">
        <v>232609</v>
      </c>
      <c r="G50" s="4">
        <v>232525</v>
      </c>
      <c r="H50" s="4">
        <v>246552</v>
      </c>
      <c r="I50" s="4">
        <v>277991</v>
      </c>
      <c r="J50" s="5">
        <v>321932</v>
      </c>
      <c r="K50" s="4">
        <v>94137</v>
      </c>
      <c r="L50" s="4">
        <v>78223</v>
      </c>
      <c r="M50" s="4">
        <v>79732</v>
      </c>
      <c r="N50" s="4">
        <v>91750</v>
      </c>
    </row>
    <row r="51" spans="1:14" ht="16" x14ac:dyDescent="0.2">
      <c r="A51" s="3" t="s">
        <v>57</v>
      </c>
      <c r="B51" s="4" t="s">
        <v>19</v>
      </c>
      <c r="C51" s="4" t="s">
        <v>19</v>
      </c>
      <c r="D51" s="4" t="s">
        <v>19</v>
      </c>
      <c r="E51" s="4" t="s">
        <v>19</v>
      </c>
      <c r="F51" s="4" t="s">
        <v>19</v>
      </c>
      <c r="G51" s="4" t="s">
        <v>19</v>
      </c>
      <c r="H51" s="4" t="s">
        <v>19</v>
      </c>
      <c r="I51" s="4" t="s">
        <v>19</v>
      </c>
      <c r="J51" s="5" t="s">
        <v>19</v>
      </c>
      <c r="K51" s="4" t="s">
        <v>19</v>
      </c>
      <c r="L51" s="4" t="s">
        <v>19</v>
      </c>
      <c r="M51" s="4" t="s">
        <v>19</v>
      </c>
      <c r="N51" s="4" t="s">
        <v>19</v>
      </c>
    </row>
    <row r="52" spans="1:14" ht="16" x14ac:dyDescent="0.2">
      <c r="A52" s="3" t="s">
        <v>58</v>
      </c>
      <c r="B52" s="4">
        <v>4062000</v>
      </c>
      <c r="C52" s="4">
        <v>3751000</v>
      </c>
      <c r="D52" s="4">
        <v>3703000</v>
      </c>
      <c r="E52" s="4">
        <v>5792000</v>
      </c>
      <c r="F52" s="4">
        <v>19774000</v>
      </c>
      <c r="G52" s="4">
        <v>24532000</v>
      </c>
      <c r="H52" s="4">
        <v>24455000</v>
      </c>
      <c r="I52" s="4">
        <v>29182000</v>
      </c>
      <c r="J52" s="5">
        <v>30004000</v>
      </c>
      <c r="K52" s="4">
        <v>7492000</v>
      </c>
      <c r="L52" s="4">
        <v>7500000</v>
      </c>
      <c r="M52" s="4">
        <v>7592000</v>
      </c>
      <c r="N52" s="4">
        <v>7420000</v>
      </c>
    </row>
    <row r="54" spans="1:14" ht="16" x14ac:dyDescent="0.2">
      <c r="A54" s="2" t="s">
        <v>19</v>
      </c>
      <c r="B54" s="2" t="s">
        <v>0</v>
      </c>
      <c r="C54" s="2" t="s">
        <v>1</v>
      </c>
      <c r="D54" s="2" t="s">
        <v>2</v>
      </c>
      <c r="E54" s="2" t="s">
        <v>3</v>
      </c>
      <c r="F54" s="2" t="s">
        <v>4</v>
      </c>
      <c r="G54" s="2" t="s">
        <v>5</v>
      </c>
      <c r="H54" s="2" t="s">
        <v>6</v>
      </c>
      <c r="I54" s="2" t="s">
        <v>7</v>
      </c>
      <c r="J54" s="2" t="s">
        <v>8</v>
      </c>
      <c r="K54" s="2" t="s">
        <v>9</v>
      </c>
      <c r="L54" s="2" t="s">
        <v>10</v>
      </c>
      <c r="M54" s="2" t="s">
        <v>11</v>
      </c>
      <c r="N54" s="2" t="s">
        <v>12</v>
      </c>
    </row>
    <row r="55" spans="1:14" ht="16" x14ac:dyDescent="0.2">
      <c r="A55" s="3" t="s">
        <v>59</v>
      </c>
      <c r="B55" s="4">
        <v>144027000</v>
      </c>
      <c r="C55" s="4">
        <v>158452000</v>
      </c>
      <c r="D55" s="4">
        <v>343550000</v>
      </c>
      <c r="E55" s="4">
        <v>566236000</v>
      </c>
      <c r="F55" s="4">
        <v>1113196000</v>
      </c>
      <c r="G55" s="4">
        <v>1141887000</v>
      </c>
      <c r="H55" s="4">
        <v>2117402000</v>
      </c>
      <c r="I55" s="4">
        <v>2236584000</v>
      </c>
      <c r="J55" s="5">
        <v>2294962000</v>
      </c>
      <c r="K55" s="4">
        <v>2122255000</v>
      </c>
      <c r="L55" s="4">
        <v>2236584000</v>
      </c>
      <c r="M55" s="4">
        <v>2232294000</v>
      </c>
      <c r="N55" s="4">
        <v>2294962000</v>
      </c>
    </row>
    <row r="56" spans="1:14" ht="16" x14ac:dyDescent="0.2">
      <c r="A56" s="3" t="s">
        <v>60</v>
      </c>
      <c r="B56" s="4">
        <v>113159000</v>
      </c>
      <c r="C56" s="4">
        <v>116500000</v>
      </c>
      <c r="D56" s="4">
        <v>278974000</v>
      </c>
      <c r="E56" s="4">
        <v>465970000</v>
      </c>
      <c r="F56" s="4">
        <v>986518000</v>
      </c>
      <c r="G56" s="4">
        <v>957742000</v>
      </c>
      <c r="H56" s="4">
        <v>1825923000</v>
      </c>
      <c r="I56" s="4">
        <v>1836630000</v>
      </c>
      <c r="J56" s="5">
        <v>1901101000</v>
      </c>
      <c r="K56" s="4">
        <v>1787532000</v>
      </c>
      <c r="L56" s="4">
        <v>1836630000</v>
      </c>
      <c r="M56" s="4">
        <v>1903428000</v>
      </c>
      <c r="N56" s="4">
        <v>1901101000</v>
      </c>
    </row>
    <row r="57" spans="1:14" ht="16" x14ac:dyDescent="0.2">
      <c r="A57" s="3" t="s">
        <v>61</v>
      </c>
      <c r="B57" s="4">
        <v>33205000</v>
      </c>
      <c r="C57" s="4">
        <v>69305000</v>
      </c>
      <c r="D57" s="4">
        <v>61902000</v>
      </c>
      <c r="E57" s="4">
        <v>147831000</v>
      </c>
      <c r="F57" s="4">
        <v>706192000</v>
      </c>
      <c r="G57" s="4">
        <v>429697000</v>
      </c>
      <c r="H57" s="4">
        <v>473904000</v>
      </c>
      <c r="I57" s="4">
        <v>455826000</v>
      </c>
      <c r="J57" s="5">
        <v>607175000</v>
      </c>
      <c r="K57" s="4">
        <v>999674000</v>
      </c>
      <c r="L57" s="4">
        <v>455826000</v>
      </c>
      <c r="M57" s="4">
        <v>721787000</v>
      </c>
      <c r="N57" s="4">
        <v>607175000</v>
      </c>
    </row>
    <row r="58" spans="1:14" ht="16" x14ac:dyDescent="0.2">
      <c r="A58" s="3" t="s">
        <v>62</v>
      </c>
      <c r="B58" s="4">
        <v>79954000</v>
      </c>
      <c r="C58" s="4">
        <v>47195000</v>
      </c>
      <c r="D58" s="4">
        <v>217072000</v>
      </c>
      <c r="E58" s="4">
        <v>318139000</v>
      </c>
      <c r="F58" s="4">
        <v>280326000</v>
      </c>
      <c r="G58" s="4">
        <v>528045000</v>
      </c>
      <c r="H58" s="4">
        <v>1352019000</v>
      </c>
      <c r="I58" s="4">
        <v>1380804000</v>
      </c>
      <c r="J58" s="5">
        <v>1293926000</v>
      </c>
      <c r="K58" s="4">
        <v>787858000</v>
      </c>
      <c r="L58" s="4">
        <v>1380804000</v>
      </c>
      <c r="M58" s="4">
        <v>1181641000</v>
      </c>
      <c r="N58" s="4">
        <v>1293926000</v>
      </c>
    </row>
    <row r="59" spans="1:14" ht="16" x14ac:dyDescent="0.2">
      <c r="A59" s="3" t="s">
        <v>63</v>
      </c>
      <c r="B59" s="4">
        <v>22432000</v>
      </c>
      <c r="C59" s="4">
        <v>31340000</v>
      </c>
      <c r="D59" s="4">
        <v>46872000</v>
      </c>
      <c r="E59" s="4">
        <v>64833000</v>
      </c>
      <c r="F59" s="4">
        <v>85554000</v>
      </c>
      <c r="G59" s="4">
        <v>135176000</v>
      </c>
      <c r="H59" s="4">
        <v>195383000</v>
      </c>
      <c r="I59" s="4">
        <v>285192000</v>
      </c>
      <c r="J59" s="5">
        <v>272392000</v>
      </c>
      <c r="K59" s="4">
        <v>231260000</v>
      </c>
      <c r="L59" s="4">
        <v>285192000</v>
      </c>
      <c r="M59" s="4">
        <v>211575000</v>
      </c>
      <c r="N59" s="4">
        <v>272392000</v>
      </c>
    </row>
    <row r="60" spans="1:14" ht="16" x14ac:dyDescent="0.2">
      <c r="A60" s="3" t="s">
        <v>64</v>
      </c>
      <c r="B60" s="4">
        <v>22432000</v>
      </c>
      <c r="C60" s="4">
        <v>31340000</v>
      </c>
      <c r="D60" s="4">
        <v>46872000</v>
      </c>
      <c r="E60" s="4">
        <v>64833000</v>
      </c>
      <c r="F60" s="4">
        <v>85554000</v>
      </c>
      <c r="G60" s="4">
        <v>135176000</v>
      </c>
      <c r="H60" s="4">
        <v>195383000</v>
      </c>
      <c r="I60" s="4">
        <v>285192000</v>
      </c>
      <c r="J60" s="5">
        <v>272392000</v>
      </c>
      <c r="K60" s="4">
        <v>231260000</v>
      </c>
      <c r="L60" s="4">
        <v>285192000</v>
      </c>
      <c r="M60" s="4">
        <v>211575000</v>
      </c>
      <c r="N60" s="4">
        <v>272392000</v>
      </c>
    </row>
    <row r="61" spans="1:14" ht="16" x14ac:dyDescent="0.2">
      <c r="A61" s="3" t="s">
        <v>65</v>
      </c>
      <c r="B61" s="4" t="s">
        <v>19</v>
      </c>
      <c r="C61" s="4" t="s">
        <v>19</v>
      </c>
      <c r="D61" s="4" t="s">
        <v>19</v>
      </c>
      <c r="E61" s="4" t="s">
        <v>19</v>
      </c>
      <c r="F61" s="4" t="s">
        <v>19</v>
      </c>
      <c r="G61" s="4" t="s">
        <v>19</v>
      </c>
      <c r="H61" s="4" t="s">
        <v>19</v>
      </c>
      <c r="I61" s="4" t="s">
        <v>19</v>
      </c>
      <c r="J61" s="5" t="s">
        <v>19</v>
      </c>
      <c r="K61" s="4" t="s">
        <v>19</v>
      </c>
      <c r="L61" s="4" t="s">
        <v>19</v>
      </c>
      <c r="M61" s="4" t="s">
        <v>19</v>
      </c>
      <c r="N61" s="4" t="s">
        <v>19</v>
      </c>
    </row>
    <row r="62" spans="1:14" ht="16" x14ac:dyDescent="0.2">
      <c r="A62" s="3" t="s">
        <v>66</v>
      </c>
      <c r="B62" s="4" t="s">
        <v>19</v>
      </c>
      <c r="C62" s="4" t="s">
        <v>19</v>
      </c>
      <c r="D62" s="4" t="s">
        <v>19</v>
      </c>
      <c r="E62" s="4" t="s">
        <v>19</v>
      </c>
      <c r="F62" s="4" t="s">
        <v>19</v>
      </c>
      <c r="G62" s="4" t="s">
        <v>19</v>
      </c>
      <c r="H62" s="4" t="s">
        <v>19</v>
      </c>
      <c r="I62" s="4" t="s">
        <v>19</v>
      </c>
      <c r="J62" s="5" t="s">
        <v>19</v>
      </c>
      <c r="K62" s="4" t="s">
        <v>19</v>
      </c>
      <c r="L62" s="4" t="s">
        <v>19</v>
      </c>
      <c r="M62" s="4" t="s">
        <v>19</v>
      </c>
      <c r="N62" s="4" t="s">
        <v>19</v>
      </c>
    </row>
    <row r="63" spans="1:14" ht="16" x14ac:dyDescent="0.2">
      <c r="A63" s="3" t="s">
        <v>67</v>
      </c>
      <c r="B63" s="4" t="s">
        <v>19</v>
      </c>
      <c r="C63" s="4" t="s">
        <v>19</v>
      </c>
      <c r="D63" s="4" t="s">
        <v>19</v>
      </c>
      <c r="E63" s="4" t="s">
        <v>19</v>
      </c>
      <c r="F63" s="4" t="s">
        <v>19</v>
      </c>
      <c r="G63" s="4" t="s">
        <v>19</v>
      </c>
      <c r="H63" s="4" t="s">
        <v>19</v>
      </c>
      <c r="I63" s="4" t="s">
        <v>19</v>
      </c>
      <c r="J63" s="5" t="s">
        <v>19</v>
      </c>
      <c r="K63" s="4" t="s">
        <v>19</v>
      </c>
      <c r="L63" s="4" t="s">
        <v>19</v>
      </c>
      <c r="M63" s="4" t="s">
        <v>19</v>
      </c>
      <c r="N63" s="4" t="s">
        <v>19</v>
      </c>
    </row>
    <row r="64" spans="1:14" ht="16" x14ac:dyDescent="0.2">
      <c r="A64" s="3" t="s">
        <v>68</v>
      </c>
      <c r="B64" s="4" t="s">
        <v>19</v>
      </c>
      <c r="C64" s="4" t="s">
        <v>19</v>
      </c>
      <c r="D64" s="4" t="s">
        <v>19</v>
      </c>
      <c r="E64" s="4" t="s">
        <v>19</v>
      </c>
      <c r="F64" s="4" t="s">
        <v>19</v>
      </c>
      <c r="G64" s="4" t="s">
        <v>19</v>
      </c>
      <c r="H64" s="4" t="s">
        <v>19</v>
      </c>
      <c r="I64" s="4" t="s">
        <v>19</v>
      </c>
      <c r="J64" s="5" t="s">
        <v>19</v>
      </c>
      <c r="K64" s="4" t="s">
        <v>19</v>
      </c>
      <c r="L64" s="4" t="s">
        <v>19</v>
      </c>
      <c r="M64" s="4" t="s">
        <v>19</v>
      </c>
      <c r="N64" s="4" t="s">
        <v>19</v>
      </c>
    </row>
    <row r="65" spans="1:14" ht="16" x14ac:dyDescent="0.2">
      <c r="A65" s="3" t="s">
        <v>69</v>
      </c>
      <c r="B65" s="4" t="s">
        <v>19</v>
      </c>
      <c r="C65" s="4" t="s">
        <v>19</v>
      </c>
      <c r="D65" s="4" t="s">
        <v>19</v>
      </c>
      <c r="E65" s="4" t="s">
        <v>19</v>
      </c>
      <c r="F65" s="4" t="s">
        <v>19</v>
      </c>
      <c r="G65" s="4" t="s">
        <v>19</v>
      </c>
      <c r="H65" s="4" t="s">
        <v>19</v>
      </c>
      <c r="I65" s="4" t="s">
        <v>19</v>
      </c>
      <c r="J65" s="5" t="s">
        <v>19</v>
      </c>
      <c r="K65" s="4" t="s">
        <v>19</v>
      </c>
      <c r="L65" s="4" t="s">
        <v>19</v>
      </c>
      <c r="M65" s="4" t="s">
        <v>19</v>
      </c>
      <c r="N65" s="4" t="s">
        <v>19</v>
      </c>
    </row>
    <row r="66" spans="1:14" ht="16" x14ac:dyDescent="0.2">
      <c r="A66" s="3" t="s">
        <v>70</v>
      </c>
      <c r="B66" s="4" t="s">
        <v>19</v>
      </c>
      <c r="C66" s="4" t="s">
        <v>19</v>
      </c>
      <c r="D66" s="4" t="s">
        <v>19</v>
      </c>
      <c r="E66" s="4" t="s">
        <v>19</v>
      </c>
      <c r="F66" s="4" t="s">
        <v>19</v>
      </c>
      <c r="G66" s="4" t="s">
        <v>19</v>
      </c>
      <c r="H66" s="4" t="s">
        <v>19</v>
      </c>
      <c r="I66" s="4" t="s">
        <v>19</v>
      </c>
      <c r="J66" s="5" t="s">
        <v>19</v>
      </c>
      <c r="K66" s="4" t="s">
        <v>19</v>
      </c>
      <c r="L66" s="4" t="s">
        <v>19</v>
      </c>
      <c r="M66" s="4" t="s">
        <v>19</v>
      </c>
      <c r="N66" s="4" t="s">
        <v>19</v>
      </c>
    </row>
    <row r="67" spans="1:14" ht="16" x14ac:dyDescent="0.2">
      <c r="A67" s="3" t="s">
        <v>71</v>
      </c>
      <c r="B67" s="4" t="s">
        <v>19</v>
      </c>
      <c r="C67" s="4" t="s">
        <v>19</v>
      </c>
      <c r="D67" s="4" t="s">
        <v>19</v>
      </c>
      <c r="E67" s="4" t="s">
        <v>19</v>
      </c>
      <c r="F67" s="4" t="s">
        <v>19</v>
      </c>
      <c r="G67" s="4" t="s">
        <v>19</v>
      </c>
      <c r="H67" s="4" t="s">
        <v>19</v>
      </c>
      <c r="I67" s="4" t="s">
        <v>19</v>
      </c>
      <c r="J67" s="5" t="s">
        <v>19</v>
      </c>
      <c r="K67" s="4" t="s">
        <v>19</v>
      </c>
      <c r="L67" s="4" t="s">
        <v>19</v>
      </c>
      <c r="M67" s="4" t="s">
        <v>19</v>
      </c>
      <c r="N67" s="4" t="s">
        <v>19</v>
      </c>
    </row>
    <row r="68" spans="1:14" ht="16" x14ac:dyDescent="0.2">
      <c r="A68" s="3" t="s">
        <v>72</v>
      </c>
      <c r="B68" s="4" t="s">
        <v>19</v>
      </c>
      <c r="C68" s="4" t="s">
        <v>19</v>
      </c>
      <c r="D68" s="4" t="s">
        <v>19</v>
      </c>
      <c r="E68" s="4" t="s">
        <v>19</v>
      </c>
      <c r="F68" s="4" t="s">
        <v>19</v>
      </c>
      <c r="G68" s="4" t="s">
        <v>19</v>
      </c>
      <c r="H68" s="4" t="s">
        <v>19</v>
      </c>
      <c r="I68" s="4" t="s">
        <v>19</v>
      </c>
      <c r="J68" s="5" t="s">
        <v>19</v>
      </c>
      <c r="K68" s="4" t="s">
        <v>19</v>
      </c>
      <c r="L68" s="4" t="s">
        <v>19</v>
      </c>
      <c r="M68" s="4" t="s">
        <v>19</v>
      </c>
      <c r="N68" s="4" t="s">
        <v>19</v>
      </c>
    </row>
    <row r="69" spans="1:14" ht="16" x14ac:dyDescent="0.2">
      <c r="A69" s="3" t="s">
        <v>73</v>
      </c>
      <c r="B69" s="4" t="s">
        <v>19</v>
      </c>
      <c r="C69" s="4" t="s">
        <v>19</v>
      </c>
      <c r="D69" s="4" t="s">
        <v>19</v>
      </c>
      <c r="E69" s="4" t="s">
        <v>19</v>
      </c>
      <c r="F69" s="4" t="s">
        <v>19</v>
      </c>
      <c r="G69" s="4" t="s">
        <v>19</v>
      </c>
      <c r="H69" s="4" t="s">
        <v>19</v>
      </c>
      <c r="I69" s="4" t="s">
        <v>19</v>
      </c>
      <c r="J69" s="5" t="s">
        <v>19</v>
      </c>
      <c r="K69" s="4" t="s">
        <v>19</v>
      </c>
      <c r="L69" s="4" t="s">
        <v>19</v>
      </c>
      <c r="M69" s="4" t="s">
        <v>19</v>
      </c>
      <c r="N69" s="4" t="s">
        <v>19</v>
      </c>
    </row>
    <row r="70" spans="1:14" ht="16" x14ac:dyDescent="0.2">
      <c r="A70" s="3" t="s">
        <v>74</v>
      </c>
      <c r="B70" s="4">
        <v>8436000</v>
      </c>
      <c r="C70" s="4">
        <v>10612000</v>
      </c>
      <c r="D70" s="4">
        <v>17704000</v>
      </c>
      <c r="E70" s="4">
        <v>35433000</v>
      </c>
      <c r="F70" s="4">
        <v>41124000</v>
      </c>
      <c r="G70" s="4">
        <v>48969000</v>
      </c>
      <c r="H70" s="4">
        <v>96096000</v>
      </c>
      <c r="I70" s="4">
        <v>114762000</v>
      </c>
      <c r="J70" s="5">
        <v>121469000</v>
      </c>
      <c r="K70" s="4">
        <v>103463000</v>
      </c>
      <c r="L70" s="4">
        <v>114762000</v>
      </c>
      <c r="M70" s="4">
        <v>117291000</v>
      </c>
      <c r="N70" s="4">
        <v>121469000</v>
      </c>
    </row>
    <row r="71" spans="1:14" ht="16" x14ac:dyDescent="0.2">
      <c r="A71" s="3" t="s">
        <v>75</v>
      </c>
      <c r="B71" s="4" t="s">
        <v>19</v>
      </c>
      <c r="C71" s="4" t="s">
        <v>19</v>
      </c>
      <c r="D71" s="4" t="s">
        <v>19</v>
      </c>
      <c r="E71" s="4" t="s">
        <v>19</v>
      </c>
      <c r="F71" s="4" t="s">
        <v>19</v>
      </c>
      <c r="G71" s="4" t="s">
        <v>19</v>
      </c>
      <c r="H71" s="4" t="s">
        <v>19</v>
      </c>
      <c r="I71" s="4" t="s">
        <v>19</v>
      </c>
      <c r="J71" s="5" t="s">
        <v>19</v>
      </c>
      <c r="K71" s="4" t="s">
        <v>19</v>
      </c>
      <c r="L71" s="4" t="s">
        <v>19</v>
      </c>
      <c r="M71" s="4" t="s">
        <v>19</v>
      </c>
      <c r="N71" s="4" t="s">
        <v>19</v>
      </c>
    </row>
    <row r="72" spans="1:14" ht="16" x14ac:dyDescent="0.2">
      <c r="A72" s="3" t="s">
        <v>76</v>
      </c>
      <c r="B72" s="4" t="s">
        <v>19</v>
      </c>
      <c r="C72" s="4" t="s">
        <v>19</v>
      </c>
      <c r="D72" s="4" t="s">
        <v>19</v>
      </c>
      <c r="E72" s="4" t="s">
        <v>19</v>
      </c>
      <c r="F72" s="4" t="s">
        <v>19</v>
      </c>
      <c r="G72" s="4" t="s">
        <v>19</v>
      </c>
      <c r="H72" s="4" t="s">
        <v>19</v>
      </c>
      <c r="I72" s="4" t="s">
        <v>19</v>
      </c>
      <c r="J72" s="5" t="s">
        <v>19</v>
      </c>
      <c r="K72" s="4" t="s">
        <v>19</v>
      </c>
      <c r="L72" s="4" t="s">
        <v>19</v>
      </c>
      <c r="M72" s="4" t="s">
        <v>19</v>
      </c>
      <c r="N72" s="4" t="s">
        <v>19</v>
      </c>
    </row>
    <row r="73" spans="1:14" ht="16" x14ac:dyDescent="0.2">
      <c r="A73" s="3" t="s">
        <v>77</v>
      </c>
      <c r="B73" s="4" t="s">
        <v>19</v>
      </c>
      <c r="C73" s="4" t="s">
        <v>19</v>
      </c>
      <c r="D73" s="4" t="s">
        <v>19</v>
      </c>
      <c r="E73" s="4" t="s">
        <v>19</v>
      </c>
      <c r="F73" s="4" t="s">
        <v>19</v>
      </c>
      <c r="G73" s="4" t="s">
        <v>19</v>
      </c>
      <c r="H73" s="4" t="s">
        <v>19</v>
      </c>
      <c r="I73" s="4" t="s">
        <v>19</v>
      </c>
      <c r="J73" s="5" t="s">
        <v>19</v>
      </c>
      <c r="K73" s="4" t="s">
        <v>19</v>
      </c>
      <c r="L73" s="4" t="s">
        <v>19</v>
      </c>
      <c r="M73" s="4" t="s">
        <v>19</v>
      </c>
      <c r="N73" s="4" t="s">
        <v>19</v>
      </c>
    </row>
    <row r="74" spans="1:14" ht="16" x14ac:dyDescent="0.2">
      <c r="A74" s="3" t="s">
        <v>78</v>
      </c>
      <c r="B74" s="4" t="s">
        <v>19</v>
      </c>
      <c r="C74" s="4" t="s">
        <v>19</v>
      </c>
      <c r="D74" s="4" t="s">
        <v>19</v>
      </c>
      <c r="E74" s="4" t="s">
        <v>19</v>
      </c>
      <c r="F74" s="4" t="s">
        <v>19</v>
      </c>
      <c r="G74" s="4" t="s">
        <v>19</v>
      </c>
      <c r="H74" s="4" t="s">
        <v>19</v>
      </c>
      <c r="I74" s="4" t="s">
        <v>19</v>
      </c>
      <c r="J74" s="5" t="s">
        <v>19</v>
      </c>
      <c r="K74" s="4" t="s">
        <v>19</v>
      </c>
      <c r="L74" s="4" t="s">
        <v>19</v>
      </c>
      <c r="M74" s="4" t="s">
        <v>19</v>
      </c>
      <c r="N74" s="4" t="s">
        <v>19</v>
      </c>
    </row>
    <row r="75" spans="1:14" ht="16" x14ac:dyDescent="0.2">
      <c r="A75" s="3" t="s">
        <v>79</v>
      </c>
      <c r="B75" s="4" t="s">
        <v>19</v>
      </c>
      <c r="C75" s="4" t="s">
        <v>19</v>
      </c>
      <c r="D75" s="4" t="s">
        <v>19</v>
      </c>
      <c r="E75" s="4" t="s">
        <v>19</v>
      </c>
      <c r="F75" s="4" t="s">
        <v>19</v>
      </c>
      <c r="G75" s="4" t="s">
        <v>19</v>
      </c>
      <c r="H75" s="4" t="s">
        <v>19</v>
      </c>
      <c r="I75" s="4" t="s">
        <v>19</v>
      </c>
      <c r="J75" s="5" t="s">
        <v>19</v>
      </c>
      <c r="K75" s="4" t="s">
        <v>19</v>
      </c>
      <c r="L75" s="4" t="s">
        <v>19</v>
      </c>
      <c r="M75" s="4" t="s">
        <v>19</v>
      </c>
      <c r="N75" s="4" t="s">
        <v>19</v>
      </c>
    </row>
    <row r="76" spans="1:14" ht="16" x14ac:dyDescent="0.2">
      <c r="A76" s="3" t="s">
        <v>80</v>
      </c>
      <c r="B76" s="4">
        <v>12786000</v>
      </c>
      <c r="C76" s="4">
        <v>15980000</v>
      </c>
      <c r="D76" s="4">
        <v>71646000</v>
      </c>
      <c r="E76" s="4">
        <v>167240000</v>
      </c>
      <c r="F76" s="4">
        <v>215371000</v>
      </c>
      <c r="G76" s="4">
        <v>265608000</v>
      </c>
      <c r="H76" s="4">
        <v>332186000</v>
      </c>
      <c r="I76" s="4">
        <v>352309000</v>
      </c>
      <c r="J76" s="5">
        <v>353272000</v>
      </c>
      <c r="K76" s="4">
        <v>344931000</v>
      </c>
      <c r="L76" s="4">
        <v>352309000</v>
      </c>
      <c r="M76" s="4">
        <v>348231000</v>
      </c>
      <c r="N76" s="4">
        <v>353272000</v>
      </c>
    </row>
    <row r="77" spans="1:14" ht="16" x14ac:dyDescent="0.2">
      <c r="A77" s="3" t="s">
        <v>81</v>
      </c>
      <c r="B77" s="4">
        <v>6031000</v>
      </c>
      <c r="C77" s="4">
        <v>4877000</v>
      </c>
      <c r="D77" s="4">
        <v>59557000</v>
      </c>
      <c r="E77" s="4">
        <v>73664000</v>
      </c>
      <c r="F77" s="4">
        <v>63910000</v>
      </c>
      <c r="G77" s="4">
        <v>89006000</v>
      </c>
      <c r="H77" s="4">
        <v>92553000</v>
      </c>
      <c r="I77" s="4">
        <v>80511000</v>
      </c>
      <c r="J77" s="5">
        <v>96084000</v>
      </c>
      <c r="K77" s="4">
        <v>102974000</v>
      </c>
      <c r="L77" s="4">
        <v>80511000</v>
      </c>
      <c r="M77" s="4">
        <v>95284000</v>
      </c>
      <c r="N77" s="4">
        <v>96084000</v>
      </c>
    </row>
    <row r="78" spans="1:14" ht="16" x14ac:dyDescent="0.2">
      <c r="A78" s="3" t="s">
        <v>82</v>
      </c>
      <c r="B78" s="4">
        <v>13221000</v>
      </c>
      <c r="C78" s="4">
        <v>14606000</v>
      </c>
      <c r="D78" s="4">
        <v>71740000</v>
      </c>
      <c r="E78" s="4">
        <v>77105000</v>
      </c>
      <c r="F78" s="4">
        <v>69463000</v>
      </c>
      <c r="G78" s="4">
        <v>96951000</v>
      </c>
      <c r="H78" s="4">
        <v>104370000</v>
      </c>
      <c r="I78" s="4">
        <v>99035000</v>
      </c>
      <c r="J78" s="5">
        <v>96084000</v>
      </c>
      <c r="K78" s="4">
        <v>102974000</v>
      </c>
      <c r="L78" s="4">
        <v>99035000</v>
      </c>
      <c r="M78" s="4">
        <v>95284000</v>
      </c>
      <c r="N78" s="4">
        <v>96084000</v>
      </c>
    </row>
    <row r="79" spans="1:14" ht="16" x14ac:dyDescent="0.2">
      <c r="A79" s="3" t="s">
        <v>83</v>
      </c>
      <c r="B79" s="4">
        <v>7190000</v>
      </c>
      <c r="C79" s="4">
        <v>9729000</v>
      </c>
      <c r="D79" s="4">
        <v>12183000</v>
      </c>
      <c r="E79" s="4">
        <v>3441000</v>
      </c>
      <c r="F79" s="4">
        <v>5553000</v>
      </c>
      <c r="G79" s="4">
        <v>7945000</v>
      </c>
      <c r="H79" s="4">
        <v>11817000</v>
      </c>
      <c r="I79" s="4">
        <v>18524000</v>
      </c>
      <c r="J79" s="5" t="s">
        <v>19</v>
      </c>
      <c r="K79" s="4" t="s">
        <v>19</v>
      </c>
      <c r="L79" s="4">
        <v>18524000</v>
      </c>
      <c r="M79" s="4" t="s">
        <v>19</v>
      </c>
      <c r="N79" s="4" t="s">
        <v>19</v>
      </c>
    </row>
    <row r="80" spans="1:14" ht="16" x14ac:dyDescent="0.2">
      <c r="A80" s="3" t="s">
        <v>84</v>
      </c>
      <c r="B80" s="4" t="s">
        <v>19</v>
      </c>
      <c r="C80" s="4" t="s">
        <v>19</v>
      </c>
      <c r="D80" s="4" t="s">
        <v>19</v>
      </c>
      <c r="E80" s="4" t="s">
        <v>19</v>
      </c>
      <c r="F80" s="4" t="s">
        <v>19</v>
      </c>
      <c r="G80" s="4" t="s">
        <v>19</v>
      </c>
      <c r="H80" s="4" t="s">
        <v>19</v>
      </c>
      <c r="I80" s="4" t="s">
        <v>19</v>
      </c>
      <c r="J80" s="5" t="s">
        <v>19</v>
      </c>
      <c r="K80" s="4" t="s">
        <v>19</v>
      </c>
      <c r="L80" s="4" t="s">
        <v>19</v>
      </c>
      <c r="M80" s="4" t="s">
        <v>19</v>
      </c>
      <c r="N80" s="4" t="s">
        <v>19</v>
      </c>
    </row>
    <row r="81" spans="1:14" ht="16" x14ac:dyDescent="0.2">
      <c r="A81" s="3" t="s">
        <v>85</v>
      </c>
      <c r="B81" s="4" t="s">
        <v>19</v>
      </c>
      <c r="C81" s="4" t="s">
        <v>19</v>
      </c>
      <c r="D81" s="4" t="s">
        <v>19</v>
      </c>
      <c r="E81" s="4" t="s">
        <v>19</v>
      </c>
      <c r="F81" s="4" t="s">
        <v>19</v>
      </c>
      <c r="G81" s="4" t="s">
        <v>19</v>
      </c>
      <c r="H81" s="4" t="s">
        <v>19</v>
      </c>
      <c r="I81" s="4" t="s">
        <v>19</v>
      </c>
      <c r="J81" s="5" t="s">
        <v>19</v>
      </c>
      <c r="K81" s="4" t="s">
        <v>19</v>
      </c>
      <c r="L81" s="4" t="s">
        <v>19</v>
      </c>
      <c r="M81" s="4" t="s">
        <v>19</v>
      </c>
      <c r="N81" s="4" t="s">
        <v>19</v>
      </c>
    </row>
    <row r="82" spans="1:14" ht="16" x14ac:dyDescent="0.2">
      <c r="A82" s="3" t="s">
        <v>86</v>
      </c>
      <c r="B82" s="4" t="s">
        <v>19</v>
      </c>
      <c r="C82" s="4" t="s">
        <v>19</v>
      </c>
      <c r="D82" s="4" t="s">
        <v>19</v>
      </c>
      <c r="E82" s="4" t="s">
        <v>19</v>
      </c>
      <c r="F82" s="4" t="s">
        <v>19</v>
      </c>
      <c r="G82" s="4" t="s">
        <v>19</v>
      </c>
      <c r="H82" s="4" t="s">
        <v>19</v>
      </c>
      <c r="I82" s="4" t="s">
        <v>19</v>
      </c>
      <c r="J82" s="5" t="s">
        <v>19</v>
      </c>
      <c r="K82" s="4" t="s">
        <v>19</v>
      </c>
      <c r="L82" s="4" t="s">
        <v>19</v>
      </c>
      <c r="M82" s="4" t="s">
        <v>19</v>
      </c>
      <c r="N82" s="4" t="s">
        <v>19</v>
      </c>
    </row>
    <row r="83" spans="1:14" ht="16" x14ac:dyDescent="0.2">
      <c r="A83" s="3" t="s">
        <v>87</v>
      </c>
      <c r="B83" s="4">
        <v>6755000</v>
      </c>
      <c r="C83" s="4">
        <v>11103000</v>
      </c>
      <c r="D83" s="4">
        <v>12089000</v>
      </c>
      <c r="E83" s="4">
        <v>93576000</v>
      </c>
      <c r="F83" s="4">
        <v>151461000</v>
      </c>
      <c r="G83" s="4">
        <v>176602000</v>
      </c>
      <c r="H83" s="4">
        <v>239633000</v>
      </c>
      <c r="I83" s="4">
        <v>271798000</v>
      </c>
      <c r="J83" s="5">
        <v>257188000</v>
      </c>
      <c r="K83" s="4">
        <v>241957000</v>
      </c>
      <c r="L83" s="4">
        <v>271798000</v>
      </c>
      <c r="M83" s="4">
        <v>252947000</v>
      </c>
      <c r="N83" s="4">
        <v>257188000</v>
      </c>
    </row>
    <row r="84" spans="1:14" ht="16" x14ac:dyDescent="0.2">
      <c r="A84" s="3" t="s">
        <v>88</v>
      </c>
      <c r="B84" s="4">
        <v>5094000</v>
      </c>
      <c r="C84" s="4">
        <v>4211000</v>
      </c>
      <c r="D84" s="4">
        <v>3327000</v>
      </c>
      <c r="E84" s="4">
        <v>57772000</v>
      </c>
      <c r="F84" s="4">
        <v>90609000</v>
      </c>
      <c r="G84" s="4">
        <v>82105000</v>
      </c>
      <c r="H84" s="4">
        <v>78383000</v>
      </c>
      <c r="I84" s="4">
        <v>69207000</v>
      </c>
      <c r="J84" s="5">
        <v>64617000</v>
      </c>
      <c r="K84" s="4">
        <v>71502000</v>
      </c>
      <c r="L84" s="4">
        <v>69207000</v>
      </c>
      <c r="M84" s="4">
        <v>66912000</v>
      </c>
      <c r="N84" s="4">
        <v>64617000</v>
      </c>
    </row>
    <row r="85" spans="1:14" ht="16" x14ac:dyDescent="0.2">
      <c r="A85" s="3" t="s">
        <v>89</v>
      </c>
      <c r="B85" s="4">
        <v>1700000</v>
      </c>
      <c r="C85" s="4">
        <v>1700000</v>
      </c>
      <c r="D85" s="4">
        <v>1700000</v>
      </c>
      <c r="E85" s="4">
        <v>41878000</v>
      </c>
      <c r="F85" s="4">
        <v>55830000</v>
      </c>
      <c r="G85" s="4">
        <v>55830000</v>
      </c>
      <c r="H85" s="4">
        <v>57775000</v>
      </c>
      <c r="I85" s="4">
        <v>57779000</v>
      </c>
      <c r="J85" s="5">
        <v>57779000</v>
      </c>
      <c r="K85" s="4">
        <v>57779000</v>
      </c>
      <c r="L85" s="4">
        <v>57779000</v>
      </c>
      <c r="M85" s="4">
        <v>57779000</v>
      </c>
      <c r="N85" s="4">
        <v>57779000</v>
      </c>
    </row>
    <row r="86" spans="1:14" ht="16" x14ac:dyDescent="0.2">
      <c r="A86" s="3" t="s">
        <v>90</v>
      </c>
      <c r="B86" s="4">
        <v>3394000</v>
      </c>
      <c r="C86" s="4">
        <v>2511000</v>
      </c>
      <c r="D86" s="4">
        <v>1627000</v>
      </c>
      <c r="E86" s="4">
        <v>15894000</v>
      </c>
      <c r="F86" s="4">
        <v>34779000</v>
      </c>
      <c r="G86" s="4">
        <v>26275000</v>
      </c>
      <c r="H86" s="4">
        <v>20608000</v>
      </c>
      <c r="I86" s="4">
        <v>11428000</v>
      </c>
      <c r="J86" s="5">
        <v>6838000</v>
      </c>
      <c r="K86" s="4">
        <v>13723000</v>
      </c>
      <c r="L86" s="4">
        <v>11428000</v>
      </c>
      <c r="M86" s="4">
        <v>9133000</v>
      </c>
      <c r="N86" s="4">
        <v>6838000</v>
      </c>
    </row>
    <row r="87" spans="1:14" ht="16" x14ac:dyDescent="0.2">
      <c r="A87" s="3" t="s">
        <v>91</v>
      </c>
      <c r="B87" s="4" t="s">
        <v>19</v>
      </c>
      <c r="C87" s="4" t="s">
        <v>19</v>
      </c>
      <c r="D87" s="4" t="s">
        <v>19</v>
      </c>
      <c r="E87" s="4" t="s">
        <v>19</v>
      </c>
      <c r="F87" s="4" t="s">
        <v>19</v>
      </c>
      <c r="G87" s="4" t="s">
        <v>19</v>
      </c>
      <c r="H87" s="4" t="s">
        <v>19</v>
      </c>
      <c r="I87" s="4" t="s">
        <v>19</v>
      </c>
      <c r="J87" s="5" t="s">
        <v>19</v>
      </c>
      <c r="K87" s="4" t="s">
        <v>19</v>
      </c>
      <c r="L87" s="4" t="s">
        <v>19</v>
      </c>
      <c r="M87" s="4" t="s">
        <v>19</v>
      </c>
      <c r="N87" s="4" t="s">
        <v>19</v>
      </c>
    </row>
    <row r="88" spans="1:14" ht="16" x14ac:dyDescent="0.2">
      <c r="A88" s="3" t="s">
        <v>92</v>
      </c>
      <c r="B88" s="4" t="s">
        <v>19</v>
      </c>
      <c r="C88" s="4" t="s">
        <v>19</v>
      </c>
      <c r="D88" s="4" t="s">
        <v>19</v>
      </c>
      <c r="E88" s="4" t="s">
        <v>19</v>
      </c>
      <c r="F88" s="4" t="s">
        <v>19</v>
      </c>
      <c r="G88" s="4" t="s">
        <v>19</v>
      </c>
      <c r="H88" s="4" t="s">
        <v>19</v>
      </c>
      <c r="I88" s="4" t="s">
        <v>19</v>
      </c>
      <c r="J88" s="5" t="s">
        <v>19</v>
      </c>
      <c r="K88" s="4" t="s">
        <v>19</v>
      </c>
      <c r="L88" s="4" t="s">
        <v>19</v>
      </c>
      <c r="M88" s="4" t="s">
        <v>19</v>
      </c>
      <c r="N88" s="4" t="s">
        <v>19</v>
      </c>
    </row>
    <row r="89" spans="1:14" ht="16" x14ac:dyDescent="0.2">
      <c r="A89" s="3" t="s">
        <v>93</v>
      </c>
      <c r="B89" s="4">
        <v>1661000</v>
      </c>
      <c r="C89" s="4">
        <v>6892000</v>
      </c>
      <c r="D89" s="4">
        <v>8762000</v>
      </c>
      <c r="E89" s="4">
        <v>35804000</v>
      </c>
      <c r="F89" s="4">
        <v>60852000</v>
      </c>
      <c r="G89" s="4">
        <v>94497000</v>
      </c>
      <c r="H89" s="4">
        <v>161250000</v>
      </c>
      <c r="I89" s="4">
        <v>202591000</v>
      </c>
      <c r="J89" s="5">
        <v>192571000</v>
      </c>
      <c r="K89" s="4">
        <v>170455000</v>
      </c>
      <c r="L89" s="4">
        <v>202591000</v>
      </c>
      <c r="M89" s="4">
        <v>186035000</v>
      </c>
      <c r="N89" s="4">
        <v>192571000</v>
      </c>
    </row>
    <row r="90" spans="1:14" ht="16" x14ac:dyDescent="0.2">
      <c r="A90" s="3" t="s">
        <v>94</v>
      </c>
      <c r="B90" s="4">
        <v>156813000</v>
      </c>
      <c r="C90" s="4">
        <v>174432000</v>
      </c>
      <c r="D90" s="4">
        <v>415196000</v>
      </c>
      <c r="E90" s="4">
        <v>733476000</v>
      </c>
      <c r="F90" s="4">
        <v>1328567000</v>
      </c>
      <c r="G90" s="4">
        <v>1407495000</v>
      </c>
      <c r="H90" s="4">
        <v>2449588000</v>
      </c>
      <c r="I90" s="4">
        <v>2588893000</v>
      </c>
      <c r="J90" s="5">
        <v>2648234000</v>
      </c>
      <c r="K90" s="4">
        <v>2467186000</v>
      </c>
      <c r="L90" s="4">
        <v>2588893000</v>
      </c>
      <c r="M90" s="4">
        <v>2580525000</v>
      </c>
      <c r="N90" s="4">
        <v>2648234000</v>
      </c>
    </row>
    <row r="91" spans="1:14" ht="16" x14ac:dyDescent="0.2">
      <c r="A91" s="3" t="s">
        <v>95</v>
      </c>
      <c r="B91" s="4">
        <v>4771000</v>
      </c>
      <c r="C91" s="4">
        <v>8110000</v>
      </c>
      <c r="D91" s="4">
        <v>10684000</v>
      </c>
      <c r="E91" s="4">
        <v>16322000</v>
      </c>
      <c r="F91" s="4">
        <v>29709000</v>
      </c>
      <c r="G91" s="4">
        <v>60584000</v>
      </c>
      <c r="H91" s="4">
        <v>54082000</v>
      </c>
      <c r="I91" s="4">
        <v>60967000</v>
      </c>
      <c r="J91" s="5">
        <v>63187000</v>
      </c>
      <c r="K91" s="4">
        <v>60560000</v>
      </c>
      <c r="L91" s="4">
        <v>60967000</v>
      </c>
      <c r="M91" s="4">
        <v>58456000</v>
      </c>
      <c r="N91" s="4">
        <v>63187000</v>
      </c>
    </row>
    <row r="92" spans="1:14" ht="16" x14ac:dyDescent="0.2">
      <c r="A92" s="3" t="s">
        <v>96</v>
      </c>
      <c r="B92" s="4">
        <v>1514000</v>
      </c>
      <c r="C92" s="4">
        <v>2841000</v>
      </c>
      <c r="D92" s="4">
        <v>2261000</v>
      </c>
      <c r="E92" s="4">
        <v>2153000</v>
      </c>
      <c r="F92" s="4">
        <v>2849000</v>
      </c>
      <c r="G92" s="4">
        <v>4144000</v>
      </c>
      <c r="H92" s="4">
        <v>5234000</v>
      </c>
      <c r="I92" s="4">
        <v>8295000</v>
      </c>
      <c r="J92" s="5">
        <v>8156000</v>
      </c>
      <c r="K92" s="4">
        <v>7734000</v>
      </c>
      <c r="L92" s="4">
        <v>8295000</v>
      </c>
      <c r="M92" s="4">
        <v>7986000</v>
      </c>
      <c r="N92" s="4">
        <v>8156000</v>
      </c>
    </row>
    <row r="93" spans="1:14" ht="16" x14ac:dyDescent="0.2">
      <c r="A93" s="3" t="s">
        <v>97</v>
      </c>
      <c r="B93" s="4" t="s">
        <v>19</v>
      </c>
      <c r="C93" s="4" t="s">
        <v>19</v>
      </c>
      <c r="D93" s="4" t="s">
        <v>19</v>
      </c>
      <c r="E93" s="4" t="s">
        <v>19</v>
      </c>
      <c r="F93" s="4" t="s">
        <v>19</v>
      </c>
      <c r="G93" s="4" t="s">
        <v>19</v>
      </c>
      <c r="H93" s="4" t="s">
        <v>19</v>
      </c>
      <c r="I93" s="4" t="s">
        <v>19</v>
      </c>
      <c r="J93" s="5" t="s">
        <v>19</v>
      </c>
      <c r="K93" s="4" t="s">
        <v>19</v>
      </c>
      <c r="L93" s="4" t="s">
        <v>19</v>
      </c>
      <c r="M93" s="4" t="s">
        <v>19</v>
      </c>
      <c r="N93" s="4" t="s">
        <v>19</v>
      </c>
    </row>
    <row r="94" spans="1:14" ht="16" x14ac:dyDescent="0.2">
      <c r="A94" s="3" t="s">
        <v>98</v>
      </c>
      <c r="B94" s="4" t="s">
        <v>19</v>
      </c>
      <c r="C94" s="4" t="s">
        <v>19</v>
      </c>
      <c r="D94" s="4" t="s">
        <v>19</v>
      </c>
      <c r="E94" s="4" t="s">
        <v>19</v>
      </c>
      <c r="F94" s="4" t="s">
        <v>19</v>
      </c>
      <c r="G94" s="4" t="s">
        <v>19</v>
      </c>
      <c r="H94" s="4" t="s">
        <v>19</v>
      </c>
      <c r="I94" s="4" t="s">
        <v>19</v>
      </c>
      <c r="J94" s="5" t="s">
        <v>19</v>
      </c>
      <c r="K94" s="4" t="s">
        <v>19</v>
      </c>
      <c r="L94" s="4" t="s">
        <v>19</v>
      </c>
      <c r="M94" s="4" t="s">
        <v>19</v>
      </c>
      <c r="N94" s="4" t="s">
        <v>19</v>
      </c>
    </row>
    <row r="95" spans="1:14" ht="16" x14ac:dyDescent="0.2">
      <c r="A95" s="3" t="s">
        <v>99</v>
      </c>
      <c r="B95" s="4">
        <v>3257000</v>
      </c>
      <c r="C95" s="4">
        <v>5269000</v>
      </c>
      <c r="D95" s="4">
        <v>8423000</v>
      </c>
      <c r="E95" s="4">
        <v>14169000</v>
      </c>
      <c r="F95" s="4">
        <v>26860000</v>
      </c>
      <c r="G95" s="4">
        <v>56440000</v>
      </c>
      <c r="H95" s="4">
        <v>48848000</v>
      </c>
      <c r="I95" s="4">
        <v>52672000</v>
      </c>
      <c r="J95" s="5">
        <v>55031000</v>
      </c>
      <c r="K95" s="4">
        <v>52826000</v>
      </c>
      <c r="L95" s="4">
        <v>52672000</v>
      </c>
      <c r="M95" s="4">
        <v>50470000</v>
      </c>
      <c r="N95" s="4">
        <v>55031000</v>
      </c>
    </row>
    <row r="96" spans="1:14" ht="16" x14ac:dyDescent="0.2">
      <c r="A96" s="3" t="s">
        <v>100</v>
      </c>
      <c r="B96" s="4" t="s">
        <v>19</v>
      </c>
      <c r="C96" s="4" t="s">
        <v>19</v>
      </c>
      <c r="D96" s="4" t="s">
        <v>19</v>
      </c>
      <c r="E96" s="4" t="s">
        <v>19</v>
      </c>
      <c r="F96" s="4">
        <v>3750000</v>
      </c>
      <c r="G96" s="4">
        <v>2343000</v>
      </c>
      <c r="H96" s="4">
        <v>8084000</v>
      </c>
      <c r="I96" s="4">
        <v>8686000</v>
      </c>
      <c r="J96" s="5">
        <v>9438000</v>
      </c>
      <c r="K96" s="4">
        <v>8645000</v>
      </c>
      <c r="L96" s="4">
        <v>8686000</v>
      </c>
      <c r="M96" s="4">
        <v>8605000</v>
      </c>
      <c r="N96" s="4">
        <v>9438000</v>
      </c>
    </row>
    <row r="97" spans="1:14" ht="16" x14ac:dyDescent="0.2">
      <c r="A97" s="3" t="s">
        <v>101</v>
      </c>
      <c r="B97" s="4" t="s">
        <v>19</v>
      </c>
      <c r="C97" s="4" t="s">
        <v>19</v>
      </c>
      <c r="D97" s="4" t="s">
        <v>19</v>
      </c>
      <c r="E97" s="4" t="s">
        <v>19</v>
      </c>
      <c r="F97" s="4" t="s">
        <v>19</v>
      </c>
      <c r="G97" s="4" t="s">
        <v>19</v>
      </c>
      <c r="H97" s="4" t="s">
        <v>19</v>
      </c>
      <c r="I97" s="4" t="s">
        <v>19</v>
      </c>
      <c r="J97" s="5" t="s">
        <v>19</v>
      </c>
      <c r="K97" s="4" t="s">
        <v>19</v>
      </c>
      <c r="L97" s="4" t="s">
        <v>19</v>
      </c>
      <c r="M97" s="4" t="s">
        <v>19</v>
      </c>
      <c r="N97" s="4" t="s">
        <v>19</v>
      </c>
    </row>
    <row r="98" spans="1:14" ht="16" x14ac:dyDescent="0.2">
      <c r="A98" s="3" t="s">
        <v>102</v>
      </c>
      <c r="B98" s="4" t="s">
        <v>19</v>
      </c>
      <c r="C98" s="4" t="s">
        <v>19</v>
      </c>
      <c r="D98" s="4" t="s">
        <v>19</v>
      </c>
      <c r="E98" s="4" t="s">
        <v>19</v>
      </c>
      <c r="F98" s="4">
        <v>3750000</v>
      </c>
      <c r="G98" s="4">
        <v>2343000</v>
      </c>
      <c r="H98" s="4">
        <v>8084000</v>
      </c>
      <c r="I98" s="4">
        <v>8686000</v>
      </c>
      <c r="J98" s="5">
        <v>9438000</v>
      </c>
      <c r="K98" s="4">
        <v>8645000</v>
      </c>
      <c r="L98" s="4">
        <v>8686000</v>
      </c>
      <c r="M98" s="4">
        <v>8605000</v>
      </c>
      <c r="N98" s="4">
        <v>9438000</v>
      </c>
    </row>
    <row r="99" spans="1:14" ht="16" x14ac:dyDescent="0.2">
      <c r="A99" s="3" t="s">
        <v>103</v>
      </c>
      <c r="B99" s="4">
        <v>60901000</v>
      </c>
      <c r="C99" s="4">
        <v>89680000</v>
      </c>
      <c r="D99" s="4">
        <v>131933000</v>
      </c>
      <c r="E99" s="4">
        <v>148315000</v>
      </c>
      <c r="F99" s="4">
        <v>208925000</v>
      </c>
      <c r="G99" s="4">
        <v>291614000</v>
      </c>
      <c r="H99" s="4">
        <v>464569000</v>
      </c>
      <c r="I99" s="4">
        <v>518859000</v>
      </c>
      <c r="J99" s="5">
        <v>439671000</v>
      </c>
      <c r="K99" s="4">
        <v>448602000</v>
      </c>
      <c r="L99" s="4">
        <v>518859000</v>
      </c>
      <c r="M99" s="4">
        <v>465506000</v>
      </c>
      <c r="N99" s="4">
        <v>439671000</v>
      </c>
    </row>
    <row r="100" spans="1:14" ht="16" x14ac:dyDescent="0.2">
      <c r="A100" s="3" t="s">
        <v>104</v>
      </c>
      <c r="B100" s="4">
        <v>52035000</v>
      </c>
      <c r="C100" s="4">
        <v>78278000</v>
      </c>
      <c r="D100" s="4">
        <v>114500000</v>
      </c>
      <c r="E100" s="4">
        <v>122333000</v>
      </c>
      <c r="F100" s="4">
        <v>167498000</v>
      </c>
      <c r="G100" s="4">
        <v>221404000</v>
      </c>
      <c r="H100" s="4">
        <v>352001000</v>
      </c>
      <c r="I100" s="4">
        <v>428747000</v>
      </c>
      <c r="J100" s="5">
        <v>348355000</v>
      </c>
      <c r="K100" s="4">
        <v>364159000</v>
      </c>
      <c r="L100" s="4">
        <v>428747000</v>
      </c>
      <c r="M100" s="4">
        <v>387206000</v>
      </c>
      <c r="N100" s="4">
        <v>348355000</v>
      </c>
    </row>
    <row r="101" spans="1:14" ht="16" x14ac:dyDescent="0.2">
      <c r="A101" s="3" t="s">
        <v>105</v>
      </c>
      <c r="B101" s="4" t="s">
        <v>19</v>
      </c>
      <c r="C101" s="4" t="s">
        <v>19</v>
      </c>
      <c r="D101" s="4" t="s">
        <v>19</v>
      </c>
      <c r="E101" s="4" t="s">
        <v>19</v>
      </c>
      <c r="F101" s="4" t="s">
        <v>19</v>
      </c>
      <c r="G101" s="4" t="s">
        <v>19</v>
      </c>
      <c r="H101" s="4" t="s">
        <v>19</v>
      </c>
      <c r="I101" s="4" t="s">
        <v>19</v>
      </c>
      <c r="J101" s="5" t="s">
        <v>19</v>
      </c>
      <c r="K101" s="4" t="s">
        <v>19</v>
      </c>
      <c r="L101" s="4" t="s">
        <v>19</v>
      </c>
      <c r="M101" s="4" t="s">
        <v>19</v>
      </c>
      <c r="N101" s="4" t="s">
        <v>19</v>
      </c>
    </row>
    <row r="102" spans="1:14" ht="16" x14ac:dyDescent="0.2">
      <c r="A102" s="3" t="s">
        <v>106</v>
      </c>
      <c r="B102" s="4" t="s">
        <v>19</v>
      </c>
      <c r="C102" s="4" t="s">
        <v>19</v>
      </c>
      <c r="D102" s="4" t="s">
        <v>19</v>
      </c>
      <c r="E102" s="4" t="s">
        <v>19</v>
      </c>
      <c r="F102" s="4" t="s">
        <v>19</v>
      </c>
      <c r="G102" s="4" t="s">
        <v>19</v>
      </c>
      <c r="H102" s="4" t="s">
        <v>19</v>
      </c>
      <c r="I102" s="4" t="s">
        <v>19</v>
      </c>
      <c r="J102" s="5" t="s">
        <v>19</v>
      </c>
      <c r="K102" s="4" t="s">
        <v>19</v>
      </c>
      <c r="L102" s="4" t="s">
        <v>19</v>
      </c>
      <c r="M102" s="4" t="s">
        <v>19</v>
      </c>
      <c r="N102" s="4" t="s">
        <v>19</v>
      </c>
    </row>
    <row r="103" spans="1:14" ht="16" x14ac:dyDescent="0.2">
      <c r="A103" s="3" t="s">
        <v>107</v>
      </c>
      <c r="B103" s="4">
        <v>8866000</v>
      </c>
      <c r="C103" s="4">
        <v>11402000</v>
      </c>
      <c r="D103" s="4">
        <v>17433000</v>
      </c>
      <c r="E103" s="4">
        <v>25982000</v>
      </c>
      <c r="F103" s="4">
        <v>41427000</v>
      </c>
      <c r="G103" s="4">
        <v>70210000</v>
      </c>
      <c r="H103" s="4">
        <v>112568000</v>
      </c>
      <c r="I103" s="4">
        <v>90112000</v>
      </c>
      <c r="J103" s="5">
        <v>91316000</v>
      </c>
      <c r="K103" s="4">
        <v>84443000</v>
      </c>
      <c r="L103" s="4">
        <v>90112000</v>
      </c>
      <c r="M103" s="4">
        <v>78300000</v>
      </c>
      <c r="N103" s="4">
        <v>91316000</v>
      </c>
    </row>
    <row r="104" spans="1:14" ht="16" x14ac:dyDescent="0.2">
      <c r="A104" s="3" t="s">
        <v>108</v>
      </c>
      <c r="B104" s="4">
        <v>65672000</v>
      </c>
      <c r="C104" s="4">
        <v>97790000</v>
      </c>
      <c r="D104" s="4">
        <v>142617000</v>
      </c>
      <c r="E104" s="4">
        <v>164637000</v>
      </c>
      <c r="F104" s="4">
        <v>242384000</v>
      </c>
      <c r="G104" s="4">
        <v>354541000</v>
      </c>
      <c r="H104" s="4">
        <v>526735000</v>
      </c>
      <c r="I104" s="4">
        <v>588512000</v>
      </c>
      <c r="J104" s="5">
        <v>512296000</v>
      </c>
      <c r="K104" s="4">
        <v>517807000</v>
      </c>
      <c r="L104" s="4">
        <v>588512000</v>
      </c>
      <c r="M104" s="4">
        <v>532567000</v>
      </c>
      <c r="N104" s="4">
        <v>512296000</v>
      </c>
    </row>
    <row r="105" spans="1:14" ht="16" x14ac:dyDescent="0.2">
      <c r="A105" s="3" t="s">
        <v>109</v>
      </c>
      <c r="B105" s="4" t="s">
        <v>19</v>
      </c>
      <c r="C105" s="4" t="s">
        <v>19</v>
      </c>
      <c r="D105" s="4" t="s">
        <v>19</v>
      </c>
      <c r="E105" s="4">
        <v>216858000</v>
      </c>
      <c r="F105" s="4">
        <v>919188000</v>
      </c>
      <c r="G105" s="4">
        <v>976824000</v>
      </c>
      <c r="H105" s="4">
        <v>1175228000</v>
      </c>
      <c r="I105" s="4">
        <v>1176144000</v>
      </c>
      <c r="J105" s="5">
        <v>1178533000</v>
      </c>
      <c r="K105" s="4">
        <v>1176303000</v>
      </c>
      <c r="L105" s="4">
        <v>1176144000</v>
      </c>
      <c r="M105" s="4">
        <v>1176338000</v>
      </c>
      <c r="N105" s="4">
        <v>1178533000</v>
      </c>
    </row>
    <row r="106" spans="1:14" ht="16" x14ac:dyDescent="0.2">
      <c r="A106" s="3" t="s">
        <v>110</v>
      </c>
      <c r="B106" s="4" t="s">
        <v>19</v>
      </c>
      <c r="C106" s="4" t="s">
        <v>19</v>
      </c>
      <c r="D106" s="4" t="s">
        <v>19</v>
      </c>
      <c r="E106" s="4">
        <v>216858000</v>
      </c>
      <c r="F106" s="4">
        <v>911075000</v>
      </c>
      <c r="G106" s="4">
        <v>937729000</v>
      </c>
      <c r="H106" s="4">
        <v>1136521000</v>
      </c>
      <c r="I106" s="4">
        <v>1139880000</v>
      </c>
      <c r="J106" s="5">
        <v>1141574000</v>
      </c>
      <c r="K106" s="4">
        <v>1139042000</v>
      </c>
      <c r="L106" s="4">
        <v>1139880000</v>
      </c>
      <c r="M106" s="4">
        <v>1140727000</v>
      </c>
      <c r="N106" s="4">
        <v>1141574000</v>
      </c>
    </row>
    <row r="107" spans="1:14" ht="16" x14ac:dyDescent="0.2">
      <c r="A107" s="3" t="s">
        <v>111</v>
      </c>
      <c r="B107" s="4" t="s">
        <v>19</v>
      </c>
      <c r="C107" s="4" t="s">
        <v>19</v>
      </c>
      <c r="D107" s="4" t="s">
        <v>19</v>
      </c>
      <c r="E107" s="4" t="s">
        <v>19</v>
      </c>
      <c r="F107" s="4">
        <v>8113000</v>
      </c>
      <c r="G107" s="4">
        <v>39095000</v>
      </c>
      <c r="H107" s="4">
        <v>38707000</v>
      </c>
      <c r="I107" s="4">
        <v>36264000</v>
      </c>
      <c r="J107" s="5">
        <v>36959000</v>
      </c>
      <c r="K107" s="4">
        <v>37261000</v>
      </c>
      <c r="L107" s="4">
        <v>36264000</v>
      </c>
      <c r="M107" s="4">
        <v>35611000</v>
      </c>
      <c r="N107" s="4">
        <v>36959000</v>
      </c>
    </row>
    <row r="108" spans="1:14" ht="16" x14ac:dyDescent="0.2">
      <c r="A108" s="3" t="s">
        <v>112</v>
      </c>
      <c r="B108" s="4">
        <v>319646000</v>
      </c>
      <c r="C108" s="4">
        <v>363156000</v>
      </c>
      <c r="D108" s="4">
        <v>79086000</v>
      </c>
      <c r="E108" s="4">
        <v>87415000</v>
      </c>
      <c r="F108" s="4">
        <v>84137000</v>
      </c>
      <c r="G108" s="4">
        <v>81163000</v>
      </c>
      <c r="H108" s="4">
        <v>80925000</v>
      </c>
      <c r="I108" s="4">
        <v>84729000</v>
      </c>
      <c r="J108" s="5">
        <v>72320000</v>
      </c>
      <c r="K108" s="4">
        <v>88794000</v>
      </c>
      <c r="L108" s="4">
        <v>84729000</v>
      </c>
      <c r="M108" s="4">
        <v>79191000</v>
      </c>
      <c r="N108" s="4">
        <v>72320000</v>
      </c>
    </row>
    <row r="109" spans="1:14" ht="16" x14ac:dyDescent="0.2">
      <c r="A109" s="3" t="s">
        <v>113</v>
      </c>
      <c r="B109" s="4">
        <v>8021000</v>
      </c>
      <c r="C109" s="4">
        <v>16627000</v>
      </c>
      <c r="D109" s="4">
        <v>23873000</v>
      </c>
      <c r="E109" s="4">
        <v>18016000</v>
      </c>
      <c r="F109" s="4">
        <v>24102000</v>
      </c>
      <c r="G109" s="4">
        <v>17320000</v>
      </c>
      <c r="H109" s="4">
        <v>23260000</v>
      </c>
      <c r="I109" s="4">
        <v>31749000</v>
      </c>
      <c r="J109" s="5">
        <v>21193000</v>
      </c>
      <c r="K109" s="4">
        <v>34420000</v>
      </c>
      <c r="L109" s="4">
        <v>31749000</v>
      </c>
      <c r="M109" s="4">
        <v>26145000</v>
      </c>
      <c r="N109" s="4">
        <v>21193000</v>
      </c>
    </row>
    <row r="110" spans="1:14" ht="16" x14ac:dyDescent="0.2">
      <c r="A110" s="3" t="s">
        <v>114</v>
      </c>
      <c r="B110" s="4" t="s">
        <v>19</v>
      </c>
      <c r="C110" s="4" t="s">
        <v>19</v>
      </c>
      <c r="D110" s="4" t="s">
        <v>19</v>
      </c>
      <c r="E110" s="4" t="s">
        <v>19</v>
      </c>
      <c r="F110" s="4" t="s">
        <v>19</v>
      </c>
      <c r="G110" s="4" t="s">
        <v>19</v>
      </c>
      <c r="H110" s="4" t="s">
        <v>19</v>
      </c>
      <c r="I110" s="4" t="s">
        <v>19</v>
      </c>
      <c r="J110" s="5" t="s">
        <v>19</v>
      </c>
      <c r="K110" s="4" t="s">
        <v>19</v>
      </c>
      <c r="L110" s="4" t="s">
        <v>19</v>
      </c>
      <c r="M110" s="4" t="s">
        <v>19</v>
      </c>
      <c r="N110" s="4" t="s">
        <v>19</v>
      </c>
    </row>
    <row r="111" spans="1:14" ht="16" x14ac:dyDescent="0.2">
      <c r="A111" s="3" t="s">
        <v>104</v>
      </c>
      <c r="B111" s="4" t="s">
        <v>19</v>
      </c>
      <c r="C111" s="4" t="s">
        <v>19</v>
      </c>
      <c r="D111" s="4" t="s">
        <v>19</v>
      </c>
      <c r="E111" s="4" t="s">
        <v>19</v>
      </c>
      <c r="F111" s="4" t="s">
        <v>19</v>
      </c>
      <c r="G111" s="4" t="s">
        <v>19</v>
      </c>
      <c r="H111" s="4" t="s">
        <v>19</v>
      </c>
      <c r="I111" s="4" t="s">
        <v>19</v>
      </c>
      <c r="J111" s="5" t="s">
        <v>19</v>
      </c>
      <c r="K111" s="4" t="s">
        <v>19</v>
      </c>
      <c r="L111" s="4" t="s">
        <v>19</v>
      </c>
      <c r="M111" s="4" t="s">
        <v>19</v>
      </c>
      <c r="N111" s="4" t="s">
        <v>19</v>
      </c>
    </row>
    <row r="112" spans="1:14" ht="16" x14ac:dyDescent="0.2">
      <c r="A112" s="3" t="s">
        <v>106</v>
      </c>
      <c r="B112" s="4" t="s">
        <v>19</v>
      </c>
      <c r="C112" s="4" t="s">
        <v>19</v>
      </c>
      <c r="D112" s="4" t="s">
        <v>19</v>
      </c>
      <c r="E112" s="4" t="s">
        <v>19</v>
      </c>
      <c r="F112" s="4" t="s">
        <v>19</v>
      </c>
      <c r="G112" s="4" t="s">
        <v>19</v>
      </c>
      <c r="H112" s="4" t="s">
        <v>19</v>
      </c>
      <c r="I112" s="4" t="s">
        <v>19</v>
      </c>
      <c r="J112" s="5" t="s">
        <v>19</v>
      </c>
      <c r="K112" s="4" t="s">
        <v>19</v>
      </c>
      <c r="L112" s="4" t="s">
        <v>19</v>
      </c>
      <c r="M112" s="4" t="s">
        <v>19</v>
      </c>
      <c r="N112" s="4" t="s">
        <v>19</v>
      </c>
    </row>
    <row r="113" spans="1:14" ht="16" x14ac:dyDescent="0.2">
      <c r="A113" s="3" t="s">
        <v>105</v>
      </c>
      <c r="B113" s="4" t="s">
        <v>19</v>
      </c>
      <c r="C113" s="4" t="s">
        <v>19</v>
      </c>
      <c r="D113" s="4" t="s">
        <v>19</v>
      </c>
      <c r="E113" s="4" t="s">
        <v>19</v>
      </c>
      <c r="F113" s="4" t="s">
        <v>19</v>
      </c>
      <c r="G113" s="4" t="s">
        <v>19</v>
      </c>
      <c r="H113" s="4" t="s">
        <v>19</v>
      </c>
      <c r="I113" s="4" t="s">
        <v>19</v>
      </c>
      <c r="J113" s="5" t="s">
        <v>19</v>
      </c>
      <c r="K113" s="4" t="s">
        <v>19</v>
      </c>
      <c r="L113" s="4" t="s">
        <v>19</v>
      </c>
      <c r="M113" s="4" t="s">
        <v>19</v>
      </c>
      <c r="N113" s="4" t="s">
        <v>19</v>
      </c>
    </row>
    <row r="114" spans="1:14" ht="16" x14ac:dyDescent="0.2">
      <c r="A114" s="3" t="s">
        <v>115</v>
      </c>
      <c r="B114" s="4">
        <v>311625000</v>
      </c>
      <c r="C114" s="4">
        <v>346529000</v>
      </c>
      <c r="D114" s="4">
        <v>55213000</v>
      </c>
      <c r="E114" s="4">
        <v>69399000</v>
      </c>
      <c r="F114" s="4">
        <v>60035000</v>
      </c>
      <c r="G114" s="4">
        <v>63843000</v>
      </c>
      <c r="H114" s="4">
        <v>57665000</v>
      </c>
      <c r="I114" s="4">
        <v>52980000</v>
      </c>
      <c r="J114" s="5">
        <v>51127000</v>
      </c>
      <c r="K114" s="4">
        <v>54374000</v>
      </c>
      <c r="L114" s="4">
        <v>52980000</v>
      </c>
      <c r="M114" s="4">
        <v>53046000</v>
      </c>
      <c r="N114" s="4">
        <v>51127000</v>
      </c>
    </row>
    <row r="115" spans="1:14" ht="16" x14ac:dyDescent="0.2">
      <c r="A115" s="3" t="s">
        <v>116</v>
      </c>
      <c r="B115" s="4">
        <v>319646000</v>
      </c>
      <c r="C115" s="4">
        <v>363156000</v>
      </c>
      <c r="D115" s="4">
        <v>79086000</v>
      </c>
      <c r="E115" s="4">
        <v>304273000</v>
      </c>
      <c r="F115" s="4">
        <v>1003325000</v>
      </c>
      <c r="G115" s="4">
        <v>1057987000</v>
      </c>
      <c r="H115" s="4">
        <v>1256153000</v>
      </c>
      <c r="I115" s="4">
        <v>1260873000</v>
      </c>
      <c r="J115" s="5">
        <v>1250853000</v>
      </c>
      <c r="K115" s="4">
        <v>1265097000</v>
      </c>
      <c r="L115" s="4">
        <v>1260873000</v>
      </c>
      <c r="M115" s="4">
        <v>1255529000</v>
      </c>
      <c r="N115" s="4">
        <v>1250853000</v>
      </c>
    </row>
    <row r="116" spans="1:14" ht="16" x14ac:dyDescent="0.2">
      <c r="A116" s="3" t="s">
        <v>117</v>
      </c>
      <c r="B116" s="4">
        <v>385318000</v>
      </c>
      <c r="C116" s="4">
        <v>460946000</v>
      </c>
      <c r="D116" s="4">
        <v>221703000</v>
      </c>
      <c r="E116" s="4">
        <v>468910000</v>
      </c>
      <c r="F116" s="4">
        <v>1245709000</v>
      </c>
      <c r="G116" s="4">
        <v>1412528000</v>
      </c>
      <c r="H116" s="4">
        <v>1782888000</v>
      </c>
      <c r="I116" s="4">
        <v>1849385000</v>
      </c>
      <c r="J116" s="5">
        <v>1763149000</v>
      </c>
      <c r="K116" s="4">
        <v>1782904000</v>
      </c>
      <c r="L116" s="4">
        <v>1849385000</v>
      </c>
      <c r="M116" s="4">
        <v>1788096000</v>
      </c>
      <c r="N116" s="4">
        <v>1763149000</v>
      </c>
    </row>
    <row r="117" spans="1:14" ht="16" x14ac:dyDescent="0.2">
      <c r="A117" s="3" t="s">
        <v>118</v>
      </c>
      <c r="B117" s="4" t="s">
        <v>19</v>
      </c>
      <c r="C117" s="4" t="s">
        <v>19</v>
      </c>
      <c r="D117" s="4" t="s">
        <v>19</v>
      </c>
      <c r="E117" s="4" t="s">
        <v>19</v>
      </c>
      <c r="F117" s="4" t="s">
        <v>19</v>
      </c>
      <c r="G117" s="4" t="s">
        <v>19</v>
      </c>
      <c r="H117" s="4" t="s">
        <v>19</v>
      </c>
      <c r="I117" s="4" t="s">
        <v>19</v>
      </c>
      <c r="J117" s="5" t="s">
        <v>19</v>
      </c>
      <c r="K117" s="4" t="s">
        <v>19</v>
      </c>
      <c r="L117" s="4" t="s">
        <v>19</v>
      </c>
      <c r="M117" s="4" t="s">
        <v>19</v>
      </c>
      <c r="N117" s="4" t="s">
        <v>19</v>
      </c>
    </row>
    <row r="118" spans="1:14" ht="16" x14ac:dyDescent="0.2">
      <c r="A118" s="3" t="s">
        <v>119</v>
      </c>
      <c r="B118" s="4">
        <v>32434000</v>
      </c>
      <c r="C118" s="4">
        <v>62570000</v>
      </c>
      <c r="D118" s="4">
        <v>638731000</v>
      </c>
      <c r="E118" s="4">
        <v>754666000</v>
      </c>
      <c r="F118" s="4">
        <v>752184000</v>
      </c>
      <c r="G118" s="4">
        <v>932393000</v>
      </c>
      <c r="H118" s="4">
        <v>1860581000</v>
      </c>
      <c r="I118" s="4">
        <v>2276764000</v>
      </c>
      <c r="J118" s="5">
        <v>2517321000</v>
      </c>
      <c r="K118" s="4">
        <v>2160026000</v>
      </c>
      <c r="L118" s="4">
        <v>2276764000</v>
      </c>
      <c r="M118" s="4">
        <v>2382192000</v>
      </c>
      <c r="N118" s="4">
        <v>2517321000</v>
      </c>
    </row>
    <row r="119" spans="1:14" ht="16" x14ac:dyDescent="0.2">
      <c r="A119" s="3" t="s">
        <v>120</v>
      </c>
      <c r="B119" s="4">
        <v>12000</v>
      </c>
      <c r="C119" s="4">
        <v>13000</v>
      </c>
      <c r="D119" s="4">
        <v>51000</v>
      </c>
      <c r="E119" s="4">
        <v>54000</v>
      </c>
      <c r="F119" s="4">
        <v>57000</v>
      </c>
      <c r="G119" s="4">
        <v>61000</v>
      </c>
      <c r="H119" s="4">
        <v>67000</v>
      </c>
      <c r="I119" s="4">
        <v>70000</v>
      </c>
      <c r="J119" s="5">
        <v>72000</v>
      </c>
      <c r="K119" s="4">
        <v>69000</v>
      </c>
      <c r="L119" s="4">
        <v>70000</v>
      </c>
      <c r="M119" s="4">
        <v>71000</v>
      </c>
      <c r="N119" s="4">
        <v>72000</v>
      </c>
    </row>
    <row r="120" spans="1:14" ht="16" x14ac:dyDescent="0.2">
      <c r="A120" s="3" t="s">
        <v>121</v>
      </c>
      <c r="B120" s="4">
        <v>32422000</v>
      </c>
      <c r="C120" s="4">
        <v>62557000</v>
      </c>
      <c r="D120" s="4">
        <v>638680000</v>
      </c>
      <c r="E120" s="4">
        <v>754612000</v>
      </c>
      <c r="F120" s="4">
        <v>752127000</v>
      </c>
      <c r="G120" s="4">
        <v>932332000</v>
      </c>
      <c r="H120" s="4">
        <v>1860514000</v>
      </c>
      <c r="I120" s="4">
        <v>2276694000</v>
      </c>
      <c r="J120" s="5">
        <v>2517249000</v>
      </c>
      <c r="K120" s="4">
        <v>2159957000</v>
      </c>
      <c r="L120" s="4">
        <v>2276694000</v>
      </c>
      <c r="M120" s="4">
        <v>2382121000</v>
      </c>
      <c r="N120" s="4">
        <v>2517249000</v>
      </c>
    </row>
    <row r="121" spans="1:14" ht="16" x14ac:dyDescent="0.2">
      <c r="A121" s="3" t="s">
        <v>122</v>
      </c>
      <c r="B121" s="4">
        <v>1319000</v>
      </c>
      <c r="C121" s="4">
        <v>1319000</v>
      </c>
      <c r="D121" s="4">
        <v>1319000</v>
      </c>
      <c r="E121" s="4">
        <v>1319000</v>
      </c>
      <c r="F121" s="4">
        <v>1319000</v>
      </c>
      <c r="G121" s="4">
        <v>1319000</v>
      </c>
      <c r="H121" s="4">
        <v>1319000</v>
      </c>
      <c r="I121" s="4">
        <v>1319000</v>
      </c>
      <c r="J121" s="5">
        <v>1319000</v>
      </c>
      <c r="K121" s="4">
        <v>1319000</v>
      </c>
      <c r="L121" s="4">
        <v>1319000</v>
      </c>
      <c r="M121" s="4">
        <v>1319000</v>
      </c>
      <c r="N121" s="4">
        <v>1319000</v>
      </c>
    </row>
    <row r="122" spans="1:14" ht="16" x14ac:dyDescent="0.2">
      <c r="A122" s="3" t="s">
        <v>123</v>
      </c>
      <c r="B122" s="4">
        <v>-259269000</v>
      </c>
      <c r="C122" s="4">
        <v>-347401000</v>
      </c>
      <c r="D122" s="4">
        <v>-443760000</v>
      </c>
      <c r="E122" s="4">
        <v>-488607000</v>
      </c>
      <c r="F122" s="4">
        <v>-668232000</v>
      </c>
      <c r="G122" s="4">
        <v>-935403000</v>
      </c>
      <c r="H122" s="4">
        <v>-1189634000</v>
      </c>
      <c r="I122" s="4">
        <v>-1535032000</v>
      </c>
      <c r="J122" s="5">
        <v>-1626875000</v>
      </c>
      <c r="K122" s="4">
        <v>-1470634000</v>
      </c>
      <c r="L122" s="4">
        <v>-1535032000</v>
      </c>
      <c r="M122" s="4">
        <v>-1589278000</v>
      </c>
      <c r="N122" s="4">
        <v>-1626875000</v>
      </c>
    </row>
    <row r="123" spans="1:14" ht="16" x14ac:dyDescent="0.2">
      <c r="A123" s="3" t="s">
        <v>124</v>
      </c>
      <c r="B123" s="4">
        <v>-351000</v>
      </c>
      <c r="C123" s="4">
        <v>-364000</v>
      </c>
      <c r="D123" s="4">
        <v>-159000</v>
      </c>
      <c r="E123" s="4">
        <v>-174000</v>
      </c>
      <c r="F123" s="4">
        <v>225000</v>
      </c>
      <c r="G123" s="4">
        <v>-704000</v>
      </c>
      <c r="H123" s="4">
        <v>-2928000</v>
      </c>
      <c r="I123" s="4">
        <v>-905000</v>
      </c>
      <c r="J123" s="5">
        <v>-4042000</v>
      </c>
      <c r="K123" s="4">
        <v>-3791000</v>
      </c>
      <c r="L123" s="4">
        <v>-905000</v>
      </c>
      <c r="M123" s="4">
        <v>834000</v>
      </c>
      <c r="N123" s="4">
        <v>-4042000</v>
      </c>
    </row>
    <row r="124" spans="1:14" ht="16" x14ac:dyDescent="0.2">
      <c r="A124" s="3" t="s">
        <v>125</v>
      </c>
      <c r="B124" s="4">
        <v>-228505000</v>
      </c>
      <c r="C124" s="4">
        <v>-286514000</v>
      </c>
      <c r="D124" s="4">
        <v>193493000</v>
      </c>
      <c r="E124" s="4">
        <v>264566000</v>
      </c>
      <c r="F124" s="4">
        <v>82858000</v>
      </c>
      <c r="G124" s="4">
        <v>-5033000</v>
      </c>
      <c r="H124" s="4">
        <v>666700000</v>
      </c>
      <c r="I124" s="4">
        <v>739508000</v>
      </c>
      <c r="J124" s="5">
        <v>885085000</v>
      </c>
      <c r="K124" s="4">
        <v>684282000</v>
      </c>
      <c r="L124" s="4">
        <v>739508000</v>
      </c>
      <c r="M124" s="4">
        <v>792429000</v>
      </c>
      <c r="N124" s="4">
        <v>885085000</v>
      </c>
    </row>
    <row r="125" spans="1:14" ht="16" x14ac:dyDescent="0.2">
      <c r="A125" s="3" t="s">
        <v>126</v>
      </c>
      <c r="B125" s="4" t="s">
        <v>19</v>
      </c>
      <c r="C125" s="4" t="s">
        <v>19</v>
      </c>
      <c r="D125" s="4" t="s">
        <v>19</v>
      </c>
      <c r="E125" s="4" t="s">
        <v>19</v>
      </c>
      <c r="F125" s="4" t="s">
        <v>19</v>
      </c>
      <c r="G125" s="4" t="s">
        <v>19</v>
      </c>
      <c r="H125" s="4" t="s">
        <v>19</v>
      </c>
      <c r="I125" s="4" t="s">
        <v>19</v>
      </c>
      <c r="J125" s="5" t="s">
        <v>19</v>
      </c>
      <c r="K125" s="4" t="s">
        <v>19</v>
      </c>
      <c r="L125" s="4" t="s">
        <v>19</v>
      </c>
      <c r="M125" s="4" t="s">
        <v>19</v>
      </c>
      <c r="N125" s="4" t="s">
        <v>19</v>
      </c>
    </row>
    <row r="126" spans="1:14" ht="16" x14ac:dyDescent="0.2">
      <c r="A126" s="3" t="s">
        <v>127</v>
      </c>
      <c r="B126" s="4">
        <v>-228505000</v>
      </c>
      <c r="C126" s="4">
        <v>-286514000</v>
      </c>
      <c r="D126" s="4">
        <v>193493000</v>
      </c>
      <c r="E126" s="4">
        <v>264566000</v>
      </c>
      <c r="F126" s="4">
        <v>82858000</v>
      </c>
      <c r="G126" s="4">
        <v>-5033000</v>
      </c>
      <c r="H126" s="4">
        <v>666700000</v>
      </c>
      <c r="I126" s="4">
        <v>739508000</v>
      </c>
      <c r="J126" s="5">
        <v>885085000</v>
      </c>
      <c r="K126" s="4">
        <v>684282000</v>
      </c>
      <c r="L126" s="4">
        <v>739508000</v>
      </c>
      <c r="M126" s="4">
        <v>792429000</v>
      </c>
      <c r="N126" s="4">
        <v>885085000</v>
      </c>
    </row>
    <row r="127" spans="1:14" ht="16" x14ac:dyDescent="0.2">
      <c r="A127" s="3" t="s">
        <v>128</v>
      </c>
      <c r="B127" s="4">
        <v>156813000</v>
      </c>
      <c r="C127" s="4">
        <v>174432000</v>
      </c>
      <c r="D127" s="4">
        <v>415196000</v>
      </c>
      <c r="E127" s="4">
        <v>733476000</v>
      </c>
      <c r="F127" s="4">
        <v>1328567000</v>
      </c>
      <c r="G127" s="4">
        <v>1407495000</v>
      </c>
      <c r="H127" s="4">
        <v>2449588000</v>
      </c>
      <c r="I127" s="4">
        <v>2588893000</v>
      </c>
      <c r="J127" s="5">
        <v>2648234000</v>
      </c>
      <c r="K127" s="4">
        <v>2467186000</v>
      </c>
      <c r="L127" s="4">
        <v>2588893000</v>
      </c>
      <c r="M127" s="4">
        <v>2580525000</v>
      </c>
      <c r="N127" s="4">
        <v>2648234000</v>
      </c>
    </row>
    <row r="128" spans="1:14" ht="16" x14ac:dyDescent="0.2">
      <c r="A128" s="30" t="s">
        <v>129</v>
      </c>
      <c r="B128" s="28">
        <v>40296000</v>
      </c>
      <c r="C128" s="28">
        <v>40296000</v>
      </c>
      <c r="D128" s="28">
        <v>50576000</v>
      </c>
      <c r="E128" s="28">
        <v>54322000</v>
      </c>
      <c r="F128" s="28">
        <v>57383000</v>
      </c>
      <c r="G128" s="28">
        <v>60898000</v>
      </c>
      <c r="H128" s="28">
        <v>67444000</v>
      </c>
      <c r="I128" s="28">
        <v>69907000</v>
      </c>
      <c r="J128" s="29">
        <v>71343000</v>
      </c>
      <c r="K128" s="28">
        <v>69256000</v>
      </c>
      <c r="L128" s="28">
        <v>69907000</v>
      </c>
      <c r="M128" s="28">
        <v>70531000</v>
      </c>
      <c r="N128" s="28">
        <v>71343000</v>
      </c>
    </row>
    <row r="129" spans="1:14" ht="16" x14ac:dyDescent="0.2">
      <c r="A129" s="16" t="s">
        <v>192</v>
      </c>
      <c r="B129" s="17"/>
      <c r="C129" s="22">
        <f>(C128/B128)-1</f>
        <v>0</v>
      </c>
      <c r="D129" s="22">
        <f>(D128/C128)-1</f>
        <v>0.25511216994242614</v>
      </c>
      <c r="E129" s="22">
        <f>(E128/D128)-1</f>
        <v>7.4066751028155631E-2</v>
      </c>
      <c r="F129" s="22">
        <f t="shared" ref="F129:L129" si="12">(F128/E128)-1</f>
        <v>5.6349177128971695E-2</v>
      </c>
      <c r="G129" s="22">
        <f t="shared" si="12"/>
        <v>6.1255075545022075E-2</v>
      </c>
      <c r="H129" s="22">
        <f t="shared" si="12"/>
        <v>0.10749121481822055</v>
      </c>
      <c r="I129" s="22">
        <f t="shared" si="12"/>
        <v>3.651918628788331E-2</v>
      </c>
      <c r="J129" s="22">
        <f t="shared" si="12"/>
        <v>2.0541576666142092E-2</v>
      </c>
      <c r="K129" s="22">
        <f t="shared" si="12"/>
        <v>-2.9253045148087353E-2</v>
      </c>
      <c r="L129" s="22">
        <f t="shared" si="12"/>
        <v>9.3999075892341466E-3</v>
      </c>
      <c r="M129" s="22">
        <f t="shared" ref="M129" si="13">(M128/L128)-1</f>
        <v>8.9261447351480783E-3</v>
      </c>
      <c r="N129" s="22">
        <f t="shared" ref="N129" si="14">(N128/M128)-1</f>
        <v>1.1512668188456088E-2</v>
      </c>
    </row>
    <row r="130" spans="1:14" ht="16" x14ac:dyDescent="0.2">
      <c r="A130" s="3" t="s">
        <v>130</v>
      </c>
      <c r="B130" s="4" t="s">
        <v>19</v>
      </c>
      <c r="C130" s="4" t="s">
        <v>19</v>
      </c>
      <c r="D130" s="4" t="s">
        <v>19</v>
      </c>
      <c r="E130" s="4" t="s">
        <v>19</v>
      </c>
      <c r="F130" s="4">
        <v>11863000</v>
      </c>
      <c r="G130" s="4">
        <v>41438000</v>
      </c>
      <c r="H130" s="4">
        <v>46791000</v>
      </c>
      <c r="I130" s="4">
        <v>44950000</v>
      </c>
      <c r="J130" s="5">
        <v>46397000</v>
      </c>
      <c r="K130" s="4">
        <v>45906000</v>
      </c>
      <c r="L130" s="4">
        <v>44950000</v>
      </c>
      <c r="M130" s="4">
        <v>44216000</v>
      </c>
      <c r="N130" s="4">
        <v>46397000</v>
      </c>
    </row>
    <row r="131" spans="1:14" ht="16" x14ac:dyDescent="0.2">
      <c r="A131" s="3" t="s">
        <v>131</v>
      </c>
      <c r="B131" s="4">
        <v>-33205000</v>
      </c>
      <c r="C131" s="4">
        <v>-69305000</v>
      </c>
      <c r="D131" s="4">
        <v>-61902000</v>
      </c>
      <c r="E131" s="4">
        <v>69027000</v>
      </c>
      <c r="F131" s="4">
        <v>204883000</v>
      </c>
      <c r="G131" s="4">
        <v>508032000</v>
      </c>
      <c r="H131" s="4">
        <v>662617000</v>
      </c>
      <c r="I131" s="4">
        <v>684054000</v>
      </c>
      <c r="J131" s="5">
        <v>534399000</v>
      </c>
      <c r="K131" s="4">
        <v>139368000</v>
      </c>
      <c r="L131" s="4">
        <v>684054000</v>
      </c>
      <c r="M131" s="4">
        <v>418940000</v>
      </c>
      <c r="N131" s="4">
        <v>534399000</v>
      </c>
    </row>
    <row r="132" spans="1:14" ht="16" x14ac:dyDescent="0.2">
      <c r="A132" s="3" t="s">
        <v>132</v>
      </c>
      <c r="B132" s="6">
        <v>14.53</v>
      </c>
      <c r="C132" s="6">
        <v>24.19</v>
      </c>
      <c r="D132" s="6">
        <v>-31.99</v>
      </c>
      <c r="E132" s="6">
        <v>26.09</v>
      </c>
      <c r="F132" s="6">
        <v>247.27</v>
      </c>
      <c r="G132" s="6">
        <v>-10094.02</v>
      </c>
      <c r="H132" s="6">
        <v>99.39</v>
      </c>
      <c r="I132" s="6">
        <v>92.5</v>
      </c>
      <c r="J132" s="7">
        <v>60.38</v>
      </c>
      <c r="K132" s="6">
        <v>20.37</v>
      </c>
      <c r="L132" s="6">
        <v>92.5</v>
      </c>
      <c r="M132" s="6">
        <v>52.87</v>
      </c>
      <c r="N132" s="6">
        <v>60.38</v>
      </c>
    </row>
    <row r="133" spans="1:14" ht="16" x14ac:dyDescent="0.2">
      <c r="A133" s="3" t="s">
        <v>133</v>
      </c>
      <c r="B133" s="6">
        <v>-153.97</v>
      </c>
      <c r="C133" s="6">
        <v>-170.79</v>
      </c>
      <c r="D133" s="6">
        <v>46.17</v>
      </c>
      <c r="E133" s="6">
        <v>30.6</v>
      </c>
      <c r="F133" s="6">
        <v>-0.63</v>
      </c>
      <c r="G133" s="6">
        <v>-6.57</v>
      </c>
      <c r="H133" s="6">
        <v>24.81</v>
      </c>
      <c r="I133" s="6">
        <v>26.6</v>
      </c>
      <c r="J133" s="7">
        <v>31.76</v>
      </c>
      <c r="K133" s="6">
        <v>25.58</v>
      </c>
      <c r="L133" s="6">
        <v>26.6</v>
      </c>
      <c r="M133" s="6">
        <v>28.86</v>
      </c>
      <c r="N133" s="6">
        <v>31.76</v>
      </c>
    </row>
    <row r="134" spans="1:14" ht="16" x14ac:dyDescent="0.2">
      <c r="A134" s="3" t="s">
        <v>134</v>
      </c>
      <c r="B134" s="6">
        <v>2.19</v>
      </c>
      <c r="C134" s="6">
        <v>1.62</v>
      </c>
      <c r="D134" s="6">
        <v>2.41</v>
      </c>
      <c r="E134" s="6">
        <v>3.44</v>
      </c>
      <c r="F134" s="6">
        <v>4.59</v>
      </c>
      <c r="G134" s="6">
        <v>3.22</v>
      </c>
      <c r="H134" s="6">
        <v>4.0199999999999996</v>
      </c>
      <c r="I134" s="6">
        <v>3.8</v>
      </c>
      <c r="J134" s="7">
        <v>4.4800000000000004</v>
      </c>
      <c r="K134" s="6">
        <v>4.0999999999999996</v>
      </c>
      <c r="L134" s="6">
        <v>3.8</v>
      </c>
      <c r="M134" s="6">
        <v>4.1900000000000004</v>
      </c>
      <c r="N134" s="6">
        <v>4.4800000000000004</v>
      </c>
    </row>
    <row r="135" spans="1:14" ht="16" x14ac:dyDescent="0.2">
      <c r="A135" s="3" t="s">
        <v>135</v>
      </c>
      <c r="B135" s="4" t="s">
        <v>19</v>
      </c>
      <c r="C135" s="6">
        <v>70.209999999999994</v>
      </c>
      <c r="D135" s="6">
        <v>70.650000000000006</v>
      </c>
      <c r="E135" s="6">
        <v>65.400000000000006</v>
      </c>
      <c r="F135" s="6">
        <v>57.8</v>
      </c>
      <c r="G135" s="6">
        <v>61.03</v>
      </c>
      <c r="H135" s="6">
        <v>62.45</v>
      </c>
      <c r="I135" s="6">
        <v>61.24</v>
      </c>
      <c r="J135" s="7">
        <v>52.29</v>
      </c>
      <c r="K135" s="6">
        <v>56.48</v>
      </c>
      <c r="L135" s="6">
        <v>61.24</v>
      </c>
      <c r="M135" s="6">
        <v>43.24</v>
      </c>
      <c r="N135" s="6">
        <v>52.29</v>
      </c>
    </row>
    <row r="136" spans="1:14" ht="16" x14ac:dyDescent="0.2">
      <c r="A136" s="3" t="s">
        <v>136</v>
      </c>
      <c r="B136" s="4" t="s">
        <v>19</v>
      </c>
      <c r="C136" s="4">
        <v>826</v>
      </c>
      <c r="D136" s="4">
        <v>962</v>
      </c>
      <c r="E136" s="4">
        <v>1212</v>
      </c>
      <c r="F136" s="4">
        <v>1813</v>
      </c>
      <c r="G136" s="4">
        <v>2539</v>
      </c>
      <c r="H136" s="4">
        <v>3544</v>
      </c>
      <c r="I136" s="4">
        <v>4619</v>
      </c>
      <c r="J136" s="5">
        <v>4619</v>
      </c>
      <c r="K136" s="4">
        <v>3544</v>
      </c>
      <c r="L136" s="4">
        <v>4619</v>
      </c>
      <c r="M136" s="4">
        <v>4619</v>
      </c>
      <c r="N136" s="4">
        <v>4619</v>
      </c>
    </row>
    <row r="138" spans="1:14" ht="16" x14ac:dyDescent="0.2">
      <c r="A138" s="2" t="s">
        <v>19</v>
      </c>
      <c r="B138" s="2" t="s">
        <v>0</v>
      </c>
      <c r="C138" s="2" t="s">
        <v>1</v>
      </c>
      <c r="D138" s="2" t="s">
        <v>2</v>
      </c>
      <c r="E138" s="2" t="s">
        <v>3</v>
      </c>
      <c r="F138" s="2" t="s">
        <v>4</v>
      </c>
      <c r="G138" s="2" t="s">
        <v>5</v>
      </c>
      <c r="H138" s="2" t="s">
        <v>6</v>
      </c>
      <c r="I138" s="2" t="s">
        <v>7</v>
      </c>
      <c r="J138" s="2" t="s">
        <v>8</v>
      </c>
      <c r="K138" s="2" t="s">
        <v>9</v>
      </c>
      <c r="L138" s="2" t="s">
        <v>10</v>
      </c>
      <c r="M138" s="2" t="s">
        <v>11</v>
      </c>
      <c r="N138" s="2" t="s">
        <v>12</v>
      </c>
    </row>
    <row r="139" spans="1:14" ht="16" x14ac:dyDescent="0.2">
      <c r="A139" s="3" t="s">
        <v>137</v>
      </c>
      <c r="B139" s="4">
        <v>-73486000</v>
      </c>
      <c r="C139" s="4">
        <v>-86681000</v>
      </c>
      <c r="D139" s="4">
        <v>-96359000</v>
      </c>
      <c r="E139" s="4">
        <v>-99011000</v>
      </c>
      <c r="F139" s="4">
        <v>-175522000</v>
      </c>
      <c r="G139" s="4">
        <v>-266944000</v>
      </c>
      <c r="H139" s="4">
        <v>-306866000</v>
      </c>
      <c r="I139" s="4">
        <v>-345398000</v>
      </c>
      <c r="J139" s="5">
        <v>-241082000</v>
      </c>
      <c r="K139" s="4">
        <v>-84841000</v>
      </c>
      <c r="L139" s="4">
        <v>-64398000</v>
      </c>
      <c r="M139" s="4">
        <v>-54246000</v>
      </c>
      <c r="N139" s="4">
        <v>-37597000</v>
      </c>
    </row>
    <row r="140" spans="1:14" ht="16" x14ac:dyDescent="0.2">
      <c r="A140" s="3" t="s">
        <v>138</v>
      </c>
      <c r="B140" s="4">
        <v>4062000</v>
      </c>
      <c r="C140" s="4">
        <v>3751000</v>
      </c>
      <c r="D140" s="4">
        <v>3703000</v>
      </c>
      <c r="E140" s="4">
        <v>5792000</v>
      </c>
      <c r="F140" s="4">
        <v>19774000</v>
      </c>
      <c r="G140" s="4">
        <v>24532000</v>
      </c>
      <c r="H140" s="4">
        <v>24455000</v>
      </c>
      <c r="I140" s="4">
        <v>29182000</v>
      </c>
      <c r="J140" s="5">
        <v>30004000</v>
      </c>
      <c r="K140" s="4">
        <v>7492000</v>
      </c>
      <c r="L140" s="4">
        <v>7500000</v>
      </c>
      <c r="M140" s="4">
        <v>7592000</v>
      </c>
      <c r="N140" s="4">
        <v>7420000</v>
      </c>
    </row>
    <row r="141" spans="1:14" ht="16" x14ac:dyDescent="0.2">
      <c r="A141" s="3" t="s">
        <v>139</v>
      </c>
      <c r="B141" s="4">
        <v>12733000</v>
      </c>
      <c r="C141" s="4">
        <v>20962000</v>
      </c>
      <c r="D141" s="4">
        <v>20832000</v>
      </c>
      <c r="E141" s="4">
        <v>41412000</v>
      </c>
      <c r="F141" s="4">
        <v>99616000</v>
      </c>
      <c r="G141" s="4">
        <v>198200000</v>
      </c>
      <c r="H141" s="4">
        <v>261554000</v>
      </c>
      <c r="I141" s="4">
        <v>377716000</v>
      </c>
      <c r="J141" s="5">
        <v>388055000</v>
      </c>
      <c r="K141" s="4">
        <v>99227000</v>
      </c>
      <c r="L141" s="4">
        <v>95748000</v>
      </c>
      <c r="M141" s="4">
        <v>89587000</v>
      </c>
      <c r="N141" s="4">
        <v>103493000</v>
      </c>
    </row>
    <row r="142" spans="1:14" ht="16" x14ac:dyDescent="0.2">
      <c r="A142" s="30" t="s">
        <v>140</v>
      </c>
      <c r="B142" s="28">
        <v>12787000</v>
      </c>
      <c r="C142" s="28">
        <v>21004000</v>
      </c>
      <c r="D142" s="28">
        <v>21235000</v>
      </c>
      <c r="E142" s="28">
        <v>37403000</v>
      </c>
      <c r="F142" s="28">
        <v>75776000</v>
      </c>
      <c r="G142" s="28">
        <v>149313000</v>
      </c>
      <c r="H142" s="28">
        <v>251069000</v>
      </c>
      <c r="I142" s="28">
        <v>381454000</v>
      </c>
      <c r="J142" s="29">
        <v>418601000</v>
      </c>
      <c r="K142" s="28">
        <v>99198000</v>
      </c>
      <c r="L142" s="28">
        <v>102136000</v>
      </c>
      <c r="M142" s="28">
        <v>103955000</v>
      </c>
      <c r="N142" s="28">
        <v>113312000</v>
      </c>
    </row>
    <row r="143" spans="1:14" ht="16" x14ac:dyDescent="0.2">
      <c r="A143" s="12" t="s">
        <v>193</v>
      </c>
      <c r="B143" s="22">
        <f t="shared" ref="B143:N143" si="15">B142/B2</f>
        <v>0.19590629835608464</v>
      </c>
      <c r="C143" s="22">
        <f t="shared" si="15"/>
        <v>0.20722587264942086</v>
      </c>
      <c r="D143" s="22">
        <f t="shared" si="15"/>
        <v>0.13742646535377526</v>
      </c>
      <c r="E143" s="22">
        <f t="shared" si="15"/>
        <v>0.1400777481499236</v>
      </c>
      <c r="F143" s="22">
        <f t="shared" si="15"/>
        <v>0.17968320212463246</v>
      </c>
      <c r="G143" s="22">
        <f t="shared" si="15"/>
        <v>0.25290999017581894</v>
      </c>
      <c r="H143" s="22">
        <f t="shared" si="15"/>
        <v>0.28733597167256819</v>
      </c>
      <c r="I143" s="22">
        <f t="shared" si="15"/>
        <v>0.29707329989719944</v>
      </c>
      <c r="J143" s="22">
        <f t="shared" si="15"/>
        <v>0.28150630395076276</v>
      </c>
      <c r="K143" s="22">
        <f t="shared" si="15"/>
        <v>0.29733739782567642</v>
      </c>
      <c r="L143" s="22">
        <f t="shared" si="15"/>
        <v>0.28268089628907977</v>
      </c>
      <c r="M143" s="22">
        <f t="shared" si="15"/>
        <v>0.28227164114260889</v>
      </c>
      <c r="N143" s="22">
        <f t="shared" si="15"/>
        <v>0.26737707973977737</v>
      </c>
    </row>
    <row r="144" spans="1:14" ht="16" x14ac:dyDescent="0.2">
      <c r="A144" s="3" t="s">
        <v>141</v>
      </c>
      <c r="B144" s="4">
        <v>-2000</v>
      </c>
      <c r="C144" s="4">
        <v>-4000</v>
      </c>
      <c r="D144" s="4">
        <v>-302000</v>
      </c>
      <c r="E144" s="4">
        <v>-4960000</v>
      </c>
      <c r="F144" s="4">
        <v>-3292000</v>
      </c>
      <c r="G144" s="4">
        <v>-364000</v>
      </c>
      <c r="H144" s="4">
        <v>-2579000</v>
      </c>
      <c r="I144" s="4">
        <v>-562000</v>
      </c>
      <c r="J144" s="5">
        <v>-637000</v>
      </c>
      <c r="K144" s="4">
        <v>716000</v>
      </c>
      <c r="L144" s="4">
        <v>-976000</v>
      </c>
      <c r="M144" s="4">
        <v>-188000</v>
      </c>
      <c r="N144" s="4">
        <v>-189000</v>
      </c>
    </row>
    <row r="145" spans="1:14" ht="16" x14ac:dyDescent="0.2">
      <c r="A145" s="3" t="s">
        <v>142</v>
      </c>
      <c r="B145" s="4" t="s">
        <v>19</v>
      </c>
      <c r="C145" s="4" t="s">
        <v>19</v>
      </c>
      <c r="D145" s="4" t="s">
        <v>19</v>
      </c>
      <c r="E145" s="4" t="s">
        <v>19</v>
      </c>
      <c r="F145" s="4" t="s">
        <v>19</v>
      </c>
      <c r="G145" s="4" t="s">
        <v>19</v>
      </c>
      <c r="H145" s="4" t="s">
        <v>19</v>
      </c>
      <c r="I145" s="4" t="s">
        <v>19</v>
      </c>
      <c r="J145" s="5" t="s">
        <v>19</v>
      </c>
      <c r="K145" s="4" t="s">
        <v>19</v>
      </c>
      <c r="L145" s="4" t="s">
        <v>19</v>
      </c>
      <c r="M145" s="4" t="s">
        <v>19</v>
      </c>
      <c r="N145" s="4" t="s">
        <v>19</v>
      </c>
    </row>
    <row r="146" spans="1:14" ht="16" x14ac:dyDescent="0.2">
      <c r="A146" s="3" t="s">
        <v>143</v>
      </c>
      <c r="B146" s="4">
        <v>-52000</v>
      </c>
      <c r="C146" s="4">
        <v>-38000</v>
      </c>
      <c r="D146" s="4">
        <v>-101000</v>
      </c>
      <c r="E146" s="4">
        <v>8969000</v>
      </c>
      <c r="F146" s="4">
        <v>27132000</v>
      </c>
      <c r="G146" s="4">
        <v>49251000</v>
      </c>
      <c r="H146" s="4">
        <v>13064000</v>
      </c>
      <c r="I146" s="4">
        <v>-3176000</v>
      </c>
      <c r="J146" s="5">
        <v>-29909000</v>
      </c>
      <c r="K146" s="4">
        <v>-687000</v>
      </c>
      <c r="L146" s="4">
        <v>-5412000</v>
      </c>
      <c r="M146" s="4">
        <v>-14180000</v>
      </c>
      <c r="N146" s="4">
        <v>-9630000</v>
      </c>
    </row>
    <row r="147" spans="1:14" ht="16" x14ac:dyDescent="0.2">
      <c r="A147" s="3" t="s">
        <v>144</v>
      </c>
      <c r="B147" s="4">
        <v>9730000</v>
      </c>
      <c r="C147" s="4">
        <v>23890000</v>
      </c>
      <c r="D147" s="4">
        <v>26943000</v>
      </c>
      <c r="E147" s="4">
        <v>9818000</v>
      </c>
      <c r="F147" s="4">
        <v>26592000</v>
      </c>
      <c r="G147" s="4">
        <v>1539000</v>
      </c>
      <c r="H147" s="4">
        <v>27837000</v>
      </c>
      <c r="I147" s="4">
        <v>-74470000</v>
      </c>
      <c r="J147" s="5">
        <v>-128422000</v>
      </c>
      <c r="K147" s="4">
        <v>-27622000</v>
      </c>
      <c r="L147" s="4">
        <v>-12979000</v>
      </c>
      <c r="M147" s="4">
        <v>10797000</v>
      </c>
      <c r="N147" s="4">
        <v>-98618000</v>
      </c>
    </row>
    <row r="148" spans="1:14" ht="16" x14ac:dyDescent="0.2">
      <c r="A148" s="3" t="s">
        <v>145</v>
      </c>
      <c r="B148" s="4">
        <v>-10123000</v>
      </c>
      <c r="C148" s="4">
        <v>-9263000</v>
      </c>
      <c r="D148" s="4">
        <v>-15901000</v>
      </c>
      <c r="E148" s="4">
        <v>-15224000</v>
      </c>
      <c r="F148" s="4">
        <v>-12692000</v>
      </c>
      <c r="G148" s="4">
        <v>-47633000</v>
      </c>
      <c r="H148" s="4">
        <v>-62277000</v>
      </c>
      <c r="I148" s="4">
        <v>-91450000</v>
      </c>
      <c r="J148" s="5">
        <v>-59812000</v>
      </c>
      <c r="K148" s="4">
        <v>-18780000</v>
      </c>
      <c r="L148" s="4">
        <v>-53190000</v>
      </c>
      <c r="M148" s="4">
        <v>73364000</v>
      </c>
      <c r="N148" s="4">
        <v>-61206000</v>
      </c>
    </row>
    <row r="149" spans="1:14" ht="16" x14ac:dyDescent="0.2">
      <c r="A149" s="3" t="s">
        <v>146</v>
      </c>
      <c r="B149" s="4" t="s">
        <v>19</v>
      </c>
      <c r="C149" s="4" t="s">
        <v>19</v>
      </c>
      <c r="D149" s="4" t="s">
        <v>19</v>
      </c>
      <c r="E149" s="4" t="s">
        <v>19</v>
      </c>
      <c r="F149" s="4" t="s">
        <v>19</v>
      </c>
      <c r="G149" s="4" t="s">
        <v>19</v>
      </c>
      <c r="H149" s="4" t="s">
        <v>19</v>
      </c>
      <c r="I149" s="4" t="s">
        <v>19</v>
      </c>
      <c r="J149" s="5" t="s">
        <v>19</v>
      </c>
      <c r="K149" s="4" t="s">
        <v>19</v>
      </c>
      <c r="L149" s="4" t="s">
        <v>19</v>
      </c>
      <c r="M149" s="4" t="s">
        <v>19</v>
      </c>
      <c r="N149" s="4" t="s">
        <v>19</v>
      </c>
    </row>
    <row r="150" spans="1:14" ht="16" x14ac:dyDescent="0.2">
      <c r="A150" s="3" t="s">
        <v>147</v>
      </c>
      <c r="B150" s="4">
        <v>-460000</v>
      </c>
      <c r="C150" s="4">
        <v>-450000</v>
      </c>
      <c r="D150" s="4">
        <v>-2595000</v>
      </c>
      <c r="E150" s="4">
        <v>-9583000</v>
      </c>
      <c r="F150" s="4">
        <v>-3794000</v>
      </c>
      <c r="G150" s="4">
        <v>4824000</v>
      </c>
      <c r="H150" s="4">
        <v>-19865000</v>
      </c>
      <c r="I150" s="4">
        <v>2315000</v>
      </c>
      <c r="J150" s="5">
        <v>-5378000</v>
      </c>
      <c r="K150" s="4">
        <v>1274000</v>
      </c>
      <c r="L150" s="4">
        <v>-3867000</v>
      </c>
      <c r="M150" s="4">
        <v>-2909000</v>
      </c>
      <c r="N150" s="4">
        <v>124000</v>
      </c>
    </row>
    <row r="151" spans="1:14" ht="16" x14ac:dyDescent="0.2">
      <c r="A151" s="3" t="s">
        <v>148</v>
      </c>
      <c r="B151" s="4">
        <v>3849000</v>
      </c>
      <c r="C151" s="4">
        <v>5244000</v>
      </c>
      <c r="D151" s="4">
        <v>7744000</v>
      </c>
      <c r="E151" s="4">
        <v>12651000</v>
      </c>
      <c r="F151" s="4">
        <v>20952000</v>
      </c>
      <c r="G151" s="4">
        <v>36075000</v>
      </c>
      <c r="H151" s="4">
        <v>60394000</v>
      </c>
      <c r="I151" s="4">
        <v>-13026000</v>
      </c>
      <c r="J151" s="5">
        <v>-11883000</v>
      </c>
      <c r="K151" s="4">
        <v>-18093000</v>
      </c>
      <c r="L151" s="4">
        <v>3107000</v>
      </c>
      <c r="M151" s="4">
        <v>-12935000</v>
      </c>
      <c r="N151" s="4">
        <v>16038000</v>
      </c>
    </row>
    <row r="152" spans="1:14" ht="16" x14ac:dyDescent="0.2">
      <c r="A152" s="3" t="s">
        <v>149</v>
      </c>
      <c r="B152" s="4">
        <v>16464000</v>
      </c>
      <c r="C152" s="4">
        <v>28359000</v>
      </c>
      <c r="D152" s="4">
        <v>37695000</v>
      </c>
      <c r="E152" s="4">
        <v>21974000</v>
      </c>
      <c r="F152" s="4">
        <v>22126000</v>
      </c>
      <c r="G152" s="4">
        <v>8273000</v>
      </c>
      <c r="H152" s="4">
        <v>49585000</v>
      </c>
      <c r="I152" s="4">
        <v>27691000</v>
      </c>
      <c r="J152" s="5">
        <v>-51349000</v>
      </c>
      <c r="K152" s="4">
        <v>7977000</v>
      </c>
      <c r="L152" s="4">
        <v>40971000</v>
      </c>
      <c r="M152" s="4">
        <v>-46723000</v>
      </c>
      <c r="N152" s="4">
        <v>-53574000</v>
      </c>
    </row>
    <row r="153" spans="1:14" ht="16" x14ac:dyDescent="0.2">
      <c r="A153" s="3" t="s">
        <v>150</v>
      </c>
      <c r="B153" s="4" t="s">
        <v>19</v>
      </c>
      <c r="C153" s="4" t="s">
        <v>19</v>
      </c>
      <c r="D153" s="4" t="s">
        <v>19</v>
      </c>
      <c r="E153" s="4" t="s">
        <v>19</v>
      </c>
      <c r="F153" s="4" t="s">
        <v>19</v>
      </c>
      <c r="G153" s="4" t="s">
        <v>19</v>
      </c>
      <c r="H153" s="4" t="s">
        <v>19</v>
      </c>
      <c r="I153" s="4" t="s">
        <v>19</v>
      </c>
      <c r="J153" s="5" t="s">
        <v>19</v>
      </c>
      <c r="K153" s="4" t="s">
        <v>19</v>
      </c>
      <c r="L153" s="4" t="s">
        <v>19</v>
      </c>
      <c r="M153" s="4" t="s">
        <v>19</v>
      </c>
      <c r="N153" s="4" t="s">
        <v>19</v>
      </c>
    </row>
    <row r="154" spans="1:14" ht="16" x14ac:dyDescent="0.2">
      <c r="A154" s="3" t="s">
        <v>151</v>
      </c>
      <c r="B154" s="4">
        <v>-46961000</v>
      </c>
      <c r="C154" s="4">
        <v>-38078000</v>
      </c>
      <c r="D154" s="4">
        <v>-44881000</v>
      </c>
      <c r="E154" s="4">
        <v>-41989000</v>
      </c>
      <c r="F154" s="4">
        <v>-29540000</v>
      </c>
      <c r="G154" s="4">
        <v>-42673000</v>
      </c>
      <c r="H154" s="4">
        <v>6980000</v>
      </c>
      <c r="I154" s="4">
        <v>-12970000</v>
      </c>
      <c r="J154" s="5">
        <v>48555000</v>
      </c>
      <c r="K154" s="4">
        <v>-5744000</v>
      </c>
      <c r="L154" s="4">
        <v>25871000</v>
      </c>
      <c r="M154" s="4">
        <v>53730000</v>
      </c>
      <c r="N154" s="4">
        <v>-25302000</v>
      </c>
    </row>
    <row r="155" spans="1:14" ht="16" x14ac:dyDescent="0.2">
      <c r="A155" s="3" t="s">
        <v>152</v>
      </c>
      <c r="B155" s="4" t="s">
        <v>19</v>
      </c>
      <c r="C155" s="4" t="s">
        <v>19</v>
      </c>
      <c r="D155" s="4" t="s">
        <v>19</v>
      </c>
      <c r="E155" s="4" t="s">
        <v>19</v>
      </c>
      <c r="F155" s="4" t="s">
        <v>19</v>
      </c>
      <c r="G155" s="4" t="s">
        <v>19</v>
      </c>
      <c r="H155" s="4" t="s">
        <v>19</v>
      </c>
      <c r="I155" s="4" t="s">
        <v>19</v>
      </c>
      <c r="J155" s="5" t="s">
        <v>19</v>
      </c>
      <c r="K155" s="4" t="s">
        <v>19</v>
      </c>
      <c r="L155" s="4" t="s">
        <v>19</v>
      </c>
      <c r="M155" s="4" t="s">
        <v>19</v>
      </c>
      <c r="N155" s="4" t="s">
        <v>19</v>
      </c>
    </row>
    <row r="156" spans="1:14" ht="16" x14ac:dyDescent="0.2">
      <c r="A156" s="3" t="s">
        <v>153</v>
      </c>
      <c r="B156" s="4" t="s">
        <v>19</v>
      </c>
      <c r="C156" s="4" t="s">
        <v>19</v>
      </c>
      <c r="D156" s="4" t="s">
        <v>19</v>
      </c>
      <c r="E156" s="4" t="s">
        <v>19</v>
      </c>
      <c r="F156" s="4" t="s">
        <v>19</v>
      </c>
      <c r="G156" s="4" t="s">
        <v>19</v>
      </c>
      <c r="H156" s="4" t="s">
        <v>19</v>
      </c>
      <c r="I156" s="4" t="s">
        <v>19</v>
      </c>
      <c r="J156" s="5" t="s">
        <v>19</v>
      </c>
      <c r="K156" s="4" t="s">
        <v>19</v>
      </c>
      <c r="L156" s="4" t="s">
        <v>19</v>
      </c>
      <c r="M156" s="4" t="s">
        <v>19</v>
      </c>
      <c r="N156" s="4" t="s">
        <v>19</v>
      </c>
    </row>
    <row r="157" spans="1:14" ht="16" x14ac:dyDescent="0.2">
      <c r="A157" s="3" t="s">
        <v>154</v>
      </c>
      <c r="B157" s="4" t="s">
        <v>19</v>
      </c>
      <c r="C157" s="4" t="s">
        <v>19</v>
      </c>
      <c r="D157" s="4" t="s">
        <v>19</v>
      </c>
      <c r="E157" s="4" t="s">
        <v>19</v>
      </c>
      <c r="F157" s="4" t="s">
        <v>19</v>
      </c>
      <c r="G157" s="4" t="s">
        <v>19</v>
      </c>
      <c r="H157" s="4" t="s">
        <v>19</v>
      </c>
      <c r="I157" s="4" t="s">
        <v>19</v>
      </c>
      <c r="J157" s="5" t="s">
        <v>19</v>
      </c>
      <c r="K157" s="4" t="s">
        <v>19</v>
      </c>
      <c r="L157" s="4" t="s">
        <v>19</v>
      </c>
      <c r="M157" s="4" t="s">
        <v>19</v>
      </c>
      <c r="N157" s="4" t="s">
        <v>19</v>
      </c>
    </row>
    <row r="158" spans="1:14" ht="16" x14ac:dyDescent="0.2">
      <c r="A158" s="3" t="s">
        <v>155</v>
      </c>
      <c r="B158" s="4" t="s">
        <v>19</v>
      </c>
      <c r="C158" s="4" t="s">
        <v>19</v>
      </c>
      <c r="D158" s="4" t="s">
        <v>19</v>
      </c>
      <c r="E158" s="4" t="s">
        <v>19</v>
      </c>
      <c r="F158" s="4" t="s">
        <v>19</v>
      </c>
      <c r="G158" s="4" t="s">
        <v>19</v>
      </c>
      <c r="H158" s="4" t="s">
        <v>19</v>
      </c>
      <c r="I158" s="4" t="s">
        <v>19</v>
      </c>
      <c r="J158" s="5" t="s">
        <v>19</v>
      </c>
      <c r="K158" s="4" t="s">
        <v>19</v>
      </c>
      <c r="L158" s="4" t="s">
        <v>19</v>
      </c>
      <c r="M158" s="4" t="s">
        <v>19</v>
      </c>
      <c r="N158" s="4" t="s">
        <v>19</v>
      </c>
    </row>
    <row r="159" spans="1:14" ht="16" x14ac:dyDescent="0.2">
      <c r="A159" s="3" t="s">
        <v>156</v>
      </c>
      <c r="B159" s="4">
        <v>-468000</v>
      </c>
      <c r="C159" s="4">
        <v>-1683000</v>
      </c>
      <c r="D159" s="4">
        <v>-2135000</v>
      </c>
      <c r="E159" s="4">
        <v>-6848000</v>
      </c>
      <c r="F159" s="4">
        <v>-3564000</v>
      </c>
      <c r="G159" s="4">
        <v>-11773000</v>
      </c>
      <c r="H159" s="4">
        <v>-8072000</v>
      </c>
      <c r="I159" s="4">
        <v>-7244000</v>
      </c>
      <c r="J159" s="5">
        <v>-3350000</v>
      </c>
      <c r="K159" s="4">
        <v>-1381000</v>
      </c>
      <c r="L159" s="4">
        <v>-711000</v>
      </c>
      <c r="M159" s="4">
        <v>-623000</v>
      </c>
      <c r="N159" s="4">
        <v>-635000</v>
      </c>
    </row>
    <row r="160" spans="1:14" ht="16" x14ac:dyDescent="0.2">
      <c r="A160" s="3" t="s">
        <v>157</v>
      </c>
      <c r="B160" s="4">
        <v>-468000</v>
      </c>
      <c r="C160" s="4">
        <v>-1683000</v>
      </c>
      <c r="D160" s="4">
        <v>-2135000</v>
      </c>
      <c r="E160" s="4">
        <v>-6848000</v>
      </c>
      <c r="F160" s="4">
        <v>-3564000</v>
      </c>
      <c r="G160" s="4">
        <v>-11773000</v>
      </c>
      <c r="H160" s="4">
        <v>-8072000</v>
      </c>
      <c r="I160" s="4">
        <v>-7244000</v>
      </c>
      <c r="J160" s="5">
        <v>-3350000</v>
      </c>
      <c r="K160" s="4">
        <v>-1381000</v>
      </c>
      <c r="L160" s="4">
        <v>-711000</v>
      </c>
      <c r="M160" s="4">
        <v>-623000</v>
      </c>
      <c r="N160" s="4">
        <v>-635000</v>
      </c>
    </row>
    <row r="161" spans="1:14" ht="16" x14ac:dyDescent="0.2">
      <c r="A161" s="3" t="s">
        <v>158</v>
      </c>
      <c r="B161" s="4" t="s">
        <v>19</v>
      </c>
      <c r="C161" s="4" t="s">
        <v>19</v>
      </c>
      <c r="D161" s="4" t="s">
        <v>19</v>
      </c>
      <c r="E161" s="4" t="s">
        <v>19</v>
      </c>
      <c r="F161" s="4" t="s">
        <v>19</v>
      </c>
      <c r="G161" s="4" t="s">
        <v>19</v>
      </c>
      <c r="H161" s="4" t="s">
        <v>19</v>
      </c>
      <c r="I161" s="4" t="s">
        <v>19</v>
      </c>
      <c r="J161" s="5" t="s">
        <v>19</v>
      </c>
      <c r="K161" s="4" t="s">
        <v>19</v>
      </c>
      <c r="L161" s="4" t="s">
        <v>19</v>
      </c>
      <c r="M161" s="4" t="s">
        <v>19</v>
      </c>
      <c r="N161" s="4" t="s">
        <v>19</v>
      </c>
    </row>
    <row r="162" spans="1:14" ht="16" x14ac:dyDescent="0.2">
      <c r="A162" s="3" t="s">
        <v>159</v>
      </c>
      <c r="B162" s="4">
        <v>-79954000</v>
      </c>
      <c r="C162" s="4">
        <v>32739000</v>
      </c>
      <c r="D162" s="4">
        <v>-170152000</v>
      </c>
      <c r="E162" s="4">
        <v>-97914000</v>
      </c>
      <c r="F162" s="4">
        <v>40548000</v>
      </c>
      <c r="G162" s="4">
        <v>-250883000</v>
      </c>
      <c r="H162" s="4">
        <v>-839601000</v>
      </c>
      <c r="I162" s="4">
        <v>-26064000</v>
      </c>
      <c r="J162" s="5">
        <v>-124986000</v>
      </c>
      <c r="K162" s="4">
        <v>356963000</v>
      </c>
      <c r="L162" s="4">
        <v>-584294000</v>
      </c>
      <c r="M162" s="4">
        <v>211905000</v>
      </c>
      <c r="N162" s="4">
        <v>-109560000</v>
      </c>
    </row>
    <row r="163" spans="1:14" ht="16" x14ac:dyDescent="0.2">
      <c r="A163" s="3" t="s">
        <v>160</v>
      </c>
      <c r="B163" s="4">
        <v>38000000</v>
      </c>
      <c r="C163" s="4">
        <v>114775000</v>
      </c>
      <c r="D163" s="4">
        <v>82230000</v>
      </c>
      <c r="E163" s="4">
        <v>450000000</v>
      </c>
      <c r="F163" s="4">
        <v>470000000</v>
      </c>
      <c r="G163" s="4">
        <v>740000000</v>
      </c>
      <c r="H163" s="4">
        <v>550000000</v>
      </c>
      <c r="I163" s="4">
        <v>1425000000</v>
      </c>
      <c r="J163" s="5">
        <v>1780000000</v>
      </c>
      <c r="K163" s="4">
        <v>675000000</v>
      </c>
      <c r="L163" s="4">
        <v>350000000</v>
      </c>
      <c r="M163" s="4">
        <v>280000000</v>
      </c>
      <c r="N163" s="4">
        <v>475000000</v>
      </c>
    </row>
    <row r="164" spans="1:14" ht="16" x14ac:dyDescent="0.2">
      <c r="A164" s="3" t="s">
        <v>161</v>
      </c>
      <c r="B164" s="4">
        <v>-117954000</v>
      </c>
      <c r="C164" s="4">
        <v>-82036000</v>
      </c>
      <c r="D164" s="4">
        <v>-252382000</v>
      </c>
      <c r="E164" s="4">
        <v>-547914000</v>
      </c>
      <c r="F164" s="4">
        <v>-429452000</v>
      </c>
      <c r="G164" s="4">
        <v>-990883000</v>
      </c>
      <c r="H164" s="4">
        <v>-1389601000</v>
      </c>
      <c r="I164" s="4">
        <v>-1451064000</v>
      </c>
      <c r="J164" s="5">
        <v>-1904986000</v>
      </c>
      <c r="K164" s="4">
        <v>-318037000</v>
      </c>
      <c r="L164" s="4">
        <v>-934294000</v>
      </c>
      <c r="M164" s="4">
        <v>-68095000</v>
      </c>
      <c r="N164" s="4">
        <v>-584560000</v>
      </c>
    </row>
    <row r="165" spans="1:14" ht="16" x14ac:dyDescent="0.2">
      <c r="A165" s="3" t="s">
        <v>162</v>
      </c>
      <c r="B165" s="4" t="s">
        <v>19</v>
      </c>
      <c r="C165" s="4" t="s">
        <v>19</v>
      </c>
      <c r="D165" s="4" t="s">
        <v>19</v>
      </c>
      <c r="E165" s="4">
        <v>-55517000</v>
      </c>
      <c r="F165" s="4">
        <v>-38629000</v>
      </c>
      <c r="G165" s="4" t="s">
        <v>19</v>
      </c>
      <c r="H165" s="4">
        <v>-4469000</v>
      </c>
      <c r="I165" s="4" t="s">
        <v>19</v>
      </c>
      <c r="J165" s="5" t="s">
        <v>19</v>
      </c>
      <c r="K165" s="4" t="s">
        <v>19</v>
      </c>
      <c r="L165" s="4" t="s">
        <v>19</v>
      </c>
      <c r="M165" s="4" t="s">
        <v>19</v>
      </c>
      <c r="N165" s="4" t="s">
        <v>19</v>
      </c>
    </row>
    <row r="166" spans="1:14" ht="16" x14ac:dyDescent="0.2">
      <c r="A166" s="3" t="s">
        <v>163</v>
      </c>
      <c r="B166" s="4" t="s">
        <v>19</v>
      </c>
      <c r="C166" s="4" t="s">
        <v>19</v>
      </c>
      <c r="D166" s="4" t="s">
        <v>19</v>
      </c>
      <c r="E166" s="4" t="s">
        <v>19</v>
      </c>
      <c r="F166" s="4" t="s">
        <v>19</v>
      </c>
      <c r="G166" s="4" t="s">
        <v>19</v>
      </c>
      <c r="H166" s="4" t="s">
        <v>19</v>
      </c>
      <c r="I166" s="4" t="s">
        <v>19</v>
      </c>
      <c r="J166" s="5" t="s">
        <v>19</v>
      </c>
      <c r="K166" s="4" t="s">
        <v>19</v>
      </c>
      <c r="L166" s="4" t="s">
        <v>19</v>
      </c>
      <c r="M166" s="4" t="s">
        <v>19</v>
      </c>
      <c r="N166" s="4" t="s">
        <v>19</v>
      </c>
    </row>
    <row r="167" spans="1:14" ht="16" x14ac:dyDescent="0.2">
      <c r="A167" s="3" t="s">
        <v>164</v>
      </c>
      <c r="B167" s="4" t="s">
        <v>19</v>
      </c>
      <c r="C167" s="4" t="s">
        <v>19</v>
      </c>
      <c r="D167" s="4" t="s">
        <v>19</v>
      </c>
      <c r="E167" s="4">
        <v>-55517000</v>
      </c>
      <c r="F167" s="4">
        <v>-38629000</v>
      </c>
      <c r="G167" s="4" t="s">
        <v>19</v>
      </c>
      <c r="H167" s="4">
        <v>-4469000</v>
      </c>
      <c r="I167" s="4" t="s">
        <v>19</v>
      </c>
      <c r="J167" s="5" t="s">
        <v>19</v>
      </c>
      <c r="K167" s="4" t="s">
        <v>19</v>
      </c>
      <c r="L167" s="4" t="s">
        <v>19</v>
      </c>
      <c r="M167" s="4" t="s">
        <v>19</v>
      </c>
      <c r="N167" s="4" t="s">
        <v>19</v>
      </c>
    </row>
    <row r="168" spans="1:14" ht="16" x14ac:dyDescent="0.2">
      <c r="A168" s="3" t="s">
        <v>165</v>
      </c>
      <c r="B168" s="4" t="s">
        <v>19</v>
      </c>
      <c r="C168" s="4" t="s">
        <v>19</v>
      </c>
      <c r="D168" s="4" t="s">
        <v>19</v>
      </c>
      <c r="E168" s="4" t="s">
        <v>19</v>
      </c>
      <c r="F168" s="4" t="s">
        <v>19</v>
      </c>
      <c r="G168" s="4" t="s">
        <v>19</v>
      </c>
      <c r="H168" s="4" t="s">
        <v>19</v>
      </c>
      <c r="I168" s="4" t="s">
        <v>19</v>
      </c>
      <c r="J168" s="5" t="s">
        <v>19</v>
      </c>
      <c r="K168" s="4" t="s">
        <v>19</v>
      </c>
      <c r="L168" s="4" t="s">
        <v>19</v>
      </c>
      <c r="M168" s="4" t="s">
        <v>19</v>
      </c>
      <c r="N168" s="4" t="s">
        <v>19</v>
      </c>
    </row>
    <row r="169" spans="1:14" ht="16" x14ac:dyDescent="0.2">
      <c r="A169" s="3" t="s">
        <v>166</v>
      </c>
      <c r="B169" s="4" t="s">
        <v>19</v>
      </c>
      <c r="C169" s="4" t="s">
        <v>19</v>
      </c>
      <c r="D169" s="4" t="s">
        <v>19</v>
      </c>
      <c r="E169" s="4" t="s">
        <v>19</v>
      </c>
      <c r="F169" s="4" t="s">
        <v>19</v>
      </c>
      <c r="G169" s="4" t="s">
        <v>19</v>
      </c>
      <c r="H169" s="4" t="s">
        <v>19</v>
      </c>
      <c r="I169" s="4" t="s">
        <v>19</v>
      </c>
      <c r="J169" s="5" t="s">
        <v>19</v>
      </c>
      <c r="K169" s="4" t="s">
        <v>19</v>
      </c>
      <c r="L169" s="4" t="s">
        <v>19</v>
      </c>
      <c r="M169" s="4" t="s">
        <v>19</v>
      </c>
      <c r="N169" s="4" t="s">
        <v>19</v>
      </c>
    </row>
    <row r="170" spans="1:14" ht="16" x14ac:dyDescent="0.2">
      <c r="A170" s="3" t="s">
        <v>150</v>
      </c>
      <c r="B170" s="4" t="s">
        <v>19</v>
      </c>
      <c r="C170" s="4" t="s">
        <v>19</v>
      </c>
      <c r="D170" s="4" t="s">
        <v>19</v>
      </c>
      <c r="E170" s="4" t="s">
        <v>19</v>
      </c>
      <c r="F170" s="4" t="s">
        <v>19</v>
      </c>
      <c r="G170" s="4" t="s">
        <v>19</v>
      </c>
      <c r="H170" s="4" t="s">
        <v>19</v>
      </c>
      <c r="I170" s="4" t="s">
        <v>19</v>
      </c>
      <c r="J170" s="5" t="s">
        <v>19</v>
      </c>
      <c r="K170" s="4" t="s">
        <v>19</v>
      </c>
      <c r="L170" s="4" t="s">
        <v>19</v>
      </c>
      <c r="M170" s="4" t="s">
        <v>19</v>
      </c>
      <c r="N170" s="4" t="s">
        <v>19</v>
      </c>
    </row>
    <row r="171" spans="1:14" ht="16" x14ac:dyDescent="0.2">
      <c r="A171" s="3" t="s">
        <v>167</v>
      </c>
      <c r="B171" s="4">
        <v>-80422000</v>
      </c>
      <c r="C171" s="4">
        <v>31056000</v>
      </c>
      <c r="D171" s="4">
        <v>-172287000</v>
      </c>
      <c r="E171" s="4">
        <v>-160279000</v>
      </c>
      <c r="F171" s="4">
        <v>-1645000</v>
      </c>
      <c r="G171" s="4">
        <v>-262656000</v>
      </c>
      <c r="H171" s="4">
        <v>-852142000</v>
      </c>
      <c r="I171" s="4">
        <v>-33308000</v>
      </c>
      <c r="J171" s="5">
        <v>-128336000</v>
      </c>
      <c r="K171" s="4">
        <v>355582000</v>
      </c>
      <c r="L171" s="4">
        <v>-585005000</v>
      </c>
      <c r="M171" s="4">
        <v>211282000</v>
      </c>
      <c r="N171" s="4">
        <v>-110195000</v>
      </c>
    </row>
    <row r="172" spans="1:14" ht="16" x14ac:dyDescent="0.2">
      <c r="A172" s="3" t="s">
        <v>168</v>
      </c>
      <c r="B172" s="4" t="s">
        <v>19</v>
      </c>
      <c r="C172" s="4" t="s">
        <v>19</v>
      </c>
      <c r="D172" s="4" t="s">
        <v>19</v>
      </c>
      <c r="E172" s="4" t="s">
        <v>19</v>
      </c>
      <c r="F172" s="4" t="s">
        <v>19</v>
      </c>
      <c r="G172" s="4" t="s">
        <v>19</v>
      </c>
      <c r="H172" s="4" t="s">
        <v>19</v>
      </c>
      <c r="I172" s="4" t="s">
        <v>19</v>
      </c>
      <c r="J172" s="5">
        <v>0</v>
      </c>
      <c r="K172" s="4" t="s">
        <v>19</v>
      </c>
      <c r="L172" s="4" t="s">
        <v>19</v>
      </c>
      <c r="M172" s="4" t="s">
        <v>19</v>
      </c>
      <c r="N172" s="4" t="s">
        <v>19</v>
      </c>
    </row>
    <row r="173" spans="1:14" ht="16" x14ac:dyDescent="0.2">
      <c r="A173" s="3" t="s">
        <v>169</v>
      </c>
      <c r="B173" s="4" t="s">
        <v>19</v>
      </c>
      <c r="C173" s="4" t="s">
        <v>19</v>
      </c>
      <c r="D173" s="4" t="s">
        <v>19</v>
      </c>
      <c r="E173" s="4">
        <v>292873000</v>
      </c>
      <c r="F173" s="4">
        <v>652006000</v>
      </c>
      <c r="G173" s="4">
        <v>-3777000</v>
      </c>
      <c r="H173" s="4">
        <v>-33166000</v>
      </c>
      <c r="I173" s="4">
        <v>-4510000</v>
      </c>
      <c r="J173" s="5">
        <v>-5331000</v>
      </c>
      <c r="K173" s="4">
        <v>-1305000</v>
      </c>
      <c r="L173" s="4">
        <v>-1323000</v>
      </c>
      <c r="M173" s="4">
        <v>-1342000</v>
      </c>
      <c r="N173" s="4">
        <v>-1361000</v>
      </c>
    </row>
    <row r="174" spans="1:14" ht="16" x14ac:dyDescent="0.2">
      <c r="A174" s="3" t="s">
        <v>170</v>
      </c>
      <c r="B174" s="4" t="s">
        <v>19</v>
      </c>
      <c r="C174" s="4" t="s">
        <v>19</v>
      </c>
      <c r="D174" s="4" t="s">
        <v>19</v>
      </c>
      <c r="E174" s="4">
        <v>292873000</v>
      </c>
      <c r="F174" s="4">
        <v>1132991000</v>
      </c>
      <c r="G174" s="4">
        <v>856000</v>
      </c>
      <c r="H174" s="4" t="s">
        <v>19</v>
      </c>
      <c r="I174" s="4" t="s">
        <v>19</v>
      </c>
      <c r="J174" s="5" t="s">
        <v>19</v>
      </c>
      <c r="K174" s="4" t="s">
        <v>19</v>
      </c>
      <c r="L174" s="4" t="s">
        <v>19</v>
      </c>
      <c r="M174" s="4" t="s">
        <v>19</v>
      </c>
      <c r="N174" s="4" t="s">
        <v>19</v>
      </c>
    </row>
    <row r="175" spans="1:14" ht="16" x14ac:dyDescent="0.2">
      <c r="A175" s="3" t="s">
        <v>171</v>
      </c>
      <c r="B175" s="4" t="s">
        <v>19</v>
      </c>
      <c r="C175" s="4" t="s">
        <v>19</v>
      </c>
      <c r="D175" s="4" t="s">
        <v>19</v>
      </c>
      <c r="E175" s="4" t="s">
        <v>19</v>
      </c>
      <c r="F175" s="4">
        <v>-480985000</v>
      </c>
      <c r="G175" s="4">
        <v>-4633000</v>
      </c>
      <c r="H175" s="4">
        <v>-33166000</v>
      </c>
      <c r="I175" s="4">
        <v>-4510000</v>
      </c>
      <c r="J175" s="5">
        <v>-5331000</v>
      </c>
      <c r="K175" s="4">
        <v>-1305000</v>
      </c>
      <c r="L175" s="4">
        <v>-1323000</v>
      </c>
      <c r="M175" s="4">
        <v>-1342000</v>
      </c>
      <c r="N175" s="4">
        <v>-1361000</v>
      </c>
    </row>
    <row r="176" spans="1:14" ht="16" x14ac:dyDescent="0.2">
      <c r="A176" s="3" t="s">
        <v>172</v>
      </c>
      <c r="B176" s="4" t="s">
        <v>19</v>
      </c>
      <c r="C176" s="4" t="s">
        <v>19</v>
      </c>
      <c r="D176" s="4">
        <v>205494000</v>
      </c>
      <c r="E176" s="4" t="s">
        <v>19</v>
      </c>
      <c r="F176" s="4" t="s">
        <v>19</v>
      </c>
      <c r="G176" s="4" t="s">
        <v>19</v>
      </c>
      <c r="H176" s="4">
        <v>889184000</v>
      </c>
      <c r="I176" s="4" t="s">
        <v>19</v>
      </c>
      <c r="J176" s="5" t="s">
        <v>19</v>
      </c>
      <c r="K176" s="4" t="s">
        <v>19</v>
      </c>
      <c r="L176" s="4" t="s">
        <v>19</v>
      </c>
      <c r="M176" s="4" t="s">
        <v>19</v>
      </c>
      <c r="N176" s="4" t="s">
        <v>19</v>
      </c>
    </row>
    <row r="177" spans="1:14" ht="16" x14ac:dyDescent="0.2">
      <c r="A177" s="3" t="s">
        <v>173</v>
      </c>
      <c r="B177" s="4" t="s">
        <v>19</v>
      </c>
      <c r="C177" s="4" t="s">
        <v>19</v>
      </c>
      <c r="D177" s="4">
        <v>205494000</v>
      </c>
      <c r="E177" s="4" t="s">
        <v>19</v>
      </c>
      <c r="F177" s="4" t="s">
        <v>19</v>
      </c>
      <c r="G177" s="4" t="s">
        <v>19</v>
      </c>
      <c r="H177" s="4">
        <v>889184000</v>
      </c>
      <c r="I177" s="4" t="s">
        <v>19</v>
      </c>
      <c r="J177" s="5" t="s">
        <v>19</v>
      </c>
      <c r="K177" s="4" t="s">
        <v>19</v>
      </c>
      <c r="L177" s="4" t="s">
        <v>19</v>
      </c>
      <c r="M177" s="4" t="s">
        <v>19</v>
      </c>
      <c r="N177" s="4" t="s">
        <v>19</v>
      </c>
    </row>
    <row r="178" spans="1:14" ht="16" x14ac:dyDescent="0.2">
      <c r="A178" s="3" t="s">
        <v>174</v>
      </c>
      <c r="B178" s="4" t="s">
        <v>19</v>
      </c>
      <c r="C178" s="4" t="s">
        <v>19</v>
      </c>
      <c r="D178" s="4" t="s">
        <v>19</v>
      </c>
      <c r="E178" s="4" t="s">
        <v>19</v>
      </c>
      <c r="F178" s="4" t="s">
        <v>19</v>
      </c>
      <c r="G178" s="4" t="s">
        <v>19</v>
      </c>
      <c r="H178" s="4" t="s">
        <v>19</v>
      </c>
      <c r="I178" s="4" t="s">
        <v>19</v>
      </c>
      <c r="J178" s="5" t="s">
        <v>19</v>
      </c>
      <c r="K178" s="4" t="s">
        <v>19</v>
      </c>
      <c r="L178" s="4" t="s">
        <v>19</v>
      </c>
      <c r="M178" s="4" t="s">
        <v>19</v>
      </c>
      <c r="N178" s="4" t="s">
        <v>19</v>
      </c>
    </row>
    <row r="179" spans="1:14" ht="16" x14ac:dyDescent="0.2">
      <c r="A179" s="3" t="s">
        <v>175</v>
      </c>
      <c r="B179" s="4">
        <v>3087000</v>
      </c>
      <c r="C179" s="4">
        <v>43114000</v>
      </c>
      <c r="D179" s="4">
        <v>4398000</v>
      </c>
      <c r="E179" s="4">
        <v>-4637000</v>
      </c>
      <c r="F179" s="4">
        <v>-62768000</v>
      </c>
      <c r="G179" s="4">
        <v>31358000</v>
      </c>
      <c r="H179" s="4">
        <v>34874000</v>
      </c>
      <c r="I179" s="4">
        <v>34710000</v>
      </c>
      <c r="J179" s="5">
        <v>39235000</v>
      </c>
      <c r="K179" s="4">
        <v>1352000</v>
      </c>
      <c r="L179" s="4">
        <v>14593000</v>
      </c>
      <c r="M179" s="4">
        <v>1472000</v>
      </c>
      <c r="N179" s="4">
        <v>21818000</v>
      </c>
    </row>
    <row r="180" spans="1:14" ht="16" x14ac:dyDescent="0.2">
      <c r="A180" s="3" t="s">
        <v>150</v>
      </c>
      <c r="B180" s="4" t="s">
        <v>19</v>
      </c>
      <c r="C180" s="4" t="s">
        <v>19</v>
      </c>
      <c r="D180" s="4" t="s">
        <v>19</v>
      </c>
      <c r="E180" s="4" t="s">
        <v>19</v>
      </c>
      <c r="F180" s="4" t="s">
        <v>19</v>
      </c>
      <c r="G180" s="4" t="s">
        <v>19</v>
      </c>
      <c r="H180" s="4" t="s">
        <v>19</v>
      </c>
      <c r="I180" s="4" t="s">
        <v>19</v>
      </c>
      <c r="J180" s="5" t="s">
        <v>19</v>
      </c>
      <c r="K180" s="4" t="s">
        <v>19</v>
      </c>
      <c r="L180" s="4" t="s">
        <v>19</v>
      </c>
      <c r="M180" s="4" t="s">
        <v>19</v>
      </c>
      <c r="N180" s="4" t="s">
        <v>19</v>
      </c>
    </row>
    <row r="181" spans="1:14" ht="16" x14ac:dyDescent="0.2">
      <c r="A181" s="3" t="s">
        <v>176</v>
      </c>
      <c r="B181" s="4">
        <v>3087000</v>
      </c>
      <c r="C181" s="4">
        <v>43114000</v>
      </c>
      <c r="D181" s="4">
        <v>209892000</v>
      </c>
      <c r="E181" s="4">
        <v>288236000</v>
      </c>
      <c r="F181" s="4">
        <v>589238000</v>
      </c>
      <c r="G181" s="4">
        <v>27581000</v>
      </c>
      <c r="H181" s="4">
        <v>890892000</v>
      </c>
      <c r="I181" s="4">
        <v>30200000</v>
      </c>
      <c r="J181" s="5">
        <v>33904000</v>
      </c>
      <c r="K181" s="4">
        <v>47000</v>
      </c>
      <c r="L181" s="4">
        <v>13270000</v>
      </c>
      <c r="M181" s="4">
        <v>130000</v>
      </c>
      <c r="N181" s="4">
        <v>20457000</v>
      </c>
    </row>
    <row r="182" spans="1:14" ht="16" x14ac:dyDescent="0.2">
      <c r="A182" s="3" t="s">
        <v>177</v>
      </c>
      <c r="B182" s="4">
        <v>-92000</v>
      </c>
      <c r="C182" s="4">
        <v>7000</v>
      </c>
      <c r="D182" s="4">
        <v>291000</v>
      </c>
      <c r="E182" s="4">
        <v>-48000</v>
      </c>
      <c r="F182" s="4">
        <v>306000</v>
      </c>
      <c r="G182" s="4">
        <v>1264000</v>
      </c>
      <c r="H182" s="4">
        <v>-1532000</v>
      </c>
      <c r="I182" s="4">
        <v>-2003000</v>
      </c>
      <c r="J182" s="5">
        <v>1807000</v>
      </c>
      <c r="K182" s="4">
        <v>-1634000</v>
      </c>
      <c r="L182" s="4">
        <v>2026000</v>
      </c>
      <c r="M182" s="4">
        <v>709000</v>
      </c>
      <c r="N182" s="4">
        <v>706000</v>
      </c>
    </row>
    <row r="183" spans="1:14" ht="16" x14ac:dyDescent="0.2">
      <c r="A183" s="3" t="s">
        <v>178</v>
      </c>
      <c r="B183" s="4">
        <v>-124296000</v>
      </c>
      <c r="C183" s="4">
        <v>36092000</v>
      </c>
      <c r="D183" s="4">
        <v>-7276000</v>
      </c>
      <c r="E183" s="4">
        <v>85968000</v>
      </c>
      <c r="F183" s="4">
        <v>558053000</v>
      </c>
      <c r="G183" s="4">
        <v>-277748000</v>
      </c>
      <c r="H183" s="4">
        <v>45730000</v>
      </c>
      <c r="I183" s="4">
        <v>-16078000</v>
      </c>
      <c r="J183" s="5">
        <v>-45877000</v>
      </c>
      <c r="K183" s="4">
        <v>349885000</v>
      </c>
      <c r="L183" s="4">
        <v>-545864000</v>
      </c>
      <c r="M183" s="4">
        <v>265142000</v>
      </c>
      <c r="N183" s="4">
        <v>-115040000</v>
      </c>
    </row>
    <row r="184" spans="1:14" ht="16" x14ac:dyDescent="0.2">
      <c r="A184" s="3" t="s">
        <v>49</v>
      </c>
      <c r="B184" s="4">
        <v>-68676000</v>
      </c>
      <c r="C184" s="4">
        <v>-82196000</v>
      </c>
      <c r="D184" s="4">
        <v>-93564000</v>
      </c>
      <c r="E184" s="4">
        <v>-91973000</v>
      </c>
      <c r="F184" s="4">
        <v>-128092000</v>
      </c>
      <c r="G184" s="4">
        <v>-184772000</v>
      </c>
      <c r="H184" s="4">
        <v>-264909000</v>
      </c>
      <c r="I184" s="4">
        <v>-317473000</v>
      </c>
      <c r="J184" s="5">
        <v>-243418000</v>
      </c>
      <c r="K184" s="4">
        <v>-75431000</v>
      </c>
      <c r="L184" s="4">
        <v>-65449000</v>
      </c>
      <c r="M184" s="4">
        <v>-60955000</v>
      </c>
      <c r="N184" s="4">
        <v>-41583000</v>
      </c>
    </row>
    <row r="185" spans="1:14" ht="16" x14ac:dyDescent="0.2">
      <c r="A185" s="3" t="s">
        <v>50</v>
      </c>
      <c r="B185" s="6">
        <v>-105.22</v>
      </c>
      <c r="C185" s="6">
        <v>-81.09</v>
      </c>
      <c r="D185" s="6">
        <v>-60.55</v>
      </c>
      <c r="E185" s="6">
        <v>-34.44</v>
      </c>
      <c r="F185" s="6">
        <v>-30.37</v>
      </c>
      <c r="G185" s="6">
        <v>-31.3</v>
      </c>
      <c r="H185" s="6">
        <v>-30.32</v>
      </c>
      <c r="I185" s="6">
        <v>-24.72</v>
      </c>
      <c r="J185" s="7">
        <v>-16.37</v>
      </c>
      <c r="K185" s="6">
        <v>-27.26</v>
      </c>
      <c r="L185" s="6">
        <v>-24.72</v>
      </c>
      <c r="M185" s="6">
        <v>-22.63</v>
      </c>
      <c r="N185" s="6">
        <v>-16.37</v>
      </c>
    </row>
    <row r="186" spans="1:14" ht="16" x14ac:dyDescent="0.2">
      <c r="A186" s="3" t="s">
        <v>179</v>
      </c>
      <c r="B186" s="4" t="s">
        <v>19</v>
      </c>
      <c r="C186" s="4" t="s">
        <v>19</v>
      </c>
      <c r="D186" s="4" t="s">
        <v>19</v>
      </c>
      <c r="E186" s="4">
        <v>55517000</v>
      </c>
      <c r="F186" s="4">
        <v>38629000</v>
      </c>
      <c r="G186" s="4" t="s">
        <v>19</v>
      </c>
      <c r="H186" s="4">
        <v>4469000</v>
      </c>
      <c r="I186" s="4" t="s">
        <v>19</v>
      </c>
      <c r="J186" s="5" t="s">
        <v>19</v>
      </c>
      <c r="K186" s="4" t="s">
        <v>19</v>
      </c>
      <c r="L186" s="4" t="s">
        <v>19</v>
      </c>
      <c r="M186" s="4" t="s">
        <v>19</v>
      </c>
      <c r="N186" s="4" t="s">
        <v>19</v>
      </c>
    </row>
    <row r="187" spans="1:14" ht="16" x14ac:dyDescent="0.2">
      <c r="A187" s="3" t="s">
        <v>180</v>
      </c>
      <c r="B187" s="4">
        <v>-47429000</v>
      </c>
      <c r="C187" s="4">
        <v>-39761000</v>
      </c>
      <c r="D187" s="4">
        <v>-47016000</v>
      </c>
      <c r="E187" s="4">
        <v>-48837000</v>
      </c>
      <c r="F187" s="4">
        <v>-33104000</v>
      </c>
      <c r="G187" s="4">
        <v>-54446000</v>
      </c>
      <c r="H187" s="4">
        <v>-1092000</v>
      </c>
      <c r="I187" s="4">
        <v>-20214000</v>
      </c>
      <c r="J187" s="5">
        <v>45205000</v>
      </c>
      <c r="K187" s="4">
        <v>-7125000</v>
      </c>
      <c r="L187" s="4">
        <v>25160000</v>
      </c>
      <c r="M187" s="4">
        <v>53107000</v>
      </c>
      <c r="N187" s="4">
        <v>-25937000</v>
      </c>
    </row>
    <row r="188" spans="1:14" ht="16" x14ac:dyDescent="0.2">
      <c r="A188" s="30" t="s">
        <v>181</v>
      </c>
      <c r="B188" s="28">
        <v>-47429000</v>
      </c>
      <c r="C188" s="28">
        <v>-39761000</v>
      </c>
      <c r="D188" s="28">
        <v>-47016000</v>
      </c>
      <c r="E188" s="28">
        <v>-48837000</v>
      </c>
      <c r="F188" s="28">
        <v>-33104000</v>
      </c>
      <c r="G188" s="28">
        <v>-54446000</v>
      </c>
      <c r="H188" s="28">
        <v>-1092000</v>
      </c>
      <c r="I188" s="28">
        <v>-20214000</v>
      </c>
      <c r="J188" s="29">
        <v>45205000</v>
      </c>
      <c r="K188" s="28">
        <v>-7125000</v>
      </c>
      <c r="L188" s="28">
        <v>25160000</v>
      </c>
      <c r="M188" s="28">
        <v>53107000</v>
      </c>
      <c r="N188" s="28">
        <v>-25937000</v>
      </c>
    </row>
    <row r="189" spans="1:14" ht="16" x14ac:dyDescent="0.2">
      <c r="A189" s="23" t="s">
        <v>194</v>
      </c>
      <c r="B189" s="24"/>
      <c r="C189" s="25">
        <f>(C188/B188)-1</f>
        <v>-0.16167323789242871</v>
      </c>
      <c r="D189" s="25">
        <f>(D188/C188)-1</f>
        <v>0.18246522974774271</v>
      </c>
      <c r="E189" s="25">
        <f>(E188/D188)-1</f>
        <v>3.8731495661051607E-2</v>
      </c>
      <c r="F189" s="25">
        <f t="shared" ref="F189:L189" si="16">(F188/E188)-1</f>
        <v>-0.32215328541884225</v>
      </c>
      <c r="G189" s="25">
        <f t="shared" si="16"/>
        <v>0.64469550507491546</v>
      </c>
      <c r="H189" s="25">
        <f t="shared" si="16"/>
        <v>-0.97994343018770891</v>
      </c>
      <c r="I189" s="25">
        <f t="shared" si="16"/>
        <v>17.510989010989011</v>
      </c>
      <c r="J189" s="25">
        <f t="shared" si="16"/>
        <v>-3.2363213614326702</v>
      </c>
      <c r="K189" s="25"/>
      <c r="L189" s="25">
        <f t="shared" si="16"/>
        <v>-4.5312280701754384</v>
      </c>
      <c r="M189" s="25">
        <f t="shared" ref="M189" si="17">(M188/L188)-1</f>
        <v>1.11077106518283</v>
      </c>
      <c r="N189" s="25">
        <f t="shared" ref="N189" si="18">(N188/M188)-1</f>
        <v>-1.4883913608375543</v>
      </c>
    </row>
    <row r="190" spans="1:14" ht="16" x14ac:dyDescent="0.2">
      <c r="A190" s="26" t="s">
        <v>195</v>
      </c>
      <c r="B190" s="27">
        <f t="shared" ref="B190:N190" si="19">B188/B2</f>
        <v>-0.72664736253466322</v>
      </c>
      <c r="C190" s="27">
        <f t="shared" si="19"/>
        <v>-0.39228279958168077</v>
      </c>
      <c r="D190" s="27">
        <f t="shared" si="19"/>
        <v>-0.30427326089348233</v>
      </c>
      <c r="E190" s="27">
        <f t="shared" si="19"/>
        <v>-0.18289915211073493</v>
      </c>
      <c r="F190" s="27">
        <f t="shared" si="19"/>
        <v>-7.8497581333586267E-2</v>
      </c>
      <c r="G190" s="27">
        <f t="shared" si="19"/>
        <v>-9.2221958738439649E-2</v>
      </c>
      <c r="H190" s="27">
        <f t="shared" si="19"/>
        <v>-1.2497396375755051E-3</v>
      </c>
      <c r="I190" s="27">
        <f t="shared" si="19"/>
        <v>-1.5742500233637581E-2</v>
      </c>
      <c r="J190" s="27">
        <f t="shared" si="19"/>
        <v>3.0400052723462748E-2</v>
      </c>
      <c r="K190" s="27">
        <f t="shared" si="19"/>
        <v>-2.1356569280710745E-2</v>
      </c>
      <c r="L190" s="27">
        <f t="shared" si="19"/>
        <v>6.9635107607829247E-2</v>
      </c>
      <c r="M190" s="27">
        <f t="shared" si="19"/>
        <v>0.14420278049310306</v>
      </c>
      <c r="N190" s="27">
        <f t="shared" si="19"/>
        <v>-6.1202337944883209E-2</v>
      </c>
    </row>
    <row r="191" spans="1:14" ht="16" x14ac:dyDescent="0.2">
      <c r="A191" s="3" t="s">
        <v>182</v>
      </c>
      <c r="B191" s="4" t="s">
        <v>19</v>
      </c>
      <c r="C191" s="4">
        <v>-39761000</v>
      </c>
      <c r="D191" s="4">
        <v>-47016000</v>
      </c>
      <c r="E191" s="4">
        <v>244036000</v>
      </c>
      <c r="F191" s="4">
        <v>618902000</v>
      </c>
      <c r="G191" s="4">
        <v>-58223000</v>
      </c>
      <c r="H191" s="4">
        <v>-34258000</v>
      </c>
      <c r="I191" s="4">
        <v>-24724000</v>
      </c>
      <c r="J191" s="5">
        <v>39874000</v>
      </c>
      <c r="K191" s="4">
        <v>-8430000</v>
      </c>
      <c r="L191" s="4">
        <v>23837000</v>
      </c>
      <c r="M191" s="4">
        <v>51765000</v>
      </c>
      <c r="N191" s="4">
        <v>-27298000</v>
      </c>
    </row>
    <row r="192" spans="1:14" ht="16" x14ac:dyDescent="0.2">
      <c r="A192" s="3" t="s">
        <v>183</v>
      </c>
      <c r="B192" s="6">
        <v>-1.18</v>
      </c>
      <c r="C192" s="6">
        <v>-0.99</v>
      </c>
      <c r="D192" s="6">
        <v>-1.98</v>
      </c>
      <c r="E192" s="6">
        <v>-0.94</v>
      </c>
      <c r="F192" s="6">
        <v>-0.59</v>
      </c>
      <c r="G192" s="6">
        <v>-0.92</v>
      </c>
      <c r="H192" s="6">
        <v>-0.02</v>
      </c>
      <c r="I192" s="6">
        <v>-0.28999999999999998</v>
      </c>
      <c r="J192" s="7">
        <v>0.65</v>
      </c>
      <c r="K192" s="6">
        <v>-0.1</v>
      </c>
      <c r="L192" s="6">
        <v>0.36</v>
      </c>
      <c r="M192" s="6">
        <v>0.76</v>
      </c>
      <c r="N192" s="6">
        <v>-0.37</v>
      </c>
    </row>
    <row r="193" spans="1:14" ht="16" x14ac:dyDescent="0.2">
      <c r="A193" s="3" t="s">
        <v>184</v>
      </c>
      <c r="B193" s="4" t="s">
        <v>19</v>
      </c>
      <c r="C193" s="4" t="s">
        <v>19</v>
      </c>
      <c r="D193" s="6">
        <v>-15.04</v>
      </c>
      <c r="E193" s="6">
        <v>-136.76</v>
      </c>
      <c r="F193" s="6">
        <v>-352.98</v>
      </c>
      <c r="G193" s="6">
        <v>-705.55</v>
      </c>
      <c r="H193" s="6">
        <v>1737.65</v>
      </c>
      <c r="I193" s="6">
        <v>-2567.38</v>
      </c>
      <c r="J193" s="7">
        <v>569.99</v>
      </c>
      <c r="K193" s="6">
        <v>-1244.78</v>
      </c>
      <c r="L193" s="6">
        <v>-1778.77</v>
      </c>
      <c r="M193" s="6">
        <v>520.83000000000004</v>
      </c>
      <c r="N193" s="6">
        <v>585.57000000000005</v>
      </c>
    </row>
    <row r="194" spans="1:14" ht="16" x14ac:dyDescent="0.2">
      <c r="A194" s="3" t="s">
        <v>185</v>
      </c>
      <c r="B194" s="6">
        <v>0.64</v>
      </c>
      <c r="C194" s="6">
        <v>0.44</v>
      </c>
      <c r="D194" s="6">
        <v>0.47</v>
      </c>
      <c r="E194" s="6">
        <v>0.42</v>
      </c>
      <c r="F194" s="6">
        <v>0.17</v>
      </c>
      <c r="G194" s="6">
        <v>0.16</v>
      </c>
      <c r="H194" s="6">
        <v>-0.02</v>
      </c>
      <c r="I194" s="6">
        <v>0.04</v>
      </c>
      <c r="J194" s="7">
        <v>-0.2</v>
      </c>
      <c r="K194" s="6">
        <v>7.0000000000000007E-2</v>
      </c>
      <c r="L194" s="6">
        <v>-0.4</v>
      </c>
      <c r="M194" s="6">
        <v>-0.99</v>
      </c>
      <c r="N194" s="6">
        <v>0.67</v>
      </c>
    </row>
    <row r="196" spans="1:14" ht="16" x14ac:dyDescent="0.2">
      <c r="A196" s="8"/>
    </row>
  </sheetData>
  <hyperlinks>
    <hyperlink ref="A1" r:id="rId1" tooltip="ROIC AI" display="ROIC AI" xr:uid="{00000000-0004-0000-0000-000000000000}"/>
  </hyperlinks>
  <pageMargins left="0.7" right="0.7" top="0.75" bottom="0.75" header="0.3" footer="0.3"/>
  <ignoredErrors>
    <ignoredError sqref="B1:N1 A4:N7 A15:N16 A19:N33 A191:N195 A2:N2 A9:N11 A13:N13 A37:N128 A130:N142 A144:N171 A188 A173:N187 A172:I172 K172:N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964B2-8B75-2A47-821F-D86E33E54F56}">
  <dimension ref="A1:R110"/>
  <sheetViews>
    <sheetView tabSelected="1" workbookViewId="0">
      <selection activeCell="G20" sqref="G20"/>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7" cm="1">
        <f t="array" ref="A3">_FV(A1,"Market cap",TRUE)</f>
        <v>27238662469</v>
      </c>
      <c r="B3" s="38" t="s">
        <v>196</v>
      </c>
      <c r="C3" s="39">
        <f>Financials!J8*0.01</f>
        <v>0.74069999999999991</v>
      </c>
      <c r="D3" s="38" t="s">
        <v>197</v>
      </c>
      <c r="E3" s="39">
        <f>SUM(C11:E11)/3</f>
        <v>0.44982888718267683</v>
      </c>
      <c r="F3" s="40" t="s">
        <v>198</v>
      </c>
      <c r="G3" s="41">
        <f>AVERAGE(Financials!I129:N129)</f>
        <v>9.6077397197960601E-3</v>
      </c>
      <c r="H3" s="40" t="s">
        <v>199</v>
      </c>
      <c r="I3" s="42">
        <f>J15*(1+I7)/(I6-I7)</f>
        <v>11449282878.380814</v>
      </c>
      <c r="J3" s="43" t="s">
        <v>200</v>
      </c>
      <c r="K3" s="44">
        <f>(Financials!J172*-1)/Model!A3</f>
        <v>0</v>
      </c>
      <c r="L3" s="45" t="s">
        <v>201</v>
      </c>
      <c r="M3" s="46"/>
      <c r="N3" s="120" t="s">
        <v>202</v>
      </c>
      <c r="O3" s="121"/>
      <c r="P3" s="46"/>
      <c r="Q3" s="46"/>
      <c r="R3" s="46"/>
    </row>
    <row r="4" spans="1:18" ht="22" customHeight="1" x14ac:dyDescent="0.2">
      <c r="A4" s="47">
        <f>Financials!J56-Financials!J96-Financials!J105</f>
        <v>713130000</v>
      </c>
      <c r="B4" s="48" t="s">
        <v>203</v>
      </c>
      <c r="C4" s="49">
        <f>Financials!J17*0.01</f>
        <v>-0.18390000000000001</v>
      </c>
      <c r="D4" s="48" t="s">
        <v>204</v>
      </c>
      <c r="E4" s="49">
        <f>SUM(C13:E13)/3</f>
        <v>0.26532531940550536</v>
      </c>
      <c r="F4" s="50" t="s">
        <v>205</v>
      </c>
      <c r="G4" s="51">
        <f>A5*(1+(5*G3))</f>
        <v>74771922.696838781</v>
      </c>
      <c r="H4" s="50" t="s">
        <v>206</v>
      </c>
      <c r="I4" s="52">
        <f>NPV(I6,F15,G15,H15,I15,(J15+I3))</f>
        <v>9029508922.1170197</v>
      </c>
      <c r="J4" s="50" t="s">
        <v>207</v>
      </c>
      <c r="K4" s="53" cm="1">
        <f t="array" ref="K4">_FV(A1,"Change (%)",TRUE)</f>
        <v>-6.3759999999999997E-3</v>
      </c>
      <c r="L4" s="54" t="s">
        <v>208</v>
      </c>
      <c r="M4" s="46"/>
      <c r="N4" s="122" t="s">
        <v>209</v>
      </c>
      <c r="O4" s="123"/>
      <c r="P4" s="46"/>
      <c r="Q4" s="46"/>
      <c r="R4" s="46"/>
    </row>
    <row r="5" spans="1:18" ht="22" customHeight="1" x14ac:dyDescent="0.2">
      <c r="A5" s="47" cm="1">
        <f t="array" ref="A5">_FV(A1,"Shares outstanding",TRUE)</f>
        <v>71344620</v>
      </c>
      <c r="B5" s="48" t="s">
        <v>210</v>
      </c>
      <c r="C5" s="49">
        <f>F14</f>
        <v>0.12990936555891239</v>
      </c>
      <c r="D5" s="55" t="s">
        <v>211</v>
      </c>
      <c r="E5" s="49">
        <f>SUM(C16:E16)/3</f>
        <v>5.7252470286254065</v>
      </c>
      <c r="F5" s="50" t="s">
        <v>212</v>
      </c>
      <c r="G5" s="51">
        <f>Financials!J56</f>
        <v>1901101000</v>
      </c>
      <c r="H5" s="50" t="s">
        <v>213</v>
      </c>
      <c r="I5" s="52">
        <f>I4+G5-G6</f>
        <v>9742638922.1170197</v>
      </c>
      <c r="J5" s="50" t="s">
        <v>214</v>
      </c>
      <c r="K5" s="56" cm="1">
        <f t="array" ref="K5">_FV(A1,"Price")</f>
        <v>381.79</v>
      </c>
      <c r="L5" s="57" t="s">
        <v>215</v>
      </c>
      <c r="M5" s="46"/>
      <c r="N5" s="58" t="s">
        <v>216</v>
      </c>
      <c r="O5" s="59">
        <f>Financials!J20</f>
        <v>-50232000</v>
      </c>
      <c r="P5" s="46"/>
      <c r="Q5" s="46"/>
      <c r="R5" s="46"/>
    </row>
    <row r="6" spans="1:18" ht="22" customHeight="1" x14ac:dyDescent="0.2">
      <c r="A6" s="60">
        <f>O20/F10</f>
        <v>16.458406325679757</v>
      </c>
      <c r="B6" s="48" t="s">
        <v>217</v>
      </c>
      <c r="C6" s="49">
        <f>F17</f>
        <v>0.13141993957703926</v>
      </c>
      <c r="D6" s="55" t="s">
        <v>195</v>
      </c>
      <c r="E6" s="49">
        <f>Financials!J33/Financials!J126</f>
        <v>-0.27238287848059789</v>
      </c>
      <c r="F6" s="48" t="s">
        <v>218</v>
      </c>
      <c r="G6" s="51">
        <f>Financials!J96+Financials!J105</f>
        <v>1187971000</v>
      </c>
      <c r="H6" s="50" t="s">
        <v>219</v>
      </c>
      <c r="I6" s="53">
        <f>N25</f>
        <v>9.2143943264044709E-2</v>
      </c>
      <c r="J6" s="50" t="s">
        <v>220</v>
      </c>
      <c r="K6" s="61">
        <f>I5/G4</f>
        <v>130.29809279638761</v>
      </c>
      <c r="L6" s="62" t="s">
        <v>221</v>
      </c>
      <c r="M6" s="46"/>
      <c r="N6" s="58" t="s">
        <v>222</v>
      </c>
      <c r="O6" s="59">
        <f>Financials!J96</f>
        <v>9438000</v>
      </c>
      <c r="P6" s="46"/>
      <c r="Q6" s="46"/>
      <c r="R6" s="46"/>
    </row>
    <row r="7" spans="1:18" ht="22" customHeight="1" thickBot="1" x14ac:dyDescent="0.25">
      <c r="A7" s="63">
        <f>O20/F12</f>
        <v>126.69145334418604</v>
      </c>
      <c r="B7" s="64" t="s">
        <v>223</v>
      </c>
      <c r="C7" s="65">
        <f>F15/A3</f>
        <v>7.9849735737771328E-3</v>
      </c>
      <c r="D7" s="64" t="s">
        <v>224</v>
      </c>
      <c r="E7" s="66">
        <f>(Financials!J16*(1-0.25))/(Financials!J126+Financials!J105+Financials!J96)</f>
        <v>-9.8919903755614894E-2</v>
      </c>
      <c r="F7" s="64" t="s">
        <v>191</v>
      </c>
      <c r="G7" s="67">
        <f>(Financials!J96+Financials!J105)/Financials!J126</f>
        <v>1.3422112000542321</v>
      </c>
      <c r="H7" s="68" t="s">
        <v>225</v>
      </c>
      <c r="I7" s="69">
        <v>2.5000000000000001E-2</v>
      </c>
      <c r="J7" s="70" t="s">
        <v>226</v>
      </c>
      <c r="K7" s="71">
        <f>K6/K5-1</f>
        <v>-0.65871790042592104</v>
      </c>
      <c r="L7" s="72" t="s">
        <v>227</v>
      </c>
      <c r="M7" s="46"/>
      <c r="N7" s="58" t="s">
        <v>228</v>
      </c>
      <c r="O7" s="59">
        <f>Financials!J105</f>
        <v>1178533000</v>
      </c>
      <c r="P7" s="46"/>
      <c r="Q7" s="46"/>
      <c r="R7" s="46"/>
    </row>
    <row r="8" spans="1:18" ht="22" customHeight="1" x14ac:dyDescent="0.2">
      <c r="A8" s="73"/>
      <c r="B8" s="46"/>
      <c r="C8" s="46"/>
      <c r="D8" s="46"/>
      <c r="E8" s="46"/>
      <c r="F8" s="46"/>
      <c r="G8" s="46"/>
      <c r="H8" s="46"/>
      <c r="I8" s="46"/>
      <c r="J8" s="74"/>
      <c r="K8" s="74"/>
      <c r="L8" s="74"/>
      <c r="M8" s="46"/>
      <c r="N8" s="75" t="s">
        <v>209</v>
      </c>
      <c r="O8" s="76">
        <f>O5/(O6+O7)</f>
        <v>-4.2283860464607304E-2</v>
      </c>
      <c r="P8" s="46"/>
      <c r="Q8" s="46"/>
      <c r="R8" s="46"/>
    </row>
    <row r="9" spans="1:18" ht="22" customHeight="1" x14ac:dyDescent="0.2">
      <c r="A9" s="77"/>
      <c r="B9" s="78">
        <v>2020</v>
      </c>
      <c r="C9" s="78">
        <v>2021</v>
      </c>
      <c r="D9" s="78">
        <v>2022</v>
      </c>
      <c r="E9" s="79">
        <v>2023</v>
      </c>
      <c r="F9" s="80">
        <v>2024</v>
      </c>
      <c r="G9" s="81">
        <v>2025</v>
      </c>
      <c r="H9" s="81">
        <v>2026</v>
      </c>
      <c r="I9" s="81">
        <v>2027</v>
      </c>
      <c r="J9" s="82">
        <v>2028</v>
      </c>
      <c r="K9" s="74"/>
      <c r="L9" s="74"/>
      <c r="M9" s="74"/>
      <c r="N9" s="58" t="s">
        <v>229</v>
      </c>
      <c r="O9" s="59">
        <f>Financials!J25</f>
        <v>14024000</v>
      </c>
      <c r="P9" s="46"/>
      <c r="Q9" s="46"/>
      <c r="R9" s="46"/>
    </row>
    <row r="10" spans="1:18" ht="22" customHeight="1" x14ac:dyDescent="0.2">
      <c r="A10" s="83" t="s">
        <v>230</v>
      </c>
      <c r="B10" s="84">
        <v>421720000</v>
      </c>
      <c r="C10" s="84">
        <v>590380000</v>
      </c>
      <c r="D10" s="84">
        <v>873782000</v>
      </c>
      <c r="E10" s="85">
        <v>1284040000</v>
      </c>
      <c r="F10" s="84">
        <v>1655000000</v>
      </c>
      <c r="G10" s="84">
        <v>1960000000</v>
      </c>
      <c r="H10" s="84">
        <v>2475000000</v>
      </c>
      <c r="I10" s="84">
        <v>3150000000</v>
      </c>
      <c r="J10" s="85">
        <v>4100000000</v>
      </c>
      <c r="K10" s="86" t="s">
        <v>231</v>
      </c>
      <c r="L10" s="74"/>
      <c r="N10" s="58" t="s">
        <v>232</v>
      </c>
      <c r="O10" s="59">
        <f>Financials!J24</f>
        <v>-227058000</v>
      </c>
      <c r="P10" s="46"/>
      <c r="Q10" s="46"/>
      <c r="R10" s="46"/>
    </row>
    <row r="11" spans="1:18" ht="22" customHeight="1" x14ac:dyDescent="0.2">
      <c r="A11" s="87"/>
      <c r="B11" s="88"/>
      <c r="C11" s="88">
        <f t="shared" ref="C11:J11" si="0">(C10/B10)-1</f>
        <v>0.39993360523570143</v>
      </c>
      <c r="D11" s="88">
        <f t="shared" si="0"/>
        <v>0.48003319895660423</v>
      </c>
      <c r="E11" s="88">
        <f t="shared" si="0"/>
        <v>0.46951985735572488</v>
      </c>
      <c r="F11" s="89">
        <f t="shared" si="0"/>
        <v>0.2889006573003956</v>
      </c>
      <c r="G11" s="88">
        <f t="shared" si="0"/>
        <v>0.18429003021148027</v>
      </c>
      <c r="H11" s="88">
        <f t="shared" si="0"/>
        <v>0.26275510204081631</v>
      </c>
      <c r="I11" s="88">
        <f t="shared" si="0"/>
        <v>0.27272727272727271</v>
      </c>
      <c r="J11" s="90">
        <f t="shared" si="0"/>
        <v>0.30158730158730163</v>
      </c>
      <c r="K11" s="90">
        <f>SUM(F11:J11)/5</f>
        <v>0.26205207277345333</v>
      </c>
      <c r="L11" s="74"/>
      <c r="M11" s="74"/>
      <c r="N11" s="58" t="s">
        <v>233</v>
      </c>
      <c r="O11" s="91">
        <f>O9/O10</f>
        <v>-6.1763954584291236E-2</v>
      </c>
      <c r="P11" s="46"/>
      <c r="Q11" s="46"/>
      <c r="R11" s="46"/>
    </row>
    <row r="12" spans="1:18" ht="22" customHeight="1" x14ac:dyDescent="0.2">
      <c r="A12" s="83" t="s">
        <v>137</v>
      </c>
      <c r="B12" s="84">
        <v>-175522000</v>
      </c>
      <c r="C12" s="84">
        <v>-266944000</v>
      </c>
      <c r="D12" s="84">
        <v>-306866000</v>
      </c>
      <c r="E12" s="84">
        <v>-345398000</v>
      </c>
      <c r="F12" s="92">
        <v>215000000</v>
      </c>
      <c r="G12" s="84">
        <v>243000000</v>
      </c>
      <c r="H12" s="84">
        <v>365000000</v>
      </c>
      <c r="I12" s="84">
        <v>481000000</v>
      </c>
      <c r="J12" s="85">
        <v>750000000</v>
      </c>
      <c r="K12" s="93" t="s">
        <v>234</v>
      </c>
      <c r="L12" s="74"/>
      <c r="M12" s="74"/>
      <c r="N12" s="58" t="s">
        <v>235</v>
      </c>
      <c r="O12" s="91">
        <f>O8*(1-O11)</f>
        <v>-4.4895478901991817E-2</v>
      </c>
      <c r="P12" s="46"/>
      <c r="Q12" s="46"/>
      <c r="R12" s="46"/>
    </row>
    <row r="13" spans="1:18" ht="22" customHeight="1" x14ac:dyDescent="0.2">
      <c r="A13" s="87"/>
      <c r="B13" s="88"/>
      <c r="C13" s="88">
        <f t="shared" ref="C13:J13" si="1">(C12/B12)-1</f>
        <v>0.52085778420938689</v>
      </c>
      <c r="D13" s="88">
        <f t="shared" si="1"/>
        <v>0.14955196595540632</v>
      </c>
      <c r="E13" s="88">
        <f t="shared" si="1"/>
        <v>0.12556620805172281</v>
      </c>
      <c r="F13" s="89">
        <f t="shared" si="1"/>
        <v>-1.6224703096138366</v>
      </c>
      <c r="G13" s="88">
        <f t="shared" si="1"/>
        <v>0.13023255813953494</v>
      </c>
      <c r="H13" s="88">
        <f t="shared" si="1"/>
        <v>0.50205761316872421</v>
      </c>
      <c r="I13" s="88">
        <f t="shared" si="1"/>
        <v>0.31780821917808222</v>
      </c>
      <c r="J13" s="90">
        <f t="shared" si="1"/>
        <v>0.55925155925155923</v>
      </c>
      <c r="K13" s="90">
        <f>AVERAGE(G13:J13)</f>
        <v>0.37733748743447515</v>
      </c>
      <c r="L13" s="74"/>
      <c r="M13" s="74"/>
      <c r="N13" s="122" t="s">
        <v>236</v>
      </c>
      <c r="O13" s="123"/>
      <c r="P13" s="46"/>
      <c r="Q13" s="46"/>
      <c r="R13" s="46"/>
    </row>
    <row r="14" spans="1:18" ht="22" customHeight="1" x14ac:dyDescent="0.2">
      <c r="A14" s="110" t="s">
        <v>237</v>
      </c>
      <c r="B14" s="94">
        <f>B12/B10</f>
        <v>-0.41620506497201937</v>
      </c>
      <c r="C14" s="94">
        <f t="shared" ref="C14:J14" si="2">C12/C10</f>
        <v>-0.45215623835495783</v>
      </c>
      <c r="D14" s="94">
        <f t="shared" si="2"/>
        <v>-0.35119286046176279</v>
      </c>
      <c r="E14" s="94">
        <f t="shared" si="2"/>
        <v>-0.2689931777826236</v>
      </c>
      <c r="F14" s="95">
        <f t="shared" si="2"/>
        <v>0.12990936555891239</v>
      </c>
      <c r="G14" s="94">
        <f t="shared" si="2"/>
        <v>0.1239795918367347</v>
      </c>
      <c r="H14" s="94">
        <f t="shared" si="2"/>
        <v>0.14747474747474748</v>
      </c>
      <c r="I14" s="94">
        <f t="shared" si="2"/>
        <v>0.15269841269841269</v>
      </c>
      <c r="J14" s="96">
        <f t="shared" si="2"/>
        <v>0.18292682926829268</v>
      </c>
      <c r="K14" s="96"/>
      <c r="L14" s="74"/>
      <c r="M14" s="74"/>
      <c r="N14" s="58" t="s">
        <v>238</v>
      </c>
      <c r="O14" s="91">
        <f>'[1]US Treasury Bonds'!$C$8</f>
        <v>4.1210000000000004E-2</v>
      </c>
      <c r="P14" s="46"/>
      <c r="Q14" s="46"/>
      <c r="R14" s="46"/>
    </row>
    <row r="15" spans="1:18" ht="22" customHeight="1" x14ac:dyDescent="0.2">
      <c r="A15" s="83" t="s">
        <v>180</v>
      </c>
      <c r="B15" s="84">
        <v>-33104000</v>
      </c>
      <c r="C15" s="84">
        <v>-54446000</v>
      </c>
      <c r="D15" s="84">
        <v>-1092000</v>
      </c>
      <c r="E15" s="84">
        <v>-20214000</v>
      </c>
      <c r="F15" s="92">
        <v>217500000</v>
      </c>
      <c r="G15" s="84">
        <v>267700000</v>
      </c>
      <c r="H15" s="84">
        <v>421000000</v>
      </c>
      <c r="I15" s="84">
        <v>614000000</v>
      </c>
      <c r="J15" s="85">
        <v>750000000</v>
      </c>
      <c r="K15" s="93" t="s">
        <v>239</v>
      </c>
      <c r="L15" s="74"/>
      <c r="M15" s="74"/>
      <c r="N15" s="58" t="s">
        <v>240</v>
      </c>
      <c r="O15" s="97">
        <f>1.33</f>
        <v>1.33</v>
      </c>
      <c r="P15" s="46"/>
      <c r="Q15" s="46"/>
      <c r="R15" s="46"/>
    </row>
    <row r="16" spans="1:18" ht="22" customHeight="1" x14ac:dyDescent="0.2">
      <c r="A16" s="98"/>
      <c r="B16" s="88"/>
      <c r="C16" s="88">
        <f t="shared" ref="C16:J16" si="3">(C15/B15)-1</f>
        <v>0.64469550507491546</v>
      </c>
      <c r="D16" s="88">
        <f t="shared" si="3"/>
        <v>-0.97994343018770891</v>
      </c>
      <c r="E16" s="88">
        <f t="shared" si="3"/>
        <v>17.510989010989011</v>
      </c>
      <c r="F16" s="89">
        <f t="shared" si="3"/>
        <v>-11.759869397447314</v>
      </c>
      <c r="G16" s="88">
        <f t="shared" si="3"/>
        <v>0.23080459770114947</v>
      </c>
      <c r="H16" s="88">
        <f t="shared" si="3"/>
        <v>0.57265595816212178</v>
      </c>
      <c r="I16" s="88">
        <f t="shared" si="3"/>
        <v>0.45843230403800472</v>
      </c>
      <c r="J16" s="90">
        <f t="shared" si="3"/>
        <v>0.22149837133550498</v>
      </c>
      <c r="K16" s="90">
        <f>AVERAGE(G16:J16)</f>
        <v>0.37084780780919524</v>
      </c>
      <c r="L16" s="74"/>
      <c r="M16" s="74"/>
      <c r="N16" s="58" t="s">
        <v>241</v>
      </c>
      <c r="O16" s="91">
        <v>8.4000000000000005E-2</v>
      </c>
      <c r="P16" s="46"/>
      <c r="Q16" s="46"/>
      <c r="R16" s="46"/>
    </row>
    <row r="17" spans="1:18" ht="22" customHeight="1" x14ac:dyDescent="0.2">
      <c r="A17" s="110" t="s">
        <v>195</v>
      </c>
      <c r="B17" s="94">
        <f>B15/B10</f>
        <v>-7.8497581333586267E-2</v>
      </c>
      <c r="C17" s="94">
        <f t="shared" ref="C17:J17" si="4">C15/C10</f>
        <v>-9.2221958738439649E-2</v>
      </c>
      <c r="D17" s="94">
        <f t="shared" si="4"/>
        <v>-1.2497396375755051E-3</v>
      </c>
      <c r="E17" s="96">
        <f t="shared" si="4"/>
        <v>-1.5742500233637581E-2</v>
      </c>
      <c r="F17" s="94">
        <f t="shared" si="4"/>
        <v>0.13141993957703926</v>
      </c>
      <c r="G17" s="94">
        <f t="shared" si="4"/>
        <v>0.13658163265306122</v>
      </c>
      <c r="H17" s="94">
        <f t="shared" si="4"/>
        <v>0.17010101010101011</v>
      </c>
      <c r="I17" s="94">
        <f t="shared" si="4"/>
        <v>0.19492063492063491</v>
      </c>
      <c r="J17" s="96">
        <f t="shared" si="4"/>
        <v>0.18292682926829268</v>
      </c>
      <c r="K17" s="96"/>
      <c r="L17" s="74"/>
      <c r="M17" s="74"/>
      <c r="N17" s="99" t="s">
        <v>236</v>
      </c>
      <c r="O17" s="100">
        <f>(O14)+((O15)*(O16-O14))</f>
        <v>9.8120700000000005E-2</v>
      </c>
      <c r="P17" s="46"/>
      <c r="Q17" s="46"/>
      <c r="R17" s="46"/>
    </row>
    <row r="18" spans="1:18" ht="22" customHeight="1" x14ac:dyDescent="0.2">
      <c r="A18" s="101" t="s">
        <v>191</v>
      </c>
      <c r="B18" s="102">
        <v>-0.11026043054456371</v>
      </c>
      <c r="C18" s="102">
        <v>-0.16114620781124567</v>
      </c>
      <c r="D18" s="102">
        <v>-0.11730896880668883</v>
      </c>
      <c r="E18" s="102">
        <v>-0.13510685233051575</v>
      </c>
      <c r="F18" s="103"/>
      <c r="G18" s="102"/>
      <c r="H18" s="102"/>
      <c r="I18" s="102"/>
      <c r="J18" s="104"/>
      <c r="K18" s="105"/>
      <c r="L18" s="74"/>
      <c r="M18" s="74"/>
      <c r="N18" s="122" t="s">
        <v>242</v>
      </c>
      <c r="O18" s="123"/>
      <c r="P18" s="46"/>
      <c r="Q18" s="46"/>
      <c r="R18" s="46"/>
    </row>
    <row r="19" spans="1:18" ht="22" customHeight="1" x14ac:dyDescent="0.2">
      <c r="A19" s="74"/>
      <c r="B19" s="74"/>
      <c r="C19" s="74"/>
      <c r="D19" s="74"/>
      <c r="E19" s="74"/>
      <c r="F19" s="74" t="s">
        <v>243</v>
      </c>
      <c r="G19" s="74"/>
      <c r="H19" s="74"/>
      <c r="I19" s="74"/>
      <c r="J19" s="74"/>
      <c r="K19" s="74"/>
      <c r="L19" s="74"/>
      <c r="M19" s="74"/>
      <c r="N19" s="58" t="s">
        <v>219</v>
      </c>
      <c r="O19" s="106">
        <f>O6+O7</f>
        <v>1187971000</v>
      </c>
      <c r="P19" s="46"/>
      <c r="Q19" s="46"/>
      <c r="R19" s="46"/>
    </row>
    <row r="20" spans="1:18" ht="22" customHeight="1" x14ac:dyDescent="0.2">
      <c r="B20" s="107"/>
      <c r="C20" s="107"/>
      <c r="D20" s="107"/>
      <c r="E20" s="107"/>
      <c r="F20" s="74"/>
      <c r="G20" s="74"/>
      <c r="H20" s="74"/>
      <c r="I20" s="74"/>
      <c r="J20" s="74"/>
      <c r="K20" s="74"/>
      <c r="L20" s="74"/>
      <c r="M20" s="74"/>
      <c r="N20" s="58" t="s">
        <v>196</v>
      </c>
      <c r="O20" s="106">
        <f>A3</f>
        <v>27238662469</v>
      </c>
      <c r="P20" s="46"/>
      <c r="Q20" s="46"/>
      <c r="R20" s="46"/>
    </row>
    <row r="21" spans="1:18" ht="22" customHeight="1" x14ac:dyDescent="0.2">
      <c r="A21" s="118" t="str" cm="1">
        <f t="array" ref="A21">_FV(A1,"Industry")</f>
        <v>Software &amp; IT Services</v>
      </c>
      <c r="B21" s="118"/>
      <c r="C21" s="118"/>
      <c r="D21" s="119" cm="1">
        <f t="array" ref="D21">_FV(A1,"Year incorporated",TRUE)</f>
        <v>2007</v>
      </c>
      <c r="E21" s="119"/>
      <c r="F21" s="74"/>
      <c r="G21" s="74"/>
      <c r="H21" s="74"/>
      <c r="I21" s="74"/>
      <c r="J21" s="74"/>
      <c r="K21" s="74"/>
      <c r="M21" s="74"/>
      <c r="N21" s="58" t="s">
        <v>244</v>
      </c>
      <c r="O21" s="106">
        <f>O19+O20</f>
        <v>28426633469</v>
      </c>
      <c r="P21" s="46"/>
      <c r="Q21" s="46"/>
      <c r="R21" s="46"/>
    </row>
    <row r="22" spans="1:18" ht="22" customHeight="1" x14ac:dyDescent="0.2">
      <c r="A22" s="111" t="str" cm="1">
        <f t="array" ref="A22">_FV(A1,"Description")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B22" s="111"/>
      <c r="C22" s="111"/>
      <c r="D22" s="111"/>
      <c r="E22" s="111"/>
      <c r="F22" s="74"/>
      <c r="G22" s="74"/>
      <c r="H22" s="74"/>
      <c r="I22" s="74"/>
      <c r="J22" s="74"/>
      <c r="K22" s="74"/>
      <c r="L22" s="74"/>
      <c r="M22" s="74"/>
      <c r="N22" s="75" t="s">
        <v>245</v>
      </c>
      <c r="O22" s="108">
        <f>(O19/O21)</f>
        <v>4.1790773476413023E-2</v>
      </c>
      <c r="P22" s="46"/>
      <c r="Q22" s="46"/>
      <c r="R22" s="46"/>
    </row>
    <row r="23" spans="1:18" ht="22" customHeight="1" x14ac:dyDescent="0.2">
      <c r="A23" s="111"/>
      <c r="B23" s="111"/>
      <c r="C23" s="111"/>
      <c r="D23" s="111"/>
      <c r="E23" s="111"/>
      <c r="F23" s="74"/>
      <c r="G23" s="74"/>
      <c r="H23" s="74"/>
      <c r="I23" s="74"/>
      <c r="J23" s="74"/>
      <c r="K23" s="74"/>
      <c r="L23" s="74"/>
      <c r="M23" s="74"/>
      <c r="N23" s="99" t="s">
        <v>246</v>
      </c>
      <c r="O23" s="109">
        <f>O20/O21</f>
        <v>0.95820922652358698</v>
      </c>
      <c r="P23" s="46"/>
      <c r="Q23" s="46"/>
      <c r="R23" s="46"/>
    </row>
    <row r="24" spans="1:18" ht="22" customHeight="1" x14ac:dyDescent="0.2">
      <c r="A24" s="111"/>
      <c r="B24" s="111"/>
      <c r="C24" s="111"/>
      <c r="D24" s="111"/>
      <c r="E24" s="111"/>
      <c r="F24" s="74"/>
      <c r="G24" s="74"/>
      <c r="H24" s="74"/>
      <c r="I24" s="74"/>
      <c r="J24" s="74"/>
      <c r="K24" s="74"/>
      <c r="L24" s="74"/>
      <c r="M24" s="74"/>
      <c r="N24" s="112" t="s">
        <v>247</v>
      </c>
      <c r="O24" s="113"/>
      <c r="P24" s="46"/>
      <c r="Q24" s="46"/>
      <c r="R24" s="46"/>
    </row>
    <row r="25" spans="1:18" ht="22" customHeight="1" x14ac:dyDescent="0.2">
      <c r="A25" s="111"/>
      <c r="B25" s="111"/>
      <c r="C25" s="111"/>
      <c r="D25" s="111"/>
      <c r="E25" s="111"/>
      <c r="F25" s="74"/>
      <c r="G25" s="74"/>
      <c r="H25" s="74"/>
      <c r="I25" s="74"/>
      <c r="J25" s="74"/>
      <c r="K25" s="74"/>
      <c r="L25" s="74"/>
      <c r="M25" s="74"/>
      <c r="N25" s="114">
        <f>(O22*O12)+(O23*O17)</f>
        <v>9.2143943264044709E-2</v>
      </c>
      <c r="O25" s="115"/>
      <c r="P25" s="46"/>
      <c r="Q25" s="46"/>
      <c r="R25" s="46"/>
    </row>
    <row r="26" spans="1:18" ht="22" customHeight="1" x14ac:dyDescent="0.2">
      <c r="A26" s="111"/>
      <c r="B26" s="111"/>
      <c r="C26" s="111"/>
      <c r="D26" s="111"/>
      <c r="E26" s="111"/>
      <c r="F26" s="74"/>
      <c r="G26" s="74"/>
      <c r="H26" s="74"/>
      <c r="I26" s="74"/>
      <c r="J26" s="74"/>
      <c r="K26" s="74"/>
      <c r="L26" s="74"/>
      <c r="M26" s="74"/>
      <c r="N26" s="74"/>
      <c r="O26" s="46"/>
      <c r="P26" s="46"/>
      <c r="Q26" s="46"/>
      <c r="R26" s="46"/>
    </row>
    <row r="27" spans="1:18" ht="22" customHeight="1" x14ac:dyDescent="0.2">
      <c r="A27" s="111"/>
      <c r="B27" s="111"/>
      <c r="C27" s="111"/>
      <c r="D27" s="111"/>
      <c r="E27" s="111"/>
      <c r="F27" s="74"/>
      <c r="G27" s="74"/>
      <c r="H27" s="74"/>
      <c r="I27" s="74"/>
      <c r="J27" s="74"/>
      <c r="K27" s="74"/>
      <c r="L27" s="74"/>
      <c r="M27" s="74"/>
      <c r="N27" s="74"/>
      <c r="O27" s="46"/>
      <c r="P27" s="46"/>
      <c r="Q27" s="46"/>
      <c r="R27" s="46"/>
    </row>
    <row r="28" spans="1:18" ht="22" customHeight="1" x14ac:dyDescent="0.2">
      <c r="A28" s="111"/>
      <c r="B28" s="111"/>
      <c r="C28" s="111"/>
      <c r="D28" s="111"/>
      <c r="E28" s="111"/>
      <c r="F28" s="74"/>
      <c r="G28" s="74"/>
      <c r="H28" s="74"/>
      <c r="I28" s="74"/>
      <c r="J28" s="74"/>
      <c r="K28" s="74"/>
      <c r="L28" s="74"/>
      <c r="M28" s="74"/>
      <c r="N28" s="74"/>
      <c r="O28" s="46"/>
      <c r="P28" s="46"/>
      <c r="Q28" s="46"/>
      <c r="R28" s="46"/>
    </row>
    <row r="29" spans="1:18" ht="22" customHeight="1" x14ac:dyDescent="0.2">
      <c r="A29" s="111"/>
      <c r="B29" s="111"/>
      <c r="C29" s="111"/>
      <c r="D29" s="111"/>
      <c r="E29" s="111"/>
      <c r="F29" s="74"/>
      <c r="G29" s="74"/>
      <c r="H29" s="74"/>
      <c r="I29" s="74"/>
      <c r="J29" s="74"/>
      <c r="K29" s="74"/>
      <c r="L29" s="74"/>
      <c r="M29" s="74"/>
      <c r="N29" s="74"/>
      <c r="O29" s="46"/>
      <c r="P29" s="46"/>
      <c r="Q29" s="46"/>
      <c r="R29" s="46"/>
    </row>
    <row r="30" spans="1:18" ht="22" customHeight="1" x14ac:dyDescent="0.2">
      <c r="A30" s="111"/>
      <c r="B30" s="111"/>
      <c r="C30" s="111"/>
      <c r="D30" s="111"/>
      <c r="E30" s="111"/>
      <c r="F30" s="74"/>
      <c r="G30" s="74"/>
      <c r="H30" s="74"/>
      <c r="I30" s="74"/>
      <c r="J30" s="74"/>
      <c r="K30" s="74"/>
      <c r="L30" s="74"/>
      <c r="M30" s="74"/>
      <c r="N30" s="74"/>
      <c r="O30" s="46"/>
      <c r="P30" s="46"/>
      <c r="Q30" s="46"/>
      <c r="R30" s="46"/>
    </row>
    <row r="31" spans="1:18" x14ac:dyDescent="0.2">
      <c r="A31" s="46"/>
      <c r="B31" s="46"/>
      <c r="C31" s="46"/>
      <c r="D31" s="46"/>
      <c r="E31" s="46"/>
      <c r="F31" s="46"/>
      <c r="G31" s="46"/>
      <c r="H31" s="46"/>
      <c r="I31" s="46"/>
      <c r="J31" s="46"/>
      <c r="K31" s="46"/>
      <c r="L31" s="46"/>
      <c r="M31" s="46"/>
      <c r="N31" s="46"/>
      <c r="O31" s="46"/>
      <c r="P31" s="46"/>
      <c r="Q31" s="46"/>
      <c r="R31" s="46"/>
    </row>
    <row r="32" spans="1:18" x14ac:dyDescent="0.2">
      <c r="A32" s="46"/>
      <c r="B32" s="46"/>
      <c r="C32" s="46"/>
      <c r="D32" s="46"/>
      <c r="E32" s="46"/>
      <c r="F32" s="46"/>
      <c r="G32" s="46"/>
      <c r="H32" s="46"/>
      <c r="I32" s="46"/>
      <c r="J32" s="46"/>
      <c r="K32" s="46"/>
      <c r="L32" s="46"/>
      <c r="M32" s="46"/>
      <c r="N32" s="46"/>
      <c r="O32" s="46"/>
      <c r="P32" s="46"/>
      <c r="Q32" s="46"/>
      <c r="R32" s="46"/>
    </row>
    <row r="33" spans="1:18" x14ac:dyDescent="0.2">
      <c r="A33" s="74"/>
      <c r="B33" s="74"/>
      <c r="C33" s="74"/>
      <c r="D33" s="74"/>
      <c r="E33" s="74"/>
      <c r="F33" s="74"/>
      <c r="G33" s="74"/>
      <c r="H33" s="74"/>
      <c r="I33" s="74"/>
      <c r="J33" s="74"/>
      <c r="K33" s="74"/>
      <c r="L33" s="74"/>
      <c r="M33" s="74"/>
      <c r="N33" s="74"/>
      <c r="O33" s="74"/>
      <c r="P33" s="74"/>
      <c r="Q33" s="46"/>
      <c r="R33" s="46"/>
    </row>
    <row r="34" spans="1:18" x14ac:dyDescent="0.2">
      <c r="A34" s="74"/>
      <c r="B34" s="74"/>
      <c r="C34" s="74"/>
      <c r="D34" s="74"/>
      <c r="E34" s="74"/>
      <c r="F34" s="74"/>
      <c r="G34" s="74"/>
      <c r="H34" s="74"/>
      <c r="I34" s="74"/>
      <c r="J34" s="74"/>
      <c r="K34" s="74"/>
      <c r="L34" s="74"/>
      <c r="M34" s="74"/>
      <c r="N34" s="74"/>
      <c r="O34" s="74"/>
      <c r="P34" s="74"/>
      <c r="Q34" s="46"/>
      <c r="R34" s="46"/>
    </row>
    <row r="35" spans="1:18" x14ac:dyDescent="0.2">
      <c r="A35" s="74"/>
      <c r="B35" s="74"/>
      <c r="C35" s="74"/>
      <c r="D35" s="74"/>
      <c r="E35" s="74"/>
      <c r="F35" s="74"/>
      <c r="G35" s="74"/>
      <c r="H35" s="74"/>
      <c r="I35" s="74"/>
      <c r="J35" s="74"/>
      <c r="K35" s="74"/>
      <c r="L35" s="74"/>
      <c r="M35" s="74"/>
      <c r="N35" s="74"/>
      <c r="O35" s="74"/>
      <c r="P35" s="74"/>
      <c r="Q35" s="46"/>
      <c r="R35" s="46"/>
    </row>
    <row r="36" spans="1:18" x14ac:dyDescent="0.2">
      <c r="A36" s="74"/>
      <c r="B36" s="74"/>
      <c r="C36" s="74"/>
      <c r="D36" s="74"/>
      <c r="E36" s="74"/>
      <c r="F36" s="74"/>
      <c r="G36" s="74"/>
      <c r="H36" s="74"/>
      <c r="I36" s="74"/>
      <c r="J36" s="74"/>
      <c r="K36" s="74"/>
      <c r="L36" s="74"/>
      <c r="M36" s="74"/>
      <c r="N36" s="74"/>
      <c r="O36" s="74"/>
      <c r="P36" s="74"/>
      <c r="Q36" s="46"/>
      <c r="R36" s="46"/>
    </row>
    <row r="37" spans="1:18" x14ac:dyDescent="0.2">
      <c r="A37" s="74"/>
      <c r="B37" s="74"/>
      <c r="C37" s="74"/>
      <c r="D37" s="74"/>
      <c r="E37" s="74"/>
      <c r="F37" s="74"/>
      <c r="G37" s="74"/>
      <c r="H37" s="74"/>
      <c r="I37" s="74"/>
      <c r="J37" s="74"/>
      <c r="K37" s="74"/>
      <c r="L37" s="74"/>
      <c r="M37" s="74"/>
      <c r="N37" s="74"/>
      <c r="O37" s="74"/>
      <c r="P37" s="74"/>
      <c r="Q37" s="46"/>
      <c r="R37" s="46"/>
    </row>
    <row r="38" spans="1:18" x14ac:dyDescent="0.2">
      <c r="A38" s="74"/>
      <c r="B38" s="74"/>
      <c r="C38" s="74"/>
      <c r="D38" s="74"/>
      <c r="E38" s="74"/>
      <c r="F38" s="74"/>
      <c r="G38" s="74"/>
      <c r="H38" s="74"/>
      <c r="I38" s="74"/>
      <c r="J38" s="74"/>
      <c r="K38" s="74"/>
      <c r="L38" s="74"/>
      <c r="M38" s="74"/>
      <c r="N38" s="74"/>
      <c r="O38" s="74"/>
      <c r="P38" s="74"/>
      <c r="Q38" s="46"/>
      <c r="R38" s="46"/>
    </row>
    <row r="39" spans="1:18" x14ac:dyDescent="0.2">
      <c r="A39" s="74"/>
      <c r="B39" s="74"/>
      <c r="C39" s="74"/>
      <c r="D39" s="74"/>
      <c r="E39" s="74"/>
      <c r="F39" s="74"/>
      <c r="G39" s="74"/>
      <c r="H39" s="74"/>
      <c r="I39" s="74"/>
      <c r="J39" s="74"/>
      <c r="K39" s="74"/>
      <c r="L39" s="74"/>
      <c r="M39" s="74"/>
      <c r="N39" s="74"/>
      <c r="O39" s="74"/>
      <c r="P39" s="74"/>
      <c r="Q39" s="46"/>
      <c r="R39" s="46"/>
    </row>
    <row r="40" spans="1:18" x14ac:dyDescent="0.2">
      <c r="A40" s="74"/>
      <c r="B40" s="74"/>
      <c r="C40" s="74"/>
      <c r="D40" s="74"/>
      <c r="E40" s="74"/>
      <c r="F40" s="74"/>
      <c r="G40" s="74"/>
      <c r="H40" s="74"/>
      <c r="I40" s="74"/>
      <c r="J40" s="74"/>
      <c r="K40" s="74"/>
      <c r="L40" s="74"/>
      <c r="M40" s="74"/>
      <c r="N40" s="74"/>
      <c r="O40" s="74"/>
      <c r="P40" s="74"/>
      <c r="Q40" s="46"/>
      <c r="R40" s="46"/>
    </row>
    <row r="41" spans="1:18" x14ac:dyDescent="0.2">
      <c r="A41" s="74"/>
      <c r="B41" s="74"/>
      <c r="C41" s="74"/>
      <c r="D41" s="74"/>
      <c r="E41" s="74"/>
      <c r="F41" s="74"/>
      <c r="G41" s="74"/>
      <c r="H41" s="74"/>
      <c r="I41" s="74"/>
      <c r="J41" s="74"/>
      <c r="K41" s="74"/>
      <c r="L41" s="74"/>
      <c r="M41" s="74"/>
      <c r="N41" s="74"/>
      <c r="O41" s="74"/>
      <c r="P41" s="74"/>
      <c r="Q41" s="46"/>
      <c r="R41" s="46"/>
    </row>
    <row r="42" spans="1:18" x14ac:dyDescent="0.2">
      <c r="A42" s="74"/>
      <c r="B42" s="74"/>
      <c r="C42" s="74"/>
      <c r="D42" s="74"/>
      <c r="E42" s="74"/>
      <c r="F42" s="74"/>
      <c r="G42" s="74"/>
      <c r="H42" s="74"/>
      <c r="I42" s="74"/>
      <c r="J42" s="74"/>
      <c r="K42" s="74"/>
      <c r="L42" s="74"/>
      <c r="M42" s="74"/>
      <c r="N42" s="74"/>
      <c r="O42" s="74"/>
      <c r="P42" s="74"/>
      <c r="Q42" s="46"/>
      <c r="R42" s="46"/>
    </row>
    <row r="43" spans="1:18" x14ac:dyDescent="0.2">
      <c r="A43" s="74"/>
      <c r="B43" s="74"/>
      <c r="C43" s="74"/>
      <c r="D43" s="74"/>
      <c r="E43" s="74"/>
      <c r="F43" s="74"/>
      <c r="G43" s="74"/>
      <c r="H43" s="74"/>
      <c r="I43" s="74"/>
      <c r="J43" s="74"/>
      <c r="K43" s="74"/>
      <c r="L43" s="74"/>
      <c r="M43" s="74"/>
      <c r="N43" s="74"/>
      <c r="O43" s="74"/>
      <c r="P43" s="74"/>
      <c r="Q43" s="46"/>
      <c r="R43" s="46"/>
    </row>
    <row r="44" spans="1:18" x14ac:dyDescent="0.2">
      <c r="A44" s="74"/>
      <c r="B44" s="74"/>
      <c r="C44" s="74"/>
      <c r="D44" s="74"/>
      <c r="E44" s="74"/>
      <c r="F44" s="74"/>
      <c r="G44" s="74"/>
      <c r="H44" s="74"/>
      <c r="I44" s="74"/>
      <c r="J44" s="74"/>
      <c r="K44" s="74"/>
      <c r="L44" s="74"/>
      <c r="M44" s="74"/>
      <c r="N44" s="74"/>
      <c r="O44" s="74"/>
      <c r="P44" s="74"/>
      <c r="Q44" s="46"/>
      <c r="R44" s="46"/>
    </row>
    <row r="45" spans="1:18" x14ac:dyDescent="0.2">
      <c r="A45" s="74"/>
      <c r="B45" s="74"/>
      <c r="C45" s="74"/>
      <c r="D45" s="74"/>
      <c r="E45" s="74"/>
      <c r="F45" s="74"/>
      <c r="G45" s="74"/>
      <c r="H45" s="74"/>
      <c r="I45" s="74"/>
      <c r="J45" s="74"/>
      <c r="K45" s="74"/>
      <c r="L45" s="74"/>
      <c r="M45" s="74"/>
      <c r="N45" s="74"/>
      <c r="O45" s="74"/>
      <c r="P45" s="74"/>
      <c r="Q45" s="46"/>
      <c r="R45" s="46"/>
    </row>
    <row r="46" spans="1:18" x14ac:dyDescent="0.2">
      <c r="A46" s="74"/>
      <c r="B46" s="74"/>
      <c r="C46" s="74"/>
      <c r="D46" s="74"/>
      <c r="E46" s="74"/>
      <c r="F46" s="74"/>
      <c r="G46" s="74"/>
      <c r="H46" s="74"/>
      <c r="I46" s="74"/>
      <c r="J46" s="74"/>
      <c r="K46" s="74"/>
      <c r="L46" s="74"/>
      <c r="M46" s="74"/>
      <c r="N46" s="74"/>
      <c r="O46" s="74"/>
      <c r="P46" s="74"/>
      <c r="Q46" s="46"/>
      <c r="R46" s="46"/>
    </row>
    <row r="47" spans="1:18" x14ac:dyDescent="0.2">
      <c r="A47" s="74"/>
      <c r="B47" s="74"/>
      <c r="C47" s="74"/>
      <c r="D47" s="74"/>
      <c r="E47" s="74"/>
      <c r="F47" s="74"/>
      <c r="G47" s="74"/>
      <c r="H47" s="74"/>
      <c r="I47" s="74"/>
      <c r="J47" s="74"/>
      <c r="K47" s="74"/>
      <c r="L47" s="74"/>
      <c r="M47" s="74"/>
      <c r="N47" s="74"/>
      <c r="O47" s="74"/>
      <c r="P47" s="74"/>
      <c r="Q47" s="46"/>
      <c r="R47" s="46"/>
    </row>
    <row r="48" spans="1:18" x14ac:dyDescent="0.2">
      <c r="A48" s="74"/>
      <c r="B48" s="74"/>
      <c r="C48" s="74"/>
      <c r="D48" s="74"/>
      <c r="E48" s="74"/>
      <c r="F48" s="74"/>
      <c r="G48" s="74"/>
      <c r="H48" s="74"/>
      <c r="I48" s="74"/>
      <c r="J48" s="74"/>
      <c r="K48" s="74"/>
      <c r="L48" s="74"/>
      <c r="M48" s="74"/>
      <c r="N48" s="74"/>
      <c r="O48" s="74"/>
      <c r="P48" s="74"/>
      <c r="Q48" s="46"/>
      <c r="R48" s="46"/>
    </row>
    <row r="49" spans="1:18" x14ac:dyDescent="0.2">
      <c r="A49" s="74"/>
      <c r="B49" s="74"/>
      <c r="C49" s="74"/>
      <c r="D49" s="74"/>
      <c r="E49" s="74"/>
      <c r="F49" s="74"/>
      <c r="G49" s="74"/>
      <c r="H49" s="74"/>
      <c r="I49" s="74"/>
      <c r="J49" s="74"/>
      <c r="K49" s="74"/>
      <c r="L49" s="74"/>
      <c r="M49" s="74"/>
      <c r="N49" s="74"/>
      <c r="O49" s="74"/>
      <c r="P49" s="74"/>
      <c r="Q49" s="46"/>
      <c r="R49" s="46"/>
    </row>
    <row r="50" spans="1:18" x14ac:dyDescent="0.2">
      <c r="A50" s="74"/>
      <c r="B50" s="74"/>
      <c r="C50" s="74"/>
      <c r="D50" s="74"/>
      <c r="E50" s="74"/>
      <c r="F50" s="74"/>
      <c r="G50" s="74"/>
      <c r="H50" s="74"/>
      <c r="I50" s="74"/>
      <c r="J50" s="74"/>
      <c r="K50" s="74"/>
      <c r="L50" s="74"/>
      <c r="M50" s="74"/>
      <c r="N50" s="74"/>
      <c r="O50" s="74"/>
      <c r="P50" s="74"/>
      <c r="Q50" s="46"/>
      <c r="R50" s="46"/>
    </row>
    <row r="51" spans="1:18" x14ac:dyDescent="0.2">
      <c r="A51" s="74"/>
      <c r="B51" s="74"/>
      <c r="C51" s="74"/>
      <c r="D51" s="74"/>
      <c r="E51" s="74"/>
      <c r="F51" s="74"/>
      <c r="G51" s="74"/>
      <c r="H51" s="74"/>
      <c r="I51" s="74"/>
      <c r="J51" s="74"/>
      <c r="K51" s="74"/>
      <c r="L51" s="74"/>
      <c r="M51" s="74"/>
      <c r="N51" s="74"/>
      <c r="O51" s="74"/>
      <c r="P51" s="74"/>
      <c r="Q51" s="46"/>
      <c r="R51" s="46"/>
    </row>
    <row r="52" spans="1:18" x14ac:dyDescent="0.2">
      <c r="A52" s="74"/>
      <c r="B52" s="74"/>
      <c r="C52" s="74"/>
      <c r="D52" s="74"/>
      <c r="E52" s="74"/>
      <c r="F52" s="74"/>
      <c r="G52" s="74"/>
      <c r="H52" s="74"/>
      <c r="I52" s="74"/>
      <c r="J52" s="74"/>
      <c r="K52" s="74"/>
      <c r="L52" s="74"/>
      <c r="M52" s="74"/>
      <c r="N52" s="74"/>
      <c r="O52" s="74"/>
      <c r="P52" s="74"/>
      <c r="Q52" s="46"/>
      <c r="R52" s="46"/>
    </row>
    <row r="53" spans="1:18" x14ac:dyDescent="0.2">
      <c r="A53" s="74"/>
      <c r="B53" s="74"/>
      <c r="C53" s="74"/>
      <c r="D53" s="74"/>
      <c r="E53" s="74"/>
      <c r="F53" s="74"/>
      <c r="G53" s="74"/>
      <c r="H53" s="74"/>
      <c r="I53" s="74"/>
      <c r="J53" s="74"/>
      <c r="K53" s="74"/>
      <c r="L53" s="74"/>
      <c r="M53" s="74"/>
      <c r="N53" s="74"/>
      <c r="O53" s="74"/>
      <c r="P53" s="74"/>
      <c r="Q53" s="46"/>
      <c r="R53" s="46"/>
    </row>
    <row r="54" spans="1:18" x14ac:dyDescent="0.2">
      <c r="A54" s="74"/>
      <c r="B54" s="74"/>
      <c r="C54" s="74"/>
      <c r="D54" s="74"/>
      <c r="E54" s="74"/>
      <c r="F54" s="74"/>
      <c r="G54" s="74"/>
      <c r="H54" s="74"/>
      <c r="I54" s="74"/>
      <c r="J54" s="74"/>
      <c r="K54" s="74"/>
      <c r="L54" s="74"/>
      <c r="M54" s="74"/>
      <c r="N54" s="74"/>
      <c r="O54" s="74"/>
      <c r="P54" s="74"/>
      <c r="Q54" s="46"/>
      <c r="R54" s="46"/>
    </row>
    <row r="55" spans="1:18" x14ac:dyDescent="0.2">
      <c r="A55" s="74"/>
      <c r="B55" s="74"/>
      <c r="C55" s="74"/>
      <c r="D55" s="74"/>
      <c r="E55" s="74"/>
      <c r="F55" s="74"/>
      <c r="G55" s="74"/>
      <c r="H55" s="74"/>
      <c r="I55" s="74"/>
      <c r="J55" s="74"/>
      <c r="K55" s="74"/>
      <c r="L55" s="74"/>
      <c r="M55" s="74"/>
      <c r="N55" s="74"/>
      <c r="O55" s="74"/>
      <c r="P55" s="74"/>
      <c r="Q55" s="46"/>
      <c r="R55" s="46"/>
    </row>
    <row r="56" spans="1:18" x14ac:dyDescent="0.2">
      <c r="A56" s="74"/>
      <c r="B56" s="74"/>
      <c r="C56" s="74"/>
      <c r="D56" s="74"/>
      <c r="E56" s="74"/>
      <c r="F56" s="74"/>
      <c r="G56" s="74"/>
      <c r="H56" s="74"/>
      <c r="I56" s="74"/>
      <c r="J56" s="74"/>
      <c r="K56" s="74"/>
      <c r="L56" s="74"/>
      <c r="M56" s="74"/>
      <c r="N56" s="74"/>
      <c r="O56" s="74"/>
      <c r="P56" s="74"/>
      <c r="Q56" s="46"/>
      <c r="R56" s="46"/>
    </row>
    <row r="57" spans="1:18" x14ac:dyDescent="0.2">
      <c r="A57" s="74"/>
      <c r="B57" s="74"/>
      <c r="C57" s="74"/>
      <c r="D57" s="74"/>
      <c r="E57" s="74"/>
      <c r="F57" s="74"/>
      <c r="G57" s="74"/>
      <c r="H57" s="74"/>
      <c r="I57" s="74"/>
      <c r="J57" s="74"/>
      <c r="K57" s="74"/>
      <c r="L57" s="74"/>
      <c r="M57" s="74"/>
      <c r="N57" s="74"/>
      <c r="O57" s="74"/>
      <c r="P57" s="74"/>
      <c r="Q57" s="46"/>
      <c r="R57" s="46"/>
    </row>
    <row r="58" spans="1:18" x14ac:dyDescent="0.2">
      <c r="A58" s="74"/>
      <c r="B58" s="74"/>
      <c r="C58" s="74"/>
      <c r="D58" s="74"/>
      <c r="E58" s="74"/>
      <c r="F58" s="74"/>
      <c r="G58" s="74"/>
      <c r="H58" s="74"/>
      <c r="I58" s="74"/>
      <c r="J58" s="74"/>
      <c r="K58" s="74"/>
      <c r="L58" s="74"/>
      <c r="M58" s="74"/>
      <c r="N58" s="74"/>
      <c r="O58" s="74"/>
      <c r="P58" s="74"/>
      <c r="Q58" s="46"/>
      <c r="R58" s="46"/>
    </row>
    <row r="59" spans="1:18" x14ac:dyDescent="0.2">
      <c r="A59" s="74"/>
      <c r="B59" s="74"/>
      <c r="C59" s="74"/>
      <c r="D59" s="74"/>
      <c r="E59" s="74"/>
      <c r="F59" s="74"/>
      <c r="G59" s="74"/>
      <c r="H59" s="74"/>
      <c r="I59" s="74"/>
      <c r="J59" s="74"/>
      <c r="K59" s="74"/>
      <c r="L59" s="74"/>
      <c r="M59" s="74"/>
      <c r="N59" s="74"/>
      <c r="O59" s="74"/>
      <c r="P59" s="74"/>
      <c r="Q59" s="46"/>
      <c r="R59" s="46"/>
    </row>
    <row r="60" spans="1:18" x14ac:dyDescent="0.2">
      <c r="A60" s="74"/>
      <c r="B60" s="74"/>
      <c r="C60" s="74"/>
      <c r="D60" s="74"/>
      <c r="E60" s="74"/>
      <c r="F60" s="74"/>
      <c r="G60" s="74"/>
      <c r="H60" s="74"/>
      <c r="I60" s="74"/>
      <c r="J60" s="74"/>
      <c r="K60" s="74"/>
      <c r="L60" s="74"/>
      <c r="M60" s="74"/>
      <c r="N60" s="74"/>
      <c r="O60" s="74"/>
      <c r="P60" s="74"/>
      <c r="Q60" s="46"/>
      <c r="R60" s="46"/>
    </row>
    <row r="61" spans="1:18" x14ac:dyDescent="0.2">
      <c r="A61" s="74"/>
      <c r="B61" s="74"/>
      <c r="C61" s="74"/>
      <c r="D61" s="74"/>
      <c r="E61" s="74"/>
      <c r="F61" s="74"/>
      <c r="G61" s="74"/>
      <c r="H61" s="74"/>
      <c r="I61" s="74"/>
      <c r="J61" s="74"/>
      <c r="K61" s="74"/>
      <c r="L61" s="74"/>
      <c r="M61" s="74"/>
      <c r="N61" s="74"/>
      <c r="O61" s="74"/>
      <c r="P61" s="74"/>
      <c r="Q61" s="46"/>
      <c r="R61" s="46"/>
    </row>
    <row r="62" spans="1:18" x14ac:dyDescent="0.2">
      <c r="O62" s="46"/>
      <c r="P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A21:C21"/>
    <mergeCell ref="D21:E21"/>
    <mergeCell ref="N3:O3"/>
    <mergeCell ref="N4:O4"/>
    <mergeCell ref="N13:O13"/>
    <mergeCell ref="N18:O18"/>
  </mergeCells>
  <hyperlinks>
    <hyperlink ref="F9" r:id="rId1" display="https://finbox.com/NASDAQGM:MDB/explorer/revenue_proj" xr:uid="{71A6AA4A-1184-3143-B2F1-29D27FBDC7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2023-12-09T08:21:30Z</dcterms:modified>
</cp:coreProperties>
</file>