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5613017-6878-0940-95A0-9C76E2F4A89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O8"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P35" i="1"/>
  <c r="P18" i="1"/>
  <c r="P3" i="1"/>
  <c r="R190" i="1"/>
  <c r="Q190" i="1"/>
  <c r="P190" i="1"/>
  <c r="O190" i="1"/>
  <c r="N190" i="1"/>
  <c r="M190" i="1"/>
  <c r="L190" i="1"/>
  <c r="K190" i="1"/>
  <c r="J190" i="1"/>
  <c r="I190" i="1"/>
  <c r="H190" i="1"/>
  <c r="G190" i="1"/>
  <c r="F190" i="1"/>
  <c r="E190" i="1"/>
  <c r="D190" i="1"/>
  <c r="C190" i="1"/>
  <c r="B190" i="1"/>
  <c r="R189" i="1"/>
  <c r="Q189" i="1"/>
  <c r="P189" i="1"/>
  <c r="N189" i="1"/>
  <c r="M189" i="1"/>
  <c r="L189" i="1"/>
  <c r="K189" i="1"/>
  <c r="J189" i="1"/>
  <c r="I189" i="1"/>
  <c r="H189" i="1"/>
  <c r="G189" i="1"/>
  <c r="F189" i="1"/>
  <c r="E189" i="1"/>
  <c r="D189" i="1"/>
  <c r="C189" i="1"/>
  <c r="R143" i="1"/>
  <c r="Q143" i="1"/>
  <c r="P143" i="1"/>
  <c r="O143" i="1"/>
  <c r="N143" i="1"/>
  <c r="M143" i="1"/>
  <c r="L143" i="1"/>
  <c r="K143" i="1"/>
  <c r="J143" i="1"/>
  <c r="I143" i="1"/>
  <c r="H143" i="1"/>
  <c r="G143" i="1"/>
  <c r="F143" i="1"/>
  <c r="E143" i="1"/>
  <c r="D143" i="1"/>
  <c r="C143" i="1"/>
  <c r="B143" i="1"/>
  <c r="R129" i="1"/>
  <c r="Q129" i="1"/>
  <c r="P129" i="1"/>
  <c r="O129" i="1"/>
  <c r="N129" i="1"/>
  <c r="M129" i="1"/>
  <c r="L129" i="1"/>
  <c r="K129" i="1"/>
  <c r="J129" i="1"/>
  <c r="I129" i="1"/>
  <c r="H129" i="1"/>
  <c r="G129" i="1"/>
  <c r="F129" i="1"/>
  <c r="E129" i="1"/>
  <c r="D129" i="1"/>
  <c r="C129" i="1"/>
  <c r="R36" i="1"/>
  <c r="Q36" i="1"/>
  <c r="P36" i="1"/>
  <c r="O36" i="1"/>
  <c r="N36" i="1"/>
  <c r="M36" i="1"/>
  <c r="L36" i="1"/>
  <c r="K36" i="1"/>
  <c r="J36" i="1"/>
  <c r="I36" i="1"/>
  <c r="H36" i="1"/>
  <c r="G36" i="1"/>
  <c r="F36" i="1"/>
  <c r="E36" i="1"/>
  <c r="D36" i="1"/>
  <c r="C36" i="1"/>
  <c r="B36" i="1"/>
  <c r="R35" i="1"/>
  <c r="Q35" i="1"/>
  <c r="N35" i="1"/>
  <c r="M35" i="1"/>
  <c r="L35" i="1"/>
  <c r="K35" i="1"/>
  <c r="J35" i="1"/>
  <c r="I35" i="1"/>
  <c r="H35" i="1"/>
  <c r="G35" i="1"/>
  <c r="F35" i="1"/>
  <c r="E35" i="1"/>
  <c r="D35" i="1"/>
  <c r="C35" i="1"/>
  <c r="R18" i="1"/>
  <c r="Q18" i="1"/>
  <c r="N18" i="1"/>
  <c r="M18" i="1"/>
  <c r="L18" i="1"/>
  <c r="K18" i="1"/>
  <c r="J18" i="1"/>
  <c r="I18" i="1"/>
  <c r="H18" i="1"/>
  <c r="G18" i="1"/>
  <c r="F18" i="1"/>
  <c r="E18" i="1"/>
  <c r="D18" i="1"/>
  <c r="C18" i="1"/>
  <c r="R14" i="1"/>
  <c r="Q14" i="1"/>
  <c r="P14" i="1"/>
  <c r="O14" i="1"/>
  <c r="N14" i="1"/>
  <c r="M14" i="1"/>
  <c r="L14" i="1"/>
  <c r="K14" i="1"/>
  <c r="R12" i="1"/>
  <c r="Q12" i="1"/>
  <c r="P12" i="1"/>
  <c r="O12" i="1"/>
  <c r="N12" i="1"/>
  <c r="M12" i="1"/>
  <c r="L12" i="1"/>
  <c r="K12" i="1"/>
  <c r="J12" i="1"/>
  <c r="I12" i="1"/>
  <c r="H12" i="1"/>
  <c r="G12" i="1"/>
  <c r="F12" i="1"/>
  <c r="E12" i="1"/>
  <c r="D12" i="1"/>
  <c r="C12" i="1"/>
  <c r="B12" i="1"/>
  <c r="R3" i="1"/>
  <c r="Q3" i="1"/>
  <c r="N3" i="1"/>
  <c r="M3" i="1"/>
  <c r="L3" i="1"/>
  <c r="K3" i="1"/>
  <c r="J3" i="1"/>
  <c r="I3" i="1"/>
  <c r="H3" i="1"/>
  <c r="G3" i="1"/>
  <c r="F3" i="1"/>
  <c r="E3" i="1"/>
  <c r="D3" i="1"/>
  <c r="C3" i="1"/>
  <c r="K16" i="2" l="1"/>
  <c r="K13" i="2"/>
  <c r="K11" i="2"/>
  <c r="E5" i="2"/>
  <c r="E4" i="2"/>
  <c r="O12" i="2"/>
  <c r="G4" i="2"/>
  <c r="O19" i="2"/>
  <c r="O20" i="2"/>
  <c r="C7" i="2"/>
  <c r="A7" i="2" l="1"/>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<sst xmlns="http://schemas.openxmlformats.org/spreadsheetml/2006/main" count="1422" uniqueCount="252">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</sst>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https://www.bing.com/financeapi/forcetrigger?t=a1zha2&amp;q=XNYS%3aPAYC&amp;form=skydnc</v>
    <v>Learn more on Bing</v>
  </rv>
  <rv s="1">
    <v>0</v>
    <v>PAYCOM SOFTWARE, INC. (XNYS:PAYC)</v>
    <v>2</v>
    <v>3</v>
    <v>Finance</v>
    <v>4</v>
    <v>en-US</v>
    <v>a1zha2</v>
    <v>268435456</v>
    <v>1</v>
    <v>Powered by Refinitiv</v>
    <v>374.04</v>
    <v>146.15</v>
    <v>1.2425999999999999</v>
    <v>1.31</v>
    <v>7.0709999999999992E-3</v>
    <v>0.67</v>
    <v>3.5909999999999996E-3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190.76519999999999</v>
    <v>Software &amp; IT Services</v>
    <v>Stock</v>
    <v>45269.039603240628</v>
    <v>0</v>
    <v>183.61969999999999</v>
    <v>11236767811</v>
    <v>PAYCOM SOFTWARE, INC.</v>
    <v>PAYCOM SOFTWARE, INC.</v>
    <v>183.98</v>
    <v>31.711200000000002</v>
    <v>185.26</v>
    <v>186.57</v>
    <v>187.24</v>
    <v>60228160</v>
    <v>PAYC</v>
    <v>PAYCOM SOFTWARE, INC. (XNYS:PAYC)</v>
    <v>1062264</v>
    <v>1310570</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Y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AY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
  <sheetViews>
    <sheetView workbookViewId="0">
      <pane xSplit="1" topLeftCell="I1" activePane="topRight" state="frozen"/>
      <selection pane="topRight" activeCell="J188" sqref="J188:M188"/>
    </sheetView>
  </sheetViews>
  <sheetFormatPr baseColWidth="10" defaultRowHeight="15" x14ac:dyDescent="0.2"/>
  <cols>
    <col min="1" max="1" width="40.83203125" customWidth="1"/>
    <col min="2" max="19" width="15.83203125" customWidth="1"/>
  </cols>
  <sheetData>
    <row r="1" spans="1:18"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31" t="s">
        <v>17</v>
      </c>
      <c r="B2" s="27">
        <v>57206000</v>
      </c>
      <c r="C2" s="27">
        <v>76810000</v>
      </c>
      <c r="D2" s="27">
        <v>107601000</v>
      </c>
      <c r="E2" s="27">
        <v>150929000</v>
      </c>
      <c r="F2" s="27">
        <v>224653000</v>
      </c>
      <c r="G2" s="27">
        <v>329141000</v>
      </c>
      <c r="H2" s="27">
        <v>433047000</v>
      </c>
      <c r="I2" s="27">
        <v>566336000</v>
      </c>
      <c r="J2" s="27">
        <v>737671000</v>
      </c>
      <c r="K2" s="27">
        <v>841434000</v>
      </c>
      <c r="L2" s="27">
        <v>1055524000</v>
      </c>
      <c r="M2" s="27">
        <v>1375218000</v>
      </c>
      <c r="N2" s="28">
        <v>1557551000</v>
      </c>
      <c r="O2" s="27">
        <v>334167000</v>
      </c>
      <c r="P2" s="27">
        <v>370608000</v>
      </c>
      <c r="Q2" s="27">
        <v>451637000</v>
      </c>
      <c r="R2" s="27">
        <v>401139000</v>
      </c>
    </row>
    <row r="3" spans="1:18" ht="16" x14ac:dyDescent="0.2">
      <c r="A3" s="9" t="s">
        <v>190</v>
      </c>
      <c r="B3" s="10"/>
      <c r="C3" s="11">
        <f t="shared" ref="C3:P3" si="0">(C2/B2)-1</f>
        <v>0.34269132608467645</v>
      </c>
      <c r="D3" s="11">
        <f t="shared" si="0"/>
        <v>0.40087228225491467</v>
      </c>
      <c r="E3" s="11">
        <f t="shared" si="0"/>
        <v>0.4026728376130333</v>
      </c>
      <c r="F3" s="11">
        <f t="shared" si="0"/>
        <v>0.48846808764385896</v>
      </c>
      <c r="G3" s="11">
        <f t="shared" si="0"/>
        <v>0.46510841163928363</v>
      </c>
      <c r="H3" s="11">
        <f t="shared" si="0"/>
        <v>0.31568841317247021</v>
      </c>
      <c r="I3" s="11">
        <f t="shared" si="0"/>
        <v>0.30779338039519955</v>
      </c>
      <c r="J3" s="11">
        <f t="shared" si="0"/>
        <v>0.30253241891739169</v>
      </c>
      <c r="K3" s="11">
        <f t="shared" si="0"/>
        <v>0.14066297848227727</v>
      </c>
      <c r="L3" s="11">
        <f t="shared" si="0"/>
        <v>0.25443469125326534</v>
      </c>
      <c r="M3" s="11">
        <f t="shared" si="0"/>
        <v>0.30287705442983759</v>
      </c>
      <c r="N3" s="11">
        <f t="shared" si="0"/>
        <v>0.1325847974648382</v>
      </c>
      <c r="O3" s="11"/>
      <c r="P3" s="11">
        <f t="shared" si="0"/>
        <v>0.1090502652865184</v>
      </c>
      <c r="Q3" s="11">
        <f t="shared" ref="Q3:R3" si="1">(Q2/P2)-1</f>
        <v>0.21863802184518422</v>
      </c>
      <c r="R3" s="11">
        <f t="shared" si="1"/>
        <v>-0.11181103408268145</v>
      </c>
    </row>
    <row r="4" spans="1:18" ht="16" x14ac:dyDescent="0.2">
      <c r="A4" s="2" t="s">
        <v>18</v>
      </c>
      <c r="B4" s="3">
        <v>57206000</v>
      </c>
      <c r="C4" s="3">
        <v>76810000</v>
      </c>
      <c r="D4" s="3">
        <v>107601000</v>
      </c>
      <c r="E4" s="3">
        <v>150929000</v>
      </c>
      <c r="F4" s="3">
        <v>224653000</v>
      </c>
      <c r="G4" s="3">
        <v>329141000</v>
      </c>
      <c r="H4" s="3">
        <v>433047000</v>
      </c>
      <c r="I4" s="3">
        <v>566336000</v>
      </c>
      <c r="J4" s="3">
        <v>737671000</v>
      </c>
      <c r="K4" s="3">
        <v>841434000</v>
      </c>
      <c r="L4" s="3">
        <v>1055524000</v>
      </c>
      <c r="M4" s="3">
        <v>1375218000</v>
      </c>
      <c r="N4" s="4">
        <v>1557551000</v>
      </c>
      <c r="O4" s="3">
        <v>334167000</v>
      </c>
      <c r="P4" s="3">
        <v>370608000</v>
      </c>
      <c r="Q4" s="3">
        <v>451637000</v>
      </c>
      <c r="R4" s="3">
        <v>401139000</v>
      </c>
    </row>
    <row r="5" spans="1:18" ht="16" x14ac:dyDescent="0.2">
      <c r="A5" s="2" t="s">
        <v>19</v>
      </c>
      <c r="B5" s="3">
        <v>13274000</v>
      </c>
      <c r="C5" s="3">
        <v>16326000</v>
      </c>
      <c r="D5" s="3">
        <v>20891000</v>
      </c>
      <c r="E5" s="3">
        <v>27318000</v>
      </c>
      <c r="F5" s="3">
        <v>35473000</v>
      </c>
      <c r="G5" s="3">
        <v>54066000</v>
      </c>
      <c r="H5" s="3">
        <v>72028000</v>
      </c>
      <c r="I5" s="3">
        <v>90763000</v>
      </c>
      <c r="J5" s="3">
        <v>109747000</v>
      </c>
      <c r="K5" s="3">
        <v>123546000</v>
      </c>
      <c r="L5" s="3">
        <v>161886000</v>
      </c>
      <c r="M5" s="3">
        <v>212741000</v>
      </c>
      <c r="N5" s="4">
        <v>246835000</v>
      </c>
      <c r="O5" s="3">
        <v>55104000</v>
      </c>
      <c r="P5" s="3">
        <v>59071000</v>
      </c>
      <c r="Q5" s="3">
        <v>65232000</v>
      </c>
      <c r="R5" s="3">
        <v>67428000</v>
      </c>
    </row>
    <row r="6" spans="1:18" ht="16" x14ac:dyDescent="0.2">
      <c r="A6" s="2" t="s">
        <v>20</v>
      </c>
      <c r="B6" s="3">
        <v>13274000</v>
      </c>
      <c r="C6" s="3">
        <v>16326000</v>
      </c>
      <c r="D6" s="3">
        <v>20891000</v>
      </c>
      <c r="E6" s="3">
        <v>27318000</v>
      </c>
      <c r="F6" s="3">
        <v>35473000</v>
      </c>
      <c r="G6" s="3">
        <v>54066000</v>
      </c>
      <c r="H6" s="3">
        <v>72028000</v>
      </c>
      <c r="I6" s="3">
        <v>90763000</v>
      </c>
      <c r="J6" s="3">
        <v>109747000</v>
      </c>
      <c r="K6" s="3">
        <v>123546000</v>
      </c>
      <c r="L6" s="3">
        <v>161886000</v>
      </c>
      <c r="M6" s="3">
        <v>212741000</v>
      </c>
      <c r="N6" s="4">
        <v>246835000</v>
      </c>
      <c r="O6" s="3">
        <v>55104000</v>
      </c>
      <c r="P6" s="3">
        <v>59071000</v>
      </c>
      <c r="Q6" s="3">
        <v>65232000</v>
      </c>
      <c r="R6" s="3">
        <v>67428000</v>
      </c>
    </row>
    <row r="7" spans="1:18" ht="16" x14ac:dyDescent="0.2">
      <c r="A7" s="31" t="s">
        <v>21</v>
      </c>
      <c r="B7" s="27">
        <v>43932000</v>
      </c>
      <c r="C7" s="27">
        <v>60484000</v>
      </c>
      <c r="D7" s="27">
        <v>86710000</v>
      </c>
      <c r="E7" s="27">
        <v>123611000</v>
      </c>
      <c r="F7" s="27">
        <v>189180000</v>
      </c>
      <c r="G7" s="27">
        <v>275075000</v>
      </c>
      <c r="H7" s="27">
        <v>361019000</v>
      </c>
      <c r="I7" s="27">
        <v>475573000</v>
      </c>
      <c r="J7" s="27">
        <v>627924000</v>
      </c>
      <c r="K7" s="27">
        <v>717888000</v>
      </c>
      <c r="L7" s="27">
        <v>893638000</v>
      </c>
      <c r="M7" s="27">
        <v>1162477000</v>
      </c>
      <c r="N7" s="28">
        <v>1310716000</v>
      </c>
      <c r="O7" s="27">
        <v>279063000</v>
      </c>
      <c r="P7" s="27">
        <v>311537000</v>
      </c>
      <c r="Q7" s="27">
        <v>386405000</v>
      </c>
      <c r="R7" s="27">
        <v>333711000</v>
      </c>
    </row>
    <row r="8" spans="1:18" ht="16" x14ac:dyDescent="0.2">
      <c r="A8" s="26" t="s">
        <v>57</v>
      </c>
      <c r="B8" s="29">
        <v>76.8</v>
      </c>
      <c r="C8" s="29">
        <v>78.739999999999995</v>
      </c>
      <c r="D8" s="29">
        <v>80.58</v>
      </c>
      <c r="E8" s="29">
        <v>81.900000000000006</v>
      </c>
      <c r="F8" s="29">
        <v>84.21</v>
      </c>
      <c r="G8" s="29">
        <v>83.57</v>
      </c>
      <c r="H8" s="29">
        <v>83.37</v>
      </c>
      <c r="I8" s="29">
        <v>83.97</v>
      </c>
      <c r="J8" s="29">
        <v>85.12</v>
      </c>
      <c r="K8" s="29">
        <v>85.32</v>
      </c>
      <c r="L8" s="29">
        <v>84.66</v>
      </c>
      <c r="M8" s="29">
        <v>84.53</v>
      </c>
      <c r="N8" s="30">
        <v>84.15</v>
      </c>
      <c r="O8" s="29">
        <v>83.51</v>
      </c>
      <c r="P8" s="29">
        <v>84.06</v>
      </c>
      <c r="Q8" s="29">
        <v>85.56</v>
      </c>
      <c r="R8" s="29">
        <v>83.19</v>
      </c>
    </row>
    <row r="9" spans="1:18" ht="16" x14ac:dyDescent="0.2">
      <c r="A9" s="2" t="s">
        <v>22</v>
      </c>
      <c r="B9" s="3" t="s">
        <v>23</v>
      </c>
      <c r="C9" s="3" t="s">
        <v>23</v>
      </c>
      <c r="D9" s="3" t="s">
        <v>23</v>
      </c>
      <c r="E9" s="3" t="s">
        <v>23</v>
      </c>
      <c r="F9" s="3" t="s">
        <v>23</v>
      </c>
      <c r="G9" s="3" t="s">
        <v>23</v>
      </c>
      <c r="H9" s="3" t="s">
        <v>23</v>
      </c>
      <c r="I9" s="3" t="s">
        <v>23</v>
      </c>
      <c r="J9" s="3" t="s">
        <v>23</v>
      </c>
      <c r="K9" s="3" t="s">
        <v>23</v>
      </c>
      <c r="L9" s="3" t="s">
        <v>23</v>
      </c>
      <c r="M9" s="3" t="s">
        <v>23</v>
      </c>
      <c r="N9" s="4" t="s">
        <v>23</v>
      </c>
      <c r="O9" s="3" t="s">
        <v>23</v>
      </c>
      <c r="P9" s="3" t="s">
        <v>23</v>
      </c>
      <c r="Q9" s="3" t="s">
        <v>23</v>
      </c>
      <c r="R9" s="3" t="s">
        <v>23</v>
      </c>
    </row>
    <row r="10" spans="1:18" ht="16" x14ac:dyDescent="0.2">
      <c r="A10" s="2" t="s">
        <v>24</v>
      </c>
      <c r="B10" s="3">
        <v>42476000</v>
      </c>
      <c r="C10" s="3">
        <v>54351000</v>
      </c>
      <c r="D10" s="3">
        <v>77393000</v>
      </c>
      <c r="E10" s="3">
        <v>107911000</v>
      </c>
      <c r="F10" s="3">
        <v>154745000</v>
      </c>
      <c r="G10" s="3">
        <v>217104000</v>
      </c>
      <c r="H10" s="3">
        <v>282394000</v>
      </c>
      <c r="I10" s="3">
        <v>301858000</v>
      </c>
      <c r="J10" s="3">
        <v>401700000</v>
      </c>
      <c r="K10" s="3">
        <v>531765000</v>
      </c>
      <c r="L10" s="3">
        <v>640071000</v>
      </c>
      <c r="M10" s="3">
        <v>783798000</v>
      </c>
      <c r="N10" s="4">
        <v>882919000</v>
      </c>
      <c r="O10" s="3">
        <v>204798000</v>
      </c>
      <c r="P10" s="3">
        <v>205703000</v>
      </c>
      <c r="Q10" s="3">
        <v>225973000</v>
      </c>
      <c r="R10" s="3">
        <v>246445000</v>
      </c>
    </row>
    <row r="11" spans="1:18" ht="16" x14ac:dyDescent="0.2">
      <c r="A11" s="26" t="s">
        <v>25</v>
      </c>
      <c r="B11" s="27">
        <v>36951000</v>
      </c>
      <c r="C11" s="27">
        <v>48627000</v>
      </c>
      <c r="D11" s="27">
        <v>71565000</v>
      </c>
      <c r="E11" s="27">
        <v>99048000</v>
      </c>
      <c r="F11" s="27">
        <v>140380000</v>
      </c>
      <c r="G11" s="27">
        <v>188304000</v>
      </c>
      <c r="H11" s="27">
        <v>242159000</v>
      </c>
      <c r="I11" s="27">
        <v>240486000</v>
      </c>
      <c r="J11" s="27">
        <v>306820000</v>
      </c>
      <c r="K11" s="27">
        <v>413916000</v>
      </c>
      <c r="L11" s="27">
        <v>485834000</v>
      </c>
      <c r="M11" s="27">
        <v>585691000</v>
      </c>
      <c r="N11" s="28">
        <v>656134000</v>
      </c>
      <c r="O11" s="27">
        <v>151807000</v>
      </c>
      <c r="P11" s="27">
        <v>152748000</v>
      </c>
      <c r="Q11" s="27">
        <v>169179000</v>
      </c>
      <c r="R11" s="27">
        <v>182400000</v>
      </c>
    </row>
    <row r="12" spans="1:18" ht="16" x14ac:dyDescent="0.2">
      <c r="A12" s="12" t="s">
        <v>191</v>
      </c>
      <c r="B12" s="11">
        <f t="shared" ref="B12:R12" si="2">B11/B2</f>
        <v>0.64592874873265038</v>
      </c>
      <c r="C12" s="11">
        <f t="shared" si="2"/>
        <v>0.6330816299960943</v>
      </c>
      <c r="D12" s="11">
        <f t="shared" si="2"/>
        <v>0.66509604929322219</v>
      </c>
      <c r="E12" s="11">
        <f t="shared" si="2"/>
        <v>0.65625559037693215</v>
      </c>
      <c r="F12" s="11">
        <f t="shared" si="2"/>
        <v>0.62487480692445685</v>
      </c>
      <c r="G12" s="11">
        <f t="shared" si="2"/>
        <v>0.57210739470318195</v>
      </c>
      <c r="H12" s="11">
        <f t="shared" si="2"/>
        <v>0.55919796234588859</v>
      </c>
      <c r="I12" s="11">
        <f t="shared" si="2"/>
        <v>0.42463484574528193</v>
      </c>
      <c r="J12" s="11">
        <f t="shared" si="2"/>
        <v>0.41593067912389126</v>
      </c>
      <c r="K12" s="11">
        <f t="shared" si="2"/>
        <v>0.49191736963326893</v>
      </c>
      <c r="L12" s="11">
        <f t="shared" si="2"/>
        <v>0.46027754934989634</v>
      </c>
      <c r="M12" s="11">
        <f t="shared" si="2"/>
        <v>0.42588956805393763</v>
      </c>
      <c r="N12" s="11">
        <f t="shared" si="2"/>
        <v>0.42126004220728569</v>
      </c>
      <c r="O12" s="11">
        <f t="shared" si="2"/>
        <v>0.45428483363108862</v>
      </c>
      <c r="P12" s="11">
        <f t="shared" si="2"/>
        <v>0.41215516124854296</v>
      </c>
      <c r="Q12" s="11">
        <f t="shared" si="2"/>
        <v>0.37459065577000999</v>
      </c>
      <c r="R12" s="11">
        <f t="shared" si="2"/>
        <v>0.45470522686649767</v>
      </c>
    </row>
    <row r="13" spans="1:18" ht="16" x14ac:dyDescent="0.2">
      <c r="A13" s="26" t="s">
        <v>26</v>
      </c>
      <c r="B13" s="27">
        <v>1225000</v>
      </c>
      <c r="C13" s="27">
        <v>1632000</v>
      </c>
      <c r="D13" s="27">
        <v>2146000</v>
      </c>
      <c r="E13" s="27">
        <v>4325000</v>
      </c>
      <c r="F13" s="27">
        <v>8627000</v>
      </c>
      <c r="G13" s="27">
        <v>20966000</v>
      </c>
      <c r="H13" s="27">
        <v>30430000</v>
      </c>
      <c r="I13" s="27">
        <v>46247000</v>
      </c>
      <c r="J13" s="27">
        <v>73080000</v>
      </c>
      <c r="K13" s="27">
        <v>90244000</v>
      </c>
      <c r="L13" s="27">
        <v>118426000</v>
      </c>
      <c r="M13" s="27">
        <v>148343000</v>
      </c>
      <c r="N13" s="28">
        <v>171722000</v>
      </c>
      <c r="O13" s="27">
        <v>40366000</v>
      </c>
      <c r="P13" s="27">
        <v>39569000</v>
      </c>
      <c r="Q13" s="27">
        <v>42669000</v>
      </c>
      <c r="R13" s="27">
        <v>49118000</v>
      </c>
    </row>
    <row r="14" spans="1:18" ht="16" x14ac:dyDescent="0.2">
      <c r="A14" s="13" t="s">
        <v>192</v>
      </c>
      <c r="B14" s="14">
        <v>0</v>
      </c>
      <c r="C14" s="14">
        <v>0</v>
      </c>
      <c r="D14" s="14">
        <v>0</v>
      </c>
      <c r="E14" s="14">
        <v>0</v>
      </c>
      <c r="F14" s="14">
        <v>0</v>
      </c>
      <c r="G14" s="14">
        <v>0</v>
      </c>
      <c r="H14" s="14">
        <v>0</v>
      </c>
      <c r="I14" s="14">
        <v>0</v>
      </c>
      <c r="J14" s="14">
        <v>0</v>
      </c>
      <c r="K14" s="14">
        <f t="shared" ref="K14:R14" si="3">K13/K2</f>
        <v>0.10725024184903391</v>
      </c>
      <c r="L14" s="14">
        <f t="shared" si="3"/>
        <v>0.11219640671363228</v>
      </c>
      <c r="M14" s="14">
        <f t="shared" si="3"/>
        <v>0.10786871608719491</v>
      </c>
      <c r="N14" s="14">
        <f t="shared" si="3"/>
        <v>0.11025128551167827</v>
      </c>
      <c r="O14" s="14">
        <f t="shared" si="3"/>
        <v>0.12079588948040949</v>
      </c>
      <c r="P14" s="14">
        <f t="shared" si="3"/>
        <v>0.10676779778094375</v>
      </c>
      <c r="Q14" s="14">
        <f t="shared" si="3"/>
        <v>9.4476316156559367E-2</v>
      </c>
      <c r="R14" s="14">
        <f t="shared" si="3"/>
        <v>0.12244633406375346</v>
      </c>
    </row>
    <row r="15" spans="1:18" ht="16" x14ac:dyDescent="0.2">
      <c r="A15" s="2" t="s">
        <v>27</v>
      </c>
      <c r="B15" s="3">
        <v>4300000</v>
      </c>
      <c r="C15" s="3">
        <v>4092000</v>
      </c>
      <c r="D15" s="3">
        <v>3682000</v>
      </c>
      <c r="E15" s="3">
        <v>4538000</v>
      </c>
      <c r="F15" s="3">
        <v>5738000</v>
      </c>
      <c r="G15" s="3">
        <v>7834000</v>
      </c>
      <c r="H15" s="3">
        <v>9805000</v>
      </c>
      <c r="I15" s="3">
        <v>15125000</v>
      </c>
      <c r="J15" s="3">
        <v>21800000</v>
      </c>
      <c r="K15" s="3">
        <v>27605000</v>
      </c>
      <c r="L15" s="3">
        <v>35811000</v>
      </c>
      <c r="M15" s="3">
        <v>49764000</v>
      </c>
      <c r="N15" s="4">
        <v>55063000</v>
      </c>
      <c r="O15" s="3">
        <v>12625000</v>
      </c>
      <c r="P15" s="3">
        <v>13386000</v>
      </c>
      <c r="Q15" s="3">
        <v>14125000</v>
      </c>
      <c r="R15" s="3">
        <v>14927000</v>
      </c>
    </row>
    <row r="16" spans="1:18" ht="16" x14ac:dyDescent="0.2">
      <c r="A16" s="31" t="s">
        <v>28</v>
      </c>
      <c r="B16" s="27">
        <v>1456000</v>
      </c>
      <c r="C16" s="27">
        <v>6133000</v>
      </c>
      <c r="D16" s="27">
        <v>9317000</v>
      </c>
      <c r="E16" s="27">
        <v>15700000</v>
      </c>
      <c r="F16" s="27">
        <v>34435000</v>
      </c>
      <c r="G16" s="27">
        <v>57971000</v>
      </c>
      <c r="H16" s="27">
        <v>78625000</v>
      </c>
      <c r="I16" s="27">
        <v>173715000</v>
      </c>
      <c r="J16" s="27">
        <v>226224000</v>
      </c>
      <c r="K16" s="27">
        <v>186123000</v>
      </c>
      <c r="L16" s="27">
        <v>253567000</v>
      </c>
      <c r="M16" s="27">
        <v>378679000</v>
      </c>
      <c r="N16" s="28">
        <v>427797000</v>
      </c>
      <c r="O16" s="27">
        <v>74265000</v>
      </c>
      <c r="P16" s="27">
        <v>105834000</v>
      </c>
      <c r="Q16" s="27">
        <v>160432000</v>
      </c>
      <c r="R16" s="27">
        <v>87266000</v>
      </c>
    </row>
    <row r="17" spans="1:18" ht="16" x14ac:dyDescent="0.2">
      <c r="A17" s="26" t="s">
        <v>58</v>
      </c>
      <c r="B17" s="29">
        <v>2.5499999999999998</v>
      </c>
      <c r="C17" s="29">
        <v>7.98</v>
      </c>
      <c r="D17" s="29">
        <v>8.66</v>
      </c>
      <c r="E17" s="29">
        <v>10.4</v>
      </c>
      <c r="F17" s="29">
        <v>15.33</v>
      </c>
      <c r="G17" s="29">
        <v>17.61</v>
      </c>
      <c r="H17" s="29">
        <v>18.16</v>
      </c>
      <c r="I17" s="29">
        <v>30.67</v>
      </c>
      <c r="J17" s="29">
        <v>30.67</v>
      </c>
      <c r="K17" s="29">
        <v>22.12</v>
      </c>
      <c r="L17" s="29">
        <v>24.02</v>
      </c>
      <c r="M17" s="29">
        <v>27.54</v>
      </c>
      <c r="N17" s="30">
        <v>27.47</v>
      </c>
      <c r="O17" s="29">
        <v>22.22</v>
      </c>
      <c r="P17" s="29">
        <v>28.56</v>
      </c>
      <c r="Q17" s="29">
        <v>35.520000000000003</v>
      </c>
      <c r="R17" s="29">
        <v>21.75</v>
      </c>
    </row>
    <row r="18" spans="1:18" ht="16" x14ac:dyDescent="0.2">
      <c r="A18" s="15" t="s">
        <v>193</v>
      </c>
      <c r="B18" s="10"/>
      <c r="C18" s="11">
        <f>(C16/B16)-1</f>
        <v>3.2122252747252746</v>
      </c>
      <c r="D18" s="11">
        <f>(D16/C16)-1</f>
        <v>0.51915864992662653</v>
      </c>
      <c r="E18" s="11">
        <f>(E16/D16)-1</f>
        <v>0.68509176773639591</v>
      </c>
      <c r="F18" s="11">
        <f t="shared" ref="F18:P18" si="4">(F16/E16)-1</f>
        <v>1.1933121019108279</v>
      </c>
      <c r="G18" s="11">
        <f t="shared" si="4"/>
        <v>0.68349063452882253</v>
      </c>
      <c r="H18" s="11">
        <f t="shared" si="4"/>
        <v>0.3562815890703972</v>
      </c>
      <c r="I18" s="11">
        <f t="shared" si="4"/>
        <v>1.2094117647058824</v>
      </c>
      <c r="J18" s="11">
        <f t="shared" si="4"/>
        <v>0.30227096105690365</v>
      </c>
      <c r="K18" s="11">
        <f t="shared" si="4"/>
        <v>-0.17726235943136004</v>
      </c>
      <c r="L18" s="11">
        <f t="shared" si="4"/>
        <v>0.36236252370744082</v>
      </c>
      <c r="M18" s="11">
        <f t="shared" si="4"/>
        <v>0.49340805388713838</v>
      </c>
      <c r="N18" s="11">
        <f t="shared" si="4"/>
        <v>0.12970880349847769</v>
      </c>
      <c r="O18" s="11"/>
      <c r="P18" s="11">
        <f t="shared" si="4"/>
        <v>0.42508584124419313</v>
      </c>
      <c r="Q18" s="11">
        <f t="shared" ref="Q18:R18" si="5">(Q16/P16)-1</f>
        <v>0.51588336451423933</v>
      </c>
      <c r="R18" s="11">
        <f t="shared" si="5"/>
        <v>-0.45605614839932185</v>
      </c>
    </row>
    <row r="19" spans="1:18" ht="16" x14ac:dyDescent="0.2">
      <c r="A19" s="2" t="s">
        <v>29</v>
      </c>
      <c r="B19" s="3">
        <v>26000</v>
      </c>
      <c r="C19" s="3">
        <v>6623000</v>
      </c>
      <c r="D19" s="3">
        <v>1606000</v>
      </c>
      <c r="E19" s="3">
        <v>6044000</v>
      </c>
      <c r="F19" s="3">
        <v>910000</v>
      </c>
      <c r="G19" s="3">
        <v>728000</v>
      </c>
      <c r="H19" s="3">
        <v>1978000</v>
      </c>
      <c r="I19" s="3">
        <v>-996000</v>
      </c>
      <c r="J19" s="3">
        <v>137000</v>
      </c>
      <c r="K19" s="3">
        <v>187000</v>
      </c>
      <c r="L19" s="3">
        <v>-2395000</v>
      </c>
      <c r="M19" s="3">
        <v>-10899000</v>
      </c>
      <c r="N19" s="4">
        <v>-19926000</v>
      </c>
      <c r="O19" s="3">
        <v>-1023000</v>
      </c>
      <c r="P19" s="3">
        <v>-8155000</v>
      </c>
      <c r="Q19" s="3">
        <v>-5167000</v>
      </c>
      <c r="R19" s="3">
        <v>-5581000</v>
      </c>
    </row>
    <row r="20" spans="1:18" ht="16" x14ac:dyDescent="0.2">
      <c r="A20" s="2" t="s">
        <v>30</v>
      </c>
      <c r="B20" s="3">
        <v>134000</v>
      </c>
      <c r="C20" s="3">
        <v>6977000</v>
      </c>
      <c r="D20" s="3">
        <v>2805000</v>
      </c>
      <c r="E20" s="3">
        <v>3421000</v>
      </c>
      <c r="F20" s="3">
        <v>1427000</v>
      </c>
      <c r="G20" s="3">
        <v>1036000</v>
      </c>
      <c r="H20" s="3">
        <v>911000</v>
      </c>
      <c r="I20" s="3">
        <v>766000</v>
      </c>
      <c r="J20" s="3">
        <v>940000</v>
      </c>
      <c r="K20" s="3">
        <v>19000</v>
      </c>
      <c r="L20" s="3" t="s">
        <v>23</v>
      </c>
      <c r="M20" s="3">
        <v>2536000</v>
      </c>
      <c r="N20" s="4">
        <v>3406000</v>
      </c>
      <c r="O20" s="3">
        <v>1018000</v>
      </c>
      <c r="P20" s="3">
        <v>949000</v>
      </c>
      <c r="Q20" s="3">
        <v>837000</v>
      </c>
      <c r="R20" s="3">
        <v>602000</v>
      </c>
    </row>
    <row r="21" spans="1:18" ht="16" x14ac:dyDescent="0.2">
      <c r="A21" s="2" t="s">
        <v>31</v>
      </c>
      <c r="B21" s="3">
        <v>134000</v>
      </c>
      <c r="C21" s="3">
        <v>6977000</v>
      </c>
      <c r="D21" s="3">
        <v>2805000</v>
      </c>
      <c r="E21" s="3">
        <v>3421000</v>
      </c>
      <c r="F21" s="3">
        <v>1427000</v>
      </c>
      <c r="G21" s="3">
        <v>1036000</v>
      </c>
      <c r="H21" s="3">
        <v>911000</v>
      </c>
      <c r="I21" s="3">
        <v>766000</v>
      </c>
      <c r="J21" s="3">
        <v>940000</v>
      </c>
      <c r="K21" s="3">
        <v>19000</v>
      </c>
      <c r="L21" s="3" t="s">
        <v>23</v>
      </c>
      <c r="M21" s="3">
        <v>2536000</v>
      </c>
      <c r="N21" s="4">
        <v>3406000</v>
      </c>
      <c r="O21" s="3">
        <v>1018000</v>
      </c>
      <c r="P21" s="3">
        <v>949000</v>
      </c>
      <c r="Q21" s="3">
        <v>837000</v>
      </c>
      <c r="R21" s="3">
        <v>602000</v>
      </c>
    </row>
    <row r="22" spans="1:18" ht="16" x14ac:dyDescent="0.2">
      <c r="A22" s="2" t="s">
        <v>32</v>
      </c>
      <c r="B22" s="3" t="s">
        <v>23</v>
      </c>
      <c r="C22" s="3" t="s">
        <v>23</v>
      </c>
      <c r="D22" s="3" t="s">
        <v>23</v>
      </c>
      <c r="E22" s="3" t="s">
        <v>23</v>
      </c>
      <c r="F22" s="3" t="s">
        <v>23</v>
      </c>
      <c r="G22" s="3" t="s">
        <v>23</v>
      </c>
      <c r="H22" s="3" t="s">
        <v>23</v>
      </c>
      <c r="I22" s="3" t="s">
        <v>23</v>
      </c>
      <c r="J22" s="3" t="s">
        <v>23</v>
      </c>
      <c r="K22" s="3" t="s">
        <v>23</v>
      </c>
      <c r="L22" s="3" t="s">
        <v>23</v>
      </c>
      <c r="M22" s="3" t="s">
        <v>23</v>
      </c>
      <c r="N22" s="4" t="s">
        <v>23</v>
      </c>
      <c r="O22" s="3" t="s">
        <v>23</v>
      </c>
      <c r="P22" s="3" t="s">
        <v>23</v>
      </c>
      <c r="Q22" s="3" t="s">
        <v>23</v>
      </c>
      <c r="R22" s="3" t="s">
        <v>23</v>
      </c>
    </row>
    <row r="23" spans="1:18" ht="16" x14ac:dyDescent="0.2">
      <c r="A23" s="2" t="s">
        <v>33</v>
      </c>
      <c r="B23" s="3">
        <v>-108000</v>
      </c>
      <c r="C23" s="3">
        <v>-354000</v>
      </c>
      <c r="D23" s="3">
        <v>-1199000</v>
      </c>
      <c r="E23" s="3">
        <v>2623000</v>
      </c>
      <c r="F23" s="3">
        <v>-517000</v>
      </c>
      <c r="G23" s="3">
        <v>-308000</v>
      </c>
      <c r="H23" s="3">
        <v>1067000</v>
      </c>
      <c r="I23" s="3">
        <v>-1762000</v>
      </c>
      <c r="J23" s="3">
        <v>-803000</v>
      </c>
      <c r="K23" s="3">
        <v>168000</v>
      </c>
      <c r="L23" s="3">
        <v>-2395000</v>
      </c>
      <c r="M23" s="3">
        <v>-13435000</v>
      </c>
      <c r="N23" s="4">
        <v>-23332000</v>
      </c>
      <c r="O23" s="3">
        <v>-2041000</v>
      </c>
      <c r="P23" s="3">
        <v>-9104000</v>
      </c>
      <c r="Q23" s="3">
        <v>-6004000</v>
      </c>
      <c r="R23" s="3">
        <v>-6183000</v>
      </c>
    </row>
    <row r="24" spans="1:18" ht="16" x14ac:dyDescent="0.2">
      <c r="A24" s="2" t="s">
        <v>34</v>
      </c>
      <c r="B24" s="3">
        <v>1430000</v>
      </c>
      <c r="C24" s="3">
        <v>-490000</v>
      </c>
      <c r="D24" s="3">
        <v>7711000</v>
      </c>
      <c r="E24" s="3">
        <v>9656000</v>
      </c>
      <c r="F24" s="3">
        <v>33525000</v>
      </c>
      <c r="G24" s="3">
        <v>57243000</v>
      </c>
      <c r="H24" s="3">
        <v>76647000</v>
      </c>
      <c r="I24" s="3">
        <v>174711000</v>
      </c>
      <c r="J24" s="3">
        <v>226087000</v>
      </c>
      <c r="K24" s="3">
        <v>185936000</v>
      </c>
      <c r="L24" s="3">
        <v>255962000</v>
      </c>
      <c r="M24" s="3">
        <v>389578000</v>
      </c>
      <c r="N24" s="4">
        <v>447723000</v>
      </c>
      <c r="O24" s="3">
        <v>75288000</v>
      </c>
      <c r="P24" s="3">
        <v>113989000</v>
      </c>
      <c r="Q24" s="3">
        <v>165599000</v>
      </c>
      <c r="R24" s="3">
        <v>92847000</v>
      </c>
    </row>
    <row r="25" spans="1:18" ht="16" x14ac:dyDescent="0.2">
      <c r="A25" s="2" t="s">
        <v>35</v>
      </c>
      <c r="B25" s="3" t="s">
        <v>23</v>
      </c>
      <c r="C25" s="3">
        <v>-84000</v>
      </c>
      <c r="D25" s="3">
        <v>-792000</v>
      </c>
      <c r="E25" s="3">
        <v>3993000</v>
      </c>
      <c r="F25" s="3">
        <v>12580000</v>
      </c>
      <c r="G25" s="3">
        <v>13403000</v>
      </c>
      <c r="H25" s="3">
        <v>9840000</v>
      </c>
      <c r="I25" s="3">
        <v>37646000</v>
      </c>
      <c r="J25" s="3">
        <v>45511000</v>
      </c>
      <c r="K25" s="3">
        <v>42483000</v>
      </c>
      <c r="L25" s="3">
        <v>60002000</v>
      </c>
      <c r="M25" s="3">
        <v>108189000</v>
      </c>
      <c r="N25" s="4">
        <v>131807000</v>
      </c>
      <c r="O25" s="3">
        <v>23135000</v>
      </c>
      <c r="P25" s="3">
        <v>34038000</v>
      </c>
      <c r="Q25" s="3">
        <v>46303000</v>
      </c>
      <c r="R25" s="3">
        <v>28331000</v>
      </c>
    </row>
    <row r="26" spans="1:18" ht="16" x14ac:dyDescent="0.2">
      <c r="A26" s="2" t="s">
        <v>36</v>
      </c>
      <c r="B26" s="3" t="s">
        <v>23</v>
      </c>
      <c r="C26" s="3" t="s">
        <v>23</v>
      </c>
      <c r="D26" s="3" t="s">
        <v>23</v>
      </c>
      <c r="E26" s="3" t="s">
        <v>23</v>
      </c>
      <c r="F26" s="3" t="s">
        <v>23</v>
      </c>
      <c r="G26" s="3" t="s">
        <v>23</v>
      </c>
      <c r="H26" s="3" t="s">
        <v>23</v>
      </c>
      <c r="I26" s="3" t="s">
        <v>23</v>
      </c>
      <c r="J26" s="3" t="s">
        <v>23</v>
      </c>
      <c r="K26" s="3" t="s">
        <v>23</v>
      </c>
      <c r="L26" s="3" t="s">
        <v>23</v>
      </c>
      <c r="M26" s="3" t="s">
        <v>23</v>
      </c>
      <c r="N26" s="4" t="s">
        <v>23</v>
      </c>
      <c r="O26" s="3" t="s">
        <v>23</v>
      </c>
      <c r="P26" s="3" t="s">
        <v>23</v>
      </c>
      <c r="Q26" s="3" t="s">
        <v>23</v>
      </c>
      <c r="R26" s="3" t="s">
        <v>23</v>
      </c>
    </row>
    <row r="27" spans="1:18" ht="16" x14ac:dyDescent="0.2">
      <c r="A27" s="2" t="s">
        <v>37</v>
      </c>
      <c r="B27" s="3">
        <v>1430000</v>
      </c>
      <c r="C27" s="3">
        <v>-406000</v>
      </c>
      <c r="D27" s="3">
        <v>7711000</v>
      </c>
      <c r="E27" s="3">
        <v>5663000</v>
      </c>
      <c r="F27" s="3">
        <v>20945000</v>
      </c>
      <c r="G27" s="3">
        <v>43840000</v>
      </c>
      <c r="H27" s="3">
        <v>66807000</v>
      </c>
      <c r="I27" s="3">
        <v>137065000</v>
      </c>
      <c r="J27" s="3">
        <v>180576000</v>
      </c>
      <c r="K27" s="3">
        <v>143453000</v>
      </c>
      <c r="L27" s="3">
        <v>195960000</v>
      </c>
      <c r="M27" s="3">
        <v>281389000</v>
      </c>
      <c r="N27" s="4">
        <v>315916000</v>
      </c>
      <c r="O27" s="3">
        <v>52153000</v>
      </c>
      <c r="P27" s="3">
        <v>79951000</v>
      </c>
      <c r="Q27" s="3">
        <v>119296000</v>
      </c>
      <c r="R27" s="3">
        <v>64516000</v>
      </c>
    </row>
    <row r="28" spans="1:18" ht="16" x14ac:dyDescent="0.2">
      <c r="A28" s="2" t="s">
        <v>38</v>
      </c>
      <c r="B28" s="3" t="s">
        <v>23</v>
      </c>
      <c r="C28" s="3" t="s">
        <v>23</v>
      </c>
      <c r="D28" s="3">
        <v>6000</v>
      </c>
      <c r="E28" s="3" t="s">
        <v>23</v>
      </c>
      <c r="F28" s="3" t="s">
        <v>23</v>
      </c>
      <c r="G28" s="3" t="s">
        <v>23</v>
      </c>
      <c r="H28" s="3" t="s">
        <v>23</v>
      </c>
      <c r="I28" s="3" t="s">
        <v>23</v>
      </c>
      <c r="J28" s="3" t="s">
        <v>23</v>
      </c>
      <c r="K28" s="3" t="s">
        <v>23</v>
      </c>
      <c r="L28" s="3" t="s">
        <v>23</v>
      </c>
      <c r="M28" s="3" t="s">
        <v>23</v>
      </c>
      <c r="N28" s="4" t="s">
        <v>23</v>
      </c>
      <c r="O28" s="3" t="s">
        <v>23</v>
      </c>
      <c r="P28" s="3" t="s">
        <v>23</v>
      </c>
      <c r="Q28" s="3" t="s">
        <v>23</v>
      </c>
      <c r="R28" s="3" t="s">
        <v>23</v>
      </c>
    </row>
    <row r="29" spans="1:18" ht="16" x14ac:dyDescent="0.2">
      <c r="A29" s="2" t="s">
        <v>39</v>
      </c>
      <c r="B29" s="3" t="s">
        <v>23</v>
      </c>
      <c r="C29" s="3" t="s">
        <v>23</v>
      </c>
      <c r="D29" s="3" t="s">
        <v>23</v>
      </c>
      <c r="E29" s="3" t="s">
        <v>23</v>
      </c>
      <c r="F29" s="3" t="s">
        <v>23</v>
      </c>
      <c r="G29" s="3" t="s">
        <v>23</v>
      </c>
      <c r="H29" s="3" t="s">
        <v>23</v>
      </c>
      <c r="I29" s="3" t="s">
        <v>23</v>
      </c>
      <c r="J29" s="3" t="s">
        <v>23</v>
      </c>
      <c r="K29" s="3" t="s">
        <v>23</v>
      </c>
      <c r="L29" s="3" t="s">
        <v>23</v>
      </c>
      <c r="M29" s="3" t="s">
        <v>23</v>
      </c>
      <c r="N29" s="4" t="s">
        <v>23</v>
      </c>
      <c r="O29" s="3" t="s">
        <v>23</v>
      </c>
      <c r="P29" s="3" t="s">
        <v>23</v>
      </c>
      <c r="Q29" s="3" t="s">
        <v>23</v>
      </c>
      <c r="R29" s="3" t="s">
        <v>23</v>
      </c>
    </row>
    <row r="30" spans="1:18" ht="16" x14ac:dyDescent="0.2">
      <c r="A30" s="2" t="s">
        <v>40</v>
      </c>
      <c r="B30" s="3" t="s">
        <v>23</v>
      </c>
      <c r="C30" s="3" t="s">
        <v>23</v>
      </c>
      <c r="D30" s="3">
        <v>6000</v>
      </c>
      <c r="E30" s="3" t="s">
        <v>23</v>
      </c>
      <c r="F30" s="3" t="s">
        <v>23</v>
      </c>
      <c r="G30" s="3" t="s">
        <v>23</v>
      </c>
      <c r="H30" s="3" t="s">
        <v>23</v>
      </c>
      <c r="I30" s="3" t="s">
        <v>23</v>
      </c>
      <c r="J30" s="3" t="s">
        <v>23</v>
      </c>
      <c r="K30" s="3" t="s">
        <v>23</v>
      </c>
      <c r="L30" s="3" t="s">
        <v>23</v>
      </c>
      <c r="M30" s="3" t="s">
        <v>23</v>
      </c>
      <c r="N30" s="4" t="s">
        <v>23</v>
      </c>
      <c r="O30" s="3" t="s">
        <v>23</v>
      </c>
      <c r="P30" s="3" t="s">
        <v>23</v>
      </c>
      <c r="Q30" s="3" t="s">
        <v>23</v>
      </c>
      <c r="R30" s="3" t="s">
        <v>23</v>
      </c>
    </row>
    <row r="31" spans="1:18" ht="16" x14ac:dyDescent="0.2">
      <c r="A31" s="2" t="s">
        <v>41</v>
      </c>
      <c r="B31" s="3">
        <v>1430000</v>
      </c>
      <c r="C31" s="3">
        <v>-406000</v>
      </c>
      <c r="D31" s="3">
        <v>7705000</v>
      </c>
      <c r="E31" s="3">
        <v>5663000</v>
      </c>
      <c r="F31" s="3">
        <v>20945000</v>
      </c>
      <c r="G31" s="3">
        <v>43840000</v>
      </c>
      <c r="H31" s="3">
        <v>66807000</v>
      </c>
      <c r="I31" s="3">
        <v>137065000</v>
      </c>
      <c r="J31" s="3">
        <v>180576000</v>
      </c>
      <c r="K31" s="3">
        <v>143453000</v>
      </c>
      <c r="L31" s="3">
        <v>195960000</v>
      </c>
      <c r="M31" s="3">
        <v>281389000</v>
      </c>
      <c r="N31" s="4">
        <v>315916000</v>
      </c>
      <c r="O31" s="3">
        <v>52153000</v>
      </c>
      <c r="P31" s="3">
        <v>79951000</v>
      </c>
      <c r="Q31" s="3">
        <v>119296000</v>
      </c>
      <c r="R31" s="3">
        <v>64516000</v>
      </c>
    </row>
    <row r="32" spans="1:18" ht="16" x14ac:dyDescent="0.2">
      <c r="A32" s="2" t="s">
        <v>42</v>
      </c>
      <c r="B32" s="3" t="s">
        <v>23</v>
      </c>
      <c r="C32" s="3" t="s">
        <v>23</v>
      </c>
      <c r="D32" s="3">
        <v>-6000</v>
      </c>
      <c r="E32" s="3" t="s">
        <v>23</v>
      </c>
      <c r="F32" s="3" t="s">
        <v>23</v>
      </c>
      <c r="G32" s="3" t="s">
        <v>23</v>
      </c>
      <c r="H32" s="3" t="s">
        <v>23</v>
      </c>
      <c r="I32" s="3" t="s">
        <v>23</v>
      </c>
      <c r="J32" s="3" t="s">
        <v>23</v>
      </c>
      <c r="K32" s="3" t="s">
        <v>23</v>
      </c>
      <c r="L32" s="3" t="s">
        <v>23</v>
      </c>
      <c r="M32" s="3" t="s">
        <v>23</v>
      </c>
      <c r="N32" s="4" t="s">
        <v>23</v>
      </c>
      <c r="O32" s="3" t="s">
        <v>23</v>
      </c>
      <c r="P32" s="3" t="s">
        <v>23</v>
      </c>
      <c r="Q32" s="3" t="s">
        <v>23</v>
      </c>
      <c r="R32" s="3" t="s">
        <v>23</v>
      </c>
    </row>
    <row r="33" spans="1:18" ht="16" x14ac:dyDescent="0.2">
      <c r="A33" s="31" t="s">
        <v>43</v>
      </c>
      <c r="B33" s="27">
        <v>1430000</v>
      </c>
      <c r="C33" s="27">
        <v>-406000</v>
      </c>
      <c r="D33" s="27">
        <v>7711000</v>
      </c>
      <c r="E33" s="27">
        <v>5663000</v>
      </c>
      <c r="F33" s="27">
        <v>20945000</v>
      </c>
      <c r="G33" s="27">
        <v>43840000</v>
      </c>
      <c r="H33" s="27">
        <v>66807000</v>
      </c>
      <c r="I33" s="27">
        <v>137065000</v>
      </c>
      <c r="J33" s="27">
        <v>180576000</v>
      </c>
      <c r="K33" s="27">
        <v>143453000</v>
      </c>
      <c r="L33" s="27">
        <v>195960000</v>
      </c>
      <c r="M33" s="27">
        <v>281389000</v>
      </c>
      <c r="N33" s="28">
        <v>315916000</v>
      </c>
      <c r="O33" s="27">
        <v>52153000</v>
      </c>
      <c r="P33" s="27">
        <v>79951000</v>
      </c>
      <c r="Q33" s="27">
        <v>119296000</v>
      </c>
      <c r="R33" s="27">
        <v>64516000</v>
      </c>
    </row>
    <row r="34" spans="1:18" ht="16" x14ac:dyDescent="0.2">
      <c r="A34" s="26" t="s">
        <v>59</v>
      </c>
      <c r="B34" s="29">
        <v>2.5</v>
      </c>
      <c r="C34" s="29">
        <v>-0.53</v>
      </c>
      <c r="D34" s="29">
        <v>7.17</v>
      </c>
      <c r="E34" s="29">
        <v>3.75</v>
      </c>
      <c r="F34" s="29">
        <v>9.32</v>
      </c>
      <c r="G34" s="29">
        <v>13.32</v>
      </c>
      <c r="H34" s="29">
        <v>15.43</v>
      </c>
      <c r="I34" s="29">
        <v>24.2</v>
      </c>
      <c r="J34" s="29">
        <v>24.48</v>
      </c>
      <c r="K34" s="29">
        <v>17.05</v>
      </c>
      <c r="L34" s="29">
        <v>18.57</v>
      </c>
      <c r="M34" s="29">
        <v>20.46</v>
      </c>
      <c r="N34" s="30">
        <v>20.28</v>
      </c>
      <c r="O34" s="29">
        <v>15.61</v>
      </c>
      <c r="P34" s="29">
        <v>21.57</v>
      </c>
      <c r="Q34" s="29">
        <v>26.41</v>
      </c>
      <c r="R34" s="29">
        <v>16.079999999999998</v>
      </c>
    </row>
    <row r="35" spans="1:18" ht="16" x14ac:dyDescent="0.2">
      <c r="A35" s="16" t="s">
        <v>194</v>
      </c>
      <c r="B35" s="17"/>
      <c r="C35" s="14">
        <f>(C33/B33)-1</f>
        <v>-1.2839160839160839</v>
      </c>
      <c r="D35" s="14">
        <f>(D33/C33)-1</f>
        <v>-19.992610837438423</v>
      </c>
      <c r="E35" s="14">
        <f>(E33/D33)-1</f>
        <v>-0.26559460510958366</v>
      </c>
      <c r="F35" s="14">
        <f t="shared" ref="F35:P35" si="6">(F33/E33)-1</f>
        <v>2.6985696627229383</v>
      </c>
      <c r="G35" s="14">
        <f t="shared" si="6"/>
        <v>1.093100978753879</v>
      </c>
      <c r="H35" s="14">
        <f t="shared" si="6"/>
        <v>0.5238822992700729</v>
      </c>
      <c r="I35" s="14">
        <f t="shared" si="6"/>
        <v>1.0516562635651954</v>
      </c>
      <c r="J35" s="14">
        <f t="shared" si="6"/>
        <v>0.31744792616641737</v>
      </c>
      <c r="K35" s="14">
        <f t="shared" si="6"/>
        <v>-0.20558102959418745</v>
      </c>
      <c r="L35" s="14">
        <f t="shared" si="6"/>
        <v>0.36602232089952813</v>
      </c>
      <c r="M35" s="14">
        <f t="shared" si="6"/>
        <v>0.43595121453357821</v>
      </c>
      <c r="N35" s="14">
        <f t="shared" si="6"/>
        <v>0.12270202459939794</v>
      </c>
      <c r="O35" s="14"/>
      <c r="P35" s="14">
        <f t="shared" si="6"/>
        <v>0.5330086476329261</v>
      </c>
      <c r="Q35" s="14">
        <f t="shared" ref="Q35:R35" si="7">(Q33/P33)-1</f>
        <v>0.49211391977586261</v>
      </c>
      <c r="R35" s="14">
        <f t="shared" si="7"/>
        <v>-0.45919393776824036</v>
      </c>
    </row>
    <row r="36" spans="1:18" ht="16" x14ac:dyDescent="0.2">
      <c r="A36" s="18" t="s">
        <v>195</v>
      </c>
      <c r="B36" s="19" t="e">
        <f t="shared" ref="B36:R36" si="8">(B16*(1-0.25))/(B126+B105+B96)</f>
        <v>#VALUE!</v>
      </c>
      <c r="C36" s="19">
        <f t="shared" si="8"/>
        <v>5.5271505990074618E-2</v>
      </c>
      <c r="D36" s="19">
        <f t="shared" si="8"/>
        <v>8.3468710058888881E-2</v>
      </c>
      <c r="E36" s="19">
        <f t="shared" si="8"/>
        <v>0.11645041338660549</v>
      </c>
      <c r="F36" s="19">
        <f t="shared" si="8"/>
        <v>0.20798436065520962</v>
      </c>
      <c r="G36" s="19">
        <f t="shared" si="8"/>
        <v>0.29708201515534571</v>
      </c>
      <c r="H36" s="19">
        <f t="shared" si="8"/>
        <v>0.3454444535570344</v>
      </c>
      <c r="I36" s="19">
        <f t="shared" si="8"/>
        <v>0.35294344723710658</v>
      </c>
      <c r="J36" s="19">
        <f t="shared" si="8"/>
        <v>0.30337892325765609</v>
      </c>
      <c r="K36" s="19">
        <f t="shared" si="8"/>
        <v>0.20332807991411969</v>
      </c>
      <c r="L36" s="19">
        <f t="shared" si="8"/>
        <v>0.20606960467845381</v>
      </c>
      <c r="M36" s="19">
        <f t="shared" si="8"/>
        <v>0.23440707259036964</v>
      </c>
      <c r="N36" s="19">
        <f t="shared" si="8"/>
        <v>0.22348060333568992</v>
      </c>
      <c r="O36" s="19">
        <f t="shared" si="8"/>
        <v>5.0388780328936657E-2</v>
      </c>
      <c r="P36" s="19">
        <f t="shared" si="8"/>
        <v>6.5512579574069807E-2</v>
      </c>
      <c r="Q36" s="19">
        <f t="shared" si="8"/>
        <v>8.8248301577371277E-2</v>
      </c>
      <c r="R36" s="19">
        <f t="shared" si="8"/>
        <v>4.5587646315173591E-2</v>
      </c>
    </row>
    <row r="37" spans="1:18" ht="16" x14ac:dyDescent="0.2">
      <c r="A37" s="2" t="s">
        <v>44</v>
      </c>
      <c r="B37" s="3" t="s">
        <v>23</v>
      </c>
      <c r="C37" s="3" t="s">
        <v>23</v>
      </c>
      <c r="D37" s="3">
        <v>6467000</v>
      </c>
      <c r="E37" s="3" t="s">
        <v>23</v>
      </c>
      <c r="F37" s="3">
        <v>270000</v>
      </c>
      <c r="G37" s="3">
        <v>333000</v>
      </c>
      <c r="H37" s="3">
        <v>171000</v>
      </c>
      <c r="I37" s="3">
        <v>159000</v>
      </c>
      <c r="J37" s="3">
        <v>81000</v>
      </c>
      <c r="K37" s="3" t="s">
        <v>23</v>
      </c>
      <c r="L37" s="3" t="s">
        <v>23</v>
      </c>
      <c r="M37" s="3" t="s">
        <v>23</v>
      </c>
      <c r="N37" s="4" t="s">
        <v>23</v>
      </c>
      <c r="O37" s="3" t="s">
        <v>23</v>
      </c>
      <c r="P37" s="3" t="s">
        <v>23</v>
      </c>
      <c r="Q37" s="3" t="s">
        <v>23</v>
      </c>
      <c r="R37" s="3" t="s">
        <v>23</v>
      </c>
    </row>
    <row r="38" spans="1:18" ht="16" x14ac:dyDescent="0.2">
      <c r="A38" s="2" t="s">
        <v>45</v>
      </c>
      <c r="B38" s="3" t="s">
        <v>23</v>
      </c>
      <c r="C38" s="3" t="s">
        <v>23</v>
      </c>
      <c r="D38" s="3" t="s">
        <v>23</v>
      </c>
      <c r="E38" s="3" t="s">
        <v>23</v>
      </c>
      <c r="F38" s="3" t="s">
        <v>23</v>
      </c>
      <c r="G38" s="3" t="s">
        <v>23</v>
      </c>
      <c r="H38" s="3" t="s">
        <v>23</v>
      </c>
      <c r="I38" s="3" t="s">
        <v>23</v>
      </c>
      <c r="J38" s="3" t="s">
        <v>23</v>
      </c>
      <c r="K38" s="3" t="s">
        <v>23</v>
      </c>
      <c r="L38" s="3" t="s">
        <v>23</v>
      </c>
      <c r="M38" s="3" t="s">
        <v>23</v>
      </c>
      <c r="N38" s="4" t="s">
        <v>23</v>
      </c>
      <c r="O38" s="3" t="s">
        <v>23</v>
      </c>
      <c r="P38" s="3" t="s">
        <v>23</v>
      </c>
      <c r="Q38" s="3" t="s">
        <v>23</v>
      </c>
      <c r="R38" s="3" t="s">
        <v>23</v>
      </c>
    </row>
    <row r="39" spans="1:18" ht="16" x14ac:dyDescent="0.2">
      <c r="A39" s="2" t="s">
        <v>46</v>
      </c>
      <c r="B39" s="3">
        <v>1430000</v>
      </c>
      <c r="C39" s="3">
        <v>-406000</v>
      </c>
      <c r="D39" s="3">
        <v>1244000</v>
      </c>
      <c r="E39" s="3">
        <v>5663000</v>
      </c>
      <c r="F39" s="3">
        <v>20675000</v>
      </c>
      <c r="G39" s="3">
        <v>43507000</v>
      </c>
      <c r="H39" s="3">
        <v>66636000</v>
      </c>
      <c r="I39" s="3">
        <v>136906000</v>
      </c>
      <c r="J39" s="3">
        <v>180495000</v>
      </c>
      <c r="K39" s="3">
        <v>143453000</v>
      </c>
      <c r="L39" s="3">
        <v>195960000</v>
      </c>
      <c r="M39" s="3">
        <v>281389000</v>
      </c>
      <c r="N39" s="4">
        <v>315916000</v>
      </c>
      <c r="O39" s="3">
        <v>52153000</v>
      </c>
      <c r="P39" s="3">
        <v>79951000</v>
      </c>
      <c r="Q39" s="3">
        <v>119296000</v>
      </c>
      <c r="R39" s="3">
        <v>64516000</v>
      </c>
    </row>
    <row r="40" spans="1:18" ht="16" x14ac:dyDescent="0.2">
      <c r="A40" s="2" t="s">
        <v>47</v>
      </c>
      <c r="B40" s="3">
        <v>47686000</v>
      </c>
      <c r="C40" s="3">
        <v>47686000</v>
      </c>
      <c r="D40" s="3">
        <v>47686000</v>
      </c>
      <c r="E40" s="3">
        <v>49784000</v>
      </c>
      <c r="F40" s="3">
        <v>56495000</v>
      </c>
      <c r="G40" s="3">
        <v>57550000</v>
      </c>
      <c r="H40" s="3">
        <v>57839000</v>
      </c>
      <c r="I40" s="3">
        <v>57711000</v>
      </c>
      <c r="J40" s="3">
        <v>57561000</v>
      </c>
      <c r="K40" s="3">
        <v>57620000</v>
      </c>
      <c r="L40" s="3">
        <v>57885000</v>
      </c>
      <c r="M40" s="3">
        <v>57928000</v>
      </c>
      <c r="N40" s="4">
        <v>57879250</v>
      </c>
      <c r="O40" s="3">
        <v>57865000</v>
      </c>
      <c r="P40" s="3">
        <v>57865000</v>
      </c>
      <c r="Q40" s="3">
        <v>57867000</v>
      </c>
      <c r="R40" s="3">
        <v>57920000</v>
      </c>
    </row>
    <row r="41" spans="1:18" ht="16" x14ac:dyDescent="0.2">
      <c r="A41" s="2" t="s">
        <v>48</v>
      </c>
      <c r="B41" s="5">
        <v>0.03</v>
      </c>
      <c r="C41" s="5">
        <v>-0.01</v>
      </c>
      <c r="D41" s="5">
        <v>0.03</v>
      </c>
      <c r="E41" s="5">
        <v>0.11</v>
      </c>
      <c r="F41" s="5">
        <v>0.37</v>
      </c>
      <c r="G41" s="5">
        <v>0.76</v>
      </c>
      <c r="H41" s="5">
        <v>1.1499999999999999</v>
      </c>
      <c r="I41" s="5">
        <v>2.37</v>
      </c>
      <c r="J41" s="5">
        <v>3.14</v>
      </c>
      <c r="K41" s="5">
        <v>2.4900000000000002</v>
      </c>
      <c r="L41" s="5">
        <v>3.39</v>
      </c>
      <c r="M41" s="5">
        <v>4.8600000000000003</v>
      </c>
      <c r="N41" s="6">
        <v>5.46</v>
      </c>
      <c r="O41" s="5">
        <v>0.9</v>
      </c>
      <c r="P41" s="5">
        <v>1.38</v>
      </c>
      <c r="Q41" s="5">
        <v>2.06</v>
      </c>
      <c r="R41" s="5">
        <v>1.1100000000000001</v>
      </c>
    </row>
    <row r="42" spans="1:18" ht="16" x14ac:dyDescent="0.2">
      <c r="A42" s="2" t="s">
        <v>49</v>
      </c>
      <c r="B42" s="5">
        <v>0.03</v>
      </c>
      <c r="C42" s="5">
        <v>-0.01</v>
      </c>
      <c r="D42" s="5">
        <v>0.16</v>
      </c>
      <c r="E42" s="5">
        <v>0.11</v>
      </c>
      <c r="F42" s="5">
        <v>0.37</v>
      </c>
      <c r="G42" s="5">
        <v>0.76</v>
      </c>
      <c r="H42" s="5">
        <v>1.1599999999999999</v>
      </c>
      <c r="I42" s="5">
        <v>2.38</v>
      </c>
      <c r="J42" s="5">
        <v>3.14</v>
      </c>
      <c r="K42" s="5">
        <v>2.4900000000000002</v>
      </c>
      <c r="L42" s="5">
        <v>3.39</v>
      </c>
      <c r="M42" s="5">
        <v>4.8600000000000003</v>
      </c>
      <c r="N42" s="6">
        <v>5.46</v>
      </c>
      <c r="O42" s="5">
        <v>0.9</v>
      </c>
      <c r="P42" s="5">
        <v>1.38</v>
      </c>
      <c r="Q42" s="5">
        <v>2.06</v>
      </c>
      <c r="R42" s="5">
        <v>1.1100000000000001</v>
      </c>
    </row>
    <row r="43" spans="1:18" ht="16" x14ac:dyDescent="0.2">
      <c r="A43" s="2" t="s">
        <v>50</v>
      </c>
      <c r="B43" s="3">
        <v>48371000</v>
      </c>
      <c r="C43" s="3">
        <v>48371000</v>
      </c>
      <c r="D43" s="3">
        <v>48371000</v>
      </c>
      <c r="E43" s="3">
        <v>51857000</v>
      </c>
      <c r="F43" s="3">
        <v>57920000</v>
      </c>
      <c r="G43" s="3">
        <v>58968000</v>
      </c>
      <c r="H43" s="3">
        <v>58790000</v>
      </c>
      <c r="I43" s="3">
        <v>58582000</v>
      </c>
      <c r="J43" s="3">
        <v>58395000</v>
      </c>
      <c r="K43" s="3">
        <v>58285000</v>
      </c>
      <c r="L43" s="3">
        <v>58191000</v>
      </c>
      <c r="M43" s="3">
        <v>58175000</v>
      </c>
      <c r="N43" s="4">
        <v>58044500</v>
      </c>
      <c r="O43" s="3">
        <v>58033000</v>
      </c>
      <c r="P43" s="3">
        <v>58121000</v>
      </c>
      <c r="Q43" s="3">
        <v>57991000</v>
      </c>
      <c r="R43" s="3">
        <v>58033000</v>
      </c>
    </row>
    <row r="44" spans="1:18" ht="16" x14ac:dyDescent="0.2">
      <c r="A44" s="2" t="s">
        <v>51</v>
      </c>
      <c r="B44" s="5">
        <v>0.03</v>
      </c>
      <c r="C44" s="5">
        <v>-0.01</v>
      </c>
      <c r="D44" s="5">
        <v>0.03</v>
      </c>
      <c r="E44" s="5">
        <v>0.11</v>
      </c>
      <c r="F44" s="5">
        <v>0.36</v>
      </c>
      <c r="G44" s="5">
        <v>0.74</v>
      </c>
      <c r="H44" s="5">
        <v>1.1299999999999999</v>
      </c>
      <c r="I44" s="5">
        <v>2.34</v>
      </c>
      <c r="J44" s="5">
        <v>3.09</v>
      </c>
      <c r="K44" s="5">
        <v>2.46</v>
      </c>
      <c r="L44" s="5">
        <v>3.37</v>
      </c>
      <c r="M44" s="5">
        <v>4.84</v>
      </c>
      <c r="N44" s="6">
        <v>5.44</v>
      </c>
      <c r="O44" s="5">
        <v>0.9</v>
      </c>
      <c r="P44" s="5">
        <v>1.38</v>
      </c>
      <c r="Q44" s="5">
        <v>2.06</v>
      </c>
      <c r="R44" s="5">
        <v>1.1100000000000001</v>
      </c>
    </row>
    <row r="45" spans="1:18" ht="16" x14ac:dyDescent="0.2">
      <c r="A45" s="2" t="s">
        <v>52</v>
      </c>
      <c r="B45" s="5">
        <v>0.03</v>
      </c>
      <c r="C45" s="5">
        <v>-0.01</v>
      </c>
      <c r="D45" s="5">
        <v>0.16</v>
      </c>
      <c r="E45" s="5">
        <v>0.11</v>
      </c>
      <c r="F45" s="5">
        <v>0.36</v>
      </c>
      <c r="G45" s="5">
        <v>0.74</v>
      </c>
      <c r="H45" s="5">
        <v>1.1399999999999999</v>
      </c>
      <c r="I45" s="5">
        <v>2.34</v>
      </c>
      <c r="J45" s="5">
        <v>3.09</v>
      </c>
      <c r="K45" s="5">
        <v>2.46</v>
      </c>
      <c r="L45" s="5">
        <v>3.37</v>
      </c>
      <c r="M45" s="5">
        <v>4.84</v>
      </c>
      <c r="N45" s="6">
        <v>5.44</v>
      </c>
      <c r="O45" s="5">
        <v>0.9</v>
      </c>
      <c r="P45" s="5">
        <v>1.38</v>
      </c>
      <c r="Q45" s="5">
        <v>2.06</v>
      </c>
      <c r="R45" s="5">
        <v>1.1100000000000001</v>
      </c>
    </row>
    <row r="46" spans="1:18" ht="16" x14ac:dyDescent="0.2">
      <c r="A46" s="2" t="s">
        <v>53</v>
      </c>
      <c r="B46" s="3">
        <v>6742000</v>
      </c>
      <c r="C46" s="3">
        <v>11655000</v>
      </c>
      <c r="D46" s="3">
        <v>14803000</v>
      </c>
      <c r="E46" s="3">
        <v>22862000</v>
      </c>
      <c r="F46" s="3">
        <v>43856000</v>
      </c>
      <c r="G46" s="3">
        <v>71603000</v>
      </c>
      <c r="H46" s="3">
        <v>98020000</v>
      </c>
      <c r="I46" s="3">
        <v>203372000</v>
      </c>
      <c r="J46" s="3">
        <v>268435000</v>
      </c>
      <c r="K46" s="3">
        <v>239496000</v>
      </c>
      <c r="L46" s="3">
        <v>320789000</v>
      </c>
      <c r="M46" s="3">
        <v>471378000</v>
      </c>
      <c r="N46" s="4">
        <v>530283000</v>
      </c>
      <c r="O46" s="3">
        <v>97825000</v>
      </c>
      <c r="P46" s="3">
        <v>130750000</v>
      </c>
      <c r="Q46" s="3">
        <v>186704000</v>
      </c>
      <c r="R46" s="3">
        <v>115004000</v>
      </c>
    </row>
    <row r="47" spans="1:18" ht="16" x14ac:dyDescent="0.2">
      <c r="A47" s="2" t="s">
        <v>54</v>
      </c>
      <c r="B47" s="5">
        <v>11.79</v>
      </c>
      <c r="C47" s="5">
        <v>15.17</v>
      </c>
      <c r="D47" s="5">
        <v>13.76</v>
      </c>
      <c r="E47" s="5">
        <v>15.15</v>
      </c>
      <c r="F47" s="5">
        <v>19.52</v>
      </c>
      <c r="G47" s="5">
        <v>21.75</v>
      </c>
      <c r="H47" s="5">
        <v>22.63</v>
      </c>
      <c r="I47" s="5">
        <v>35.909999999999997</v>
      </c>
      <c r="J47" s="5">
        <v>36.39</v>
      </c>
      <c r="K47" s="5">
        <v>28.46</v>
      </c>
      <c r="L47" s="5">
        <v>30.39</v>
      </c>
      <c r="M47" s="5">
        <v>34.28</v>
      </c>
      <c r="N47" s="6">
        <v>34.049999999999997</v>
      </c>
      <c r="O47" s="5">
        <v>33.21</v>
      </c>
      <c r="P47" s="5">
        <v>34.28</v>
      </c>
      <c r="Q47" s="5">
        <v>34.630000000000003</v>
      </c>
      <c r="R47" s="5">
        <v>34.049999999999997</v>
      </c>
    </row>
    <row r="48" spans="1:18" ht="16" x14ac:dyDescent="0.2">
      <c r="A48" s="2" t="s">
        <v>55</v>
      </c>
      <c r="B48" s="3">
        <v>1456000</v>
      </c>
      <c r="C48" s="3">
        <v>6133000</v>
      </c>
      <c r="D48" s="3">
        <v>9317000</v>
      </c>
      <c r="E48" s="3">
        <v>15700000</v>
      </c>
      <c r="F48" s="3">
        <v>34435000</v>
      </c>
      <c r="G48" s="3">
        <v>57971000</v>
      </c>
      <c r="H48" s="3">
        <v>78625000</v>
      </c>
      <c r="I48" s="3">
        <v>173715000</v>
      </c>
      <c r="J48" s="3">
        <v>226224000</v>
      </c>
      <c r="K48" s="3">
        <v>186123000</v>
      </c>
      <c r="L48" s="3">
        <v>253567000</v>
      </c>
      <c r="M48" s="3">
        <v>378679000</v>
      </c>
      <c r="N48" s="4">
        <v>427797000</v>
      </c>
      <c r="O48" s="3">
        <v>74265000</v>
      </c>
      <c r="P48" s="3">
        <v>105834000</v>
      </c>
      <c r="Q48" s="3">
        <v>160432000</v>
      </c>
      <c r="R48" s="3">
        <v>87266000</v>
      </c>
    </row>
    <row r="49" spans="1:18" ht="16" x14ac:dyDescent="0.2">
      <c r="A49" s="2" t="s">
        <v>56</v>
      </c>
      <c r="B49" s="3">
        <v>1456000</v>
      </c>
      <c r="C49" s="3">
        <v>6133000</v>
      </c>
      <c r="D49" s="3">
        <v>9317000</v>
      </c>
      <c r="E49" s="3">
        <v>15700000</v>
      </c>
      <c r="F49" s="3">
        <v>34435000</v>
      </c>
      <c r="G49" s="3">
        <v>57971000</v>
      </c>
      <c r="H49" s="3">
        <v>78625000</v>
      </c>
      <c r="I49" s="3">
        <v>173715000</v>
      </c>
      <c r="J49" s="3">
        <v>226224000</v>
      </c>
      <c r="K49" s="3">
        <v>186123000</v>
      </c>
      <c r="L49" s="3">
        <v>253567000</v>
      </c>
      <c r="M49" s="3">
        <v>378679000</v>
      </c>
      <c r="N49" s="4">
        <v>427797000</v>
      </c>
      <c r="O49" s="3">
        <v>74265000</v>
      </c>
      <c r="P49" s="3">
        <v>105834000</v>
      </c>
      <c r="Q49" s="3">
        <v>160432000</v>
      </c>
      <c r="R49" s="3">
        <v>87266000</v>
      </c>
    </row>
    <row r="50" spans="1:18" ht="16" x14ac:dyDescent="0.2">
      <c r="A50" s="2" t="s">
        <v>60</v>
      </c>
      <c r="B50" s="3" t="s">
        <v>23</v>
      </c>
      <c r="C50" s="3" t="s">
        <v>23</v>
      </c>
      <c r="D50" s="3">
        <v>128096</v>
      </c>
      <c r="E50" s="3">
        <v>147825</v>
      </c>
      <c r="F50" s="3">
        <v>153767</v>
      </c>
      <c r="G50" s="3">
        <v>158622</v>
      </c>
      <c r="H50" s="3">
        <v>169956</v>
      </c>
      <c r="I50" s="3">
        <v>185684</v>
      </c>
      <c r="J50" s="3">
        <v>195929</v>
      </c>
      <c r="K50" s="3">
        <v>199486</v>
      </c>
      <c r="L50" s="3">
        <v>196012</v>
      </c>
      <c r="M50" s="3">
        <v>216604</v>
      </c>
      <c r="N50" s="4">
        <v>245322</v>
      </c>
      <c r="O50" s="3">
        <v>62055</v>
      </c>
      <c r="P50" s="3">
        <v>58373</v>
      </c>
      <c r="Q50" s="3">
        <v>71135</v>
      </c>
      <c r="R50" s="3">
        <v>63181</v>
      </c>
    </row>
    <row r="51" spans="1:18" ht="16" x14ac:dyDescent="0.2">
      <c r="A51" s="2" t="s">
        <v>61</v>
      </c>
      <c r="B51" s="5">
        <v>0.03</v>
      </c>
      <c r="C51" s="5">
        <v>0.4</v>
      </c>
      <c r="D51" s="5">
        <v>0.26</v>
      </c>
      <c r="E51" s="3" t="s">
        <v>23</v>
      </c>
      <c r="F51" s="3" t="s">
        <v>23</v>
      </c>
      <c r="G51" s="3" t="s">
        <v>23</v>
      </c>
      <c r="H51" s="3" t="s">
        <v>23</v>
      </c>
      <c r="I51" s="3" t="s">
        <v>23</v>
      </c>
      <c r="J51" s="3" t="s">
        <v>23</v>
      </c>
      <c r="K51" s="3" t="s">
        <v>23</v>
      </c>
      <c r="L51" s="3" t="s">
        <v>23</v>
      </c>
      <c r="M51" s="3" t="s">
        <v>23</v>
      </c>
      <c r="N51" s="4" t="s">
        <v>23</v>
      </c>
      <c r="O51" s="3" t="s">
        <v>23</v>
      </c>
      <c r="P51" s="3" t="s">
        <v>23</v>
      </c>
      <c r="Q51" s="3" t="s">
        <v>23</v>
      </c>
      <c r="R51" s="3" t="s">
        <v>23</v>
      </c>
    </row>
    <row r="52" spans="1:18" ht="16" x14ac:dyDescent="0.2">
      <c r="A52" s="2" t="s">
        <v>62</v>
      </c>
      <c r="B52" s="3">
        <v>5286000</v>
      </c>
      <c r="C52" s="3">
        <v>5522000</v>
      </c>
      <c r="D52" s="3">
        <v>5486000</v>
      </c>
      <c r="E52" s="3">
        <v>7162000</v>
      </c>
      <c r="F52" s="3">
        <v>9421000</v>
      </c>
      <c r="G52" s="3">
        <v>13632000</v>
      </c>
      <c r="H52" s="3">
        <v>19395000</v>
      </c>
      <c r="I52" s="3">
        <v>29657000</v>
      </c>
      <c r="J52" s="3">
        <v>42211000</v>
      </c>
      <c r="K52" s="3">
        <v>53373000</v>
      </c>
      <c r="L52" s="3">
        <v>67222000</v>
      </c>
      <c r="M52" s="3">
        <v>92699000</v>
      </c>
      <c r="N52" s="4">
        <v>102486000</v>
      </c>
      <c r="O52" s="3">
        <v>23560000</v>
      </c>
      <c r="P52" s="3">
        <v>24916000</v>
      </c>
      <c r="Q52" s="3">
        <v>26272000</v>
      </c>
      <c r="R52" s="3">
        <v>27738000</v>
      </c>
    </row>
    <row r="54" spans="1:18" ht="16" x14ac:dyDescent="0.2">
      <c r="A54" s="1" t="s">
        <v>23</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row>
    <row r="55" spans="1:18" ht="16" x14ac:dyDescent="0.2">
      <c r="A55" s="2" t="s">
        <v>63</v>
      </c>
      <c r="B55" s="3" t="s">
        <v>23</v>
      </c>
      <c r="C55" s="3">
        <v>340091000</v>
      </c>
      <c r="D55" s="3">
        <v>474260000</v>
      </c>
      <c r="E55" s="3">
        <v>693393000</v>
      </c>
      <c r="F55" s="3">
        <v>761138000</v>
      </c>
      <c r="G55" s="3">
        <v>925583000</v>
      </c>
      <c r="H55" s="3">
        <v>1149862000</v>
      </c>
      <c r="I55" s="3">
        <v>1064622000</v>
      </c>
      <c r="J55" s="3">
        <v>1871100000</v>
      </c>
      <c r="K55" s="3">
        <v>1864605000</v>
      </c>
      <c r="L55" s="3">
        <v>2252038000</v>
      </c>
      <c r="M55" s="3">
        <v>2764172000</v>
      </c>
      <c r="N55" s="4">
        <v>2708194000</v>
      </c>
      <c r="O55" s="3">
        <v>2228362000</v>
      </c>
      <c r="P55" s="3">
        <v>2764172000</v>
      </c>
      <c r="Q55" s="3">
        <v>3054691000</v>
      </c>
      <c r="R55" s="3">
        <v>2708194000</v>
      </c>
    </row>
    <row r="56" spans="1:18" ht="16" x14ac:dyDescent="0.2">
      <c r="A56" s="2" t="s">
        <v>64</v>
      </c>
      <c r="B56" s="3" t="s">
        <v>23</v>
      </c>
      <c r="C56" s="3">
        <v>13435000</v>
      </c>
      <c r="D56" s="3">
        <v>13273000</v>
      </c>
      <c r="E56" s="3">
        <v>25144000</v>
      </c>
      <c r="F56" s="3">
        <v>50714000</v>
      </c>
      <c r="G56" s="3">
        <v>60158000</v>
      </c>
      <c r="H56" s="3">
        <v>46077000</v>
      </c>
      <c r="I56" s="3">
        <v>45718000</v>
      </c>
      <c r="J56" s="3">
        <v>133667000</v>
      </c>
      <c r="K56" s="3">
        <v>151710000</v>
      </c>
      <c r="L56" s="3">
        <v>277978000</v>
      </c>
      <c r="M56" s="3">
        <v>400730000</v>
      </c>
      <c r="N56" s="4">
        <v>536545000</v>
      </c>
      <c r="O56" s="3">
        <v>317163000</v>
      </c>
      <c r="P56" s="3">
        <v>400730000</v>
      </c>
      <c r="Q56" s="3">
        <v>505590000</v>
      </c>
      <c r="R56" s="3">
        <v>536545000</v>
      </c>
    </row>
    <row r="57" spans="1:18" ht="16" x14ac:dyDescent="0.2">
      <c r="A57" s="2" t="s">
        <v>65</v>
      </c>
      <c r="B57" s="3" t="s">
        <v>23</v>
      </c>
      <c r="C57" s="3">
        <v>13435000</v>
      </c>
      <c r="D57" s="3">
        <v>13273000</v>
      </c>
      <c r="E57" s="3">
        <v>25144000</v>
      </c>
      <c r="F57" s="3">
        <v>50714000</v>
      </c>
      <c r="G57" s="3">
        <v>60158000</v>
      </c>
      <c r="H57" s="3">
        <v>46077000</v>
      </c>
      <c r="I57" s="3">
        <v>45718000</v>
      </c>
      <c r="J57" s="3">
        <v>133667000</v>
      </c>
      <c r="K57" s="3">
        <v>151710000</v>
      </c>
      <c r="L57" s="3">
        <v>277978000</v>
      </c>
      <c r="M57" s="3">
        <v>400730000</v>
      </c>
      <c r="N57" s="4">
        <v>536545000</v>
      </c>
      <c r="O57" s="3">
        <v>317163000</v>
      </c>
      <c r="P57" s="3">
        <v>400730000</v>
      </c>
      <c r="Q57" s="3">
        <v>505590000</v>
      </c>
      <c r="R57" s="3">
        <v>536545000</v>
      </c>
    </row>
    <row r="58" spans="1:18" ht="16" x14ac:dyDescent="0.2">
      <c r="A58" s="2" t="s">
        <v>66</v>
      </c>
      <c r="B58" s="3" t="s">
        <v>23</v>
      </c>
      <c r="C58" s="3" t="s">
        <v>23</v>
      </c>
      <c r="D58" s="3" t="s">
        <v>23</v>
      </c>
      <c r="E58" s="3" t="s">
        <v>23</v>
      </c>
      <c r="F58" s="3" t="s">
        <v>23</v>
      </c>
      <c r="G58" s="3" t="s">
        <v>23</v>
      </c>
      <c r="H58" s="3" t="s">
        <v>23</v>
      </c>
      <c r="I58" s="3" t="s">
        <v>23</v>
      </c>
      <c r="J58" s="3" t="s">
        <v>23</v>
      </c>
      <c r="K58" s="3" t="s">
        <v>23</v>
      </c>
      <c r="L58" s="3" t="s">
        <v>23</v>
      </c>
      <c r="M58" s="3" t="s">
        <v>23</v>
      </c>
      <c r="N58" s="4" t="s">
        <v>23</v>
      </c>
      <c r="O58" s="3" t="s">
        <v>23</v>
      </c>
      <c r="P58" s="3" t="s">
        <v>23</v>
      </c>
      <c r="Q58" s="3" t="s">
        <v>23</v>
      </c>
      <c r="R58" s="3" t="s">
        <v>23</v>
      </c>
    </row>
    <row r="59" spans="1:18" ht="16" x14ac:dyDescent="0.2">
      <c r="A59" s="2" t="s">
        <v>67</v>
      </c>
      <c r="B59" s="3" t="s">
        <v>23</v>
      </c>
      <c r="C59" s="3">
        <v>622000</v>
      </c>
      <c r="D59" s="3">
        <v>1705000</v>
      </c>
      <c r="E59" s="3">
        <v>3729000</v>
      </c>
      <c r="F59" s="3">
        <v>9097000</v>
      </c>
      <c r="G59" s="3">
        <v>2031000</v>
      </c>
      <c r="H59" s="3">
        <v>8623000</v>
      </c>
      <c r="I59" s="3">
        <v>7376000</v>
      </c>
      <c r="J59" s="3">
        <v>13318000</v>
      </c>
      <c r="K59" s="3">
        <v>19577000</v>
      </c>
      <c r="L59" s="3">
        <v>25903000</v>
      </c>
      <c r="M59" s="3">
        <v>28426000</v>
      </c>
      <c r="N59" s="4">
        <v>18131000</v>
      </c>
      <c r="O59" s="3">
        <v>30064000</v>
      </c>
      <c r="P59" s="3">
        <v>28426000</v>
      </c>
      <c r="Q59" s="3">
        <v>17802000</v>
      </c>
      <c r="R59" s="3">
        <v>18131000</v>
      </c>
    </row>
    <row r="60" spans="1:18" ht="16" x14ac:dyDescent="0.2">
      <c r="A60" s="2" t="s">
        <v>68</v>
      </c>
      <c r="B60" s="3" t="s">
        <v>23</v>
      </c>
      <c r="C60" s="3">
        <v>622000</v>
      </c>
      <c r="D60" s="3">
        <v>1705000</v>
      </c>
      <c r="E60" s="3">
        <v>2794000</v>
      </c>
      <c r="F60" s="3">
        <v>2354000</v>
      </c>
      <c r="G60" s="3">
        <v>1339000</v>
      </c>
      <c r="H60" s="3">
        <v>1576000</v>
      </c>
      <c r="I60" s="3">
        <v>3414000</v>
      </c>
      <c r="J60" s="3">
        <v>9298000</v>
      </c>
      <c r="K60" s="3">
        <v>9130000</v>
      </c>
      <c r="L60" s="3">
        <v>9490000</v>
      </c>
      <c r="M60" s="3">
        <v>22843000</v>
      </c>
      <c r="N60" s="4">
        <v>16193000</v>
      </c>
      <c r="O60" s="3">
        <v>14896000</v>
      </c>
      <c r="P60" s="3">
        <v>22843000</v>
      </c>
      <c r="Q60" s="3">
        <v>17802000</v>
      </c>
      <c r="R60" s="3">
        <v>16193000</v>
      </c>
    </row>
    <row r="61" spans="1:18" ht="16" x14ac:dyDescent="0.2">
      <c r="A61" s="2" t="s">
        <v>69</v>
      </c>
      <c r="B61" s="3" t="s">
        <v>23</v>
      </c>
      <c r="C61" s="3" t="s">
        <v>23</v>
      </c>
      <c r="D61" s="3" t="s">
        <v>23</v>
      </c>
      <c r="E61" s="3" t="s">
        <v>23</v>
      </c>
      <c r="F61" s="3" t="s">
        <v>23</v>
      </c>
      <c r="G61" s="3" t="s">
        <v>23</v>
      </c>
      <c r="H61" s="3" t="s">
        <v>23</v>
      </c>
      <c r="I61" s="3" t="s">
        <v>23</v>
      </c>
      <c r="J61" s="3" t="s">
        <v>23</v>
      </c>
      <c r="K61" s="3" t="s">
        <v>23</v>
      </c>
      <c r="L61" s="3" t="s">
        <v>23</v>
      </c>
      <c r="M61" s="3" t="s">
        <v>23</v>
      </c>
      <c r="N61" s="4" t="s">
        <v>23</v>
      </c>
      <c r="O61" s="3" t="s">
        <v>23</v>
      </c>
      <c r="P61" s="3" t="s">
        <v>23</v>
      </c>
      <c r="Q61" s="3" t="s">
        <v>23</v>
      </c>
      <c r="R61" s="3" t="s">
        <v>23</v>
      </c>
    </row>
    <row r="62" spans="1:18" ht="16" x14ac:dyDescent="0.2">
      <c r="A62" s="2" t="s">
        <v>70</v>
      </c>
      <c r="B62" s="3" t="s">
        <v>23</v>
      </c>
      <c r="C62" s="3" t="s">
        <v>23</v>
      </c>
      <c r="D62" s="3" t="s">
        <v>23</v>
      </c>
      <c r="E62" s="3" t="s">
        <v>23</v>
      </c>
      <c r="F62" s="3" t="s">
        <v>23</v>
      </c>
      <c r="G62" s="3" t="s">
        <v>23</v>
      </c>
      <c r="H62" s="3" t="s">
        <v>23</v>
      </c>
      <c r="I62" s="3" t="s">
        <v>23</v>
      </c>
      <c r="J62" s="3" t="s">
        <v>23</v>
      </c>
      <c r="K62" s="3" t="s">
        <v>23</v>
      </c>
      <c r="L62" s="3" t="s">
        <v>23</v>
      </c>
      <c r="M62" s="3" t="s">
        <v>23</v>
      </c>
      <c r="N62" s="4" t="s">
        <v>23</v>
      </c>
      <c r="O62" s="3" t="s">
        <v>23</v>
      </c>
      <c r="P62" s="3" t="s">
        <v>23</v>
      </c>
      <c r="Q62" s="3" t="s">
        <v>23</v>
      </c>
      <c r="R62" s="3" t="s">
        <v>23</v>
      </c>
    </row>
    <row r="63" spans="1:18" ht="16" x14ac:dyDescent="0.2">
      <c r="A63" s="2" t="s">
        <v>71</v>
      </c>
      <c r="B63" s="3" t="s">
        <v>23</v>
      </c>
      <c r="C63" s="3" t="s">
        <v>23</v>
      </c>
      <c r="D63" s="3" t="s">
        <v>23</v>
      </c>
      <c r="E63" s="3">
        <v>935000</v>
      </c>
      <c r="F63" s="3">
        <v>6743000</v>
      </c>
      <c r="G63" s="3">
        <v>692000</v>
      </c>
      <c r="H63" s="3">
        <v>7047000</v>
      </c>
      <c r="I63" s="3">
        <v>3962000</v>
      </c>
      <c r="J63" s="3">
        <v>4020000</v>
      </c>
      <c r="K63" s="3">
        <v>10447000</v>
      </c>
      <c r="L63" s="3">
        <v>16413000</v>
      </c>
      <c r="M63" s="3">
        <v>5583000</v>
      </c>
      <c r="N63" s="4">
        <v>1938000</v>
      </c>
      <c r="O63" s="3">
        <v>15168000</v>
      </c>
      <c r="P63" s="3">
        <v>5583000</v>
      </c>
      <c r="Q63" s="3" t="s">
        <v>23</v>
      </c>
      <c r="R63" s="3">
        <v>1938000</v>
      </c>
    </row>
    <row r="64" spans="1:18" ht="16" x14ac:dyDescent="0.2">
      <c r="A64" s="2" t="s">
        <v>72</v>
      </c>
      <c r="B64" s="3" t="s">
        <v>23</v>
      </c>
      <c r="C64" s="3">
        <v>714000</v>
      </c>
      <c r="D64" s="3">
        <v>578000</v>
      </c>
      <c r="E64" s="3">
        <v>195000</v>
      </c>
      <c r="F64" s="3">
        <v>1093000</v>
      </c>
      <c r="G64" s="3">
        <v>675000</v>
      </c>
      <c r="H64" s="3">
        <v>979000</v>
      </c>
      <c r="I64" s="3">
        <v>797000</v>
      </c>
      <c r="J64" s="3">
        <v>1158000</v>
      </c>
      <c r="K64" s="3">
        <v>1151000</v>
      </c>
      <c r="L64" s="3">
        <v>1131000</v>
      </c>
      <c r="M64" s="3">
        <v>1607000</v>
      </c>
      <c r="N64" s="4">
        <v>874000</v>
      </c>
      <c r="O64" s="3">
        <v>1471000</v>
      </c>
      <c r="P64" s="3">
        <v>1607000</v>
      </c>
      <c r="Q64" s="3">
        <v>887000</v>
      </c>
      <c r="R64" s="3">
        <v>874000</v>
      </c>
    </row>
    <row r="65" spans="1:18" ht="16" x14ac:dyDescent="0.2">
      <c r="A65" s="2" t="s">
        <v>73</v>
      </c>
      <c r="B65" s="3" t="s">
        <v>23</v>
      </c>
      <c r="C65" s="3" t="s">
        <v>23</v>
      </c>
      <c r="D65" s="3" t="s">
        <v>23</v>
      </c>
      <c r="E65" s="3" t="s">
        <v>23</v>
      </c>
      <c r="F65" s="3" t="s">
        <v>23</v>
      </c>
      <c r="G65" s="3" t="s">
        <v>23</v>
      </c>
      <c r="H65" s="3" t="s">
        <v>23</v>
      </c>
      <c r="I65" s="3" t="s">
        <v>23</v>
      </c>
      <c r="J65" s="3" t="s">
        <v>23</v>
      </c>
      <c r="K65" s="3" t="s">
        <v>23</v>
      </c>
      <c r="L65" s="3" t="s">
        <v>23</v>
      </c>
      <c r="M65" s="3" t="s">
        <v>23</v>
      </c>
      <c r="N65" s="4" t="s">
        <v>23</v>
      </c>
      <c r="O65" s="3" t="s">
        <v>23</v>
      </c>
      <c r="P65" s="3" t="s">
        <v>23</v>
      </c>
      <c r="Q65" s="3" t="s">
        <v>23</v>
      </c>
      <c r="R65" s="3" t="s">
        <v>23</v>
      </c>
    </row>
    <row r="66" spans="1:18" ht="16" x14ac:dyDescent="0.2">
      <c r="A66" s="2" t="s">
        <v>74</v>
      </c>
      <c r="B66" s="3" t="s">
        <v>23</v>
      </c>
      <c r="C66" s="3" t="s">
        <v>23</v>
      </c>
      <c r="D66" s="3" t="s">
        <v>23</v>
      </c>
      <c r="E66" s="3" t="s">
        <v>23</v>
      </c>
      <c r="F66" s="3" t="s">
        <v>23</v>
      </c>
      <c r="G66" s="3" t="s">
        <v>23</v>
      </c>
      <c r="H66" s="3" t="s">
        <v>23</v>
      </c>
      <c r="I66" s="3" t="s">
        <v>23</v>
      </c>
      <c r="J66" s="3" t="s">
        <v>23</v>
      </c>
      <c r="K66" s="3" t="s">
        <v>23</v>
      </c>
      <c r="L66" s="3" t="s">
        <v>23</v>
      </c>
      <c r="M66" s="3" t="s">
        <v>23</v>
      </c>
      <c r="N66" s="4" t="s">
        <v>23</v>
      </c>
      <c r="O66" s="3" t="s">
        <v>23</v>
      </c>
      <c r="P66" s="3" t="s">
        <v>23</v>
      </c>
      <c r="Q66" s="3" t="s">
        <v>23</v>
      </c>
      <c r="R66" s="3" t="s">
        <v>23</v>
      </c>
    </row>
    <row r="67" spans="1:18" ht="16" x14ac:dyDescent="0.2">
      <c r="A67" s="2" t="s">
        <v>75</v>
      </c>
      <c r="B67" s="3" t="s">
        <v>23</v>
      </c>
      <c r="C67" s="3" t="s">
        <v>23</v>
      </c>
      <c r="D67" s="3" t="s">
        <v>23</v>
      </c>
      <c r="E67" s="3" t="s">
        <v>23</v>
      </c>
      <c r="F67" s="3" t="s">
        <v>23</v>
      </c>
      <c r="G67" s="3" t="s">
        <v>23</v>
      </c>
      <c r="H67" s="3" t="s">
        <v>23</v>
      </c>
      <c r="I67" s="3" t="s">
        <v>23</v>
      </c>
      <c r="J67" s="3" t="s">
        <v>23</v>
      </c>
      <c r="K67" s="3" t="s">
        <v>23</v>
      </c>
      <c r="L67" s="3" t="s">
        <v>23</v>
      </c>
      <c r="M67" s="3" t="s">
        <v>23</v>
      </c>
      <c r="N67" s="4" t="s">
        <v>23</v>
      </c>
      <c r="O67" s="3" t="s">
        <v>23</v>
      </c>
      <c r="P67" s="3" t="s">
        <v>23</v>
      </c>
      <c r="Q67" s="3" t="s">
        <v>23</v>
      </c>
      <c r="R67" s="3" t="s">
        <v>23</v>
      </c>
    </row>
    <row r="68" spans="1:18" ht="16" x14ac:dyDescent="0.2">
      <c r="A68" s="2" t="s">
        <v>76</v>
      </c>
      <c r="B68" s="3" t="s">
        <v>23</v>
      </c>
      <c r="C68" s="3" t="s">
        <v>23</v>
      </c>
      <c r="D68" s="3" t="s">
        <v>23</v>
      </c>
      <c r="E68" s="3" t="s">
        <v>23</v>
      </c>
      <c r="F68" s="3" t="s">
        <v>23</v>
      </c>
      <c r="G68" s="3" t="s">
        <v>23</v>
      </c>
      <c r="H68" s="3" t="s">
        <v>23</v>
      </c>
      <c r="I68" s="3" t="s">
        <v>23</v>
      </c>
      <c r="J68" s="3" t="s">
        <v>23</v>
      </c>
      <c r="K68" s="3" t="s">
        <v>23</v>
      </c>
      <c r="L68" s="3" t="s">
        <v>23</v>
      </c>
      <c r="M68" s="3" t="s">
        <v>23</v>
      </c>
      <c r="N68" s="4" t="s">
        <v>23</v>
      </c>
      <c r="O68" s="3" t="s">
        <v>23</v>
      </c>
      <c r="P68" s="3" t="s">
        <v>23</v>
      </c>
      <c r="Q68" s="3" t="s">
        <v>23</v>
      </c>
      <c r="R68" s="3" t="s">
        <v>23</v>
      </c>
    </row>
    <row r="69" spans="1:18" ht="16" x14ac:dyDescent="0.2">
      <c r="A69" s="2" t="s">
        <v>77</v>
      </c>
      <c r="B69" s="3" t="s">
        <v>23</v>
      </c>
      <c r="C69" s="3">
        <v>714000</v>
      </c>
      <c r="D69" s="3">
        <v>578000</v>
      </c>
      <c r="E69" s="3">
        <v>195000</v>
      </c>
      <c r="F69" s="3">
        <v>1093000</v>
      </c>
      <c r="G69" s="3">
        <v>675000</v>
      </c>
      <c r="H69" s="3">
        <v>979000</v>
      </c>
      <c r="I69" s="3">
        <v>797000</v>
      </c>
      <c r="J69" s="3">
        <v>1158000</v>
      </c>
      <c r="K69" s="3">
        <v>1151000</v>
      </c>
      <c r="L69" s="3">
        <v>1131000</v>
      </c>
      <c r="M69" s="3">
        <v>1607000</v>
      </c>
      <c r="N69" s="4">
        <v>874000</v>
      </c>
      <c r="O69" s="3">
        <v>1471000</v>
      </c>
      <c r="P69" s="3">
        <v>1607000</v>
      </c>
      <c r="Q69" s="3">
        <v>887000</v>
      </c>
      <c r="R69" s="3">
        <v>874000</v>
      </c>
    </row>
    <row r="70" spans="1:18" ht="16" x14ac:dyDescent="0.2">
      <c r="A70" s="2" t="s">
        <v>78</v>
      </c>
      <c r="B70" s="3" t="s">
        <v>23</v>
      </c>
      <c r="C70" s="3">
        <v>325320000</v>
      </c>
      <c r="D70" s="3">
        <v>458704000</v>
      </c>
      <c r="E70" s="3">
        <v>664325000</v>
      </c>
      <c r="F70" s="3">
        <v>700234000</v>
      </c>
      <c r="G70" s="3">
        <v>862719000</v>
      </c>
      <c r="H70" s="3">
        <v>1094183000</v>
      </c>
      <c r="I70" s="3">
        <v>1010731000</v>
      </c>
      <c r="J70" s="3">
        <v>1722957000</v>
      </c>
      <c r="K70" s="3">
        <v>1692167000</v>
      </c>
      <c r="L70" s="3">
        <v>1947026000</v>
      </c>
      <c r="M70" s="3">
        <v>2333409000</v>
      </c>
      <c r="N70" s="4">
        <v>2152644000</v>
      </c>
      <c r="O70" s="3">
        <v>1879664000</v>
      </c>
      <c r="P70" s="3">
        <v>2333409000</v>
      </c>
      <c r="Q70" s="3">
        <v>2530412000</v>
      </c>
      <c r="R70" s="3">
        <v>2152644000</v>
      </c>
    </row>
    <row r="71" spans="1:18" ht="16" x14ac:dyDescent="0.2">
      <c r="A71" s="2" t="s">
        <v>79</v>
      </c>
      <c r="B71" s="3" t="s">
        <v>23</v>
      </c>
      <c r="C71" s="3" t="s">
        <v>23</v>
      </c>
      <c r="D71" s="3" t="s">
        <v>23</v>
      </c>
      <c r="E71" s="3" t="s">
        <v>23</v>
      </c>
      <c r="F71" s="3" t="s">
        <v>23</v>
      </c>
      <c r="G71" s="3" t="s">
        <v>23</v>
      </c>
      <c r="H71" s="3" t="s">
        <v>23</v>
      </c>
      <c r="I71" s="3" t="s">
        <v>23</v>
      </c>
      <c r="J71" s="3" t="s">
        <v>23</v>
      </c>
      <c r="K71" s="3" t="s">
        <v>23</v>
      </c>
      <c r="L71" s="3" t="s">
        <v>23</v>
      </c>
      <c r="M71" s="3" t="s">
        <v>23</v>
      </c>
      <c r="N71" s="4" t="s">
        <v>23</v>
      </c>
      <c r="O71" s="3" t="s">
        <v>23</v>
      </c>
      <c r="P71" s="3" t="s">
        <v>23</v>
      </c>
      <c r="Q71" s="3" t="s">
        <v>23</v>
      </c>
      <c r="R71" s="3" t="s">
        <v>23</v>
      </c>
    </row>
    <row r="72" spans="1:18" ht="16" x14ac:dyDescent="0.2">
      <c r="A72" s="2" t="s">
        <v>80</v>
      </c>
      <c r="B72" s="3" t="s">
        <v>23</v>
      </c>
      <c r="C72" s="3" t="s">
        <v>23</v>
      </c>
      <c r="D72" s="3" t="s">
        <v>23</v>
      </c>
      <c r="E72" s="3" t="s">
        <v>23</v>
      </c>
      <c r="F72" s="3" t="s">
        <v>23</v>
      </c>
      <c r="G72" s="3" t="s">
        <v>23</v>
      </c>
      <c r="H72" s="3" t="s">
        <v>23</v>
      </c>
      <c r="I72" s="3" t="s">
        <v>23</v>
      </c>
      <c r="J72" s="3" t="s">
        <v>23</v>
      </c>
      <c r="K72" s="3" t="s">
        <v>23</v>
      </c>
      <c r="L72" s="3" t="s">
        <v>23</v>
      </c>
      <c r="M72" s="3" t="s">
        <v>23</v>
      </c>
      <c r="N72" s="4" t="s">
        <v>23</v>
      </c>
      <c r="O72" s="3" t="s">
        <v>23</v>
      </c>
      <c r="P72" s="3" t="s">
        <v>23</v>
      </c>
      <c r="Q72" s="3" t="s">
        <v>23</v>
      </c>
      <c r="R72" s="3" t="s">
        <v>23</v>
      </c>
    </row>
    <row r="73" spans="1:18" ht="16" x14ac:dyDescent="0.2">
      <c r="A73" s="2" t="s">
        <v>81</v>
      </c>
      <c r="B73" s="3" t="s">
        <v>23</v>
      </c>
      <c r="C73" s="3" t="s">
        <v>23</v>
      </c>
      <c r="D73" s="3" t="s">
        <v>23</v>
      </c>
      <c r="E73" s="3" t="s">
        <v>23</v>
      </c>
      <c r="F73" s="3" t="s">
        <v>23</v>
      </c>
      <c r="G73" s="3" t="s">
        <v>23</v>
      </c>
      <c r="H73" s="3" t="s">
        <v>23</v>
      </c>
      <c r="I73" s="3" t="s">
        <v>23</v>
      </c>
      <c r="J73" s="3" t="s">
        <v>23</v>
      </c>
      <c r="K73" s="3" t="s">
        <v>23</v>
      </c>
      <c r="L73" s="3" t="s">
        <v>23</v>
      </c>
      <c r="M73" s="3" t="s">
        <v>23</v>
      </c>
      <c r="N73" s="4" t="s">
        <v>23</v>
      </c>
      <c r="O73" s="3" t="s">
        <v>23</v>
      </c>
      <c r="P73" s="3" t="s">
        <v>23</v>
      </c>
      <c r="Q73" s="3" t="s">
        <v>23</v>
      </c>
      <c r="R73" s="3" t="s">
        <v>23</v>
      </c>
    </row>
    <row r="74" spans="1:18" ht="16" x14ac:dyDescent="0.2">
      <c r="A74" s="2" t="s">
        <v>82</v>
      </c>
      <c r="B74" s="3" t="s">
        <v>23</v>
      </c>
      <c r="C74" s="3" t="s">
        <v>23</v>
      </c>
      <c r="D74" s="3" t="s">
        <v>23</v>
      </c>
      <c r="E74" s="3" t="s">
        <v>23</v>
      </c>
      <c r="F74" s="3" t="s">
        <v>23</v>
      </c>
      <c r="G74" s="3" t="s">
        <v>23</v>
      </c>
      <c r="H74" s="3" t="s">
        <v>23</v>
      </c>
      <c r="I74" s="3" t="s">
        <v>23</v>
      </c>
      <c r="J74" s="3" t="s">
        <v>23</v>
      </c>
      <c r="K74" s="3" t="s">
        <v>23</v>
      </c>
      <c r="L74" s="3" t="s">
        <v>23</v>
      </c>
      <c r="M74" s="3" t="s">
        <v>23</v>
      </c>
      <c r="N74" s="4" t="s">
        <v>23</v>
      </c>
      <c r="O74" s="3" t="s">
        <v>23</v>
      </c>
      <c r="P74" s="3" t="s">
        <v>23</v>
      </c>
      <c r="Q74" s="3" t="s">
        <v>23</v>
      </c>
      <c r="R74" s="3" t="s">
        <v>23</v>
      </c>
    </row>
    <row r="75" spans="1:18" ht="16" x14ac:dyDescent="0.2">
      <c r="A75" s="2" t="s">
        <v>83</v>
      </c>
      <c r="B75" s="3" t="s">
        <v>23</v>
      </c>
      <c r="C75" s="3" t="s">
        <v>23</v>
      </c>
      <c r="D75" s="3" t="s">
        <v>23</v>
      </c>
      <c r="E75" s="3" t="s">
        <v>23</v>
      </c>
      <c r="F75" s="3" t="s">
        <v>23</v>
      </c>
      <c r="G75" s="3" t="s">
        <v>23</v>
      </c>
      <c r="H75" s="3" t="s">
        <v>23</v>
      </c>
      <c r="I75" s="3" t="s">
        <v>23</v>
      </c>
      <c r="J75" s="3" t="s">
        <v>23</v>
      </c>
      <c r="K75" s="3" t="s">
        <v>23</v>
      </c>
      <c r="L75" s="3" t="s">
        <v>23</v>
      </c>
      <c r="M75" s="3" t="s">
        <v>23</v>
      </c>
      <c r="N75" s="4" t="s">
        <v>23</v>
      </c>
      <c r="O75" s="3" t="s">
        <v>23</v>
      </c>
      <c r="P75" s="3" t="s">
        <v>23</v>
      </c>
      <c r="Q75" s="3" t="s">
        <v>23</v>
      </c>
      <c r="R75" s="3" t="s">
        <v>23</v>
      </c>
    </row>
    <row r="76" spans="1:18" ht="16" x14ac:dyDescent="0.2">
      <c r="A76" s="2" t="s">
        <v>84</v>
      </c>
      <c r="B76" s="3" t="s">
        <v>23</v>
      </c>
      <c r="C76" s="3">
        <v>85766000</v>
      </c>
      <c r="D76" s="3">
        <v>97730000</v>
      </c>
      <c r="E76" s="3">
        <v>105549000</v>
      </c>
      <c r="F76" s="3">
        <v>115635000</v>
      </c>
      <c r="G76" s="3">
        <v>153030000</v>
      </c>
      <c r="H76" s="3">
        <v>205302000</v>
      </c>
      <c r="I76" s="3">
        <v>457304000</v>
      </c>
      <c r="J76" s="3">
        <v>615817000</v>
      </c>
      <c r="K76" s="3">
        <v>743307000</v>
      </c>
      <c r="L76" s="3">
        <v>963107000</v>
      </c>
      <c r="M76" s="3">
        <v>1138341000</v>
      </c>
      <c r="N76" s="4">
        <v>1243147000</v>
      </c>
      <c r="O76" s="3">
        <v>1086208000</v>
      </c>
      <c r="P76" s="3">
        <v>1138341000</v>
      </c>
      <c r="Q76" s="3">
        <v>1186931000</v>
      </c>
      <c r="R76" s="3">
        <v>1243147000</v>
      </c>
    </row>
    <row r="77" spans="1:18" ht="16" x14ac:dyDescent="0.2">
      <c r="A77" s="2" t="s">
        <v>85</v>
      </c>
      <c r="B77" s="3" t="s">
        <v>23</v>
      </c>
      <c r="C77" s="3">
        <v>25139000</v>
      </c>
      <c r="D77" s="3">
        <v>38671000</v>
      </c>
      <c r="E77" s="3">
        <v>47919000</v>
      </c>
      <c r="F77" s="3">
        <v>58858000</v>
      </c>
      <c r="G77" s="3">
        <v>96848000</v>
      </c>
      <c r="H77" s="3">
        <v>147705000</v>
      </c>
      <c r="I77" s="3">
        <v>176962000</v>
      </c>
      <c r="J77" s="3">
        <v>238458000</v>
      </c>
      <c r="K77" s="3">
        <v>285218000</v>
      </c>
      <c r="L77" s="3">
        <v>348953000</v>
      </c>
      <c r="M77" s="3">
        <v>402448000</v>
      </c>
      <c r="N77" s="4">
        <v>444992000</v>
      </c>
      <c r="O77" s="3">
        <v>383860000</v>
      </c>
      <c r="P77" s="3">
        <v>402448000</v>
      </c>
      <c r="Q77" s="3">
        <v>421017000</v>
      </c>
      <c r="R77" s="3">
        <v>444992000</v>
      </c>
    </row>
    <row r="78" spans="1:18" ht="16" x14ac:dyDescent="0.2">
      <c r="A78" s="2" t="s">
        <v>86</v>
      </c>
      <c r="B78" s="3" t="s">
        <v>23</v>
      </c>
      <c r="C78" s="3">
        <v>33154000</v>
      </c>
      <c r="D78" s="3">
        <v>50211000</v>
      </c>
      <c r="E78" s="3">
        <v>65019000</v>
      </c>
      <c r="F78" s="3">
        <v>83752000</v>
      </c>
      <c r="G78" s="3">
        <v>132681000</v>
      </c>
      <c r="H78" s="3">
        <v>201230000</v>
      </c>
      <c r="I78" s="3">
        <v>259931000</v>
      </c>
      <c r="J78" s="3">
        <v>363408000</v>
      </c>
      <c r="K78" s="3">
        <v>463329000</v>
      </c>
      <c r="L78" s="3">
        <v>591605000</v>
      </c>
      <c r="M78" s="3">
        <v>733788000</v>
      </c>
      <c r="N78" s="4">
        <v>826790000</v>
      </c>
      <c r="O78" s="3">
        <v>691260000</v>
      </c>
      <c r="P78" s="3">
        <v>733788000</v>
      </c>
      <c r="Q78" s="3">
        <v>776529000</v>
      </c>
      <c r="R78" s="3">
        <v>826790000</v>
      </c>
    </row>
    <row r="79" spans="1:18" ht="16" x14ac:dyDescent="0.2">
      <c r="A79" s="2" t="s">
        <v>87</v>
      </c>
      <c r="B79" s="3" t="s">
        <v>23</v>
      </c>
      <c r="C79" s="3">
        <v>8015000</v>
      </c>
      <c r="D79" s="3">
        <v>11540000</v>
      </c>
      <c r="E79" s="3">
        <v>17100000</v>
      </c>
      <c r="F79" s="3">
        <v>24894000</v>
      </c>
      <c r="G79" s="3">
        <v>35833000</v>
      </c>
      <c r="H79" s="3">
        <v>53525000</v>
      </c>
      <c r="I79" s="3">
        <v>82969000</v>
      </c>
      <c r="J79" s="3">
        <v>124950000</v>
      </c>
      <c r="K79" s="3">
        <v>178111000</v>
      </c>
      <c r="L79" s="3">
        <v>242652000</v>
      </c>
      <c r="M79" s="3">
        <v>331340000</v>
      </c>
      <c r="N79" s="4">
        <v>381798000</v>
      </c>
      <c r="O79" s="3">
        <v>307400000</v>
      </c>
      <c r="P79" s="3">
        <v>331340000</v>
      </c>
      <c r="Q79" s="3">
        <v>355512000</v>
      </c>
      <c r="R79" s="3">
        <v>381798000</v>
      </c>
    </row>
    <row r="80" spans="1:18" ht="16" x14ac:dyDescent="0.2">
      <c r="A80" s="2" t="s">
        <v>88</v>
      </c>
      <c r="B80" s="3" t="s">
        <v>23</v>
      </c>
      <c r="C80" s="3" t="s">
        <v>23</v>
      </c>
      <c r="D80" s="3" t="s">
        <v>23</v>
      </c>
      <c r="E80" s="3" t="s">
        <v>23</v>
      </c>
      <c r="F80" s="3" t="s">
        <v>23</v>
      </c>
      <c r="G80" s="3" t="s">
        <v>23</v>
      </c>
      <c r="H80" s="3" t="s">
        <v>23</v>
      </c>
      <c r="I80" s="3" t="s">
        <v>23</v>
      </c>
      <c r="J80" s="3" t="s">
        <v>23</v>
      </c>
      <c r="K80" s="3" t="s">
        <v>23</v>
      </c>
      <c r="L80" s="3" t="s">
        <v>23</v>
      </c>
      <c r="M80" s="3" t="s">
        <v>23</v>
      </c>
      <c r="N80" s="4" t="s">
        <v>23</v>
      </c>
      <c r="O80" s="3" t="s">
        <v>23</v>
      </c>
      <c r="P80" s="3" t="s">
        <v>23</v>
      </c>
      <c r="Q80" s="3" t="s">
        <v>23</v>
      </c>
      <c r="R80" s="3" t="s">
        <v>23</v>
      </c>
    </row>
    <row r="81" spans="1:18" ht="16" x14ac:dyDescent="0.2">
      <c r="A81" s="2" t="s">
        <v>89</v>
      </c>
      <c r="B81" s="3" t="s">
        <v>23</v>
      </c>
      <c r="C81" s="3" t="s">
        <v>23</v>
      </c>
      <c r="D81" s="3" t="s">
        <v>23</v>
      </c>
      <c r="E81" s="3" t="s">
        <v>23</v>
      </c>
      <c r="F81" s="3" t="s">
        <v>23</v>
      </c>
      <c r="G81" s="3" t="s">
        <v>23</v>
      </c>
      <c r="H81" s="3" t="s">
        <v>23</v>
      </c>
      <c r="I81" s="3" t="s">
        <v>23</v>
      </c>
      <c r="J81" s="3" t="s">
        <v>23</v>
      </c>
      <c r="K81" s="3" t="s">
        <v>23</v>
      </c>
      <c r="L81" s="3" t="s">
        <v>23</v>
      </c>
      <c r="M81" s="3" t="s">
        <v>23</v>
      </c>
      <c r="N81" s="4" t="s">
        <v>23</v>
      </c>
      <c r="O81" s="3" t="s">
        <v>23</v>
      </c>
      <c r="P81" s="3" t="s">
        <v>23</v>
      </c>
      <c r="Q81" s="3" t="s">
        <v>23</v>
      </c>
      <c r="R81" s="3" t="s">
        <v>23</v>
      </c>
    </row>
    <row r="82" spans="1:18" ht="16" x14ac:dyDescent="0.2">
      <c r="A82" s="2" t="s">
        <v>90</v>
      </c>
      <c r="B82" s="3" t="s">
        <v>23</v>
      </c>
      <c r="C82" s="3" t="s">
        <v>23</v>
      </c>
      <c r="D82" s="3" t="s">
        <v>23</v>
      </c>
      <c r="E82" s="3" t="s">
        <v>23</v>
      </c>
      <c r="F82" s="3" t="s">
        <v>23</v>
      </c>
      <c r="G82" s="3" t="s">
        <v>23</v>
      </c>
      <c r="H82" s="3" t="s">
        <v>23</v>
      </c>
      <c r="I82" s="3" t="s">
        <v>23</v>
      </c>
      <c r="J82" s="3" t="s">
        <v>23</v>
      </c>
      <c r="K82" s="3" t="s">
        <v>23</v>
      </c>
      <c r="L82" s="3" t="s">
        <v>23</v>
      </c>
      <c r="M82" s="3" t="s">
        <v>23</v>
      </c>
      <c r="N82" s="4" t="s">
        <v>23</v>
      </c>
      <c r="O82" s="3" t="s">
        <v>23</v>
      </c>
      <c r="P82" s="3" t="s">
        <v>23</v>
      </c>
      <c r="Q82" s="3" t="s">
        <v>23</v>
      </c>
      <c r="R82" s="3" t="s">
        <v>23</v>
      </c>
    </row>
    <row r="83" spans="1:18" ht="16" x14ac:dyDescent="0.2">
      <c r="A83" s="2" t="s">
        <v>91</v>
      </c>
      <c r="B83" s="3" t="s">
        <v>23</v>
      </c>
      <c r="C83" s="3">
        <v>60627000</v>
      </c>
      <c r="D83" s="3">
        <v>59059000</v>
      </c>
      <c r="E83" s="3">
        <v>57630000</v>
      </c>
      <c r="F83" s="3">
        <v>56777000</v>
      </c>
      <c r="G83" s="3">
        <v>56182000</v>
      </c>
      <c r="H83" s="3">
        <v>57597000</v>
      </c>
      <c r="I83" s="3">
        <v>280342000</v>
      </c>
      <c r="J83" s="3">
        <v>377359000</v>
      </c>
      <c r="K83" s="3">
        <v>458089000</v>
      </c>
      <c r="L83" s="3">
        <v>614154000</v>
      </c>
      <c r="M83" s="3">
        <v>735893000</v>
      </c>
      <c r="N83" s="4">
        <v>798155000</v>
      </c>
      <c r="O83" s="3">
        <v>702348000</v>
      </c>
      <c r="P83" s="3">
        <v>735893000</v>
      </c>
      <c r="Q83" s="3">
        <v>765914000</v>
      </c>
      <c r="R83" s="3">
        <v>798155000</v>
      </c>
    </row>
    <row r="84" spans="1:18" ht="16" x14ac:dyDescent="0.2">
      <c r="A84" s="2" t="s">
        <v>92</v>
      </c>
      <c r="B84" s="3" t="s">
        <v>23</v>
      </c>
      <c r="C84" s="3">
        <v>60210000</v>
      </c>
      <c r="D84" s="3">
        <v>58598000</v>
      </c>
      <c r="E84" s="3">
        <v>56985000</v>
      </c>
      <c r="F84" s="3">
        <v>55373000</v>
      </c>
      <c r="G84" s="3">
        <v>53760000</v>
      </c>
      <c r="H84" s="3">
        <v>52847000</v>
      </c>
      <c r="I84" s="3">
        <v>52634000</v>
      </c>
      <c r="J84" s="3">
        <v>51889000</v>
      </c>
      <c r="K84" s="3">
        <v>51889000</v>
      </c>
      <c r="L84" s="3">
        <v>109917000</v>
      </c>
      <c r="M84" s="3">
        <v>105906000</v>
      </c>
      <c r="N84" s="4">
        <v>103953000</v>
      </c>
      <c r="O84" s="3">
        <v>106882000</v>
      </c>
      <c r="P84" s="3">
        <v>105906000</v>
      </c>
      <c r="Q84" s="3">
        <v>104929000</v>
      </c>
      <c r="R84" s="3">
        <v>103953000</v>
      </c>
    </row>
    <row r="85" spans="1:18" ht="16" x14ac:dyDescent="0.2">
      <c r="A85" s="2" t="s">
        <v>93</v>
      </c>
      <c r="B85" s="3" t="s">
        <v>23</v>
      </c>
      <c r="C85" s="3">
        <v>51889000</v>
      </c>
      <c r="D85" s="3">
        <v>51889000</v>
      </c>
      <c r="E85" s="3">
        <v>51889000</v>
      </c>
      <c r="F85" s="3">
        <v>51889000</v>
      </c>
      <c r="G85" s="3">
        <v>51889000</v>
      </c>
      <c r="H85" s="3">
        <v>51889000</v>
      </c>
      <c r="I85" s="3">
        <v>51889000</v>
      </c>
      <c r="J85" s="3">
        <v>51889000</v>
      </c>
      <c r="K85" s="3">
        <v>51889000</v>
      </c>
      <c r="L85" s="3">
        <v>51889000</v>
      </c>
      <c r="M85" s="3">
        <v>51889000</v>
      </c>
      <c r="N85" s="4">
        <v>51889000</v>
      </c>
      <c r="O85" s="3">
        <v>51889000</v>
      </c>
      <c r="P85" s="3">
        <v>51889000</v>
      </c>
      <c r="Q85" s="3">
        <v>51889000</v>
      </c>
      <c r="R85" s="3">
        <v>51889000</v>
      </c>
    </row>
    <row r="86" spans="1:18" ht="16" x14ac:dyDescent="0.2">
      <c r="A86" s="2" t="s">
        <v>94</v>
      </c>
      <c r="B86" s="3" t="s">
        <v>23</v>
      </c>
      <c r="C86" s="3">
        <v>8321000</v>
      </c>
      <c r="D86" s="3">
        <v>6709000</v>
      </c>
      <c r="E86" s="3">
        <v>5096000</v>
      </c>
      <c r="F86" s="3">
        <v>3484000</v>
      </c>
      <c r="G86" s="3">
        <v>1871000</v>
      </c>
      <c r="H86" s="3">
        <v>958000</v>
      </c>
      <c r="I86" s="3">
        <v>745000</v>
      </c>
      <c r="J86" s="3" t="s">
        <v>23</v>
      </c>
      <c r="K86" s="3" t="s">
        <v>23</v>
      </c>
      <c r="L86" s="3">
        <v>58028000</v>
      </c>
      <c r="M86" s="3">
        <v>54017000</v>
      </c>
      <c r="N86" s="4">
        <v>52064000</v>
      </c>
      <c r="O86" s="3">
        <v>54993000</v>
      </c>
      <c r="P86" s="3">
        <v>54017000</v>
      </c>
      <c r="Q86" s="3">
        <v>53040000</v>
      </c>
      <c r="R86" s="3">
        <v>52064000</v>
      </c>
    </row>
    <row r="87" spans="1:18" ht="16" x14ac:dyDescent="0.2">
      <c r="A87" s="2" t="s">
        <v>95</v>
      </c>
      <c r="B87" s="3" t="s">
        <v>23</v>
      </c>
      <c r="C87" s="3" t="s">
        <v>23</v>
      </c>
      <c r="D87" s="3" t="s">
        <v>23</v>
      </c>
      <c r="E87" s="3" t="s">
        <v>23</v>
      </c>
      <c r="F87" s="3" t="s">
        <v>23</v>
      </c>
      <c r="G87" s="3" t="s">
        <v>23</v>
      </c>
      <c r="H87" s="3" t="s">
        <v>23</v>
      </c>
      <c r="I87" s="3" t="s">
        <v>23</v>
      </c>
      <c r="J87" s="3" t="s">
        <v>23</v>
      </c>
      <c r="K87" s="3" t="s">
        <v>23</v>
      </c>
      <c r="L87" s="3" t="s">
        <v>23</v>
      </c>
      <c r="M87" s="3" t="s">
        <v>23</v>
      </c>
      <c r="N87" s="4" t="s">
        <v>23</v>
      </c>
      <c r="O87" s="3" t="s">
        <v>23</v>
      </c>
      <c r="P87" s="3" t="s">
        <v>23</v>
      </c>
      <c r="Q87" s="3" t="s">
        <v>23</v>
      </c>
      <c r="R87" s="3" t="s">
        <v>23</v>
      </c>
    </row>
    <row r="88" spans="1:18" ht="16" x14ac:dyDescent="0.2">
      <c r="A88" s="2" t="s">
        <v>96</v>
      </c>
      <c r="B88" s="3" t="s">
        <v>23</v>
      </c>
      <c r="C88" s="3" t="s">
        <v>23</v>
      </c>
      <c r="D88" s="3" t="s">
        <v>23</v>
      </c>
      <c r="E88" s="3" t="s">
        <v>23</v>
      </c>
      <c r="F88" s="3" t="s">
        <v>23</v>
      </c>
      <c r="G88" s="3" t="s">
        <v>23</v>
      </c>
      <c r="H88" s="3" t="s">
        <v>23</v>
      </c>
      <c r="I88" s="3" t="s">
        <v>23</v>
      </c>
      <c r="J88" s="3" t="s">
        <v>23</v>
      </c>
      <c r="K88" s="3" t="s">
        <v>23</v>
      </c>
      <c r="L88" s="3" t="s">
        <v>23</v>
      </c>
      <c r="M88" s="3" t="s">
        <v>23</v>
      </c>
      <c r="N88" s="4" t="s">
        <v>23</v>
      </c>
      <c r="O88" s="3" t="s">
        <v>23</v>
      </c>
      <c r="P88" s="3" t="s">
        <v>23</v>
      </c>
      <c r="Q88" s="3" t="s">
        <v>23</v>
      </c>
      <c r="R88" s="3" t="s">
        <v>23</v>
      </c>
    </row>
    <row r="89" spans="1:18" ht="16" x14ac:dyDescent="0.2">
      <c r="A89" s="2" t="s">
        <v>97</v>
      </c>
      <c r="B89" s="3" t="s">
        <v>23</v>
      </c>
      <c r="C89" s="3">
        <v>417000</v>
      </c>
      <c r="D89" s="3">
        <v>461000</v>
      </c>
      <c r="E89" s="3">
        <v>645000</v>
      </c>
      <c r="F89" s="3">
        <v>1404000</v>
      </c>
      <c r="G89" s="3">
        <v>2422000</v>
      </c>
      <c r="H89" s="3">
        <v>4750000</v>
      </c>
      <c r="I89" s="3">
        <v>227708000</v>
      </c>
      <c r="J89" s="3">
        <v>325470000</v>
      </c>
      <c r="K89" s="3">
        <v>406200000</v>
      </c>
      <c r="L89" s="3">
        <v>504237000</v>
      </c>
      <c r="M89" s="3">
        <v>629987000</v>
      </c>
      <c r="N89" s="4">
        <v>694202000</v>
      </c>
      <c r="O89" s="3">
        <v>595466000</v>
      </c>
      <c r="P89" s="3">
        <v>629987000</v>
      </c>
      <c r="Q89" s="3">
        <v>660985000</v>
      </c>
      <c r="R89" s="3">
        <v>694202000</v>
      </c>
    </row>
    <row r="90" spans="1:18" ht="16" x14ac:dyDescent="0.2">
      <c r="A90" s="2" t="s">
        <v>98</v>
      </c>
      <c r="B90" s="3" t="s">
        <v>23</v>
      </c>
      <c r="C90" s="3">
        <v>425857000</v>
      </c>
      <c r="D90" s="3">
        <v>571990000</v>
      </c>
      <c r="E90" s="3">
        <v>798942000</v>
      </c>
      <c r="F90" s="3">
        <v>876773000</v>
      </c>
      <c r="G90" s="3">
        <v>1078613000</v>
      </c>
      <c r="H90" s="3">
        <v>1355164000</v>
      </c>
      <c r="I90" s="3">
        <v>1521926000</v>
      </c>
      <c r="J90" s="3">
        <v>2486917000</v>
      </c>
      <c r="K90" s="3">
        <v>2607912000</v>
      </c>
      <c r="L90" s="3">
        <v>3215145000</v>
      </c>
      <c r="M90" s="3">
        <v>3902513000</v>
      </c>
      <c r="N90" s="4">
        <v>3951341000</v>
      </c>
      <c r="O90" s="3">
        <v>3314570000</v>
      </c>
      <c r="P90" s="3">
        <v>3902513000</v>
      </c>
      <c r="Q90" s="3">
        <v>4241622000</v>
      </c>
      <c r="R90" s="3">
        <v>3951341000</v>
      </c>
    </row>
    <row r="91" spans="1:18" ht="16" x14ac:dyDescent="0.2">
      <c r="A91" s="2" t="s">
        <v>99</v>
      </c>
      <c r="B91" s="3" t="s">
        <v>23</v>
      </c>
      <c r="C91" s="3">
        <v>8210000</v>
      </c>
      <c r="D91" s="3">
        <v>16077000</v>
      </c>
      <c r="E91" s="3">
        <v>14825000</v>
      </c>
      <c r="F91" s="3">
        <v>26219000</v>
      </c>
      <c r="G91" s="3">
        <v>34307000</v>
      </c>
      <c r="H91" s="3">
        <v>43081000</v>
      </c>
      <c r="I91" s="3">
        <v>50140000</v>
      </c>
      <c r="J91" s="3">
        <v>77864000</v>
      </c>
      <c r="K91" s="3">
        <v>89194000</v>
      </c>
      <c r="L91" s="3">
        <v>125785000</v>
      </c>
      <c r="M91" s="3">
        <v>149506000</v>
      </c>
      <c r="N91" s="4">
        <v>159230000</v>
      </c>
      <c r="O91" s="3">
        <v>124114000</v>
      </c>
      <c r="P91" s="3">
        <v>149506000</v>
      </c>
      <c r="Q91" s="3">
        <v>153258000</v>
      </c>
      <c r="R91" s="3">
        <v>159230000</v>
      </c>
    </row>
    <row r="92" spans="1:18" ht="16" x14ac:dyDescent="0.2">
      <c r="A92" s="2" t="s">
        <v>100</v>
      </c>
      <c r="B92" s="3" t="s">
        <v>23</v>
      </c>
      <c r="C92" s="3">
        <v>2354000</v>
      </c>
      <c r="D92" s="3">
        <v>5020000</v>
      </c>
      <c r="E92" s="3">
        <v>3042000</v>
      </c>
      <c r="F92" s="3">
        <v>4899000</v>
      </c>
      <c r="G92" s="3">
        <v>3737000</v>
      </c>
      <c r="H92" s="3">
        <v>6490000</v>
      </c>
      <c r="I92" s="3">
        <v>6288000</v>
      </c>
      <c r="J92" s="3">
        <v>5051000</v>
      </c>
      <c r="K92" s="3">
        <v>6787000</v>
      </c>
      <c r="L92" s="3">
        <v>5772000</v>
      </c>
      <c r="M92" s="3">
        <v>16054000</v>
      </c>
      <c r="N92" s="4">
        <v>8485000</v>
      </c>
      <c r="O92" s="3">
        <v>10211000</v>
      </c>
      <c r="P92" s="3">
        <v>16054000</v>
      </c>
      <c r="Q92" s="3">
        <v>10036000</v>
      </c>
      <c r="R92" s="3">
        <v>8485000</v>
      </c>
    </row>
    <row r="93" spans="1:18" ht="16" x14ac:dyDescent="0.2">
      <c r="A93" s="2" t="s">
        <v>101</v>
      </c>
      <c r="B93" s="3" t="s">
        <v>23</v>
      </c>
      <c r="C93" s="3" t="s">
        <v>23</v>
      </c>
      <c r="D93" s="3" t="s">
        <v>23</v>
      </c>
      <c r="E93" s="3" t="s">
        <v>23</v>
      </c>
      <c r="F93" s="3" t="s">
        <v>23</v>
      </c>
      <c r="G93" s="3" t="s">
        <v>23</v>
      </c>
      <c r="H93" s="3" t="s">
        <v>23</v>
      </c>
      <c r="I93" s="3" t="s">
        <v>23</v>
      </c>
      <c r="J93" s="3" t="s">
        <v>23</v>
      </c>
      <c r="K93" s="3" t="s">
        <v>23</v>
      </c>
      <c r="L93" s="3" t="s">
        <v>23</v>
      </c>
      <c r="M93" s="3" t="s">
        <v>23</v>
      </c>
      <c r="N93" s="4" t="s">
        <v>23</v>
      </c>
      <c r="O93" s="3" t="s">
        <v>23</v>
      </c>
      <c r="P93" s="3" t="s">
        <v>23</v>
      </c>
      <c r="Q93" s="3">
        <v>19350000</v>
      </c>
      <c r="R93" s="3" t="s">
        <v>23</v>
      </c>
    </row>
    <row r="94" spans="1:18" ht="16" x14ac:dyDescent="0.2">
      <c r="A94" s="2" t="s">
        <v>102</v>
      </c>
      <c r="B94" s="3" t="s">
        <v>23</v>
      </c>
      <c r="C94" s="3" t="s">
        <v>23</v>
      </c>
      <c r="D94" s="3" t="s">
        <v>23</v>
      </c>
      <c r="E94" s="3" t="s">
        <v>23</v>
      </c>
      <c r="F94" s="3" t="s">
        <v>23</v>
      </c>
      <c r="G94" s="3" t="s">
        <v>23</v>
      </c>
      <c r="H94" s="3" t="s">
        <v>23</v>
      </c>
      <c r="I94" s="3" t="s">
        <v>23</v>
      </c>
      <c r="J94" s="3" t="s">
        <v>23</v>
      </c>
      <c r="K94" s="3" t="s">
        <v>23</v>
      </c>
      <c r="L94" s="3" t="s">
        <v>23</v>
      </c>
      <c r="M94" s="3" t="s">
        <v>23</v>
      </c>
      <c r="N94" s="4" t="s">
        <v>23</v>
      </c>
      <c r="O94" s="3" t="s">
        <v>23</v>
      </c>
      <c r="P94" s="3" t="s">
        <v>23</v>
      </c>
      <c r="Q94" s="3" t="s">
        <v>23</v>
      </c>
      <c r="R94" s="3" t="s">
        <v>23</v>
      </c>
    </row>
    <row r="95" spans="1:18" ht="16" x14ac:dyDescent="0.2">
      <c r="A95" s="2" t="s">
        <v>103</v>
      </c>
      <c r="B95" s="3" t="s">
        <v>23</v>
      </c>
      <c r="C95" s="3">
        <v>5856000</v>
      </c>
      <c r="D95" s="3">
        <v>11057000</v>
      </c>
      <c r="E95" s="3">
        <v>11783000</v>
      </c>
      <c r="F95" s="3">
        <v>21320000</v>
      </c>
      <c r="G95" s="3">
        <v>30570000</v>
      </c>
      <c r="H95" s="3">
        <v>36591000</v>
      </c>
      <c r="I95" s="3">
        <v>43852000</v>
      </c>
      <c r="J95" s="3">
        <v>72813000</v>
      </c>
      <c r="K95" s="3">
        <v>82407000</v>
      </c>
      <c r="L95" s="3">
        <v>120013000</v>
      </c>
      <c r="M95" s="3">
        <v>133452000</v>
      </c>
      <c r="N95" s="4">
        <v>150745000</v>
      </c>
      <c r="O95" s="3">
        <v>113903000</v>
      </c>
      <c r="P95" s="3">
        <v>133452000</v>
      </c>
      <c r="Q95" s="3">
        <v>123872000</v>
      </c>
      <c r="R95" s="3">
        <v>150745000</v>
      </c>
    </row>
    <row r="96" spans="1:18" ht="16" x14ac:dyDescent="0.2">
      <c r="A96" s="2" t="s">
        <v>104</v>
      </c>
      <c r="B96" s="3" t="s">
        <v>23</v>
      </c>
      <c r="C96" s="3">
        <v>2151000</v>
      </c>
      <c r="D96" s="3">
        <v>9545000</v>
      </c>
      <c r="E96" s="3">
        <v>855000</v>
      </c>
      <c r="F96" s="3">
        <v>886000</v>
      </c>
      <c r="G96" s="3">
        <v>1113000</v>
      </c>
      <c r="H96" s="3">
        <v>888000</v>
      </c>
      <c r="I96" s="3">
        <v>1775000</v>
      </c>
      <c r="J96" s="3">
        <v>1775000</v>
      </c>
      <c r="K96" s="3">
        <v>1775000</v>
      </c>
      <c r="L96" s="3">
        <v>1775000</v>
      </c>
      <c r="M96" s="3">
        <v>0</v>
      </c>
      <c r="N96" s="4">
        <v>0</v>
      </c>
      <c r="O96" s="3">
        <v>0</v>
      </c>
      <c r="P96" s="3">
        <v>0</v>
      </c>
      <c r="Q96" s="3">
        <v>0</v>
      </c>
      <c r="R96" s="3">
        <v>0</v>
      </c>
    </row>
    <row r="97" spans="1:18" ht="16" x14ac:dyDescent="0.2">
      <c r="A97" s="2" t="s">
        <v>105</v>
      </c>
      <c r="B97" s="3" t="s">
        <v>23</v>
      </c>
      <c r="C97" s="3">
        <v>2151000</v>
      </c>
      <c r="D97" s="3">
        <v>9545000</v>
      </c>
      <c r="E97" s="3">
        <v>855000</v>
      </c>
      <c r="F97" s="3">
        <v>886000</v>
      </c>
      <c r="G97" s="3">
        <v>1113000</v>
      </c>
      <c r="H97" s="3">
        <v>888000</v>
      </c>
      <c r="I97" s="3">
        <v>1775000</v>
      </c>
      <c r="J97" s="3">
        <v>1775000</v>
      </c>
      <c r="K97" s="3">
        <v>1775000</v>
      </c>
      <c r="L97" s="3">
        <v>1775000</v>
      </c>
      <c r="M97" s="3" t="s">
        <v>23</v>
      </c>
      <c r="N97" s="4" t="s">
        <v>23</v>
      </c>
      <c r="O97" s="3" t="s">
        <v>23</v>
      </c>
      <c r="P97" s="3" t="s">
        <v>23</v>
      </c>
      <c r="Q97" s="3" t="s">
        <v>23</v>
      </c>
      <c r="R97" s="3" t="s">
        <v>23</v>
      </c>
    </row>
    <row r="98" spans="1:18" ht="16" x14ac:dyDescent="0.2">
      <c r="A98" s="2" t="s">
        <v>106</v>
      </c>
      <c r="B98" s="3" t="s">
        <v>23</v>
      </c>
      <c r="C98" s="3" t="s">
        <v>23</v>
      </c>
      <c r="D98" s="3" t="s">
        <v>23</v>
      </c>
      <c r="E98" s="3" t="s">
        <v>23</v>
      </c>
      <c r="F98" s="3" t="s">
        <v>23</v>
      </c>
      <c r="G98" s="3" t="s">
        <v>23</v>
      </c>
      <c r="H98" s="3" t="s">
        <v>23</v>
      </c>
      <c r="I98" s="3" t="s">
        <v>23</v>
      </c>
      <c r="J98" s="3" t="s">
        <v>23</v>
      </c>
      <c r="K98" s="3" t="s">
        <v>23</v>
      </c>
      <c r="L98" s="3" t="s">
        <v>23</v>
      </c>
      <c r="M98" s="3" t="s">
        <v>23</v>
      </c>
      <c r="N98" s="4" t="s">
        <v>23</v>
      </c>
      <c r="O98" s="3" t="s">
        <v>23</v>
      </c>
      <c r="P98" s="3" t="s">
        <v>23</v>
      </c>
      <c r="Q98" s="3" t="s">
        <v>23</v>
      </c>
      <c r="R98" s="3" t="s">
        <v>23</v>
      </c>
    </row>
    <row r="99" spans="1:18" ht="16" x14ac:dyDescent="0.2">
      <c r="A99" s="2" t="s">
        <v>107</v>
      </c>
      <c r="B99" s="3" t="s">
        <v>23</v>
      </c>
      <c r="C99" s="3">
        <v>325303000</v>
      </c>
      <c r="D99" s="3">
        <v>457361000</v>
      </c>
      <c r="E99" s="3">
        <v>663092000</v>
      </c>
      <c r="F99" s="3">
        <v>700429000</v>
      </c>
      <c r="G99" s="3">
        <v>863474000</v>
      </c>
      <c r="H99" s="3">
        <v>1096183000</v>
      </c>
      <c r="I99" s="3">
        <v>976767000</v>
      </c>
      <c r="J99" s="3">
        <v>1673883000</v>
      </c>
      <c r="K99" s="3">
        <v>1627061000</v>
      </c>
      <c r="L99" s="3">
        <v>1862850000</v>
      </c>
      <c r="M99" s="3">
        <v>2227531000</v>
      </c>
      <c r="N99" s="4">
        <v>2027497000</v>
      </c>
      <c r="O99" s="3">
        <v>1773641000</v>
      </c>
      <c r="P99" s="3">
        <v>2227531000</v>
      </c>
      <c r="Q99" s="3">
        <v>2411840000</v>
      </c>
      <c r="R99" s="3">
        <v>2027497000</v>
      </c>
    </row>
    <row r="100" spans="1:18" ht="16" x14ac:dyDescent="0.2">
      <c r="A100" s="2" t="s">
        <v>108</v>
      </c>
      <c r="B100" s="3" t="s">
        <v>23</v>
      </c>
      <c r="C100" s="3">
        <v>1037000</v>
      </c>
      <c r="D100" s="3">
        <v>1582000</v>
      </c>
      <c r="E100" s="3">
        <v>2535000</v>
      </c>
      <c r="F100" s="3">
        <v>3726000</v>
      </c>
      <c r="G100" s="3">
        <v>5230000</v>
      </c>
      <c r="H100" s="3">
        <v>6982000</v>
      </c>
      <c r="I100" s="3">
        <v>8980000</v>
      </c>
      <c r="J100" s="3">
        <v>11105000</v>
      </c>
      <c r="K100" s="3">
        <v>13567000</v>
      </c>
      <c r="L100" s="3">
        <v>16277000</v>
      </c>
      <c r="M100" s="3">
        <v>19825000</v>
      </c>
      <c r="N100" s="4">
        <v>21343000</v>
      </c>
      <c r="O100" s="3">
        <v>19546000</v>
      </c>
      <c r="P100" s="3">
        <v>19825000</v>
      </c>
      <c r="Q100" s="3">
        <v>20505000</v>
      </c>
      <c r="R100" s="3">
        <v>21343000</v>
      </c>
    </row>
    <row r="101" spans="1:18" ht="16" x14ac:dyDescent="0.2">
      <c r="A101" s="2" t="s">
        <v>109</v>
      </c>
      <c r="B101" s="3" t="s">
        <v>23</v>
      </c>
      <c r="C101" s="3" t="s">
        <v>23</v>
      </c>
      <c r="D101" s="3" t="s">
        <v>23</v>
      </c>
      <c r="E101" s="3" t="s">
        <v>23</v>
      </c>
      <c r="F101" s="3" t="s">
        <v>23</v>
      </c>
      <c r="G101" s="3" t="s">
        <v>23</v>
      </c>
      <c r="H101" s="3" t="s">
        <v>23</v>
      </c>
      <c r="I101" s="3" t="s">
        <v>23</v>
      </c>
      <c r="J101" s="3" t="s">
        <v>23</v>
      </c>
      <c r="K101" s="3" t="s">
        <v>23</v>
      </c>
      <c r="L101" s="3" t="s">
        <v>23</v>
      </c>
      <c r="M101" s="3" t="s">
        <v>23</v>
      </c>
      <c r="N101" s="4" t="s">
        <v>23</v>
      </c>
      <c r="O101" s="3" t="s">
        <v>23</v>
      </c>
      <c r="P101" s="3" t="s">
        <v>23</v>
      </c>
      <c r="Q101" s="3" t="s">
        <v>23</v>
      </c>
      <c r="R101" s="3" t="s">
        <v>23</v>
      </c>
    </row>
    <row r="102" spans="1:18" ht="16" x14ac:dyDescent="0.2">
      <c r="A102" s="2" t="s">
        <v>110</v>
      </c>
      <c r="B102" s="3" t="s">
        <v>23</v>
      </c>
      <c r="C102" s="3" t="s">
        <v>23</v>
      </c>
      <c r="D102" s="3" t="s">
        <v>23</v>
      </c>
      <c r="E102" s="3" t="s">
        <v>23</v>
      </c>
      <c r="F102" s="3" t="s">
        <v>23</v>
      </c>
      <c r="G102" s="3" t="s">
        <v>23</v>
      </c>
      <c r="H102" s="3" t="s">
        <v>23</v>
      </c>
      <c r="I102" s="3" t="s">
        <v>23</v>
      </c>
      <c r="J102" s="3" t="s">
        <v>23</v>
      </c>
      <c r="K102" s="3" t="s">
        <v>23</v>
      </c>
      <c r="L102" s="3" t="s">
        <v>23</v>
      </c>
      <c r="M102" s="3" t="s">
        <v>23</v>
      </c>
      <c r="N102" s="4" t="s">
        <v>23</v>
      </c>
      <c r="O102" s="3" t="s">
        <v>23</v>
      </c>
      <c r="P102" s="3" t="s">
        <v>23</v>
      </c>
      <c r="Q102" s="3" t="s">
        <v>23</v>
      </c>
      <c r="R102" s="3" t="s">
        <v>23</v>
      </c>
    </row>
    <row r="103" spans="1:18" ht="16" x14ac:dyDescent="0.2">
      <c r="A103" s="2" t="s">
        <v>111</v>
      </c>
      <c r="B103" s="3" t="s">
        <v>23</v>
      </c>
      <c r="C103" s="3">
        <v>324266000</v>
      </c>
      <c r="D103" s="3">
        <v>455779000</v>
      </c>
      <c r="E103" s="3">
        <v>660557000</v>
      </c>
      <c r="F103" s="3">
        <v>696703000</v>
      </c>
      <c r="G103" s="3">
        <v>858244000</v>
      </c>
      <c r="H103" s="3">
        <v>1089201000</v>
      </c>
      <c r="I103" s="3">
        <v>967787000</v>
      </c>
      <c r="J103" s="3">
        <v>1662778000</v>
      </c>
      <c r="K103" s="3">
        <v>1613494000</v>
      </c>
      <c r="L103" s="3">
        <v>1846573000</v>
      </c>
      <c r="M103" s="3">
        <v>2207706000</v>
      </c>
      <c r="N103" s="4">
        <v>2006154000</v>
      </c>
      <c r="O103" s="3">
        <v>1754095000</v>
      </c>
      <c r="P103" s="3">
        <v>2207706000</v>
      </c>
      <c r="Q103" s="3">
        <v>2391335000</v>
      </c>
      <c r="R103" s="3">
        <v>2006154000</v>
      </c>
    </row>
    <row r="104" spans="1:18" ht="16" x14ac:dyDescent="0.2">
      <c r="A104" s="2" t="s">
        <v>112</v>
      </c>
      <c r="B104" s="3" t="s">
        <v>23</v>
      </c>
      <c r="C104" s="3">
        <v>335664000</v>
      </c>
      <c r="D104" s="3">
        <v>482983000</v>
      </c>
      <c r="E104" s="3">
        <v>678772000</v>
      </c>
      <c r="F104" s="3">
        <v>727534000</v>
      </c>
      <c r="G104" s="3">
        <v>898894000</v>
      </c>
      <c r="H104" s="3">
        <v>1140152000</v>
      </c>
      <c r="I104" s="3">
        <v>1028682000</v>
      </c>
      <c r="J104" s="3">
        <v>1753522000</v>
      </c>
      <c r="K104" s="3">
        <v>1718030000</v>
      </c>
      <c r="L104" s="3">
        <v>1990410000</v>
      </c>
      <c r="M104" s="3">
        <v>2377037000</v>
      </c>
      <c r="N104" s="4">
        <v>2186727000</v>
      </c>
      <c r="O104" s="3">
        <v>1897755000</v>
      </c>
      <c r="P104" s="3">
        <v>2377037000</v>
      </c>
      <c r="Q104" s="3">
        <v>2565098000</v>
      </c>
      <c r="R104" s="3">
        <v>2186727000</v>
      </c>
    </row>
    <row r="105" spans="1:18" ht="16" x14ac:dyDescent="0.2">
      <c r="A105" s="2" t="s">
        <v>113</v>
      </c>
      <c r="B105" s="3" t="s">
        <v>23</v>
      </c>
      <c r="C105" s="3">
        <v>26399000</v>
      </c>
      <c r="D105" s="3">
        <v>72420000</v>
      </c>
      <c r="E105" s="3">
        <v>26123000</v>
      </c>
      <c r="F105" s="3">
        <v>24974000</v>
      </c>
      <c r="G105" s="3">
        <v>28711000</v>
      </c>
      <c r="H105" s="3">
        <v>34414000</v>
      </c>
      <c r="I105" s="3">
        <v>32614000</v>
      </c>
      <c r="J105" s="3">
        <v>30858000</v>
      </c>
      <c r="K105" s="3">
        <v>29119000</v>
      </c>
      <c r="L105" s="3">
        <v>27380000</v>
      </c>
      <c r="M105" s="3">
        <v>29000000</v>
      </c>
      <c r="N105" s="4">
        <v>29000000</v>
      </c>
      <c r="O105" s="3">
        <v>29000000</v>
      </c>
      <c r="P105" s="3">
        <v>29000000</v>
      </c>
      <c r="Q105" s="3">
        <v>29000000</v>
      </c>
      <c r="R105" s="3">
        <v>29000000</v>
      </c>
    </row>
    <row r="106" spans="1:18" ht="16" x14ac:dyDescent="0.2">
      <c r="A106" s="2" t="s">
        <v>114</v>
      </c>
      <c r="B106" s="3" t="s">
        <v>23</v>
      </c>
      <c r="C106" s="3">
        <v>26399000</v>
      </c>
      <c r="D106" s="3">
        <v>72420000</v>
      </c>
      <c r="E106" s="3">
        <v>26123000</v>
      </c>
      <c r="F106" s="3">
        <v>24974000</v>
      </c>
      <c r="G106" s="3">
        <v>28711000</v>
      </c>
      <c r="H106" s="3">
        <v>34414000</v>
      </c>
      <c r="I106" s="3">
        <v>32614000</v>
      </c>
      <c r="J106" s="3">
        <v>30858000</v>
      </c>
      <c r="K106" s="3">
        <v>29119000</v>
      </c>
      <c r="L106" s="3">
        <v>27380000</v>
      </c>
      <c r="M106" s="3">
        <v>29000000</v>
      </c>
      <c r="N106" s="4">
        <v>29000000</v>
      </c>
      <c r="O106" s="3">
        <v>29000000</v>
      </c>
      <c r="P106" s="3">
        <v>29000000</v>
      </c>
      <c r="Q106" s="3">
        <v>29000000</v>
      </c>
      <c r="R106" s="3">
        <v>29000000</v>
      </c>
    </row>
    <row r="107" spans="1:18" ht="16" x14ac:dyDescent="0.2">
      <c r="A107" s="2" t="s">
        <v>115</v>
      </c>
      <c r="B107" s="3" t="s">
        <v>23</v>
      </c>
      <c r="C107" s="3" t="s">
        <v>23</v>
      </c>
      <c r="D107" s="3" t="s">
        <v>23</v>
      </c>
      <c r="E107" s="3" t="s">
        <v>23</v>
      </c>
      <c r="F107" s="3" t="s">
        <v>23</v>
      </c>
      <c r="G107" s="3" t="s">
        <v>23</v>
      </c>
      <c r="H107" s="3" t="s">
        <v>23</v>
      </c>
      <c r="I107" s="3" t="s">
        <v>23</v>
      </c>
      <c r="J107" s="3" t="s">
        <v>23</v>
      </c>
      <c r="K107" s="3" t="s">
        <v>23</v>
      </c>
      <c r="L107" s="3" t="s">
        <v>23</v>
      </c>
      <c r="M107" s="3" t="s">
        <v>23</v>
      </c>
      <c r="N107" s="4" t="s">
        <v>23</v>
      </c>
      <c r="O107" s="3" t="s">
        <v>23</v>
      </c>
      <c r="P107" s="3" t="s">
        <v>23</v>
      </c>
      <c r="Q107" s="3" t="s">
        <v>23</v>
      </c>
      <c r="R107" s="3" t="s">
        <v>23</v>
      </c>
    </row>
    <row r="108" spans="1:18" ht="16" x14ac:dyDescent="0.2">
      <c r="A108" s="2" t="s">
        <v>116</v>
      </c>
      <c r="B108" s="3" t="s">
        <v>23</v>
      </c>
      <c r="C108" s="3">
        <v>9123000</v>
      </c>
      <c r="D108" s="3">
        <v>14835000</v>
      </c>
      <c r="E108" s="3">
        <v>19909000</v>
      </c>
      <c r="F108" s="3">
        <v>25951000</v>
      </c>
      <c r="G108" s="3">
        <v>34481000</v>
      </c>
      <c r="H108" s="3">
        <v>45196000</v>
      </c>
      <c r="I108" s="3">
        <v>125877000</v>
      </c>
      <c r="J108" s="3">
        <v>175909000</v>
      </c>
      <c r="K108" s="3">
        <v>205120000</v>
      </c>
      <c r="L108" s="3">
        <v>303641000</v>
      </c>
      <c r="M108" s="3">
        <v>313869000</v>
      </c>
      <c r="N108" s="4">
        <v>328929000</v>
      </c>
      <c r="O108" s="3">
        <v>311435000</v>
      </c>
      <c r="P108" s="3">
        <v>313869000</v>
      </c>
      <c r="Q108" s="3">
        <v>313053000</v>
      </c>
      <c r="R108" s="3">
        <v>328929000</v>
      </c>
    </row>
    <row r="109" spans="1:18" ht="16" x14ac:dyDescent="0.2">
      <c r="A109" s="2" t="s">
        <v>117</v>
      </c>
      <c r="B109" s="3" t="s">
        <v>23</v>
      </c>
      <c r="C109" s="3">
        <v>7356000</v>
      </c>
      <c r="D109" s="3">
        <v>13728000</v>
      </c>
      <c r="E109" s="3">
        <v>19909000</v>
      </c>
      <c r="F109" s="3">
        <v>25951000</v>
      </c>
      <c r="G109" s="3">
        <v>34481000</v>
      </c>
      <c r="H109" s="3">
        <v>44642000</v>
      </c>
      <c r="I109" s="3">
        <v>125877000</v>
      </c>
      <c r="J109" s="3">
        <v>156356000</v>
      </c>
      <c r="K109" s="3">
        <v>185857000</v>
      </c>
      <c r="L109" s="3">
        <v>230653000</v>
      </c>
      <c r="M109" s="3">
        <v>238624000</v>
      </c>
      <c r="N109" s="4">
        <v>245846000</v>
      </c>
      <c r="O109" s="3">
        <v>233833000</v>
      </c>
      <c r="P109" s="3">
        <v>238624000</v>
      </c>
      <c r="Q109" s="3">
        <v>239958000</v>
      </c>
      <c r="R109" s="3">
        <v>245846000</v>
      </c>
    </row>
    <row r="110" spans="1:18" ht="16" x14ac:dyDescent="0.2">
      <c r="A110" s="2" t="s">
        <v>118</v>
      </c>
      <c r="B110" s="3" t="s">
        <v>23</v>
      </c>
      <c r="C110" s="3" t="s">
        <v>23</v>
      </c>
      <c r="D110" s="3" t="s">
        <v>23</v>
      </c>
      <c r="E110" s="3" t="s">
        <v>23</v>
      </c>
      <c r="F110" s="3" t="s">
        <v>23</v>
      </c>
      <c r="G110" s="3" t="s">
        <v>23</v>
      </c>
      <c r="H110" s="3" t="s">
        <v>23</v>
      </c>
      <c r="I110" s="3" t="s">
        <v>23</v>
      </c>
      <c r="J110" s="3" t="s">
        <v>23</v>
      </c>
      <c r="K110" s="3" t="s">
        <v>23</v>
      </c>
      <c r="L110" s="3" t="s">
        <v>23</v>
      </c>
      <c r="M110" s="3" t="s">
        <v>23</v>
      </c>
      <c r="N110" s="4" t="s">
        <v>23</v>
      </c>
      <c r="O110" s="3" t="s">
        <v>23</v>
      </c>
      <c r="P110" s="3" t="s">
        <v>23</v>
      </c>
      <c r="Q110" s="3" t="s">
        <v>23</v>
      </c>
      <c r="R110" s="3" t="s">
        <v>23</v>
      </c>
    </row>
    <row r="111" spans="1:18" ht="16" x14ac:dyDescent="0.2">
      <c r="A111" s="2" t="s">
        <v>108</v>
      </c>
      <c r="B111" s="3" t="s">
        <v>23</v>
      </c>
      <c r="C111" s="3" t="s">
        <v>23</v>
      </c>
      <c r="D111" s="3" t="s">
        <v>23</v>
      </c>
      <c r="E111" s="3" t="s">
        <v>23</v>
      </c>
      <c r="F111" s="3" t="s">
        <v>23</v>
      </c>
      <c r="G111" s="3" t="s">
        <v>23</v>
      </c>
      <c r="H111" s="3" t="s">
        <v>23</v>
      </c>
      <c r="I111" s="3" t="s">
        <v>23</v>
      </c>
      <c r="J111" s="3" t="s">
        <v>23</v>
      </c>
      <c r="K111" s="3" t="s">
        <v>23</v>
      </c>
      <c r="L111" s="3" t="s">
        <v>23</v>
      </c>
      <c r="M111" s="3" t="s">
        <v>23</v>
      </c>
      <c r="N111" s="4" t="s">
        <v>23</v>
      </c>
      <c r="O111" s="3" t="s">
        <v>23</v>
      </c>
      <c r="P111" s="3" t="s">
        <v>23</v>
      </c>
      <c r="Q111" s="3" t="s">
        <v>23</v>
      </c>
      <c r="R111" s="3" t="s">
        <v>23</v>
      </c>
    </row>
    <row r="112" spans="1:18" ht="16" x14ac:dyDescent="0.2">
      <c r="A112" s="2" t="s">
        <v>110</v>
      </c>
      <c r="B112" s="3" t="s">
        <v>23</v>
      </c>
      <c r="C112" s="3" t="s">
        <v>23</v>
      </c>
      <c r="D112" s="3" t="s">
        <v>23</v>
      </c>
      <c r="E112" s="3" t="s">
        <v>23</v>
      </c>
      <c r="F112" s="3" t="s">
        <v>23</v>
      </c>
      <c r="G112" s="3" t="s">
        <v>23</v>
      </c>
      <c r="H112" s="3" t="s">
        <v>23</v>
      </c>
      <c r="I112" s="3" t="s">
        <v>23</v>
      </c>
      <c r="J112" s="3" t="s">
        <v>23</v>
      </c>
      <c r="K112" s="3" t="s">
        <v>23</v>
      </c>
      <c r="L112" s="3" t="s">
        <v>23</v>
      </c>
      <c r="M112" s="3" t="s">
        <v>23</v>
      </c>
      <c r="N112" s="4" t="s">
        <v>23</v>
      </c>
      <c r="O112" s="3" t="s">
        <v>23</v>
      </c>
      <c r="P112" s="3" t="s">
        <v>23</v>
      </c>
      <c r="Q112" s="3" t="s">
        <v>23</v>
      </c>
      <c r="R112" s="3" t="s">
        <v>23</v>
      </c>
    </row>
    <row r="113" spans="1:18" ht="16" x14ac:dyDescent="0.2">
      <c r="A113" s="2" t="s">
        <v>109</v>
      </c>
      <c r="B113" s="3" t="s">
        <v>23</v>
      </c>
      <c r="C113" s="3" t="s">
        <v>23</v>
      </c>
      <c r="D113" s="3" t="s">
        <v>23</v>
      </c>
      <c r="E113" s="3" t="s">
        <v>23</v>
      </c>
      <c r="F113" s="3" t="s">
        <v>23</v>
      </c>
      <c r="G113" s="3" t="s">
        <v>23</v>
      </c>
      <c r="H113" s="3" t="s">
        <v>23</v>
      </c>
      <c r="I113" s="3" t="s">
        <v>23</v>
      </c>
      <c r="J113" s="3" t="s">
        <v>23</v>
      </c>
      <c r="K113" s="3" t="s">
        <v>23</v>
      </c>
      <c r="L113" s="3" t="s">
        <v>23</v>
      </c>
      <c r="M113" s="3" t="s">
        <v>23</v>
      </c>
      <c r="N113" s="4" t="s">
        <v>23</v>
      </c>
      <c r="O113" s="3" t="s">
        <v>23</v>
      </c>
      <c r="P113" s="3" t="s">
        <v>23</v>
      </c>
      <c r="Q113" s="3" t="s">
        <v>23</v>
      </c>
      <c r="R113" s="3" t="s">
        <v>23</v>
      </c>
    </row>
    <row r="114" spans="1:18" ht="16" x14ac:dyDescent="0.2">
      <c r="A114" s="2" t="s">
        <v>119</v>
      </c>
      <c r="B114" s="3" t="s">
        <v>23</v>
      </c>
      <c r="C114" s="3">
        <v>1767000</v>
      </c>
      <c r="D114" s="3">
        <v>1107000</v>
      </c>
      <c r="E114" s="3" t="s">
        <v>23</v>
      </c>
      <c r="F114" s="3" t="s">
        <v>23</v>
      </c>
      <c r="G114" s="3" t="s">
        <v>23</v>
      </c>
      <c r="H114" s="3">
        <v>554000</v>
      </c>
      <c r="I114" s="3" t="s">
        <v>23</v>
      </c>
      <c r="J114" s="3">
        <v>19553000</v>
      </c>
      <c r="K114" s="3">
        <v>19263000</v>
      </c>
      <c r="L114" s="3">
        <v>72988000</v>
      </c>
      <c r="M114" s="3">
        <v>75245000</v>
      </c>
      <c r="N114" s="4">
        <v>83083000</v>
      </c>
      <c r="O114" s="3">
        <v>77602000</v>
      </c>
      <c r="P114" s="3">
        <v>75245000</v>
      </c>
      <c r="Q114" s="3">
        <v>73095000</v>
      </c>
      <c r="R114" s="3">
        <v>83083000</v>
      </c>
    </row>
    <row r="115" spans="1:18" ht="16" x14ac:dyDescent="0.2">
      <c r="A115" s="2" t="s">
        <v>120</v>
      </c>
      <c r="B115" s="3" t="s">
        <v>23</v>
      </c>
      <c r="C115" s="3">
        <v>35522000</v>
      </c>
      <c r="D115" s="3">
        <v>87255000</v>
      </c>
      <c r="E115" s="3">
        <v>46032000</v>
      </c>
      <c r="F115" s="3">
        <v>50925000</v>
      </c>
      <c r="G115" s="3">
        <v>63192000</v>
      </c>
      <c r="H115" s="3">
        <v>79610000</v>
      </c>
      <c r="I115" s="3">
        <v>158491000</v>
      </c>
      <c r="J115" s="3">
        <v>206767000</v>
      </c>
      <c r="K115" s="3">
        <v>234239000</v>
      </c>
      <c r="L115" s="3">
        <v>331021000</v>
      </c>
      <c r="M115" s="3">
        <v>342869000</v>
      </c>
      <c r="N115" s="4">
        <v>357929000</v>
      </c>
      <c r="O115" s="3">
        <v>340435000</v>
      </c>
      <c r="P115" s="3">
        <v>342869000</v>
      </c>
      <c r="Q115" s="3">
        <v>342053000</v>
      </c>
      <c r="R115" s="3">
        <v>357929000</v>
      </c>
    </row>
    <row r="116" spans="1:18" ht="16" x14ac:dyDescent="0.2">
      <c r="A116" s="2" t="s">
        <v>121</v>
      </c>
      <c r="B116" s="3" t="s">
        <v>23</v>
      </c>
      <c r="C116" s="3">
        <v>371186000</v>
      </c>
      <c r="D116" s="3">
        <v>570238000</v>
      </c>
      <c r="E116" s="3">
        <v>724804000</v>
      </c>
      <c r="F116" s="3">
        <v>778459000</v>
      </c>
      <c r="G116" s="3">
        <v>962086000</v>
      </c>
      <c r="H116" s="3">
        <v>1219762000</v>
      </c>
      <c r="I116" s="3">
        <v>1187173000</v>
      </c>
      <c r="J116" s="3">
        <v>1960289000</v>
      </c>
      <c r="K116" s="3">
        <v>1952269000</v>
      </c>
      <c r="L116" s="3">
        <v>2321431000</v>
      </c>
      <c r="M116" s="3">
        <v>2719906000</v>
      </c>
      <c r="N116" s="4">
        <v>2544656000</v>
      </c>
      <c r="O116" s="3">
        <v>2238190000</v>
      </c>
      <c r="P116" s="3">
        <v>2719906000</v>
      </c>
      <c r="Q116" s="3">
        <v>2907151000</v>
      </c>
      <c r="R116" s="3">
        <v>2544656000</v>
      </c>
    </row>
    <row r="117" spans="1:18" ht="16" x14ac:dyDescent="0.2">
      <c r="A117" s="2" t="s">
        <v>122</v>
      </c>
      <c r="B117" s="3" t="s">
        <v>23</v>
      </c>
      <c r="C117" s="3" t="s">
        <v>23</v>
      </c>
      <c r="D117" s="3" t="s">
        <v>23</v>
      </c>
      <c r="E117" s="3" t="s">
        <v>23</v>
      </c>
      <c r="F117" s="3" t="s">
        <v>23</v>
      </c>
      <c r="G117" s="3" t="s">
        <v>23</v>
      </c>
      <c r="H117" s="3" t="s">
        <v>23</v>
      </c>
      <c r="I117" s="3" t="s">
        <v>23</v>
      </c>
      <c r="J117" s="3" t="s">
        <v>23</v>
      </c>
      <c r="K117" s="3" t="s">
        <v>23</v>
      </c>
      <c r="L117" s="3" t="s">
        <v>23</v>
      </c>
      <c r="M117" s="3" t="s">
        <v>23</v>
      </c>
      <c r="N117" s="4" t="s">
        <v>23</v>
      </c>
      <c r="O117" s="3" t="s">
        <v>23</v>
      </c>
      <c r="P117" s="3" t="s">
        <v>23</v>
      </c>
      <c r="Q117" s="3" t="s">
        <v>23</v>
      </c>
      <c r="R117" s="3" t="s">
        <v>23</v>
      </c>
    </row>
    <row r="118" spans="1:18" ht="16" x14ac:dyDescent="0.2">
      <c r="A118" s="2" t="s">
        <v>123</v>
      </c>
      <c r="B118" s="3" t="s">
        <v>23</v>
      </c>
      <c r="C118" s="3" t="s">
        <v>23</v>
      </c>
      <c r="D118" s="3">
        <v>4067000</v>
      </c>
      <c r="E118" s="3">
        <v>68475000</v>
      </c>
      <c r="F118" s="3">
        <v>71706000</v>
      </c>
      <c r="G118" s="3">
        <v>96037000</v>
      </c>
      <c r="H118" s="3">
        <v>137835000</v>
      </c>
      <c r="I118" s="3">
        <v>204287000</v>
      </c>
      <c r="J118" s="3">
        <v>258114000</v>
      </c>
      <c r="K118" s="3">
        <v>358526000</v>
      </c>
      <c r="L118" s="3">
        <v>466217000</v>
      </c>
      <c r="M118" s="3">
        <v>577247000</v>
      </c>
      <c r="N118" s="4">
        <v>650591000</v>
      </c>
      <c r="O118" s="3">
        <v>550927000</v>
      </c>
      <c r="P118" s="3">
        <v>577247000</v>
      </c>
      <c r="Q118" s="3">
        <v>609591000</v>
      </c>
      <c r="R118" s="3">
        <v>650591000</v>
      </c>
    </row>
    <row r="119" spans="1:18" ht="16" x14ac:dyDescent="0.2">
      <c r="A119" s="2" t="s">
        <v>124</v>
      </c>
      <c r="B119" s="3" t="s">
        <v>23</v>
      </c>
      <c r="C119" s="3" t="s">
        <v>23</v>
      </c>
      <c r="D119" s="3">
        <v>17452000</v>
      </c>
      <c r="E119" s="3">
        <v>538000</v>
      </c>
      <c r="F119" s="3">
        <v>571000</v>
      </c>
      <c r="G119" s="3">
        <v>585000</v>
      </c>
      <c r="H119" s="3">
        <v>601000</v>
      </c>
      <c r="I119" s="3">
        <v>607000</v>
      </c>
      <c r="J119" s="3">
        <v>613000</v>
      </c>
      <c r="K119" s="3">
        <v>618000</v>
      </c>
      <c r="L119" s="3">
        <v>623000</v>
      </c>
      <c r="M119" s="3">
        <v>625000</v>
      </c>
      <c r="N119" s="4">
        <v>626000</v>
      </c>
      <c r="O119" s="3">
        <v>625000</v>
      </c>
      <c r="P119" s="3">
        <v>625000</v>
      </c>
      <c r="Q119" s="3">
        <v>625000</v>
      </c>
      <c r="R119" s="3">
        <v>626000</v>
      </c>
    </row>
    <row r="120" spans="1:18" ht="16" x14ac:dyDescent="0.2">
      <c r="A120" s="2" t="s">
        <v>125</v>
      </c>
      <c r="B120" s="3" t="s">
        <v>23</v>
      </c>
      <c r="C120" s="3" t="s">
        <v>23</v>
      </c>
      <c r="D120" s="3">
        <v>-13385000</v>
      </c>
      <c r="E120" s="3">
        <v>67937000</v>
      </c>
      <c r="F120" s="3">
        <v>71135000</v>
      </c>
      <c r="G120" s="3">
        <v>95452000</v>
      </c>
      <c r="H120" s="3">
        <v>137234000</v>
      </c>
      <c r="I120" s="3">
        <v>203680000</v>
      </c>
      <c r="J120" s="3">
        <v>257501000</v>
      </c>
      <c r="K120" s="3">
        <v>357908000</v>
      </c>
      <c r="L120" s="3">
        <v>465594000</v>
      </c>
      <c r="M120" s="3">
        <v>576622000</v>
      </c>
      <c r="N120" s="4">
        <v>649965000</v>
      </c>
      <c r="O120" s="3">
        <v>550302000</v>
      </c>
      <c r="P120" s="3">
        <v>576622000</v>
      </c>
      <c r="Q120" s="3">
        <v>608966000</v>
      </c>
      <c r="R120" s="3">
        <v>649965000</v>
      </c>
    </row>
    <row r="121" spans="1:18" ht="16" x14ac:dyDescent="0.2">
      <c r="A121" s="2" t="s">
        <v>126</v>
      </c>
      <c r="B121" s="3" t="s">
        <v>23</v>
      </c>
      <c r="C121" s="3" t="s">
        <v>23</v>
      </c>
      <c r="D121" s="3" t="s">
        <v>23</v>
      </c>
      <c r="E121" s="3" t="s">
        <v>23</v>
      </c>
      <c r="F121" s="3" t="s">
        <v>23</v>
      </c>
      <c r="G121" s="3">
        <v>49958000</v>
      </c>
      <c r="H121" s="3">
        <v>139688000</v>
      </c>
      <c r="I121" s="3">
        <v>265124000</v>
      </c>
      <c r="J121" s="3">
        <v>307652000</v>
      </c>
      <c r="K121" s="3">
        <v>422502000</v>
      </c>
      <c r="L121" s="3">
        <v>488082000</v>
      </c>
      <c r="M121" s="3">
        <v>587905000</v>
      </c>
      <c r="N121" s="4">
        <v>598972000</v>
      </c>
      <c r="O121" s="3">
        <v>587751000</v>
      </c>
      <c r="P121" s="3">
        <v>587905000</v>
      </c>
      <c r="Q121" s="3">
        <v>588531000</v>
      </c>
      <c r="R121" s="3">
        <v>598972000</v>
      </c>
    </row>
    <row r="122" spans="1:18" ht="16" x14ac:dyDescent="0.2">
      <c r="A122" s="2" t="s">
        <v>127</v>
      </c>
      <c r="B122" s="3" t="s">
        <v>23</v>
      </c>
      <c r="C122" s="3">
        <v>-8871000</v>
      </c>
      <c r="D122" s="3">
        <v>-2315000</v>
      </c>
      <c r="E122" s="3">
        <v>5663000</v>
      </c>
      <c r="F122" s="3">
        <v>26608000</v>
      </c>
      <c r="G122" s="3">
        <v>70448000</v>
      </c>
      <c r="H122" s="3">
        <v>137255000</v>
      </c>
      <c r="I122" s="3">
        <v>395590000</v>
      </c>
      <c r="J122" s="3">
        <v>576166000</v>
      </c>
      <c r="K122" s="3">
        <v>719619000</v>
      </c>
      <c r="L122" s="3">
        <v>915579000</v>
      </c>
      <c r="M122" s="3">
        <v>1196968000</v>
      </c>
      <c r="N122" s="4">
        <v>1358059000</v>
      </c>
      <c r="O122" s="3">
        <v>1117017000</v>
      </c>
      <c r="P122" s="3">
        <v>1196968000</v>
      </c>
      <c r="Q122" s="3">
        <v>1316264000</v>
      </c>
      <c r="R122" s="3">
        <v>1358059000</v>
      </c>
    </row>
    <row r="123" spans="1:18" ht="16" x14ac:dyDescent="0.2">
      <c r="A123" s="2" t="s">
        <v>128</v>
      </c>
      <c r="B123" s="3" t="s">
        <v>23</v>
      </c>
      <c r="C123" s="3" t="s">
        <v>23</v>
      </c>
      <c r="D123" s="3" t="s">
        <v>23</v>
      </c>
      <c r="E123" s="3" t="s">
        <v>23</v>
      </c>
      <c r="F123" s="3" t="s">
        <v>23</v>
      </c>
      <c r="G123" s="3" t="s">
        <v>23</v>
      </c>
      <c r="H123" s="3" t="s">
        <v>23</v>
      </c>
      <c r="I123" s="3" t="s">
        <v>23</v>
      </c>
      <c r="J123" s="3" t="s">
        <v>23</v>
      </c>
      <c r="K123" s="3" t="s">
        <v>23</v>
      </c>
      <c r="L123" s="3" t="s">
        <v>23</v>
      </c>
      <c r="M123" s="3">
        <v>-3703000</v>
      </c>
      <c r="N123" s="4">
        <v>-2993000</v>
      </c>
      <c r="O123" s="3">
        <v>-3813000</v>
      </c>
      <c r="P123" s="3">
        <v>-3703000</v>
      </c>
      <c r="Q123" s="3">
        <v>-2853000</v>
      </c>
      <c r="R123" s="3">
        <v>-2993000</v>
      </c>
    </row>
    <row r="124" spans="1:18" ht="16" x14ac:dyDescent="0.2">
      <c r="A124" s="2" t="s">
        <v>129</v>
      </c>
      <c r="B124" s="3" t="s">
        <v>23</v>
      </c>
      <c r="C124" s="3">
        <v>54671000</v>
      </c>
      <c r="D124" s="3">
        <v>1755000</v>
      </c>
      <c r="E124" s="3">
        <v>74138000</v>
      </c>
      <c r="F124" s="3">
        <v>98314000</v>
      </c>
      <c r="G124" s="3">
        <v>116527000</v>
      </c>
      <c r="H124" s="3">
        <v>135402000</v>
      </c>
      <c r="I124" s="3">
        <v>334753000</v>
      </c>
      <c r="J124" s="3">
        <v>526628000</v>
      </c>
      <c r="K124" s="3">
        <v>655643000</v>
      </c>
      <c r="L124" s="3">
        <v>893714000</v>
      </c>
      <c r="M124" s="3">
        <v>1182607000</v>
      </c>
      <c r="N124" s="4">
        <v>1406685000</v>
      </c>
      <c r="O124" s="3">
        <v>1076380000</v>
      </c>
      <c r="P124" s="3">
        <v>1182607000</v>
      </c>
      <c r="Q124" s="3">
        <v>1334471000</v>
      </c>
      <c r="R124" s="3">
        <v>1406685000</v>
      </c>
    </row>
    <row r="125" spans="1:18" ht="16" x14ac:dyDescent="0.2">
      <c r="A125" s="2" t="s">
        <v>130</v>
      </c>
      <c r="B125" s="3" t="s">
        <v>23</v>
      </c>
      <c r="C125" s="3" t="s">
        <v>23</v>
      </c>
      <c r="D125" s="3">
        <v>-3000</v>
      </c>
      <c r="E125" s="3" t="s">
        <v>23</v>
      </c>
      <c r="F125" s="3" t="s">
        <v>23</v>
      </c>
      <c r="G125" s="3" t="s">
        <v>23</v>
      </c>
      <c r="H125" s="3" t="s">
        <v>23</v>
      </c>
      <c r="I125" s="3" t="s">
        <v>23</v>
      </c>
      <c r="J125" s="3" t="s">
        <v>23</v>
      </c>
      <c r="K125" s="3" t="s">
        <v>23</v>
      </c>
      <c r="L125" s="3" t="s">
        <v>23</v>
      </c>
      <c r="M125" s="3" t="s">
        <v>23</v>
      </c>
      <c r="N125" s="4" t="s">
        <v>23</v>
      </c>
      <c r="O125" s="3" t="s">
        <v>23</v>
      </c>
      <c r="P125" s="3" t="s">
        <v>23</v>
      </c>
      <c r="Q125" s="3" t="s">
        <v>23</v>
      </c>
      <c r="R125" s="3" t="s">
        <v>23</v>
      </c>
    </row>
    <row r="126" spans="1:18" ht="16" x14ac:dyDescent="0.2">
      <c r="A126" s="2" t="s">
        <v>131</v>
      </c>
      <c r="B126" s="3" t="s">
        <v>23</v>
      </c>
      <c r="C126" s="3">
        <v>54671000</v>
      </c>
      <c r="D126" s="3">
        <v>1752000</v>
      </c>
      <c r="E126" s="3">
        <v>74138000</v>
      </c>
      <c r="F126" s="3">
        <v>98314000</v>
      </c>
      <c r="G126" s="3">
        <v>116527000</v>
      </c>
      <c r="H126" s="3">
        <v>135402000</v>
      </c>
      <c r="I126" s="3">
        <v>334753000</v>
      </c>
      <c r="J126" s="3">
        <v>526628000</v>
      </c>
      <c r="K126" s="3">
        <v>655643000</v>
      </c>
      <c r="L126" s="3">
        <v>893714000</v>
      </c>
      <c r="M126" s="3">
        <v>1182607000</v>
      </c>
      <c r="N126" s="4">
        <v>1406685000</v>
      </c>
      <c r="O126" s="3">
        <v>1076380000</v>
      </c>
      <c r="P126" s="3">
        <v>1182607000</v>
      </c>
      <c r="Q126" s="3">
        <v>1334471000</v>
      </c>
      <c r="R126" s="3">
        <v>1406685000</v>
      </c>
    </row>
    <row r="127" spans="1:18" ht="16" x14ac:dyDescent="0.2">
      <c r="A127" s="2" t="s">
        <v>132</v>
      </c>
      <c r="B127" s="3" t="s">
        <v>23</v>
      </c>
      <c r="C127" s="3">
        <v>425857000</v>
      </c>
      <c r="D127" s="3">
        <v>571990000</v>
      </c>
      <c r="E127" s="3">
        <v>798942000</v>
      </c>
      <c r="F127" s="3">
        <v>876773000</v>
      </c>
      <c r="G127" s="3">
        <v>1078613000</v>
      </c>
      <c r="H127" s="3">
        <v>1355164000</v>
      </c>
      <c r="I127" s="3">
        <v>1521926000</v>
      </c>
      <c r="J127" s="3">
        <v>2486917000</v>
      </c>
      <c r="K127" s="3">
        <v>2607912000</v>
      </c>
      <c r="L127" s="3">
        <v>3215145000</v>
      </c>
      <c r="M127" s="3">
        <v>3902513000</v>
      </c>
      <c r="N127" s="4">
        <v>3951341000</v>
      </c>
      <c r="O127" s="3">
        <v>3314570000</v>
      </c>
      <c r="P127" s="3">
        <v>3902513000</v>
      </c>
      <c r="Q127" s="3">
        <v>4241622000</v>
      </c>
      <c r="R127" s="3">
        <v>3951341000</v>
      </c>
    </row>
    <row r="128" spans="1:18" ht="16" x14ac:dyDescent="0.2">
      <c r="A128" s="34" t="s">
        <v>133</v>
      </c>
      <c r="B128" s="32">
        <v>48371000</v>
      </c>
      <c r="C128" s="32">
        <v>48371000</v>
      </c>
      <c r="D128" s="32">
        <v>50811000</v>
      </c>
      <c r="E128" s="32">
        <v>53833000</v>
      </c>
      <c r="F128" s="32">
        <v>57120000</v>
      </c>
      <c r="G128" s="32">
        <v>57331000</v>
      </c>
      <c r="H128" s="32">
        <v>57789000</v>
      </c>
      <c r="I128" s="32">
        <v>57277000</v>
      </c>
      <c r="J128" s="32">
        <v>57660000</v>
      </c>
      <c r="K128" s="32">
        <v>57739000</v>
      </c>
      <c r="L128" s="32">
        <v>58012000</v>
      </c>
      <c r="M128" s="32">
        <v>57867000</v>
      </c>
      <c r="N128" s="33">
        <v>57949000</v>
      </c>
      <c r="O128" s="32">
        <v>57867000</v>
      </c>
      <c r="P128" s="32">
        <v>57867000</v>
      </c>
      <c r="Q128" s="32">
        <v>57872000</v>
      </c>
      <c r="R128" s="32">
        <v>57949000</v>
      </c>
    </row>
    <row r="129" spans="1:18" ht="16" x14ac:dyDescent="0.2">
      <c r="A129" s="15" t="s">
        <v>196</v>
      </c>
      <c r="B129" s="10"/>
      <c r="C129" s="20">
        <f>(C128/B128)-1</f>
        <v>0</v>
      </c>
      <c r="D129" s="20">
        <f>(D128/C128)-1</f>
        <v>5.0443447520208462E-2</v>
      </c>
      <c r="E129" s="20">
        <f>(E128/D128)-1</f>
        <v>5.9475310464269571E-2</v>
      </c>
      <c r="F129" s="20">
        <f t="shared" ref="F129:R129" si="9">(F128/E128)-1</f>
        <v>6.1059201604963587E-2</v>
      </c>
      <c r="G129" s="20">
        <f t="shared" si="9"/>
        <v>3.6939775910365125E-3</v>
      </c>
      <c r="H129" s="20">
        <f t="shared" si="9"/>
        <v>7.9886972144214141E-3</v>
      </c>
      <c r="I129" s="20">
        <f t="shared" si="9"/>
        <v>-8.8598176123483308E-3</v>
      </c>
      <c r="J129" s="20">
        <f t="shared" si="9"/>
        <v>6.6868027305899691E-3</v>
      </c>
      <c r="K129" s="20">
        <f t="shared" si="9"/>
        <v>1.3701005896635809E-3</v>
      </c>
      <c r="L129" s="20">
        <f t="shared" si="9"/>
        <v>4.7281733317168229E-3</v>
      </c>
      <c r="M129" s="20">
        <f t="shared" si="9"/>
        <v>-2.4994828656139667E-3</v>
      </c>
      <c r="N129" s="20">
        <f t="shared" si="9"/>
        <v>1.4170425285568999E-3</v>
      </c>
      <c r="O129" s="20">
        <f t="shared" si="9"/>
        <v>-1.4150373604375766E-3</v>
      </c>
      <c r="P129" s="20">
        <f t="shared" si="9"/>
        <v>0</v>
      </c>
      <c r="Q129" s="20">
        <f t="shared" si="9"/>
        <v>8.6405032229119882E-5</v>
      </c>
      <c r="R129" s="20">
        <f t="shared" si="9"/>
        <v>1.3305225324855563E-3</v>
      </c>
    </row>
    <row r="130" spans="1:18" ht="16" x14ac:dyDescent="0.2">
      <c r="A130" s="2" t="s">
        <v>134</v>
      </c>
      <c r="B130" s="3" t="s">
        <v>23</v>
      </c>
      <c r="C130" s="3" t="s">
        <v>23</v>
      </c>
      <c r="D130" s="3" t="s">
        <v>23</v>
      </c>
      <c r="E130" s="3" t="s">
        <v>23</v>
      </c>
      <c r="F130" s="3" t="s">
        <v>23</v>
      </c>
      <c r="G130" s="3" t="s">
        <v>23</v>
      </c>
      <c r="H130" s="3" t="s">
        <v>23</v>
      </c>
      <c r="I130" s="3" t="s">
        <v>23</v>
      </c>
      <c r="J130" s="3" t="s">
        <v>23</v>
      </c>
      <c r="K130" s="3" t="s">
        <v>23</v>
      </c>
      <c r="L130" s="3" t="s">
        <v>23</v>
      </c>
      <c r="M130" s="3" t="s">
        <v>23</v>
      </c>
      <c r="N130" s="4" t="s">
        <v>23</v>
      </c>
      <c r="O130" s="3" t="s">
        <v>23</v>
      </c>
      <c r="P130" s="3" t="s">
        <v>23</v>
      </c>
      <c r="Q130" s="3" t="s">
        <v>23</v>
      </c>
      <c r="R130" s="3" t="s">
        <v>23</v>
      </c>
    </row>
    <row r="131" spans="1:18" ht="16" x14ac:dyDescent="0.2">
      <c r="A131" s="2" t="s">
        <v>135</v>
      </c>
      <c r="B131" s="3" t="s">
        <v>23</v>
      </c>
      <c r="C131" s="3">
        <v>15115000</v>
      </c>
      <c r="D131" s="3">
        <v>68692000</v>
      </c>
      <c r="E131" s="3">
        <v>1834000</v>
      </c>
      <c r="F131" s="3">
        <v>-24854000</v>
      </c>
      <c r="G131" s="3">
        <v>-30334000</v>
      </c>
      <c r="H131" s="3">
        <v>-10775000</v>
      </c>
      <c r="I131" s="3">
        <v>-11329000</v>
      </c>
      <c r="J131" s="3">
        <v>-101034000</v>
      </c>
      <c r="K131" s="3">
        <v>-120816000</v>
      </c>
      <c r="L131" s="3">
        <v>-248823000</v>
      </c>
      <c r="M131" s="3">
        <v>-371730000</v>
      </c>
      <c r="N131" s="4">
        <v>-507545000</v>
      </c>
      <c r="O131" s="3">
        <v>-288163000</v>
      </c>
      <c r="P131" s="3">
        <v>-371730000</v>
      </c>
      <c r="Q131" s="3">
        <v>-476590000</v>
      </c>
      <c r="R131" s="3">
        <v>-507545000</v>
      </c>
    </row>
    <row r="132" spans="1:18" ht="16" x14ac:dyDescent="0.2">
      <c r="A132" s="2" t="s">
        <v>136</v>
      </c>
      <c r="B132" s="3" t="s">
        <v>23</v>
      </c>
      <c r="C132" s="5">
        <v>27.65</v>
      </c>
      <c r="D132" s="5">
        <v>3920.78</v>
      </c>
      <c r="E132" s="5">
        <v>2.4700000000000002</v>
      </c>
      <c r="F132" s="5">
        <v>-25.28</v>
      </c>
      <c r="G132" s="5">
        <v>-26.03</v>
      </c>
      <c r="H132" s="5">
        <v>-7.96</v>
      </c>
      <c r="I132" s="5">
        <v>-3.38</v>
      </c>
      <c r="J132" s="5">
        <v>-19.190000000000001</v>
      </c>
      <c r="K132" s="5">
        <v>-18.43</v>
      </c>
      <c r="L132" s="5">
        <v>-27.84</v>
      </c>
      <c r="M132" s="5">
        <v>-31.43</v>
      </c>
      <c r="N132" s="6">
        <v>-36.08</v>
      </c>
      <c r="O132" s="5">
        <v>-26.77</v>
      </c>
      <c r="P132" s="5">
        <v>-31.43</v>
      </c>
      <c r="Q132" s="5">
        <v>-35.71</v>
      </c>
      <c r="R132" s="5">
        <v>-36.08</v>
      </c>
    </row>
    <row r="133" spans="1:18" ht="16" x14ac:dyDescent="0.2">
      <c r="A133" s="2" t="s">
        <v>137</v>
      </c>
      <c r="B133" s="3" t="s">
        <v>23</v>
      </c>
      <c r="C133" s="5">
        <v>-1.51</v>
      </c>
      <c r="D133" s="5">
        <v>-11.07</v>
      </c>
      <c r="E133" s="5">
        <v>2.31</v>
      </c>
      <c r="F133" s="5">
        <v>5.23</v>
      </c>
      <c r="G133" s="5">
        <v>6.12</v>
      </c>
      <c r="H133" s="5">
        <v>6.34</v>
      </c>
      <c r="I133" s="5">
        <v>19.2</v>
      </c>
      <c r="J133" s="5">
        <v>19.5</v>
      </c>
      <c r="K133" s="5">
        <v>23.62</v>
      </c>
      <c r="L133" s="5">
        <v>25.24</v>
      </c>
      <c r="M133" s="5">
        <v>28.36</v>
      </c>
      <c r="N133" s="6">
        <v>33.86</v>
      </c>
      <c r="O133" s="5">
        <v>30.22</v>
      </c>
      <c r="P133" s="5">
        <v>28.36</v>
      </c>
      <c r="Q133" s="5">
        <v>29.72</v>
      </c>
      <c r="R133" s="5">
        <v>33.86</v>
      </c>
    </row>
    <row r="134" spans="1:18" ht="16" x14ac:dyDescent="0.2">
      <c r="A134" s="2" t="s">
        <v>138</v>
      </c>
      <c r="B134" s="3" t="s">
        <v>23</v>
      </c>
      <c r="C134" s="5">
        <v>1.01</v>
      </c>
      <c r="D134" s="5">
        <v>0.98</v>
      </c>
      <c r="E134" s="5">
        <v>1.02</v>
      </c>
      <c r="F134" s="5">
        <v>1.05</v>
      </c>
      <c r="G134" s="5">
        <v>1.03</v>
      </c>
      <c r="H134" s="5">
        <v>1.01</v>
      </c>
      <c r="I134" s="5">
        <v>1.03</v>
      </c>
      <c r="J134" s="5">
        <v>1.07</v>
      </c>
      <c r="K134" s="5">
        <v>1.0900000000000001</v>
      </c>
      <c r="L134" s="5">
        <v>1.1299999999999999</v>
      </c>
      <c r="M134" s="5">
        <v>1.1599999999999999</v>
      </c>
      <c r="N134" s="6">
        <v>1.24</v>
      </c>
      <c r="O134" s="5">
        <v>1.17</v>
      </c>
      <c r="P134" s="5">
        <v>1.1599999999999999</v>
      </c>
      <c r="Q134" s="5">
        <v>1.19</v>
      </c>
      <c r="R134" s="5">
        <v>1.24</v>
      </c>
    </row>
    <row r="135" spans="1:18" ht="16" x14ac:dyDescent="0.2">
      <c r="A135" s="2" t="s">
        <v>139</v>
      </c>
      <c r="B135" s="3" t="s">
        <v>23</v>
      </c>
      <c r="C135" s="5">
        <v>-15.75</v>
      </c>
      <c r="D135" s="5">
        <v>-49.61</v>
      </c>
      <c r="E135" s="5">
        <v>-44.02</v>
      </c>
      <c r="F135" s="5">
        <v>-29.04</v>
      </c>
      <c r="G135" s="5">
        <v>-21.36</v>
      </c>
      <c r="H135" s="5">
        <v>-20.38</v>
      </c>
      <c r="I135" s="5">
        <v>-20.57</v>
      </c>
      <c r="J135" s="5">
        <v>-12.4</v>
      </c>
      <c r="K135" s="5">
        <v>-10.08</v>
      </c>
      <c r="L135" s="5">
        <v>-8.3699999999999992</v>
      </c>
      <c r="M135" s="5">
        <v>-12.04</v>
      </c>
      <c r="N135" s="6">
        <v>-10.17</v>
      </c>
      <c r="O135" s="5">
        <v>-11.78</v>
      </c>
      <c r="P135" s="5">
        <v>-12.04</v>
      </c>
      <c r="Q135" s="5">
        <v>-11.95</v>
      </c>
      <c r="R135" s="5">
        <v>-10.17</v>
      </c>
    </row>
    <row r="136" spans="1:18" ht="16" x14ac:dyDescent="0.2">
      <c r="A136" s="2" t="s">
        <v>140</v>
      </c>
      <c r="B136" s="3" t="s">
        <v>23</v>
      </c>
      <c r="C136" s="3" t="s">
        <v>23</v>
      </c>
      <c r="D136" s="3">
        <v>840</v>
      </c>
      <c r="E136" s="3">
        <v>1021</v>
      </c>
      <c r="F136" s="3">
        <v>1461</v>
      </c>
      <c r="G136" s="3">
        <v>2075</v>
      </c>
      <c r="H136" s="3">
        <v>2548</v>
      </c>
      <c r="I136" s="3">
        <v>3050</v>
      </c>
      <c r="J136" s="3">
        <v>3765</v>
      </c>
      <c r="K136" s="3">
        <v>4218</v>
      </c>
      <c r="L136" s="3">
        <v>5385</v>
      </c>
      <c r="M136" s="3">
        <v>6349</v>
      </c>
      <c r="N136" s="4">
        <v>6349</v>
      </c>
      <c r="O136" s="3">
        <v>5385</v>
      </c>
      <c r="P136" s="3">
        <v>6349</v>
      </c>
      <c r="Q136" s="3">
        <v>6349</v>
      </c>
      <c r="R136" s="3">
        <v>6349</v>
      </c>
    </row>
    <row r="138" spans="1:18" ht="16" x14ac:dyDescent="0.2">
      <c r="A138" s="1" t="s">
        <v>23</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row>
    <row r="139" spans="1:18" ht="16" x14ac:dyDescent="0.2">
      <c r="A139" s="2" t="s">
        <v>141</v>
      </c>
      <c r="B139" s="3">
        <v>1430000</v>
      </c>
      <c r="C139" s="3">
        <v>-406000</v>
      </c>
      <c r="D139" s="3">
        <v>7711000</v>
      </c>
      <c r="E139" s="3">
        <v>5663000</v>
      </c>
      <c r="F139" s="3">
        <v>20945000</v>
      </c>
      <c r="G139" s="3">
        <v>43840000</v>
      </c>
      <c r="H139" s="3">
        <v>66807000</v>
      </c>
      <c r="I139" s="3">
        <v>137065000</v>
      </c>
      <c r="J139" s="3">
        <v>180576000</v>
      </c>
      <c r="K139" s="3">
        <v>143453000</v>
      </c>
      <c r="L139" s="3">
        <v>195960000</v>
      </c>
      <c r="M139" s="3">
        <v>281389000</v>
      </c>
      <c r="N139" s="4">
        <v>315916000</v>
      </c>
      <c r="O139" s="3">
        <v>52153000</v>
      </c>
      <c r="P139" s="3">
        <v>79951000</v>
      </c>
      <c r="Q139" s="3">
        <v>119296000</v>
      </c>
      <c r="R139" s="3">
        <v>64516000</v>
      </c>
    </row>
    <row r="140" spans="1:18" ht="16" x14ac:dyDescent="0.2">
      <c r="A140" s="2" t="s">
        <v>142</v>
      </c>
      <c r="B140" s="3">
        <v>5286000</v>
      </c>
      <c r="C140" s="3">
        <v>5522000</v>
      </c>
      <c r="D140" s="3">
        <v>5486000</v>
      </c>
      <c r="E140" s="3">
        <v>7162000</v>
      </c>
      <c r="F140" s="3">
        <v>9421000</v>
      </c>
      <c r="G140" s="3">
        <v>13632000</v>
      </c>
      <c r="H140" s="3">
        <v>19395000</v>
      </c>
      <c r="I140" s="3">
        <v>29657000</v>
      </c>
      <c r="J140" s="3">
        <v>42211000</v>
      </c>
      <c r="K140" s="3">
        <v>53373000</v>
      </c>
      <c r="L140" s="3">
        <v>67222000</v>
      </c>
      <c r="M140" s="3">
        <v>92699000</v>
      </c>
      <c r="N140" s="4">
        <v>102486000</v>
      </c>
      <c r="O140" s="3">
        <v>23560000</v>
      </c>
      <c r="P140" s="3">
        <v>24916000</v>
      </c>
      <c r="Q140" s="3">
        <v>26272000</v>
      </c>
      <c r="R140" s="3">
        <v>27738000</v>
      </c>
    </row>
    <row r="141" spans="1:18" ht="16" x14ac:dyDescent="0.2">
      <c r="A141" s="2" t="s">
        <v>143</v>
      </c>
      <c r="B141" s="3">
        <v>165000</v>
      </c>
      <c r="C141" s="3">
        <v>332000</v>
      </c>
      <c r="D141" s="3">
        <v>284000</v>
      </c>
      <c r="E141" s="3">
        <v>3789000</v>
      </c>
      <c r="F141" s="3">
        <v>2370000</v>
      </c>
      <c r="G141" s="3">
        <v>20683000</v>
      </c>
      <c r="H141" s="3">
        <v>38165000</v>
      </c>
      <c r="I141" s="3">
        <v>55906000</v>
      </c>
      <c r="J141" s="3">
        <v>68749000</v>
      </c>
      <c r="K141" s="3">
        <v>111342000</v>
      </c>
      <c r="L141" s="3">
        <v>129790000</v>
      </c>
      <c r="M141" s="3">
        <v>91539000</v>
      </c>
      <c r="N141" s="4">
        <v>122311000</v>
      </c>
      <c r="O141" s="3">
        <v>29958000</v>
      </c>
      <c r="P141" s="3">
        <v>26166000</v>
      </c>
      <c r="Q141" s="3">
        <v>26836000</v>
      </c>
      <c r="R141" s="3">
        <v>39351000</v>
      </c>
    </row>
    <row r="142" spans="1:18" ht="16" x14ac:dyDescent="0.2">
      <c r="A142" s="34" t="s">
        <v>144</v>
      </c>
      <c r="B142" s="32" t="s">
        <v>23</v>
      </c>
      <c r="C142" s="32">
        <v>503000</v>
      </c>
      <c r="D142" s="32">
        <v>930000</v>
      </c>
      <c r="E142" s="32">
        <v>712000</v>
      </c>
      <c r="F142" s="32">
        <v>3219000</v>
      </c>
      <c r="G142" s="32">
        <v>22471000</v>
      </c>
      <c r="H142" s="32">
        <v>38542000</v>
      </c>
      <c r="I142" s="32">
        <v>36576000</v>
      </c>
      <c r="J142" s="32">
        <v>47268000</v>
      </c>
      <c r="K142" s="32">
        <v>90108000</v>
      </c>
      <c r="L142" s="32">
        <v>97506000</v>
      </c>
      <c r="M142" s="32">
        <v>94898000</v>
      </c>
      <c r="N142" s="33">
        <v>111760000</v>
      </c>
      <c r="O142" s="32">
        <v>24492000</v>
      </c>
      <c r="P142" s="32">
        <v>24083000</v>
      </c>
      <c r="Q142" s="32">
        <v>27819000</v>
      </c>
      <c r="R142" s="32">
        <v>35366000</v>
      </c>
    </row>
    <row r="143" spans="1:18" ht="16" x14ac:dyDescent="0.2">
      <c r="A143" s="12" t="s">
        <v>197</v>
      </c>
      <c r="B143" s="20" t="e">
        <f t="shared" ref="B143:R143" si="10">B142/B2</f>
        <v>#VALUE!</v>
      </c>
      <c r="C143" s="20">
        <f t="shared" si="10"/>
        <v>6.5486264809269624E-3</v>
      </c>
      <c r="D143" s="20">
        <f t="shared" si="10"/>
        <v>8.6430423509075201E-3</v>
      </c>
      <c r="E143" s="20">
        <f t="shared" si="10"/>
        <v>4.7174499267867674E-3</v>
      </c>
      <c r="F143" s="20">
        <f t="shared" si="10"/>
        <v>1.4328764806167734E-2</v>
      </c>
      <c r="G143" s="20">
        <f t="shared" si="10"/>
        <v>6.827165257442859E-2</v>
      </c>
      <c r="H143" s="20">
        <f t="shared" si="10"/>
        <v>8.9001886631243254E-2</v>
      </c>
      <c r="I143" s="20">
        <f t="shared" si="10"/>
        <v>6.4583568764832178E-2</v>
      </c>
      <c r="J143" s="20">
        <f t="shared" si="10"/>
        <v>6.4077346133981139E-2</v>
      </c>
      <c r="K143" s="20">
        <f t="shared" si="10"/>
        <v>0.10708861301064611</v>
      </c>
      <c r="L143" s="20">
        <f t="shared" si="10"/>
        <v>9.2376866845282526E-2</v>
      </c>
      <c r="M143" s="20">
        <f t="shared" si="10"/>
        <v>6.9005786718905657E-2</v>
      </c>
      <c r="N143" s="20">
        <f t="shared" si="10"/>
        <v>7.175366970327135E-2</v>
      </c>
      <c r="O143" s="20">
        <f t="shared" si="10"/>
        <v>7.3292694969880334E-2</v>
      </c>
      <c r="P143" s="20">
        <f t="shared" si="10"/>
        <v>6.4982407287484348E-2</v>
      </c>
      <c r="Q143" s="20">
        <f t="shared" si="10"/>
        <v>6.1595927703000417E-2</v>
      </c>
      <c r="R143" s="20">
        <f t="shared" si="10"/>
        <v>8.8163953143424095E-2</v>
      </c>
    </row>
    <row r="144" spans="1:18" ht="16" x14ac:dyDescent="0.2">
      <c r="A144" s="2" t="s">
        <v>145</v>
      </c>
      <c r="B144" s="3" t="s">
        <v>23</v>
      </c>
      <c r="C144" s="3" t="s">
        <v>23</v>
      </c>
      <c r="D144" s="3">
        <v>517000</v>
      </c>
      <c r="E144" s="3">
        <v>2259000</v>
      </c>
      <c r="F144" s="3">
        <v>-1021000</v>
      </c>
      <c r="G144" s="3">
        <v>-1848000</v>
      </c>
      <c r="H144" s="3">
        <v>-2087000</v>
      </c>
      <c r="I144" s="3">
        <v>21077000</v>
      </c>
      <c r="J144" s="3">
        <v>21011000</v>
      </c>
      <c r="K144" s="3">
        <v>21381000</v>
      </c>
      <c r="L144" s="3">
        <v>32906000</v>
      </c>
      <c r="M144" s="3">
        <v>-3210000</v>
      </c>
      <c r="N144" s="4">
        <v>8142000</v>
      </c>
      <c r="O144" s="3">
        <v>4805000</v>
      </c>
      <c r="P144" s="3">
        <v>1631000</v>
      </c>
      <c r="Q144" s="3">
        <v>-1650000</v>
      </c>
      <c r="R144" s="3">
        <v>3356000</v>
      </c>
    </row>
    <row r="145" spans="1:18" ht="16" x14ac:dyDescent="0.2">
      <c r="A145" s="2" t="s">
        <v>146</v>
      </c>
      <c r="B145" s="3" t="s">
        <v>23</v>
      </c>
      <c r="C145" s="3" t="s">
        <v>23</v>
      </c>
      <c r="D145" s="3" t="s">
        <v>23</v>
      </c>
      <c r="E145" s="3">
        <v>4051000</v>
      </c>
      <c r="F145" s="3" t="s">
        <v>23</v>
      </c>
      <c r="G145" s="3" t="s">
        <v>23</v>
      </c>
      <c r="H145" s="3" t="s">
        <v>23</v>
      </c>
      <c r="I145" s="3" t="s">
        <v>23</v>
      </c>
      <c r="J145" s="3" t="s">
        <v>23</v>
      </c>
      <c r="K145" s="3" t="s">
        <v>23</v>
      </c>
      <c r="L145" s="3" t="s">
        <v>23</v>
      </c>
      <c r="M145" s="3" t="s">
        <v>23</v>
      </c>
      <c r="N145" s="4" t="s">
        <v>23</v>
      </c>
      <c r="O145" s="3" t="s">
        <v>23</v>
      </c>
      <c r="P145" s="3" t="s">
        <v>23</v>
      </c>
      <c r="Q145" s="3" t="s">
        <v>23</v>
      </c>
      <c r="R145" s="3" t="s">
        <v>23</v>
      </c>
    </row>
    <row r="146" spans="1:18" ht="16" x14ac:dyDescent="0.2">
      <c r="A146" s="2" t="s">
        <v>147</v>
      </c>
      <c r="B146" s="3">
        <v>165000</v>
      </c>
      <c r="C146" s="3">
        <v>-171000</v>
      </c>
      <c r="D146" s="3">
        <v>-1163000</v>
      </c>
      <c r="E146" s="3">
        <v>-3233000</v>
      </c>
      <c r="F146" s="3">
        <v>172000</v>
      </c>
      <c r="G146" s="3">
        <v>60000</v>
      </c>
      <c r="H146" s="3">
        <v>1710000</v>
      </c>
      <c r="I146" s="3">
        <v>-1747000</v>
      </c>
      <c r="J146" s="3">
        <v>470000</v>
      </c>
      <c r="K146" s="3">
        <v>-147000</v>
      </c>
      <c r="L146" s="3">
        <v>-622000</v>
      </c>
      <c r="M146" s="3">
        <v>-149000</v>
      </c>
      <c r="N146" s="4">
        <v>2409000</v>
      </c>
      <c r="O146" s="3">
        <v>661000</v>
      </c>
      <c r="P146" s="3">
        <v>452000</v>
      </c>
      <c r="Q146" s="3">
        <v>667000</v>
      </c>
      <c r="R146" s="3">
        <v>629000</v>
      </c>
    </row>
    <row r="147" spans="1:18" ht="16" x14ac:dyDescent="0.2">
      <c r="A147" s="2" t="s">
        <v>148</v>
      </c>
      <c r="B147" s="3">
        <v>2204000</v>
      </c>
      <c r="C147" s="3">
        <v>5526000</v>
      </c>
      <c r="D147" s="3">
        <v>10240000</v>
      </c>
      <c r="E147" s="3">
        <v>5723000</v>
      </c>
      <c r="F147" s="3">
        <v>10236000</v>
      </c>
      <c r="G147" s="3">
        <v>20798000</v>
      </c>
      <c r="H147" s="3">
        <v>6233000</v>
      </c>
      <c r="I147" s="3">
        <v>-37811000</v>
      </c>
      <c r="J147" s="3">
        <v>-67273000</v>
      </c>
      <c r="K147" s="3">
        <v>-80961000</v>
      </c>
      <c r="L147" s="3">
        <v>-73610000</v>
      </c>
      <c r="M147" s="3">
        <v>-100524000</v>
      </c>
      <c r="N147" s="4">
        <v>-92577000</v>
      </c>
      <c r="O147" s="3">
        <v>-37982000</v>
      </c>
      <c r="P147" s="3">
        <v>-2577000</v>
      </c>
      <c r="Q147" s="3">
        <v>-26301000</v>
      </c>
      <c r="R147" s="3">
        <v>-25717000</v>
      </c>
    </row>
    <row r="148" spans="1:18" ht="16" x14ac:dyDescent="0.2">
      <c r="A148" s="2" t="s">
        <v>149</v>
      </c>
      <c r="B148" s="3">
        <v>-241000</v>
      </c>
      <c r="C148" s="3">
        <v>-133000</v>
      </c>
      <c r="D148" s="3">
        <v>-1083000</v>
      </c>
      <c r="E148" s="3">
        <v>-1211000</v>
      </c>
      <c r="F148" s="3">
        <v>440000</v>
      </c>
      <c r="G148" s="3">
        <v>1015000</v>
      </c>
      <c r="H148" s="3">
        <v>-237000</v>
      </c>
      <c r="I148" s="3">
        <v>-1838000</v>
      </c>
      <c r="J148" s="3">
        <v>-5884000</v>
      </c>
      <c r="K148" s="3">
        <v>168000</v>
      </c>
      <c r="L148" s="3">
        <v>-360000</v>
      </c>
      <c r="M148" s="3">
        <v>-13353000</v>
      </c>
      <c r="N148" s="4">
        <v>3885000</v>
      </c>
      <c r="O148" s="3">
        <v>5182000</v>
      </c>
      <c r="P148" s="3">
        <v>-7947000</v>
      </c>
      <c r="Q148" s="3">
        <v>5041000</v>
      </c>
      <c r="R148" s="3">
        <v>1609000</v>
      </c>
    </row>
    <row r="149" spans="1:18" ht="16" x14ac:dyDescent="0.2">
      <c r="A149" s="2" t="s">
        <v>150</v>
      </c>
      <c r="B149" s="3">
        <v>-75000</v>
      </c>
      <c r="C149" s="3">
        <v>8000</v>
      </c>
      <c r="D149" s="3">
        <v>136000</v>
      </c>
      <c r="E149" s="3">
        <v>267000</v>
      </c>
      <c r="F149" s="3">
        <v>-224000</v>
      </c>
      <c r="G149" s="3">
        <v>418000</v>
      </c>
      <c r="H149" s="3">
        <v>462000</v>
      </c>
      <c r="I149" s="3">
        <v>-306000</v>
      </c>
      <c r="J149" s="3">
        <v>-403000</v>
      </c>
      <c r="K149" s="3">
        <v>-41000</v>
      </c>
      <c r="L149" s="3">
        <v>481000</v>
      </c>
      <c r="M149" s="3">
        <v>-224000</v>
      </c>
      <c r="N149" s="4">
        <v>1278000</v>
      </c>
      <c r="O149" s="3">
        <v>1193000</v>
      </c>
      <c r="P149" s="3">
        <v>-251000</v>
      </c>
      <c r="Q149" s="3">
        <v>385000</v>
      </c>
      <c r="R149" s="3">
        <v>-49000</v>
      </c>
    </row>
    <row r="150" spans="1:18" ht="16" x14ac:dyDescent="0.2">
      <c r="A150" s="2" t="s">
        <v>151</v>
      </c>
      <c r="B150" s="3">
        <v>52000</v>
      </c>
      <c r="C150" s="3">
        <v>-470000</v>
      </c>
      <c r="D150" s="3">
        <v>-844000</v>
      </c>
      <c r="E150" s="3">
        <v>-697000</v>
      </c>
      <c r="F150" s="3">
        <v>-2389000</v>
      </c>
      <c r="G150" s="3">
        <v>-873000</v>
      </c>
      <c r="H150" s="3">
        <v>-748000</v>
      </c>
      <c r="I150" s="3">
        <v>-3438000</v>
      </c>
      <c r="J150" s="3">
        <v>-5903000</v>
      </c>
      <c r="K150" s="3">
        <v>-4293000</v>
      </c>
      <c r="L150" s="3">
        <v>-5875000</v>
      </c>
      <c r="M150" s="3">
        <v>-6497000</v>
      </c>
      <c r="N150" s="4">
        <v>-3044000</v>
      </c>
      <c r="O150" s="3">
        <v>2847000</v>
      </c>
      <c r="P150" s="3">
        <v>4706000</v>
      </c>
      <c r="Q150" s="3">
        <v>-6984000</v>
      </c>
      <c r="R150" s="3">
        <v>-3613000</v>
      </c>
    </row>
    <row r="151" spans="1:18" ht="16" x14ac:dyDescent="0.2">
      <c r="A151" s="2" t="s">
        <v>152</v>
      </c>
      <c r="B151" s="3">
        <v>283000</v>
      </c>
      <c r="C151" s="3">
        <v>3507000</v>
      </c>
      <c r="D151" s="3">
        <v>7868000</v>
      </c>
      <c r="E151" s="3">
        <v>-1660000</v>
      </c>
      <c r="F151" s="3">
        <v>8518000</v>
      </c>
      <c r="G151" s="3">
        <v>3512000</v>
      </c>
      <c r="H151" s="3">
        <v>1198000</v>
      </c>
      <c r="I151" s="3">
        <v>12389000</v>
      </c>
      <c r="J151" s="3">
        <v>13141000</v>
      </c>
      <c r="K151" s="3">
        <v>10546000</v>
      </c>
      <c r="L151" s="3">
        <v>34728000</v>
      </c>
      <c r="M151" s="3">
        <v>29077000</v>
      </c>
      <c r="N151" s="4">
        <v>36508000</v>
      </c>
      <c r="O151" s="3">
        <v>-3703000</v>
      </c>
      <c r="P151" s="3">
        <v>27534000</v>
      </c>
      <c r="Q151" s="3">
        <v>-17466000</v>
      </c>
      <c r="R151" s="3">
        <v>30143000</v>
      </c>
    </row>
    <row r="152" spans="1:18" ht="16" x14ac:dyDescent="0.2">
      <c r="A152" s="2" t="s">
        <v>153</v>
      </c>
      <c r="B152" s="3">
        <v>2185000</v>
      </c>
      <c r="C152" s="3">
        <v>2614000</v>
      </c>
      <c r="D152" s="3">
        <v>4163000</v>
      </c>
      <c r="E152" s="3">
        <v>9024000</v>
      </c>
      <c r="F152" s="3">
        <v>3891000</v>
      </c>
      <c r="G152" s="3">
        <v>16726000</v>
      </c>
      <c r="H152" s="3">
        <v>5558000</v>
      </c>
      <c r="I152" s="3">
        <v>-44618000</v>
      </c>
      <c r="J152" s="3">
        <v>-68224000</v>
      </c>
      <c r="K152" s="3">
        <v>-87341000</v>
      </c>
      <c r="L152" s="3">
        <v>-102584000</v>
      </c>
      <c r="M152" s="3">
        <v>-109527000</v>
      </c>
      <c r="N152" s="4">
        <v>-131204000</v>
      </c>
      <c r="O152" s="3">
        <v>-43501000</v>
      </c>
      <c r="P152" s="3">
        <v>-26619000</v>
      </c>
      <c r="Q152" s="3">
        <v>-7277000</v>
      </c>
      <c r="R152" s="3">
        <v>-53807000</v>
      </c>
    </row>
    <row r="153" spans="1:18" ht="16" x14ac:dyDescent="0.2">
      <c r="A153" s="2" t="s">
        <v>154</v>
      </c>
      <c r="B153" s="3" t="s">
        <v>23</v>
      </c>
      <c r="C153" s="3" t="s">
        <v>23</v>
      </c>
      <c r="D153" s="3" t="s">
        <v>23</v>
      </c>
      <c r="E153" s="3" t="s">
        <v>23</v>
      </c>
      <c r="F153" s="3" t="s">
        <v>23</v>
      </c>
      <c r="G153" s="3" t="s">
        <v>23</v>
      </c>
      <c r="H153" s="3" t="s">
        <v>23</v>
      </c>
      <c r="I153" s="3" t="s">
        <v>23</v>
      </c>
      <c r="J153" s="3" t="s">
        <v>23</v>
      </c>
      <c r="K153" s="3" t="s">
        <v>23</v>
      </c>
      <c r="L153" s="3" t="s">
        <v>23</v>
      </c>
      <c r="M153" s="3" t="s">
        <v>23</v>
      </c>
      <c r="N153" s="4" t="s">
        <v>23</v>
      </c>
      <c r="O153" s="3" t="s">
        <v>23</v>
      </c>
      <c r="P153" s="3" t="s">
        <v>23</v>
      </c>
      <c r="Q153" s="3" t="s">
        <v>23</v>
      </c>
      <c r="R153" s="3" t="s">
        <v>23</v>
      </c>
    </row>
    <row r="154" spans="1:18" ht="16" x14ac:dyDescent="0.2">
      <c r="A154" s="2" t="s">
        <v>155</v>
      </c>
      <c r="B154" s="3">
        <v>9085000</v>
      </c>
      <c r="C154" s="3">
        <v>10974000</v>
      </c>
      <c r="D154" s="3">
        <v>23721000</v>
      </c>
      <c r="E154" s="3">
        <v>22337000</v>
      </c>
      <c r="F154" s="3">
        <v>42972000</v>
      </c>
      <c r="G154" s="3">
        <v>98953000</v>
      </c>
      <c r="H154" s="3">
        <v>130600000</v>
      </c>
      <c r="I154" s="3">
        <v>184817000</v>
      </c>
      <c r="J154" s="3">
        <v>224263000</v>
      </c>
      <c r="K154" s="3">
        <v>227207000</v>
      </c>
      <c r="L154" s="3">
        <v>319362000</v>
      </c>
      <c r="M154" s="3">
        <v>365103000</v>
      </c>
      <c r="N154" s="4">
        <v>448136000</v>
      </c>
      <c r="O154" s="3">
        <v>67689000</v>
      </c>
      <c r="P154" s="3">
        <v>128456000</v>
      </c>
      <c r="Q154" s="3">
        <v>146103000</v>
      </c>
      <c r="R154" s="3">
        <v>105888000</v>
      </c>
    </row>
    <row r="155" spans="1:18" ht="16" x14ac:dyDescent="0.2">
      <c r="A155" s="2" t="s">
        <v>156</v>
      </c>
      <c r="B155" s="3" t="s">
        <v>23</v>
      </c>
      <c r="C155" s="3" t="s">
        <v>23</v>
      </c>
      <c r="D155" s="3" t="s">
        <v>23</v>
      </c>
      <c r="E155" s="3" t="s">
        <v>23</v>
      </c>
      <c r="F155" s="3" t="s">
        <v>23</v>
      </c>
      <c r="G155" s="3" t="s">
        <v>23</v>
      </c>
      <c r="H155" s="3" t="s">
        <v>23</v>
      </c>
      <c r="I155" s="3" t="s">
        <v>23</v>
      </c>
      <c r="J155" s="3" t="s">
        <v>23</v>
      </c>
      <c r="K155" s="3" t="s">
        <v>23</v>
      </c>
      <c r="L155" s="3" t="s">
        <v>23</v>
      </c>
      <c r="M155" s="3" t="s">
        <v>23</v>
      </c>
      <c r="N155" s="4" t="s">
        <v>23</v>
      </c>
      <c r="O155" s="3" t="s">
        <v>23</v>
      </c>
      <c r="P155" s="3" t="s">
        <v>23</v>
      </c>
      <c r="Q155" s="3" t="s">
        <v>23</v>
      </c>
      <c r="R155" s="3" t="s">
        <v>23</v>
      </c>
    </row>
    <row r="156" spans="1:18" ht="16" x14ac:dyDescent="0.2">
      <c r="A156" s="2" t="s">
        <v>157</v>
      </c>
      <c r="B156" s="3">
        <v>9000</v>
      </c>
      <c r="C156" s="3">
        <v>106000</v>
      </c>
      <c r="D156" s="3">
        <v>248000</v>
      </c>
      <c r="E156" s="3" t="s">
        <v>23</v>
      </c>
      <c r="F156" s="3" t="s">
        <v>23</v>
      </c>
      <c r="G156" s="3">
        <v>295000</v>
      </c>
      <c r="H156" s="3" t="s">
        <v>23</v>
      </c>
      <c r="I156" s="3" t="s">
        <v>23</v>
      </c>
      <c r="J156" s="3" t="s">
        <v>23</v>
      </c>
      <c r="K156" s="3" t="s">
        <v>23</v>
      </c>
      <c r="L156" s="3" t="s">
        <v>23</v>
      </c>
      <c r="M156" s="3" t="s">
        <v>23</v>
      </c>
      <c r="N156" s="4" t="s">
        <v>23</v>
      </c>
      <c r="O156" s="3" t="s">
        <v>23</v>
      </c>
      <c r="P156" s="3" t="s">
        <v>23</v>
      </c>
      <c r="Q156" s="3" t="s">
        <v>23</v>
      </c>
      <c r="R156" s="3" t="s">
        <v>23</v>
      </c>
    </row>
    <row r="157" spans="1:18" ht="16" x14ac:dyDescent="0.2">
      <c r="A157" s="2" t="s">
        <v>158</v>
      </c>
      <c r="B157" s="3">
        <v>9000</v>
      </c>
      <c r="C157" s="3">
        <v>106000</v>
      </c>
      <c r="D157" s="3">
        <v>248000</v>
      </c>
      <c r="E157" s="3" t="s">
        <v>23</v>
      </c>
      <c r="F157" s="3" t="s">
        <v>23</v>
      </c>
      <c r="G157" s="3">
        <v>295000</v>
      </c>
      <c r="H157" s="3" t="s">
        <v>23</v>
      </c>
      <c r="I157" s="3" t="s">
        <v>23</v>
      </c>
      <c r="J157" s="3" t="s">
        <v>23</v>
      </c>
      <c r="K157" s="3" t="s">
        <v>23</v>
      </c>
      <c r="L157" s="3" t="s">
        <v>23</v>
      </c>
      <c r="M157" s="3" t="s">
        <v>23</v>
      </c>
      <c r="N157" s="4" t="s">
        <v>23</v>
      </c>
      <c r="O157" s="3" t="s">
        <v>23</v>
      </c>
      <c r="P157" s="3" t="s">
        <v>23</v>
      </c>
      <c r="Q157" s="3" t="s">
        <v>23</v>
      </c>
      <c r="R157" s="3" t="s">
        <v>23</v>
      </c>
    </row>
    <row r="158" spans="1:18" ht="16" x14ac:dyDescent="0.2">
      <c r="A158" s="2" t="s">
        <v>159</v>
      </c>
      <c r="B158" s="3" t="s">
        <v>23</v>
      </c>
      <c r="C158" s="3" t="s">
        <v>23</v>
      </c>
      <c r="D158" s="3" t="s">
        <v>23</v>
      </c>
      <c r="E158" s="3" t="s">
        <v>23</v>
      </c>
      <c r="F158" s="3" t="s">
        <v>23</v>
      </c>
      <c r="G158" s="3" t="s">
        <v>23</v>
      </c>
      <c r="H158" s="3" t="s">
        <v>23</v>
      </c>
      <c r="I158" s="3" t="s">
        <v>23</v>
      </c>
      <c r="J158" s="3" t="s">
        <v>23</v>
      </c>
      <c r="K158" s="3" t="s">
        <v>23</v>
      </c>
      <c r="L158" s="3" t="s">
        <v>23</v>
      </c>
      <c r="M158" s="3" t="s">
        <v>23</v>
      </c>
      <c r="N158" s="4" t="s">
        <v>23</v>
      </c>
      <c r="O158" s="3" t="s">
        <v>23</v>
      </c>
      <c r="P158" s="3" t="s">
        <v>23</v>
      </c>
      <c r="Q158" s="3" t="s">
        <v>23</v>
      </c>
      <c r="R158" s="3" t="s">
        <v>23</v>
      </c>
    </row>
    <row r="159" spans="1:18" ht="16" x14ac:dyDescent="0.2">
      <c r="A159" s="2" t="s">
        <v>160</v>
      </c>
      <c r="B159" s="3">
        <v>-14867000</v>
      </c>
      <c r="C159" s="3">
        <v>-5971000</v>
      </c>
      <c r="D159" s="3">
        <v>-17176000</v>
      </c>
      <c r="E159" s="3">
        <v>-14270000</v>
      </c>
      <c r="F159" s="3">
        <v>-16549000</v>
      </c>
      <c r="G159" s="3">
        <v>-43805000</v>
      </c>
      <c r="H159" s="3">
        <v>-59389000</v>
      </c>
      <c r="I159" s="3">
        <v>-59906000</v>
      </c>
      <c r="J159" s="3">
        <v>-92934000</v>
      </c>
      <c r="K159" s="3">
        <v>-94102000</v>
      </c>
      <c r="L159" s="3">
        <v>-126192000</v>
      </c>
      <c r="M159" s="3">
        <v>-136798000</v>
      </c>
      <c r="N159" s="4">
        <v>-152499000</v>
      </c>
      <c r="O159" s="3">
        <v>-24320000</v>
      </c>
      <c r="P159" s="3">
        <v>-44757000</v>
      </c>
      <c r="Q159" s="3">
        <v>-40618000</v>
      </c>
      <c r="R159" s="3">
        <v>-42804000</v>
      </c>
    </row>
    <row r="160" spans="1:18" ht="16" x14ac:dyDescent="0.2">
      <c r="A160" s="2" t="s">
        <v>161</v>
      </c>
      <c r="B160" s="3">
        <v>-14867000</v>
      </c>
      <c r="C160" s="3">
        <v>-5971000</v>
      </c>
      <c r="D160" s="3">
        <v>-17176000</v>
      </c>
      <c r="E160" s="3">
        <v>-14270000</v>
      </c>
      <c r="F160" s="3">
        <v>-16549000</v>
      </c>
      <c r="G160" s="3">
        <v>-43805000</v>
      </c>
      <c r="H160" s="3">
        <v>-59389000</v>
      </c>
      <c r="I160" s="3">
        <v>-59906000</v>
      </c>
      <c r="J160" s="3">
        <v>-92934000</v>
      </c>
      <c r="K160" s="3">
        <v>-94102000</v>
      </c>
      <c r="L160" s="3">
        <v>-120692000</v>
      </c>
      <c r="M160" s="3">
        <v>-132678000</v>
      </c>
      <c r="N160" s="4">
        <v>-148379000</v>
      </c>
      <c r="O160" s="3">
        <v>-24320000</v>
      </c>
      <c r="P160" s="3">
        <v>-40637000</v>
      </c>
      <c r="Q160" s="3">
        <v>-40618000</v>
      </c>
      <c r="R160" s="3">
        <v>-42804000</v>
      </c>
    </row>
    <row r="161" spans="1:18" ht="16" x14ac:dyDescent="0.2">
      <c r="A161" s="2" t="s">
        <v>162</v>
      </c>
      <c r="B161" s="3" t="s">
        <v>23</v>
      </c>
      <c r="C161" s="3" t="s">
        <v>23</v>
      </c>
      <c r="D161" s="3" t="s">
        <v>23</v>
      </c>
      <c r="E161" s="3" t="s">
        <v>23</v>
      </c>
      <c r="F161" s="3" t="s">
        <v>23</v>
      </c>
      <c r="G161" s="3" t="s">
        <v>23</v>
      </c>
      <c r="H161" s="3" t="s">
        <v>23</v>
      </c>
      <c r="I161" s="3" t="s">
        <v>23</v>
      </c>
      <c r="J161" s="3" t="s">
        <v>23</v>
      </c>
      <c r="K161" s="3" t="s">
        <v>23</v>
      </c>
      <c r="L161" s="3">
        <v>-5500000</v>
      </c>
      <c r="M161" s="3">
        <v>-4120000</v>
      </c>
      <c r="N161" s="4">
        <v>-4120000</v>
      </c>
      <c r="O161" s="3" t="s">
        <v>23</v>
      </c>
      <c r="P161" s="3">
        <v>-4120000</v>
      </c>
      <c r="Q161" s="3" t="s">
        <v>23</v>
      </c>
      <c r="R161" s="3" t="s">
        <v>23</v>
      </c>
    </row>
    <row r="162" spans="1:18" ht="16" x14ac:dyDescent="0.2">
      <c r="A162" s="2" t="s">
        <v>163</v>
      </c>
      <c r="B162" s="3" t="s">
        <v>23</v>
      </c>
      <c r="C162" s="3" t="s">
        <v>23</v>
      </c>
      <c r="D162" s="3" t="s">
        <v>23</v>
      </c>
      <c r="E162" s="3" t="s">
        <v>23</v>
      </c>
      <c r="F162" s="3" t="s">
        <v>23</v>
      </c>
      <c r="G162" s="3" t="s">
        <v>23</v>
      </c>
      <c r="H162" s="3" t="s">
        <v>23</v>
      </c>
      <c r="I162" s="3">
        <v>10489000</v>
      </c>
      <c r="J162" s="3">
        <v>-126611000</v>
      </c>
      <c r="K162" s="3">
        <v>-23775000</v>
      </c>
      <c r="L162" s="3">
        <v>-131478000</v>
      </c>
      <c r="M162" s="3" t="s">
        <v>23</v>
      </c>
      <c r="N162" s="4" t="s">
        <v>23</v>
      </c>
      <c r="O162" s="3" t="s">
        <v>23</v>
      </c>
      <c r="P162" s="3" t="s">
        <v>23</v>
      </c>
      <c r="Q162" s="3" t="s">
        <v>23</v>
      </c>
      <c r="R162" s="3" t="s">
        <v>23</v>
      </c>
    </row>
    <row r="163" spans="1:18" ht="16" x14ac:dyDescent="0.2">
      <c r="A163" s="2" t="s">
        <v>164</v>
      </c>
      <c r="B163" s="3" t="s">
        <v>23</v>
      </c>
      <c r="C163" s="3" t="s">
        <v>23</v>
      </c>
      <c r="D163" s="3" t="s">
        <v>23</v>
      </c>
      <c r="E163" s="3" t="s">
        <v>23</v>
      </c>
      <c r="F163" s="3" t="s">
        <v>23</v>
      </c>
      <c r="G163" s="3" t="s">
        <v>23</v>
      </c>
      <c r="H163" s="3" t="s">
        <v>23</v>
      </c>
      <c r="I163" s="3">
        <v>155500000</v>
      </c>
      <c r="J163" s="3">
        <v>69200000</v>
      </c>
      <c r="K163" s="3">
        <v>308981000</v>
      </c>
      <c r="L163" s="3">
        <v>267341000</v>
      </c>
      <c r="M163" s="3" t="s">
        <v>23</v>
      </c>
      <c r="N163" s="4" t="s">
        <v>23</v>
      </c>
      <c r="O163" s="3" t="s">
        <v>23</v>
      </c>
      <c r="P163" s="3" t="s">
        <v>23</v>
      </c>
      <c r="Q163" s="3" t="s">
        <v>23</v>
      </c>
      <c r="R163" s="3" t="s">
        <v>23</v>
      </c>
    </row>
    <row r="164" spans="1:18" ht="16" x14ac:dyDescent="0.2">
      <c r="A164" s="2" t="s">
        <v>165</v>
      </c>
      <c r="B164" s="3" t="s">
        <v>23</v>
      </c>
      <c r="C164" s="3" t="s">
        <v>23</v>
      </c>
      <c r="D164" s="3" t="s">
        <v>23</v>
      </c>
      <c r="E164" s="3" t="s">
        <v>23</v>
      </c>
      <c r="F164" s="3" t="s">
        <v>23</v>
      </c>
      <c r="G164" s="3" t="s">
        <v>23</v>
      </c>
      <c r="H164" s="3" t="s">
        <v>23</v>
      </c>
      <c r="I164" s="3">
        <v>-145011000</v>
      </c>
      <c r="J164" s="3">
        <v>-195811000</v>
      </c>
      <c r="K164" s="3">
        <v>-332756000</v>
      </c>
      <c r="L164" s="3">
        <v>-398819000</v>
      </c>
      <c r="M164" s="3" t="s">
        <v>23</v>
      </c>
      <c r="N164" s="4" t="s">
        <v>23</v>
      </c>
      <c r="O164" s="3" t="s">
        <v>23</v>
      </c>
      <c r="P164" s="3" t="s">
        <v>23</v>
      </c>
      <c r="Q164" s="3" t="s">
        <v>23</v>
      </c>
      <c r="R164" s="3" t="s">
        <v>23</v>
      </c>
    </row>
    <row r="165" spans="1:18" ht="16" x14ac:dyDescent="0.2">
      <c r="A165" s="2" t="s">
        <v>166</v>
      </c>
      <c r="B165" s="3" t="s">
        <v>23</v>
      </c>
      <c r="C165" s="3" t="s">
        <v>23</v>
      </c>
      <c r="D165" s="3" t="s">
        <v>23</v>
      </c>
      <c r="E165" s="3" t="s">
        <v>23</v>
      </c>
      <c r="F165" s="3" t="s">
        <v>23</v>
      </c>
      <c r="G165" s="3" t="s">
        <v>23</v>
      </c>
      <c r="H165" s="3" t="s">
        <v>23</v>
      </c>
      <c r="I165" s="3" t="s">
        <v>23</v>
      </c>
      <c r="J165" s="3" t="s">
        <v>23</v>
      </c>
      <c r="K165" s="3" t="s">
        <v>23</v>
      </c>
      <c r="L165" s="3" t="s">
        <v>23</v>
      </c>
      <c r="M165" s="3" t="s">
        <v>23</v>
      </c>
      <c r="N165" s="4" t="s">
        <v>23</v>
      </c>
      <c r="O165" s="3" t="s">
        <v>23</v>
      </c>
      <c r="P165" s="3" t="s">
        <v>23</v>
      </c>
      <c r="Q165" s="3" t="s">
        <v>23</v>
      </c>
      <c r="R165" s="3" t="s">
        <v>23</v>
      </c>
    </row>
    <row r="166" spans="1:18" ht="16" x14ac:dyDescent="0.2">
      <c r="A166" s="2" t="s">
        <v>167</v>
      </c>
      <c r="B166" s="3" t="s">
        <v>23</v>
      </c>
      <c r="C166" s="3" t="s">
        <v>23</v>
      </c>
      <c r="D166" s="3" t="s">
        <v>23</v>
      </c>
      <c r="E166" s="3" t="s">
        <v>23</v>
      </c>
      <c r="F166" s="3" t="s">
        <v>23</v>
      </c>
      <c r="G166" s="3" t="s">
        <v>23</v>
      </c>
      <c r="H166" s="3" t="s">
        <v>23</v>
      </c>
      <c r="I166" s="3" t="s">
        <v>23</v>
      </c>
      <c r="J166" s="3" t="s">
        <v>23</v>
      </c>
      <c r="K166" s="3" t="s">
        <v>23</v>
      </c>
      <c r="L166" s="3" t="s">
        <v>23</v>
      </c>
      <c r="M166" s="3" t="s">
        <v>23</v>
      </c>
      <c r="N166" s="4" t="s">
        <v>23</v>
      </c>
      <c r="O166" s="3" t="s">
        <v>23</v>
      </c>
      <c r="P166" s="3" t="s">
        <v>23</v>
      </c>
      <c r="Q166" s="3" t="s">
        <v>23</v>
      </c>
      <c r="R166" s="3" t="s">
        <v>23</v>
      </c>
    </row>
    <row r="167" spans="1:18" ht="16" x14ac:dyDescent="0.2">
      <c r="A167" s="2" t="s">
        <v>168</v>
      </c>
      <c r="B167" s="3" t="s">
        <v>23</v>
      </c>
      <c r="C167" s="3" t="s">
        <v>23</v>
      </c>
      <c r="D167" s="3" t="s">
        <v>23</v>
      </c>
      <c r="E167" s="3" t="s">
        <v>23</v>
      </c>
      <c r="F167" s="3" t="s">
        <v>23</v>
      </c>
      <c r="G167" s="3" t="s">
        <v>23</v>
      </c>
      <c r="H167" s="3" t="s">
        <v>23</v>
      </c>
      <c r="I167" s="3" t="s">
        <v>23</v>
      </c>
      <c r="J167" s="3" t="s">
        <v>23</v>
      </c>
      <c r="K167" s="3" t="s">
        <v>23</v>
      </c>
      <c r="L167" s="3" t="s">
        <v>23</v>
      </c>
      <c r="M167" s="3" t="s">
        <v>23</v>
      </c>
      <c r="N167" s="4" t="s">
        <v>23</v>
      </c>
      <c r="O167" s="3" t="s">
        <v>23</v>
      </c>
      <c r="P167" s="3" t="s">
        <v>23</v>
      </c>
      <c r="Q167" s="3" t="s">
        <v>23</v>
      </c>
      <c r="R167" s="3" t="s">
        <v>23</v>
      </c>
    </row>
    <row r="168" spans="1:18" ht="16" x14ac:dyDescent="0.2">
      <c r="A168" s="2" t="s">
        <v>169</v>
      </c>
      <c r="B168" s="3" t="s">
        <v>23</v>
      </c>
      <c r="C168" s="3" t="s">
        <v>23</v>
      </c>
      <c r="D168" s="3" t="s">
        <v>23</v>
      </c>
      <c r="E168" s="3" t="s">
        <v>23</v>
      </c>
      <c r="F168" s="3" t="s">
        <v>23</v>
      </c>
      <c r="G168" s="3" t="s">
        <v>23</v>
      </c>
      <c r="H168" s="3" t="s">
        <v>23</v>
      </c>
      <c r="I168" s="3" t="s">
        <v>23</v>
      </c>
      <c r="J168" s="3" t="s">
        <v>23</v>
      </c>
      <c r="K168" s="3" t="s">
        <v>23</v>
      </c>
      <c r="L168" s="3" t="s">
        <v>23</v>
      </c>
      <c r="M168" s="3" t="s">
        <v>23</v>
      </c>
      <c r="N168" s="4" t="s">
        <v>23</v>
      </c>
      <c r="O168" s="3" t="s">
        <v>23</v>
      </c>
      <c r="P168" s="3" t="s">
        <v>23</v>
      </c>
      <c r="Q168" s="3" t="s">
        <v>23</v>
      </c>
      <c r="R168" s="3" t="s">
        <v>23</v>
      </c>
    </row>
    <row r="169" spans="1:18" ht="16" x14ac:dyDescent="0.2">
      <c r="A169" s="2" t="s">
        <v>170</v>
      </c>
      <c r="B169" s="3">
        <v>-87441000</v>
      </c>
      <c r="C169" s="3">
        <v>-71118000</v>
      </c>
      <c r="D169" s="3">
        <v>-131514000</v>
      </c>
      <c r="E169" s="3">
        <v>-204780000</v>
      </c>
      <c r="F169" s="3">
        <v>-35775000</v>
      </c>
      <c r="G169" s="3">
        <v>-161541000</v>
      </c>
      <c r="H169" s="3">
        <v>-230957000</v>
      </c>
      <c r="I169" s="3">
        <v>112037000</v>
      </c>
      <c r="J169" s="3" t="s">
        <v>23</v>
      </c>
      <c r="K169" s="3" t="s">
        <v>23</v>
      </c>
      <c r="L169" s="3" t="s">
        <v>23</v>
      </c>
      <c r="M169" s="3">
        <v>113512000</v>
      </c>
      <c r="N169" s="4">
        <v>68345000</v>
      </c>
      <c r="O169" s="3">
        <v>14802000</v>
      </c>
      <c r="P169" s="3">
        <v>53499000</v>
      </c>
      <c r="Q169" s="3" t="s">
        <v>23</v>
      </c>
      <c r="R169" s="3">
        <v>44000</v>
      </c>
    </row>
    <row r="170" spans="1:18" ht="16" x14ac:dyDescent="0.2">
      <c r="A170" s="2" t="s">
        <v>154</v>
      </c>
      <c r="B170" s="3" t="s">
        <v>23</v>
      </c>
      <c r="C170" s="3" t="s">
        <v>23</v>
      </c>
      <c r="D170" s="3" t="s">
        <v>23</v>
      </c>
      <c r="E170" s="3" t="s">
        <v>23</v>
      </c>
      <c r="F170" s="3" t="s">
        <v>23</v>
      </c>
      <c r="G170" s="3" t="s">
        <v>23</v>
      </c>
      <c r="H170" s="3" t="s">
        <v>23</v>
      </c>
      <c r="I170" s="3" t="s">
        <v>23</v>
      </c>
      <c r="J170" s="3" t="s">
        <v>23</v>
      </c>
      <c r="K170" s="3" t="s">
        <v>23</v>
      </c>
      <c r="L170" s="3" t="s">
        <v>23</v>
      </c>
      <c r="M170" s="3" t="s">
        <v>23</v>
      </c>
      <c r="N170" s="4" t="s">
        <v>23</v>
      </c>
      <c r="O170" s="3" t="s">
        <v>23</v>
      </c>
      <c r="P170" s="3" t="s">
        <v>23</v>
      </c>
      <c r="Q170" s="3" t="s">
        <v>23</v>
      </c>
      <c r="R170" s="3" t="s">
        <v>23</v>
      </c>
    </row>
    <row r="171" spans="1:18" ht="16" x14ac:dyDescent="0.2">
      <c r="A171" s="2" t="s">
        <v>171</v>
      </c>
      <c r="B171" s="3">
        <v>-102299000</v>
      </c>
      <c r="C171" s="3">
        <v>-76983000</v>
      </c>
      <c r="D171" s="3">
        <v>-148442000</v>
      </c>
      <c r="E171" s="3">
        <v>-219050000</v>
      </c>
      <c r="F171" s="3">
        <v>-52324000</v>
      </c>
      <c r="G171" s="3">
        <v>-205051000</v>
      </c>
      <c r="H171" s="3">
        <v>-290346000</v>
      </c>
      <c r="I171" s="3">
        <v>62620000</v>
      </c>
      <c r="J171" s="3">
        <v>-219545000</v>
      </c>
      <c r="K171" s="3">
        <v>-117877000</v>
      </c>
      <c r="L171" s="3">
        <v>-257670000</v>
      </c>
      <c r="M171" s="3">
        <v>-23286000</v>
      </c>
      <c r="N171" s="4">
        <v>-84154000</v>
      </c>
      <c r="O171" s="3">
        <v>-9518000</v>
      </c>
      <c r="P171" s="3">
        <v>8742000</v>
      </c>
      <c r="Q171" s="3">
        <v>-40618000</v>
      </c>
      <c r="R171" s="3">
        <v>-42760000</v>
      </c>
    </row>
    <row r="172" spans="1:18" ht="16" x14ac:dyDescent="0.2">
      <c r="A172" s="2" t="s">
        <v>172</v>
      </c>
      <c r="B172" s="3">
        <v>-1443000</v>
      </c>
      <c r="C172" s="3">
        <v>-18965000</v>
      </c>
      <c r="D172" s="3">
        <v>-12225000</v>
      </c>
      <c r="E172" s="3" t="s">
        <v>23</v>
      </c>
      <c r="F172" s="3" t="s">
        <v>23</v>
      </c>
      <c r="G172" s="3" t="s">
        <v>23</v>
      </c>
      <c r="H172" s="3" t="s">
        <v>23</v>
      </c>
      <c r="I172" s="3" t="s">
        <v>23</v>
      </c>
      <c r="J172" s="3" t="s">
        <v>23</v>
      </c>
      <c r="K172" s="3" t="s">
        <v>23</v>
      </c>
      <c r="L172" s="3" t="s">
        <v>23</v>
      </c>
      <c r="M172" s="3" t="s">
        <v>23</v>
      </c>
      <c r="N172" s="4">
        <v>0</v>
      </c>
      <c r="O172" s="3" t="s">
        <v>23</v>
      </c>
      <c r="P172" s="3" t="s">
        <v>23</v>
      </c>
      <c r="Q172" s="3" t="s">
        <v>23</v>
      </c>
      <c r="R172" s="3" t="s">
        <v>23</v>
      </c>
    </row>
    <row r="173" spans="1:18" ht="16" x14ac:dyDescent="0.2">
      <c r="A173" s="2" t="s">
        <v>173</v>
      </c>
      <c r="B173" s="3">
        <v>9612000</v>
      </c>
      <c r="C173" s="3">
        <v>17747000</v>
      </c>
      <c r="D173" s="3">
        <v>6979000</v>
      </c>
      <c r="E173" s="3">
        <v>-59112000</v>
      </c>
      <c r="F173" s="3">
        <v>-1118000</v>
      </c>
      <c r="G173" s="3">
        <v>4036000</v>
      </c>
      <c r="H173" s="3">
        <v>4782000</v>
      </c>
      <c r="I173" s="3">
        <v>-888000</v>
      </c>
      <c r="J173" s="3">
        <v>-1775000</v>
      </c>
      <c r="K173" s="3">
        <v>-1775000</v>
      </c>
      <c r="L173" s="3">
        <v>-1775000</v>
      </c>
      <c r="M173" s="3">
        <v>-287000</v>
      </c>
      <c r="N173" s="4" t="s">
        <v>23</v>
      </c>
      <c r="O173" s="3" t="s">
        <v>23</v>
      </c>
      <c r="P173" s="3" t="s">
        <v>23</v>
      </c>
      <c r="Q173" s="3" t="s">
        <v>23</v>
      </c>
      <c r="R173" s="3" t="s">
        <v>23</v>
      </c>
    </row>
    <row r="174" spans="1:18" ht="16" x14ac:dyDescent="0.2">
      <c r="A174" s="2" t="s">
        <v>174</v>
      </c>
      <c r="B174" s="3">
        <v>9612000</v>
      </c>
      <c r="C174" s="3">
        <v>18148000</v>
      </c>
      <c r="D174" s="3">
        <v>6979000</v>
      </c>
      <c r="E174" s="3">
        <v>6538000</v>
      </c>
      <c r="F174" s="3" t="s">
        <v>23</v>
      </c>
      <c r="G174" s="3">
        <v>5000000</v>
      </c>
      <c r="H174" s="3">
        <v>40940000</v>
      </c>
      <c r="I174" s="3" t="s">
        <v>23</v>
      </c>
      <c r="J174" s="3" t="s">
        <v>23</v>
      </c>
      <c r="K174" s="3" t="s">
        <v>23</v>
      </c>
      <c r="L174" s="3" t="s">
        <v>23</v>
      </c>
      <c r="M174" s="3">
        <v>29000000</v>
      </c>
      <c r="N174" s="4" t="s">
        <v>23</v>
      </c>
      <c r="O174" s="3" t="s">
        <v>23</v>
      </c>
      <c r="P174" s="3" t="s">
        <v>23</v>
      </c>
      <c r="Q174" s="3" t="s">
        <v>23</v>
      </c>
      <c r="R174" s="3" t="s">
        <v>23</v>
      </c>
    </row>
    <row r="175" spans="1:18" ht="16" x14ac:dyDescent="0.2">
      <c r="A175" s="2" t="s">
        <v>175</v>
      </c>
      <c r="B175" s="3" t="s">
        <v>23</v>
      </c>
      <c r="C175" s="3">
        <v>-401000</v>
      </c>
      <c r="D175" s="3" t="s">
        <v>23</v>
      </c>
      <c r="E175" s="3">
        <v>-65650000</v>
      </c>
      <c r="F175" s="3">
        <v>-1118000</v>
      </c>
      <c r="G175" s="3">
        <v>-964000</v>
      </c>
      <c r="H175" s="3">
        <v>-36158000</v>
      </c>
      <c r="I175" s="3">
        <v>-888000</v>
      </c>
      <c r="J175" s="3">
        <v>-1775000</v>
      </c>
      <c r="K175" s="3">
        <v>-1775000</v>
      </c>
      <c r="L175" s="3">
        <v>-1775000</v>
      </c>
      <c r="M175" s="3">
        <v>-29287000</v>
      </c>
      <c r="N175" s="4" t="s">
        <v>23</v>
      </c>
      <c r="O175" s="3" t="s">
        <v>23</v>
      </c>
      <c r="P175" s="3" t="s">
        <v>23</v>
      </c>
      <c r="Q175" s="3" t="s">
        <v>23</v>
      </c>
      <c r="R175" s="3" t="s">
        <v>23</v>
      </c>
    </row>
    <row r="176" spans="1:18" ht="16" x14ac:dyDescent="0.2">
      <c r="A176" s="2" t="s">
        <v>176</v>
      </c>
      <c r="B176" s="3" t="s">
        <v>23</v>
      </c>
      <c r="C176" s="3">
        <v>2409000</v>
      </c>
      <c r="D176" s="3">
        <v>-1061000</v>
      </c>
      <c r="E176" s="3">
        <v>62840000</v>
      </c>
      <c r="F176" s="3" t="s">
        <v>23</v>
      </c>
      <c r="G176" s="3">
        <v>-35561000</v>
      </c>
      <c r="H176" s="3">
        <v>-56880000</v>
      </c>
      <c r="I176" s="3">
        <v>-105188000</v>
      </c>
      <c r="J176" s="3" t="s">
        <v>23</v>
      </c>
      <c r="K176" s="3">
        <v>-52040000</v>
      </c>
      <c r="L176" s="3" t="s">
        <v>23</v>
      </c>
      <c r="M176" s="3">
        <v>-94652000</v>
      </c>
      <c r="N176" s="4" t="s">
        <v>23</v>
      </c>
      <c r="O176" s="3" t="s">
        <v>23</v>
      </c>
      <c r="P176" s="3" t="s">
        <v>23</v>
      </c>
      <c r="Q176" s="3" t="s">
        <v>23</v>
      </c>
      <c r="R176" s="3" t="s">
        <v>23</v>
      </c>
    </row>
    <row r="177" spans="1:18" ht="16" x14ac:dyDescent="0.2">
      <c r="A177" s="2" t="s">
        <v>177</v>
      </c>
      <c r="B177" s="3" t="s">
        <v>23</v>
      </c>
      <c r="C177" s="3">
        <v>2409000</v>
      </c>
      <c r="D177" s="3" t="s">
        <v>23</v>
      </c>
      <c r="E177" s="3">
        <v>62840000</v>
      </c>
      <c r="F177" s="3" t="s">
        <v>23</v>
      </c>
      <c r="G177" s="3" t="s">
        <v>23</v>
      </c>
      <c r="H177" s="3" t="s">
        <v>23</v>
      </c>
      <c r="I177" s="3" t="s">
        <v>23</v>
      </c>
      <c r="J177" s="3" t="s">
        <v>23</v>
      </c>
      <c r="K177" s="3" t="s">
        <v>23</v>
      </c>
      <c r="L177" s="3" t="s">
        <v>23</v>
      </c>
      <c r="M177" s="3" t="s">
        <v>23</v>
      </c>
      <c r="N177" s="4" t="s">
        <v>23</v>
      </c>
      <c r="O177" s="3" t="s">
        <v>23</v>
      </c>
      <c r="P177" s="3" t="s">
        <v>23</v>
      </c>
      <c r="Q177" s="3" t="s">
        <v>23</v>
      </c>
      <c r="R177" s="3" t="s">
        <v>23</v>
      </c>
    </row>
    <row r="178" spans="1:18" ht="16" x14ac:dyDescent="0.2">
      <c r="A178" s="2" t="s">
        <v>178</v>
      </c>
      <c r="B178" s="3" t="s">
        <v>23</v>
      </c>
      <c r="C178" s="3" t="s">
        <v>23</v>
      </c>
      <c r="D178" s="3">
        <v>-1061000</v>
      </c>
      <c r="E178" s="3" t="s">
        <v>23</v>
      </c>
      <c r="F178" s="3" t="s">
        <v>23</v>
      </c>
      <c r="G178" s="3">
        <v>-35561000</v>
      </c>
      <c r="H178" s="3">
        <v>-56880000</v>
      </c>
      <c r="I178" s="3">
        <v>-105188000</v>
      </c>
      <c r="J178" s="3" t="s">
        <v>23</v>
      </c>
      <c r="K178" s="3">
        <v>-52040000</v>
      </c>
      <c r="L178" s="3" t="s">
        <v>23</v>
      </c>
      <c r="M178" s="3">
        <v>-94652000</v>
      </c>
      <c r="N178" s="4" t="s">
        <v>23</v>
      </c>
      <c r="O178" s="3" t="s">
        <v>23</v>
      </c>
      <c r="P178" s="3" t="s">
        <v>23</v>
      </c>
      <c r="Q178" s="3" t="s">
        <v>23</v>
      </c>
      <c r="R178" s="3" t="s">
        <v>23</v>
      </c>
    </row>
    <row r="179" spans="1:18" ht="16" x14ac:dyDescent="0.2">
      <c r="A179" s="2" t="s">
        <v>179</v>
      </c>
      <c r="B179" s="3">
        <v>86191000</v>
      </c>
      <c r="C179" s="3">
        <v>71001000</v>
      </c>
      <c r="D179" s="3">
        <v>130866000</v>
      </c>
      <c r="E179" s="3">
        <v>204767000</v>
      </c>
      <c r="F179" s="3">
        <v>36040000</v>
      </c>
      <c r="G179" s="3">
        <v>147067000</v>
      </c>
      <c r="H179" s="3">
        <v>197763000</v>
      </c>
      <c r="I179" s="3">
        <v>-141720000</v>
      </c>
      <c r="J179" s="3">
        <v>652447000</v>
      </c>
      <c r="K179" s="3">
        <v>-112094000</v>
      </c>
      <c r="L179" s="3">
        <v>167499000</v>
      </c>
      <c r="M179" s="3">
        <v>349526000</v>
      </c>
      <c r="N179" s="4">
        <v>-1457734000</v>
      </c>
      <c r="O179" s="3">
        <v>-1676842000</v>
      </c>
      <c r="P179" s="3">
        <v>453458000</v>
      </c>
      <c r="Q179" s="3">
        <v>183003000</v>
      </c>
      <c r="R179" s="3">
        <v>-417353000</v>
      </c>
    </row>
    <row r="180" spans="1:18" ht="16" x14ac:dyDescent="0.2">
      <c r="A180" s="2" t="s">
        <v>154</v>
      </c>
      <c r="B180" s="3" t="s">
        <v>23</v>
      </c>
      <c r="C180" s="3" t="s">
        <v>23</v>
      </c>
      <c r="D180" s="3" t="s">
        <v>23</v>
      </c>
      <c r="E180" s="3" t="s">
        <v>23</v>
      </c>
      <c r="F180" s="3" t="s">
        <v>23</v>
      </c>
      <c r="G180" s="3" t="s">
        <v>23</v>
      </c>
      <c r="H180" s="3" t="s">
        <v>23</v>
      </c>
      <c r="I180" s="3" t="s">
        <v>23</v>
      </c>
      <c r="J180" s="3" t="s">
        <v>23</v>
      </c>
      <c r="K180" s="3" t="s">
        <v>23</v>
      </c>
      <c r="L180" s="3" t="s">
        <v>23</v>
      </c>
      <c r="M180" s="3" t="s">
        <v>23</v>
      </c>
      <c r="N180" s="4" t="s">
        <v>23</v>
      </c>
      <c r="O180" s="3" t="s">
        <v>23</v>
      </c>
      <c r="P180" s="3" t="s">
        <v>23</v>
      </c>
      <c r="Q180" s="3" t="s">
        <v>23</v>
      </c>
      <c r="R180" s="3" t="s">
        <v>23</v>
      </c>
    </row>
    <row r="181" spans="1:18" ht="16" x14ac:dyDescent="0.2">
      <c r="A181" s="2" t="s">
        <v>180</v>
      </c>
      <c r="B181" s="3">
        <v>94360000</v>
      </c>
      <c r="C181" s="3">
        <v>72192000</v>
      </c>
      <c r="D181" s="3">
        <v>124559000</v>
      </c>
      <c r="E181" s="3">
        <v>208495000</v>
      </c>
      <c r="F181" s="3">
        <v>34922000</v>
      </c>
      <c r="G181" s="3">
        <v>115542000</v>
      </c>
      <c r="H181" s="3">
        <v>145665000</v>
      </c>
      <c r="I181" s="3">
        <v>-247796000</v>
      </c>
      <c r="J181" s="3">
        <v>650672000</v>
      </c>
      <c r="K181" s="3">
        <v>-165909000</v>
      </c>
      <c r="L181" s="3">
        <v>165724000</v>
      </c>
      <c r="M181" s="3">
        <v>254587000</v>
      </c>
      <c r="N181" s="4">
        <v>-1457734000</v>
      </c>
      <c r="O181" s="3">
        <v>-1676842000</v>
      </c>
      <c r="P181" s="3">
        <v>453458000</v>
      </c>
      <c r="Q181" s="3">
        <v>183003000</v>
      </c>
      <c r="R181" s="3">
        <v>-417353000</v>
      </c>
    </row>
    <row r="182" spans="1:18" ht="16" x14ac:dyDescent="0.2">
      <c r="A182" s="2" t="s">
        <v>181</v>
      </c>
      <c r="B182" s="3" t="s">
        <v>23</v>
      </c>
      <c r="C182" s="3" t="s">
        <v>23</v>
      </c>
      <c r="D182" s="3" t="s">
        <v>23</v>
      </c>
      <c r="E182" s="3" t="s">
        <v>23</v>
      </c>
      <c r="F182" s="3" t="s">
        <v>23</v>
      </c>
      <c r="G182" s="3" t="s">
        <v>23</v>
      </c>
      <c r="H182" s="3" t="s">
        <v>23</v>
      </c>
      <c r="I182" s="3" t="s">
        <v>23</v>
      </c>
      <c r="J182" s="3" t="s">
        <v>23</v>
      </c>
      <c r="K182" s="3" t="s">
        <v>23</v>
      </c>
      <c r="L182" s="3" t="s">
        <v>23</v>
      </c>
      <c r="M182" s="3" t="s">
        <v>23</v>
      </c>
      <c r="N182" s="4" t="s">
        <v>23</v>
      </c>
      <c r="O182" s="3" t="s">
        <v>23</v>
      </c>
      <c r="P182" s="3" t="s">
        <v>23</v>
      </c>
      <c r="Q182" s="3" t="s">
        <v>23</v>
      </c>
      <c r="R182" s="3" t="s">
        <v>23</v>
      </c>
    </row>
    <row r="183" spans="1:18" ht="16" x14ac:dyDescent="0.2">
      <c r="A183" s="2" t="s">
        <v>182</v>
      </c>
      <c r="B183" s="3">
        <v>1146000</v>
      </c>
      <c r="C183" s="3">
        <v>6183000</v>
      </c>
      <c r="D183" s="3">
        <v>-162000</v>
      </c>
      <c r="E183" s="3">
        <v>11782000</v>
      </c>
      <c r="F183" s="3">
        <v>25570000</v>
      </c>
      <c r="G183" s="3">
        <v>9444000</v>
      </c>
      <c r="H183" s="3">
        <v>-14081000</v>
      </c>
      <c r="I183" s="3">
        <v>-359000</v>
      </c>
      <c r="J183" s="3">
        <v>655390000</v>
      </c>
      <c r="K183" s="3">
        <v>-56579000</v>
      </c>
      <c r="L183" s="3">
        <v>227416000</v>
      </c>
      <c r="M183" s="3">
        <v>596404000</v>
      </c>
      <c r="N183" s="4">
        <v>-1093752000</v>
      </c>
      <c r="O183" s="3">
        <v>-1618671000</v>
      </c>
      <c r="P183" s="3">
        <v>590656000</v>
      </c>
      <c r="Q183" s="3">
        <v>288488000</v>
      </c>
      <c r="R183" s="3">
        <v>-354225000</v>
      </c>
    </row>
    <row r="184" spans="1:18" ht="16" x14ac:dyDescent="0.2">
      <c r="A184" s="2" t="s">
        <v>53</v>
      </c>
      <c r="B184" s="3">
        <v>6742000</v>
      </c>
      <c r="C184" s="3">
        <v>11655000</v>
      </c>
      <c r="D184" s="3">
        <v>14803000</v>
      </c>
      <c r="E184" s="3">
        <v>22862000</v>
      </c>
      <c r="F184" s="3">
        <v>43856000</v>
      </c>
      <c r="G184" s="3">
        <v>71603000</v>
      </c>
      <c r="H184" s="3">
        <v>98020000</v>
      </c>
      <c r="I184" s="3">
        <v>203372000</v>
      </c>
      <c r="J184" s="3">
        <v>268435000</v>
      </c>
      <c r="K184" s="3">
        <v>239496000</v>
      </c>
      <c r="L184" s="3">
        <v>320789000</v>
      </c>
      <c r="M184" s="3">
        <v>471378000</v>
      </c>
      <c r="N184" s="4">
        <v>530283000</v>
      </c>
      <c r="O184" s="3">
        <v>97825000</v>
      </c>
      <c r="P184" s="3">
        <v>130750000</v>
      </c>
      <c r="Q184" s="3">
        <v>186704000</v>
      </c>
      <c r="R184" s="3">
        <v>115004000</v>
      </c>
    </row>
    <row r="185" spans="1:18" ht="16" x14ac:dyDescent="0.2">
      <c r="A185" s="2" t="s">
        <v>54</v>
      </c>
      <c r="B185" s="5">
        <v>11.79</v>
      </c>
      <c r="C185" s="5">
        <v>15.17</v>
      </c>
      <c r="D185" s="5">
        <v>13.76</v>
      </c>
      <c r="E185" s="5">
        <v>15.15</v>
      </c>
      <c r="F185" s="5">
        <v>19.52</v>
      </c>
      <c r="G185" s="5">
        <v>21.75</v>
      </c>
      <c r="H185" s="5">
        <v>22.63</v>
      </c>
      <c r="I185" s="5">
        <v>35.909999999999997</v>
      </c>
      <c r="J185" s="5">
        <v>36.39</v>
      </c>
      <c r="K185" s="5">
        <v>28.46</v>
      </c>
      <c r="L185" s="5">
        <v>30.39</v>
      </c>
      <c r="M185" s="5">
        <v>34.28</v>
      </c>
      <c r="N185" s="6">
        <v>34.049999999999997</v>
      </c>
      <c r="O185" s="5">
        <v>33.21</v>
      </c>
      <c r="P185" s="5">
        <v>34.28</v>
      </c>
      <c r="Q185" s="5">
        <v>34.630000000000003</v>
      </c>
      <c r="R185" s="5">
        <v>34.049999999999997</v>
      </c>
    </row>
    <row r="186" spans="1:18" ht="16" x14ac:dyDescent="0.2">
      <c r="A186" s="2" t="s">
        <v>183</v>
      </c>
      <c r="B186" s="3" t="s">
        <v>23</v>
      </c>
      <c r="C186" s="3" t="s">
        <v>23</v>
      </c>
      <c r="D186" s="3" t="s">
        <v>23</v>
      </c>
      <c r="E186" s="3" t="s">
        <v>23</v>
      </c>
      <c r="F186" s="3" t="s">
        <v>23</v>
      </c>
      <c r="G186" s="3" t="s">
        <v>23</v>
      </c>
      <c r="H186" s="3" t="s">
        <v>23</v>
      </c>
      <c r="I186" s="3" t="s">
        <v>23</v>
      </c>
      <c r="J186" s="3" t="s">
        <v>23</v>
      </c>
      <c r="K186" s="3" t="s">
        <v>23</v>
      </c>
      <c r="L186" s="3" t="s">
        <v>23</v>
      </c>
      <c r="M186" s="3" t="s">
        <v>23</v>
      </c>
      <c r="N186" s="4" t="s">
        <v>23</v>
      </c>
      <c r="O186" s="3" t="s">
        <v>23</v>
      </c>
      <c r="P186" s="3" t="s">
        <v>23</v>
      </c>
      <c r="Q186" s="3" t="s">
        <v>23</v>
      </c>
      <c r="R186" s="3" t="s">
        <v>23</v>
      </c>
    </row>
    <row r="187" spans="1:18" ht="16" x14ac:dyDescent="0.2">
      <c r="A187" s="2" t="s">
        <v>184</v>
      </c>
      <c r="B187" s="3">
        <v>-5782000</v>
      </c>
      <c r="C187" s="3">
        <v>5003000</v>
      </c>
      <c r="D187" s="3">
        <v>6545000</v>
      </c>
      <c r="E187" s="3">
        <v>8067000</v>
      </c>
      <c r="F187" s="3">
        <v>26423000</v>
      </c>
      <c r="G187" s="3">
        <v>55148000</v>
      </c>
      <c r="H187" s="3">
        <v>71211000</v>
      </c>
      <c r="I187" s="3">
        <v>124911000</v>
      </c>
      <c r="J187" s="3">
        <v>131329000</v>
      </c>
      <c r="K187" s="3">
        <v>133105000</v>
      </c>
      <c r="L187" s="3">
        <v>193170000</v>
      </c>
      <c r="M187" s="3">
        <v>228305000</v>
      </c>
      <c r="N187" s="4">
        <v>295637000</v>
      </c>
      <c r="O187" s="3">
        <v>43369000</v>
      </c>
      <c r="P187" s="3">
        <v>83699000</v>
      </c>
      <c r="Q187" s="3">
        <v>105485000</v>
      </c>
      <c r="R187" s="3">
        <v>63084000</v>
      </c>
    </row>
    <row r="188" spans="1:18" ht="16" x14ac:dyDescent="0.2">
      <c r="A188" s="34" t="s">
        <v>185</v>
      </c>
      <c r="B188" s="32">
        <v>-5648000</v>
      </c>
      <c r="C188" s="32" t="s">
        <v>23</v>
      </c>
      <c r="D188" s="32" t="s">
        <v>23</v>
      </c>
      <c r="E188" s="32">
        <v>10073330</v>
      </c>
      <c r="F188" s="32">
        <v>27314529</v>
      </c>
      <c r="G188" s="32">
        <v>55941429</v>
      </c>
      <c r="H188" s="32">
        <v>72005045</v>
      </c>
      <c r="I188" s="32">
        <v>125511946</v>
      </c>
      <c r="J188" s="32">
        <v>132079779</v>
      </c>
      <c r="K188" s="32">
        <v>133119659</v>
      </c>
      <c r="L188" s="32">
        <v>193170000</v>
      </c>
      <c r="M188" s="32">
        <v>230136732</v>
      </c>
      <c r="N188" s="33">
        <v>298040294</v>
      </c>
      <c r="O188" s="32">
        <v>44074182</v>
      </c>
      <c r="P188" s="32">
        <v>84364621</v>
      </c>
      <c r="Q188" s="32">
        <v>106087967</v>
      </c>
      <c r="R188" s="32">
        <v>63502308</v>
      </c>
    </row>
    <row r="189" spans="1:18" ht="16" x14ac:dyDescent="0.2">
      <c r="A189" s="21" t="s">
        <v>198</v>
      </c>
      <c r="B189" s="22"/>
      <c r="C189" s="23" t="e">
        <f>(C188/B188)-1</f>
        <v>#VALUE!</v>
      </c>
      <c r="D189" s="23" t="e">
        <f>(D188/C188)-1</f>
        <v>#VALUE!</v>
      </c>
      <c r="E189" s="23" t="e">
        <f>(E188/D188)-1</f>
        <v>#VALUE!</v>
      </c>
      <c r="F189" s="23">
        <f t="shared" ref="F189:R189" si="11">(F188/E188)-1</f>
        <v>1.7115689647812591</v>
      </c>
      <c r="G189" s="23">
        <f t="shared" si="11"/>
        <v>1.048046627492643</v>
      </c>
      <c r="H189" s="23">
        <f t="shared" si="11"/>
        <v>0.28715061962396415</v>
      </c>
      <c r="I189" s="23">
        <f t="shared" si="11"/>
        <v>0.74309933422026186</v>
      </c>
      <c r="J189" s="23">
        <f t="shared" si="11"/>
        <v>5.2328349685535125E-2</v>
      </c>
      <c r="K189" s="23">
        <f t="shared" si="11"/>
        <v>7.8731203812811845E-3</v>
      </c>
      <c r="L189" s="23">
        <f t="shared" si="11"/>
        <v>0.45110047194456837</v>
      </c>
      <c r="M189" s="23">
        <f t="shared" si="11"/>
        <v>0.19136890821556141</v>
      </c>
      <c r="N189" s="23">
        <f t="shared" si="11"/>
        <v>0.29505747044326669</v>
      </c>
      <c r="O189" s="23"/>
      <c r="P189" s="23">
        <f t="shared" si="11"/>
        <v>0.91415057913043052</v>
      </c>
      <c r="Q189" s="23">
        <f t="shared" si="11"/>
        <v>0.2574935528958282</v>
      </c>
      <c r="R189" s="23">
        <f t="shared" si="11"/>
        <v>-0.40141837198181018</v>
      </c>
    </row>
    <row r="190" spans="1:18" ht="16" x14ac:dyDescent="0.2">
      <c r="A190" s="24" t="s">
        <v>199</v>
      </c>
      <c r="B190" s="25">
        <f t="shared" ref="B190:R190" si="12">B188/B2</f>
        <v>-9.8730902352900052E-2</v>
      </c>
      <c r="C190" s="25" t="e">
        <f t="shared" si="12"/>
        <v>#VALUE!</v>
      </c>
      <c r="D190" s="25" t="e">
        <f t="shared" si="12"/>
        <v>#VALUE!</v>
      </c>
      <c r="E190" s="25">
        <f t="shared" si="12"/>
        <v>6.6742176785110879E-2</v>
      </c>
      <c r="F190" s="25">
        <f t="shared" si="12"/>
        <v>0.1215854184008226</v>
      </c>
      <c r="G190" s="25">
        <f t="shared" si="12"/>
        <v>0.16996189778848578</v>
      </c>
      <c r="H190" s="25">
        <f t="shared" si="12"/>
        <v>0.16627535810200741</v>
      </c>
      <c r="I190" s="25">
        <f t="shared" si="12"/>
        <v>0.22162099177873207</v>
      </c>
      <c r="J190" s="25">
        <f t="shared" si="12"/>
        <v>0.17904971050780091</v>
      </c>
      <c r="K190" s="25">
        <f t="shared" si="12"/>
        <v>0.15820570478492668</v>
      </c>
      <c r="L190" s="25">
        <f t="shared" si="12"/>
        <v>0.18300862888953734</v>
      </c>
      <c r="M190" s="25">
        <f t="shared" si="12"/>
        <v>0.16734563683721418</v>
      </c>
      <c r="N190" s="25">
        <f t="shared" si="12"/>
        <v>0.19135186841393959</v>
      </c>
      <c r="O190" s="25">
        <f t="shared" si="12"/>
        <v>0.13189268240131433</v>
      </c>
      <c r="P190" s="25">
        <f t="shared" si="12"/>
        <v>0.22763842388723396</v>
      </c>
      <c r="Q190" s="25">
        <f t="shared" si="12"/>
        <v>0.23489653637766614</v>
      </c>
      <c r="R190" s="25">
        <f t="shared" si="12"/>
        <v>0.15830499652240246</v>
      </c>
    </row>
    <row r="191" spans="1:18" ht="16" x14ac:dyDescent="0.2">
      <c r="A191" s="2" t="s">
        <v>186</v>
      </c>
      <c r="B191" s="3" t="s">
        <v>23</v>
      </c>
      <c r="C191" s="3">
        <v>22856000</v>
      </c>
      <c r="D191" s="3">
        <v>7305000</v>
      </c>
      <c r="E191" s="3">
        <v>-51045000</v>
      </c>
      <c r="F191" s="3">
        <v>25035000</v>
      </c>
      <c r="G191" s="3">
        <v>59146000</v>
      </c>
      <c r="H191" s="3">
        <v>75822000</v>
      </c>
      <c r="I191" s="3">
        <v>123864000</v>
      </c>
      <c r="J191" s="3">
        <v>129473000</v>
      </c>
      <c r="K191" s="3">
        <v>131330000</v>
      </c>
      <c r="L191" s="3">
        <v>196895000</v>
      </c>
      <c r="M191" s="3">
        <v>232138000</v>
      </c>
      <c r="N191" s="4">
        <v>299757000</v>
      </c>
      <c r="O191" s="3">
        <v>43369000</v>
      </c>
      <c r="P191" s="3">
        <v>87819000</v>
      </c>
      <c r="Q191" s="3">
        <v>105485000</v>
      </c>
      <c r="R191" s="3">
        <v>63084000</v>
      </c>
    </row>
    <row r="192" spans="1:18" ht="16" x14ac:dyDescent="0.2">
      <c r="A192" s="2" t="s">
        <v>187</v>
      </c>
      <c r="B192" s="5">
        <v>-0.12</v>
      </c>
      <c r="C192" s="5">
        <v>0.1</v>
      </c>
      <c r="D192" s="5">
        <v>0.14000000000000001</v>
      </c>
      <c r="E192" s="5">
        <v>0.16</v>
      </c>
      <c r="F192" s="5">
        <v>0.47</v>
      </c>
      <c r="G192" s="5">
        <v>0.96</v>
      </c>
      <c r="H192" s="5">
        <v>1.23</v>
      </c>
      <c r="I192" s="5">
        <v>2.16</v>
      </c>
      <c r="J192" s="5">
        <v>2.2799999999999998</v>
      </c>
      <c r="K192" s="5">
        <v>2.31</v>
      </c>
      <c r="L192" s="5">
        <v>3.34</v>
      </c>
      <c r="M192" s="5">
        <v>3.94</v>
      </c>
      <c r="N192" s="6">
        <v>5.1100000000000003</v>
      </c>
      <c r="O192" s="5">
        <v>0.75</v>
      </c>
      <c r="P192" s="5">
        <v>1.45</v>
      </c>
      <c r="Q192" s="5">
        <v>1.82</v>
      </c>
      <c r="R192" s="5">
        <v>1.0900000000000001</v>
      </c>
    </row>
    <row r="193" spans="1:18" ht="16" x14ac:dyDescent="0.2">
      <c r="A193" s="2" t="s">
        <v>188</v>
      </c>
      <c r="B193" s="3" t="s">
        <v>23</v>
      </c>
      <c r="C193" s="3" t="s">
        <v>23</v>
      </c>
      <c r="D193" s="3" t="s">
        <v>23</v>
      </c>
      <c r="E193" s="5">
        <v>37.299999999999997</v>
      </c>
      <c r="F193" s="5">
        <v>36.619999999999997</v>
      </c>
      <c r="G193" s="5">
        <v>18.79</v>
      </c>
      <c r="H193" s="5">
        <v>24.86</v>
      </c>
      <c r="I193" s="5">
        <v>29.31</v>
      </c>
      <c r="J193" s="5">
        <v>48.74</v>
      </c>
      <c r="K193" s="5">
        <v>82.04</v>
      </c>
      <c r="L193" s="5">
        <v>54.23</v>
      </c>
      <c r="M193" s="5">
        <v>35.97</v>
      </c>
      <c r="N193" s="6">
        <v>31.04</v>
      </c>
      <c r="O193" s="5">
        <v>44.98</v>
      </c>
      <c r="P193" s="5">
        <v>38.58</v>
      </c>
      <c r="Q193" s="5">
        <v>35.04</v>
      </c>
      <c r="R193" s="5">
        <v>32.35</v>
      </c>
    </row>
    <row r="194" spans="1:18" ht="16" x14ac:dyDescent="0.2">
      <c r="A194" s="2" t="s">
        <v>189</v>
      </c>
      <c r="B194" s="5">
        <v>6.35</v>
      </c>
      <c r="C194" s="5">
        <v>-27.03</v>
      </c>
      <c r="D194" s="5">
        <v>3.08</v>
      </c>
      <c r="E194" s="5">
        <v>3.94</v>
      </c>
      <c r="F194" s="5">
        <v>2.0499999999999998</v>
      </c>
      <c r="G194" s="5">
        <v>2.2599999999999998</v>
      </c>
      <c r="H194" s="5">
        <v>1.95</v>
      </c>
      <c r="I194" s="5">
        <v>1.35</v>
      </c>
      <c r="J194" s="5">
        <v>1.24</v>
      </c>
      <c r="K194" s="5">
        <v>1.58</v>
      </c>
      <c r="L194" s="5">
        <v>1.63</v>
      </c>
      <c r="M194" s="5">
        <v>1.3</v>
      </c>
      <c r="N194" s="6">
        <v>1.42</v>
      </c>
      <c r="O194" s="5">
        <v>1.3</v>
      </c>
      <c r="P194" s="5">
        <v>1.61</v>
      </c>
      <c r="Q194" s="5">
        <v>1.22</v>
      </c>
      <c r="R194" s="5">
        <v>1.64</v>
      </c>
    </row>
    <row r="196" spans="1:18" ht="16" x14ac:dyDescent="0.2">
      <c r="A196" s="7"/>
    </row>
  </sheetData>
  <hyperlinks>
    <hyperlink ref="A1" r:id="rId1" tooltip="ROIC AI" display="ROIC AI" xr:uid="{00000000-0004-0000-0000-000000000000}"/>
  </hyperlinks>
  <pageMargins left="0.7" right="0.7" top="0.75" bottom="0.75" header="0.3" footer="0.3"/>
  <ignoredErrors>
    <ignoredError sqref="B1:R1 A4:R7 A15:R16 A19:R33 A191:R195 A2:R2 A9:R11 A13:R13 A37:R95 A130:R142 A144:R171 A97:R128 A96:L96 A173:R188 A172:M172 O172:R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A2BF-3DD6-484D-B2E3-C1103AA44014}">
  <dimension ref="A1:R110"/>
  <sheetViews>
    <sheetView tabSelected="1" workbookViewId="0">
      <selection activeCell="G25" sqref="G25"/>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11236767811</v>
      </c>
      <c r="B3" s="36" t="s">
        <v>200</v>
      </c>
      <c r="C3" s="37">
        <f>Financials!N8*0.01</f>
        <v>0.84150000000000003</v>
      </c>
      <c r="D3" s="36" t="s">
        <v>201</v>
      </c>
      <c r="E3" s="37">
        <f>SUM(C11:E11)/3</f>
        <v>0.23265824138846006</v>
      </c>
      <c r="F3" s="38" t="s">
        <v>202</v>
      </c>
      <c r="G3" s="39">
        <f>AVERAGE(Financials!J129:N129)</f>
        <v>2.3405272629826611E-3</v>
      </c>
      <c r="H3" s="38" t="s">
        <v>203</v>
      </c>
      <c r="I3" s="40">
        <f>J15*(1+I7)/(I6-I7)</f>
        <v>10448958296.826914</v>
      </c>
      <c r="J3" s="41" t="s">
        <v>204</v>
      </c>
      <c r="K3" s="42">
        <f>(Financials!N172*-1)/Model!A3</f>
        <v>0</v>
      </c>
      <c r="L3" s="43" t="s">
        <v>205</v>
      </c>
      <c r="M3" s="44"/>
      <c r="N3" s="116" t="s">
        <v>206</v>
      </c>
      <c r="O3" s="117"/>
      <c r="P3" s="44"/>
      <c r="Q3" s="44"/>
      <c r="R3" s="44"/>
    </row>
    <row r="4" spans="1:18" ht="22" customHeight="1" x14ac:dyDescent="0.2">
      <c r="A4" s="45">
        <f>Financials!N56-Financials!N96-Financials!N105</f>
        <v>507545000</v>
      </c>
      <c r="B4" s="46" t="s">
        <v>207</v>
      </c>
      <c r="C4" s="47">
        <f>Financials!N17*0.01</f>
        <v>0.2747</v>
      </c>
      <c r="D4" s="46" t="s">
        <v>208</v>
      </c>
      <c r="E4" s="47">
        <f>SUM(C13:E13)/3</f>
        <v>0.1987975019463063</v>
      </c>
      <c r="F4" s="48" t="s">
        <v>209</v>
      </c>
      <c r="G4" s="49">
        <f>A5*(1+(5*G3))</f>
        <v>60932988.252396412</v>
      </c>
      <c r="H4" s="48" t="s">
        <v>210</v>
      </c>
      <c r="I4" s="50">
        <f>NPV(I6,F15,G15,H15,I15,(J15+I3))</f>
        <v>8554067931.5916796</v>
      </c>
      <c r="J4" s="48" t="s">
        <v>211</v>
      </c>
      <c r="K4" s="51" cm="1">
        <f t="array" ref="K4">_FV(A1,"Change (%)",TRUE)</f>
        <v>7.0709999999999992E-3</v>
      </c>
      <c r="L4" s="52" t="s">
        <v>212</v>
      </c>
      <c r="M4" s="44"/>
      <c r="N4" s="118" t="s">
        <v>213</v>
      </c>
      <c r="O4" s="119"/>
      <c r="P4" s="44"/>
      <c r="Q4" s="44"/>
      <c r="R4" s="44"/>
    </row>
    <row r="5" spans="1:18" ht="22" customHeight="1" x14ac:dyDescent="0.2">
      <c r="A5" s="45" cm="1">
        <f t="array" ref="A5">_FV(A1,"Shares outstanding",TRUE)</f>
        <v>60228160</v>
      </c>
      <c r="B5" s="46" t="s">
        <v>214</v>
      </c>
      <c r="C5" s="47">
        <f>F14</f>
        <v>0.26278240190249702</v>
      </c>
      <c r="D5" s="53" t="s">
        <v>215</v>
      </c>
      <c r="E5" s="47">
        <f>SUM(C16:E16)/3</f>
        <v>0.21678083351380364</v>
      </c>
      <c r="F5" s="48" t="s">
        <v>216</v>
      </c>
      <c r="G5" s="49">
        <f>Financials!N56</f>
        <v>536545000</v>
      </c>
      <c r="H5" s="48" t="s">
        <v>217</v>
      </c>
      <c r="I5" s="50">
        <f>I4+G5-G6</f>
        <v>9061612931.5916786</v>
      </c>
      <c r="J5" s="48" t="s">
        <v>218</v>
      </c>
      <c r="K5" s="54" cm="1">
        <f t="array" ref="K5">_FV(A1,"Price")</f>
        <v>186.57</v>
      </c>
      <c r="L5" s="55" t="s">
        <v>219</v>
      </c>
      <c r="M5" s="44"/>
      <c r="N5" s="56" t="s">
        <v>220</v>
      </c>
      <c r="O5" s="57">
        <f>Financials!N20</f>
        <v>3406000</v>
      </c>
      <c r="P5" s="44"/>
      <c r="Q5" s="44"/>
      <c r="R5" s="44"/>
    </row>
    <row r="6" spans="1:18" ht="22" customHeight="1" x14ac:dyDescent="0.2">
      <c r="A6" s="58">
        <f>O20/F10</f>
        <v>6.6805991741973845</v>
      </c>
      <c r="B6" s="46" t="s">
        <v>221</v>
      </c>
      <c r="C6" s="47">
        <f>F17</f>
        <v>0.232461355529132</v>
      </c>
      <c r="D6" s="53" t="s">
        <v>199</v>
      </c>
      <c r="E6" s="47">
        <f>Financials!N33/Financials!N126</f>
        <v>0.22458190710784576</v>
      </c>
      <c r="F6" s="46" t="s">
        <v>222</v>
      </c>
      <c r="G6" s="49">
        <f>Financials!N96+Financials!N105</f>
        <v>29000000</v>
      </c>
      <c r="H6" s="48" t="s">
        <v>223</v>
      </c>
      <c r="I6" s="51">
        <f>N25</f>
        <v>9.808144776804148E-2</v>
      </c>
      <c r="J6" s="48" t="s">
        <v>224</v>
      </c>
      <c r="K6" s="59">
        <f>I5/G4</f>
        <v>148.71440235388911</v>
      </c>
      <c r="L6" s="60" t="s">
        <v>225</v>
      </c>
      <c r="M6" s="44"/>
      <c r="N6" s="56" t="s">
        <v>226</v>
      </c>
      <c r="O6" s="57">
        <f>Financials!N96</f>
        <v>0</v>
      </c>
      <c r="P6" s="44"/>
      <c r="Q6" s="44"/>
      <c r="R6" s="44"/>
    </row>
    <row r="7" spans="1:18" ht="22" customHeight="1" thickBot="1" x14ac:dyDescent="0.25">
      <c r="A7" s="61">
        <f>O20/F12</f>
        <v>25.422551608597285</v>
      </c>
      <c r="B7" s="62" t="s">
        <v>227</v>
      </c>
      <c r="C7" s="63">
        <f>F15/A3</f>
        <v>3.4796482990174335E-2</v>
      </c>
      <c r="D7" s="62" t="s">
        <v>228</v>
      </c>
      <c r="E7" s="64">
        <f>(Financials!N16*(1-0.25))/(Financials!N126+Financials!N105+Financials!N96)</f>
        <v>0.22348060333568992</v>
      </c>
      <c r="F7" s="62" t="s">
        <v>195</v>
      </c>
      <c r="G7" s="65">
        <f>(Financials!N96+Financials!N105)/Financials!N126</f>
        <v>2.0615845054152138E-2</v>
      </c>
      <c r="H7" s="66" t="s">
        <v>229</v>
      </c>
      <c r="I7" s="67">
        <v>2.5000000000000001E-2</v>
      </c>
      <c r="J7" s="68" t="s">
        <v>230</v>
      </c>
      <c r="K7" s="69">
        <f>K6/K5-1</f>
        <v>-0.20290291925878157</v>
      </c>
      <c r="L7" s="70" t="s">
        <v>231</v>
      </c>
      <c r="M7" s="44"/>
      <c r="N7" s="56" t="s">
        <v>232</v>
      </c>
      <c r="O7" s="57">
        <f>Financials!N105</f>
        <v>29000000</v>
      </c>
      <c r="P7" s="44"/>
      <c r="Q7" s="44"/>
      <c r="R7" s="44"/>
    </row>
    <row r="8" spans="1:18" ht="22" customHeight="1" x14ac:dyDescent="0.2">
      <c r="A8" s="71"/>
      <c r="B8" s="44"/>
      <c r="C8" s="44"/>
      <c r="D8" s="44"/>
      <c r="E8" s="44"/>
      <c r="F8" s="44"/>
      <c r="G8" s="44"/>
      <c r="H8" s="44"/>
      <c r="I8" s="44"/>
      <c r="J8" s="72"/>
      <c r="K8" s="72"/>
      <c r="L8" s="72"/>
      <c r="M8" s="44"/>
      <c r="N8" s="73" t="s">
        <v>213</v>
      </c>
      <c r="O8" s="74">
        <f>O5/(O6+O7)</f>
        <v>0.11744827586206896</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233</v>
      </c>
      <c r="O9" s="57">
        <f>Financials!N25</f>
        <v>131807000</v>
      </c>
      <c r="P9" s="44"/>
      <c r="Q9" s="44"/>
      <c r="R9" s="44"/>
    </row>
    <row r="10" spans="1:18" ht="22" customHeight="1" x14ac:dyDescent="0.2">
      <c r="A10" s="81" t="s">
        <v>234</v>
      </c>
      <c r="B10" s="82">
        <v>737671000</v>
      </c>
      <c r="C10" s="82">
        <v>841434000</v>
      </c>
      <c r="D10" s="82">
        <v>1055524000</v>
      </c>
      <c r="E10" s="83">
        <v>1375218000</v>
      </c>
      <c r="F10" s="82">
        <v>1682000000</v>
      </c>
      <c r="G10" s="82">
        <v>1868000000</v>
      </c>
      <c r="H10" s="82">
        <v>2124000000</v>
      </c>
      <c r="I10" s="82">
        <v>2400000000</v>
      </c>
      <c r="J10" s="83">
        <v>2666000000</v>
      </c>
      <c r="K10" s="84" t="s">
        <v>235</v>
      </c>
      <c r="L10" s="72"/>
      <c r="N10" s="56" t="s">
        <v>236</v>
      </c>
      <c r="O10" s="57">
        <f>Financials!N24</f>
        <v>447723000</v>
      </c>
      <c r="P10" s="44"/>
      <c r="Q10" s="44"/>
      <c r="R10" s="44"/>
    </row>
    <row r="11" spans="1:18" ht="22" customHeight="1" x14ac:dyDescent="0.2">
      <c r="A11" s="85"/>
      <c r="B11" s="86"/>
      <c r="C11" s="86">
        <f t="shared" ref="C11:J11" si="0">(C10/B10)-1</f>
        <v>0.14066297848227727</v>
      </c>
      <c r="D11" s="86">
        <f t="shared" si="0"/>
        <v>0.25443469125326534</v>
      </c>
      <c r="E11" s="86">
        <f t="shared" si="0"/>
        <v>0.30287705442983759</v>
      </c>
      <c r="F11" s="87">
        <f t="shared" si="0"/>
        <v>0.22307881368626648</v>
      </c>
      <c r="G11" s="86">
        <f t="shared" si="0"/>
        <v>0.11058263971462545</v>
      </c>
      <c r="H11" s="86">
        <f t="shared" si="0"/>
        <v>0.13704496788008558</v>
      </c>
      <c r="I11" s="86">
        <f t="shared" si="0"/>
        <v>0.12994350282485878</v>
      </c>
      <c r="J11" s="88">
        <f t="shared" si="0"/>
        <v>0.11083333333333334</v>
      </c>
      <c r="K11" s="88">
        <f>AVERAGE(F11:J11)</f>
        <v>0.14229665148783394</v>
      </c>
      <c r="L11" s="72"/>
      <c r="M11" s="72"/>
      <c r="N11" s="56" t="s">
        <v>237</v>
      </c>
      <c r="O11" s="89">
        <f>O9/O10</f>
        <v>0.29439407848156113</v>
      </c>
      <c r="P11" s="44"/>
      <c r="Q11" s="44"/>
      <c r="R11" s="44"/>
    </row>
    <row r="12" spans="1:18" ht="22" customHeight="1" x14ac:dyDescent="0.2">
      <c r="A12" s="81" t="s">
        <v>141</v>
      </c>
      <c r="B12" s="82">
        <v>180576000</v>
      </c>
      <c r="C12" s="82">
        <v>143453000</v>
      </c>
      <c r="D12" s="82">
        <v>195960000</v>
      </c>
      <c r="E12" s="82">
        <v>281389000</v>
      </c>
      <c r="F12" s="90">
        <v>442000000</v>
      </c>
      <c r="G12" s="82">
        <v>481000000</v>
      </c>
      <c r="H12" s="82">
        <v>552000000</v>
      </c>
      <c r="I12" s="82">
        <v>583000000</v>
      </c>
      <c r="J12" s="83">
        <v>673000000</v>
      </c>
      <c r="K12" s="91" t="s">
        <v>238</v>
      </c>
      <c r="L12" s="72"/>
      <c r="M12" s="72"/>
      <c r="N12" s="56" t="s">
        <v>239</v>
      </c>
      <c r="O12" s="89">
        <f>O8*(1-O11)</f>
        <v>8.2872198920406995E-2</v>
      </c>
      <c r="P12" s="44"/>
      <c r="Q12" s="44"/>
      <c r="R12" s="44"/>
    </row>
    <row r="13" spans="1:18" ht="22" customHeight="1" x14ac:dyDescent="0.2">
      <c r="A13" s="85"/>
      <c r="B13" s="86"/>
      <c r="C13" s="86">
        <f t="shared" ref="C13:J13" si="1">(C12/B12)-1</f>
        <v>-0.20558102959418745</v>
      </c>
      <c r="D13" s="86">
        <f t="shared" si="1"/>
        <v>0.36602232089952813</v>
      </c>
      <c r="E13" s="86">
        <f t="shared" si="1"/>
        <v>0.43595121453357821</v>
      </c>
      <c r="F13" s="87">
        <f t="shared" si="1"/>
        <v>0.57077924154817716</v>
      </c>
      <c r="G13" s="86">
        <f t="shared" si="1"/>
        <v>8.8235294117646967E-2</v>
      </c>
      <c r="H13" s="86">
        <f t="shared" si="1"/>
        <v>0.14760914760914767</v>
      </c>
      <c r="I13" s="86">
        <f t="shared" si="1"/>
        <v>5.6159420289854989E-2</v>
      </c>
      <c r="J13" s="88">
        <f t="shared" si="1"/>
        <v>0.15437392795883365</v>
      </c>
      <c r="K13" s="88">
        <f>AVERAGE(F13:J13)</f>
        <v>0.20343140630473208</v>
      </c>
      <c r="L13" s="72"/>
      <c r="M13" s="72"/>
      <c r="N13" s="118" t="s">
        <v>240</v>
      </c>
      <c r="O13" s="119"/>
      <c r="P13" s="44"/>
      <c r="Q13" s="44"/>
      <c r="R13" s="44"/>
    </row>
    <row r="14" spans="1:18" ht="22" customHeight="1" x14ac:dyDescent="0.2">
      <c r="A14" s="92" t="s">
        <v>241</v>
      </c>
      <c r="B14" s="93">
        <f>B12/B10</f>
        <v>0.2447920549947063</v>
      </c>
      <c r="C14" s="93">
        <f t="shared" ref="C14:J14" si="2">C12/C10</f>
        <v>0.17048633642091954</v>
      </c>
      <c r="D14" s="93">
        <f t="shared" si="2"/>
        <v>0.1856518658031461</v>
      </c>
      <c r="E14" s="93">
        <f t="shared" si="2"/>
        <v>0.20461410481829062</v>
      </c>
      <c r="F14" s="94">
        <f t="shared" si="2"/>
        <v>0.26278240190249702</v>
      </c>
      <c r="G14" s="93">
        <f t="shared" si="2"/>
        <v>0.25749464668094219</v>
      </c>
      <c r="H14" s="93">
        <f t="shared" si="2"/>
        <v>0.25988700564971751</v>
      </c>
      <c r="I14" s="93">
        <f t="shared" si="2"/>
        <v>0.24291666666666667</v>
      </c>
      <c r="J14" s="95">
        <f t="shared" si="2"/>
        <v>0.25243810952738183</v>
      </c>
      <c r="K14" s="95"/>
      <c r="L14" s="72"/>
      <c r="M14" s="72"/>
      <c r="N14" s="56" t="s">
        <v>242</v>
      </c>
      <c r="O14" s="89">
        <f>'[1]US Treasury Bonds'!$C$8</f>
        <v>4.1210000000000004E-2</v>
      </c>
      <c r="P14" s="44"/>
      <c r="Q14" s="44"/>
      <c r="R14" s="44"/>
    </row>
    <row r="15" spans="1:18" ht="22" customHeight="1" x14ac:dyDescent="0.2">
      <c r="A15" s="81" t="s">
        <v>184</v>
      </c>
      <c r="B15" s="82">
        <v>132079779</v>
      </c>
      <c r="C15" s="82">
        <v>133119659</v>
      </c>
      <c r="D15" s="82">
        <v>193170000</v>
      </c>
      <c r="E15" s="82">
        <v>230136732</v>
      </c>
      <c r="F15" s="90">
        <v>391000000</v>
      </c>
      <c r="G15" s="82">
        <v>440000000</v>
      </c>
      <c r="H15" s="82">
        <v>515000000</v>
      </c>
      <c r="I15" s="82">
        <v>629000000</v>
      </c>
      <c r="J15" s="83">
        <v>745000000</v>
      </c>
      <c r="K15" s="91" t="s">
        <v>243</v>
      </c>
      <c r="L15" s="72"/>
      <c r="M15" s="72"/>
      <c r="N15" s="56" t="s">
        <v>244</v>
      </c>
      <c r="O15" s="96">
        <f>1.33</f>
        <v>1.33</v>
      </c>
      <c r="P15" s="44"/>
      <c r="Q15" s="44"/>
      <c r="R15" s="44"/>
    </row>
    <row r="16" spans="1:18" ht="22" customHeight="1" x14ac:dyDescent="0.2">
      <c r="A16" s="97"/>
      <c r="B16" s="86"/>
      <c r="C16" s="86">
        <f t="shared" ref="C16:J16" si="3">(C15/B15)-1</f>
        <v>7.8731203812811845E-3</v>
      </c>
      <c r="D16" s="86">
        <f t="shared" si="3"/>
        <v>0.45110047194456837</v>
      </c>
      <c r="E16" s="86">
        <f t="shared" si="3"/>
        <v>0.19136890821556141</v>
      </c>
      <c r="F16" s="87">
        <f t="shared" si="3"/>
        <v>0.69898997262201501</v>
      </c>
      <c r="G16" s="86">
        <f t="shared" si="3"/>
        <v>0.1253196930946292</v>
      </c>
      <c r="H16" s="86">
        <f t="shared" si="3"/>
        <v>0.17045454545454541</v>
      </c>
      <c r="I16" s="86">
        <f t="shared" si="3"/>
        <v>0.22135922330097091</v>
      </c>
      <c r="J16" s="88">
        <f t="shared" si="3"/>
        <v>0.18441971383147848</v>
      </c>
      <c r="K16" s="88">
        <f>AVERAGE(F16:J16)</f>
        <v>0.2801086296607278</v>
      </c>
      <c r="L16" s="72"/>
      <c r="M16" s="72"/>
      <c r="N16" s="56" t="s">
        <v>245</v>
      </c>
      <c r="O16" s="89">
        <v>8.4000000000000005E-2</v>
      </c>
      <c r="P16" s="44"/>
      <c r="Q16" s="44"/>
      <c r="R16" s="44"/>
    </row>
    <row r="17" spans="1:18" ht="22" customHeight="1" x14ac:dyDescent="0.2">
      <c r="A17" s="92" t="s">
        <v>199</v>
      </c>
      <c r="B17" s="93">
        <f>B15/B10</f>
        <v>0.17904971050780091</v>
      </c>
      <c r="C17" s="93">
        <f t="shared" ref="C17:J17" si="4">C15/C10</f>
        <v>0.15820570478492668</v>
      </c>
      <c r="D17" s="93">
        <f t="shared" si="4"/>
        <v>0.18300862888953734</v>
      </c>
      <c r="E17" s="95">
        <f t="shared" si="4"/>
        <v>0.16734563683721418</v>
      </c>
      <c r="F17" s="93">
        <f t="shared" si="4"/>
        <v>0.232461355529132</v>
      </c>
      <c r="G17" s="93">
        <f t="shared" si="4"/>
        <v>0.23554603854389722</v>
      </c>
      <c r="H17" s="93">
        <f t="shared" si="4"/>
        <v>0.24246704331450095</v>
      </c>
      <c r="I17" s="93">
        <f t="shared" si="4"/>
        <v>0.26208333333333333</v>
      </c>
      <c r="J17" s="95">
        <f t="shared" si="4"/>
        <v>0.27944486121530382</v>
      </c>
      <c r="K17" s="95"/>
      <c r="L17" s="72"/>
      <c r="M17" s="72"/>
      <c r="N17" s="98" t="s">
        <v>240</v>
      </c>
      <c r="O17" s="99">
        <f>(O14)+((O15)*(O16-O14))</f>
        <v>9.8120700000000005E-2</v>
      </c>
      <c r="P17" s="44"/>
      <c r="Q17" s="44"/>
      <c r="R17" s="44"/>
    </row>
    <row r="18" spans="1:18" ht="22" customHeight="1" x14ac:dyDescent="0.2">
      <c r="A18" s="100" t="s">
        <v>195</v>
      </c>
      <c r="B18" s="101">
        <v>0.30337892325765609</v>
      </c>
      <c r="C18" s="101">
        <v>0.20332807991411969</v>
      </c>
      <c r="D18" s="101">
        <v>0.20606960467845381</v>
      </c>
      <c r="E18" s="101">
        <v>0.23440707259036964</v>
      </c>
      <c r="F18" s="102"/>
      <c r="G18" s="101"/>
      <c r="H18" s="101"/>
      <c r="I18" s="101"/>
      <c r="J18" s="103"/>
      <c r="K18" s="104"/>
      <c r="L18" s="72"/>
      <c r="M18" s="72"/>
      <c r="N18" s="118" t="s">
        <v>246</v>
      </c>
      <c r="O18" s="119"/>
      <c r="P18" s="44"/>
      <c r="Q18" s="44"/>
      <c r="R18" s="44"/>
    </row>
    <row r="19" spans="1:18" ht="22" customHeight="1" x14ac:dyDescent="0.2">
      <c r="A19" s="72"/>
      <c r="B19" s="72"/>
      <c r="C19" s="72"/>
      <c r="D19" s="72"/>
      <c r="E19" s="72"/>
      <c r="F19" s="72" t="s">
        <v>247</v>
      </c>
      <c r="G19" s="72"/>
      <c r="H19" s="72"/>
      <c r="I19" s="72"/>
      <c r="J19" s="72"/>
      <c r="K19" s="72"/>
      <c r="L19" s="72"/>
      <c r="M19" s="72"/>
      <c r="N19" s="56" t="s">
        <v>223</v>
      </c>
      <c r="O19" s="105">
        <f>O6+O7</f>
        <v>29000000</v>
      </c>
      <c r="P19" s="44"/>
      <c r="Q19" s="44"/>
      <c r="R19" s="44"/>
    </row>
    <row r="20" spans="1:18" ht="22" customHeight="1" x14ac:dyDescent="0.2">
      <c r="B20" s="106"/>
      <c r="C20" s="106"/>
      <c r="D20" s="106"/>
      <c r="E20" s="106"/>
      <c r="F20" s="72"/>
      <c r="G20" s="72"/>
      <c r="H20" s="72"/>
      <c r="I20" s="72"/>
      <c r="J20" s="72"/>
      <c r="K20" s="72"/>
      <c r="L20" s="72"/>
      <c r="M20" s="72"/>
      <c r="N20" s="56" t="s">
        <v>200</v>
      </c>
      <c r="O20" s="105">
        <f>A3</f>
        <v>11236767811</v>
      </c>
      <c r="P20" s="44"/>
      <c r="Q20" s="44"/>
      <c r="R20" s="44"/>
    </row>
    <row r="21" spans="1:18" ht="22" customHeight="1" x14ac:dyDescent="0.2">
      <c r="A21" s="120" t="str" cm="1">
        <f t="array" ref="A21">_FV(A1,"Industry")</f>
        <v>Software &amp; IT Services</v>
      </c>
      <c r="B21" s="120"/>
      <c r="C21" s="121" cm="1">
        <f t="array" ref="C21">_FV(A1,"Year incorporated",TRUE)</f>
        <v>2013</v>
      </c>
      <c r="D21" s="121"/>
      <c r="E21" s="121"/>
      <c r="F21" s="72"/>
      <c r="G21" s="72"/>
      <c r="H21" s="72"/>
      <c r="I21" s="72"/>
      <c r="J21" s="72"/>
      <c r="K21" s="72"/>
      <c r="M21" s="72"/>
      <c r="N21" s="56" t="s">
        <v>248</v>
      </c>
      <c r="O21" s="105">
        <f>O19+O20</f>
        <v>11265767811</v>
      </c>
      <c r="P21" s="44"/>
      <c r="Q21" s="44"/>
      <c r="R21" s="44"/>
    </row>
    <row r="22" spans="1:18" ht="22" customHeight="1" x14ac:dyDescent="0.2">
      <c r="A22" s="109" t="str" cm="1">
        <f t="array" ref="A22">_FV(A1,"Description")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B22" s="109"/>
      <c r="C22" s="109"/>
      <c r="D22" s="109"/>
      <c r="E22" s="109"/>
      <c r="F22" s="72"/>
      <c r="G22" s="72"/>
      <c r="H22" s="72"/>
      <c r="I22" s="72"/>
      <c r="J22" s="72"/>
      <c r="K22" s="72"/>
      <c r="L22" s="72"/>
      <c r="M22" s="72"/>
      <c r="N22" s="73" t="s">
        <v>249</v>
      </c>
      <c r="O22" s="107">
        <f>(O19/O21)</f>
        <v>2.5741698645416898E-3</v>
      </c>
      <c r="P22" s="44"/>
      <c r="Q22" s="44"/>
      <c r="R22" s="44"/>
    </row>
    <row r="23" spans="1:18" ht="22" customHeight="1" x14ac:dyDescent="0.2">
      <c r="A23" s="109"/>
      <c r="B23" s="109"/>
      <c r="C23" s="109"/>
      <c r="D23" s="109"/>
      <c r="E23" s="109"/>
      <c r="F23" s="72"/>
      <c r="G23" s="72"/>
      <c r="H23" s="72"/>
      <c r="I23" s="72"/>
      <c r="J23" s="72"/>
      <c r="K23" s="72"/>
      <c r="L23" s="72"/>
      <c r="M23" s="72"/>
      <c r="N23" s="98" t="s">
        <v>250</v>
      </c>
      <c r="O23" s="108">
        <f>O20/O21</f>
        <v>0.99742583013545827</v>
      </c>
      <c r="P23" s="44"/>
      <c r="Q23" s="44"/>
      <c r="R23" s="44"/>
    </row>
    <row r="24" spans="1:18" ht="22" customHeight="1" x14ac:dyDescent="0.2">
      <c r="A24" s="109"/>
      <c r="B24" s="109"/>
      <c r="C24" s="109"/>
      <c r="D24" s="109"/>
      <c r="E24" s="109"/>
      <c r="F24" s="72"/>
      <c r="G24" s="72"/>
      <c r="H24" s="72"/>
      <c r="I24" s="72"/>
      <c r="J24" s="72"/>
      <c r="K24" s="72"/>
      <c r="L24" s="72"/>
      <c r="M24" s="72"/>
      <c r="N24" s="110" t="s">
        <v>251</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9.808144776804148E-2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PAYC/explorer/revenue_proj" xr:uid="{27CC6176-9041-4540-8A95-CEC7A5B659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2023-12-09T08:18:25Z</dcterms:modified>
</cp:coreProperties>
</file>