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1AFE51C-3222-014B-858E-FA9A9DB0B4E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K16" i="2" s="1"/>
  <c r="F16" i="2"/>
  <c r="E16" i="2"/>
  <c r="D16" i="2"/>
  <c r="C16" i="2"/>
  <c r="E5" i="2" s="1"/>
  <c r="O15" i="2"/>
  <c r="J14" i="2"/>
  <c r="I14" i="2"/>
  <c r="H14" i="2"/>
  <c r="G14" i="2"/>
  <c r="F14" i="2"/>
  <c r="C5" i="2" s="1"/>
  <c r="E14" i="2"/>
  <c r="D14" i="2"/>
  <c r="C14" i="2"/>
  <c r="B14" i="2"/>
  <c r="J13" i="2"/>
  <c r="I13" i="2"/>
  <c r="H13" i="2"/>
  <c r="K13" i="2" s="1"/>
  <c r="G13" i="2"/>
  <c r="F13" i="2"/>
  <c r="E13" i="2"/>
  <c r="D13" i="2"/>
  <c r="E4" i="2" s="1"/>
  <c r="C13" i="2"/>
  <c r="J11" i="2"/>
  <c r="I11" i="2"/>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1" i="2" l="1"/>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<sst xmlns="http://schemas.openxmlformats.org/spreadsheetml/2006/main" count="1204" uniqueCount="253">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</sst>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17"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2"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3" xfId="0" applyFont="1" applyFill="1" applyBorder="1" applyAlignment="1">
      <alignment horizontal="left" vertical="center" wrapText="1"/>
    </xf>
    <xf numFmtId="10" fontId="20" fillId="12" borderId="24" xfId="0" applyNumberFormat="1" applyFont="1" applyFill="1" applyBorder="1" applyAlignment="1">
      <alignment vertical="center"/>
    </xf>
    <xf numFmtId="9" fontId="13"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4"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4" fillId="9" borderId="27" xfId="0"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0" fontId="21" fillId="14" borderId="9" xfId="0" applyFont="1" applyFill="1" applyBorder="1" applyAlignment="1">
      <alignment horizontal="right" vertical="center" indent="1"/>
    </xf>
    <xf numFmtId="0" fontId="22" fillId="14" borderId="21" xfId="0" applyFont="1" applyFill="1" applyBorder="1" applyAlignment="1">
      <alignment horizontal="right" vertical="center" indent="1"/>
    </xf>
    <xf numFmtId="0" fontId="22" fillId="14" borderId="10" xfId="0"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3" fillId="9" borderId="23" xfId="1" applyNumberFormat="1" applyFont="1" applyFill="1" applyBorder="1" applyAlignment="1">
      <alignment horizontal="center" vertical="center"/>
    </xf>
    <xf numFmtId="10" fontId="13" fillId="9" borderId="24"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https://www.bing.com/financeapi/forcetrigger?t=a22777&amp;q=XNYS%3aROP&amp;form=skydnc</v>
    <v>Learn more on Bing</v>
  </rv>
  <rv s="1">
    <v>0</v>
    <v>ROPER TECHNOLOGIES, INC. (XNAS:ROP)</v>
    <v>2</v>
    <v>3</v>
    <v>Finance</v>
    <v>4</v>
    <v>en-US</v>
    <v>a22777</v>
    <v>268435456</v>
    <v>1</v>
    <v>Powered by Refinitiv</v>
    <v>542.04499999999996</v>
    <v>416.77499999999998</v>
    <v>1.0124</v>
    <v>1.8</v>
    <v>3.3660000000000001E-3</v>
    <v>0.3</v>
    <v>5.5909999999999998E-4</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537.58000000000004</v>
    <v>Software &amp; IT Services</v>
    <v>Stock</v>
    <v>45269.029003032032</v>
    <v>0</v>
    <v>531.71</v>
    <v>57320738860</v>
    <v>ROPER TECHNOLOGIES, INC.</v>
    <v>ROPER TECHNOLOGIES, INC.</v>
    <v>533.45000000000005</v>
    <v>46.3202</v>
    <v>534.79999999999995</v>
    <v>536.6</v>
    <v>536.9</v>
    <v>106822100</v>
    <v>ROP</v>
    <v>ROPER TECHNOLOGIES, INC. (XNAS:ROP)</v>
    <v>394042</v>
    <v>489090</v>
    <v>1981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ROP%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RO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1" workbookViewId="0">
      <pane xSplit="1" topLeftCell="I1" activePane="topRight" state="frozen"/>
      <selection pane="topRight" activeCell="J180" sqref="J180"/>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34" t="s">
        <v>18</v>
      </c>
      <c r="B2" s="32">
        <v>2386112000</v>
      </c>
      <c r="C2" s="32">
        <v>2797089000</v>
      </c>
      <c r="D2" s="32">
        <v>2993489000</v>
      </c>
      <c r="E2" s="32">
        <v>3238128000</v>
      </c>
      <c r="F2" s="32">
        <v>3549494000</v>
      </c>
      <c r="G2" s="32">
        <v>3582395000</v>
      </c>
      <c r="H2" s="32">
        <v>3789925000</v>
      </c>
      <c r="I2" s="32">
        <v>4607471000</v>
      </c>
      <c r="J2" s="32">
        <v>5191200000</v>
      </c>
      <c r="K2" s="32">
        <v>5366800000</v>
      </c>
      <c r="L2" s="32">
        <v>5527100000</v>
      </c>
      <c r="M2" s="32">
        <v>5777800000</v>
      </c>
      <c r="N2" s="32">
        <v>5371800000</v>
      </c>
      <c r="O2" s="33">
        <v>5782100000</v>
      </c>
      <c r="P2" s="32">
        <v>1350300000</v>
      </c>
      <c r="Q2" s="32">
        <v>1430900000</v>
      </c>
      <c r="R2" s="32">
        <v>1469700000</v>
      </c>
      <c r="S2" s="32">
        <v>1531200000</v>
      </c>
    </row>
    <row r="3" spans="1:19" ht="16" x14ac:dyDescent="0.2">
      <c r="A3" s="9" t="s">
        <v>192</v>
      </c>
      <c r="B3" s="10"/>
      <c r="C3" s="11">
        <f t="shared" ref="C3:O3" si="0">(C2/B2)-1</f>
        <v>0.17223709532494702</v>
      </c>
      <c r="D3" s="11">
        <f t="shared" si="0"/>
        <v>7.0215856556584466E-2</v>
      </c>
      <c r="E3" s="11">
        <f t="shared" si="0"/>
        <v>8.1723701005749438E-2</v>
      </c>
      <c r="F3" s="11">
        <f t="shared" si="0"/>
        <v>9.6156174184590659E-2</v>
      </c>
      <c r="G3" s="11">
        <f t="shared" si="0"/>
        <v>9.2692085125372081E-3</v>
      </c>
      <c r="H3" s="11">
        <f t="shared" si="0"/>
        <v>5.7930518549741183E-2</v>
      </c>
      <c r="I3" s="11">
        <f t="shared" si="0"/>
        <v>0.21571561442508758</v>
      </c>
      <c r="J3" s="11">
        <f t="shared" si="0"/>
        <v>0.12669184461497429</v>
      </c>
      <c r="K3" s="11">
        <f t="shared" si="0"/>
        <v>3.3826475574048498E-2</v>
      </c>
      <c r="L3" s="11">
        <f t="shared" si="0"/>
        <v>2.986882313482897E-2</v>
      </c>
      <c r="M3" s="11">
        <f t="shared" si="0"/>
        <v>4.5358325342403694E-2</v>
      </c>
      <c r="N3" s="11">
        <f t="shared" si="0"/>
        <v>-7.0268960503998112E-2</v>
      </c>
      <c r="O3" s="11">
        <f t="shared" si="0"/>
        <v>7.6380356677463901E-2</v>
      </c>
      <c r="P3" s="11"/>
      <c r="Q3" s="11">
        <f t="shared" ref="Q3:S3" si="1">(Q2/P2)-1</f>
        <v>5.9690439161667719E-2</v>
      </c>
      <c r="R3" s="11">
        <f t="shared" si="1"/>
        <v>2.7115801243972282E-2</v>
      </c>
      <c r="S3" s="11">
        <f t="shared" si="1"/>
        <v>4.1845274545825761E-2</v>
      </c>
    </row>
    <row r="4" spans="1:19" ht="16" x14ac:dyDescent="0.2">
      <c r="A4" s="2" t="s">
        <v>19</v>
      </c>
      <c r="B4" s="3">
        <v>2386112000</v>
      </c>
      <c r="C4" s="3">
        <v>2797089000</v>
      </c>
      <c r="D4" s="3">
        <v>2993489000</v>
      </c>
      <c r="E4" s="3">
        <v>3238128000</v>
      </c>
      <c r="F4" s="3">
        <v>3549494000</v>
      </c>
      <c r="G4" s="3">
        <v>3582395000</v>
      </c>
      <c r="H4" s="3">
        <v>3789925000</v>
      </c>
      <c r="I4" s="3">
        <v>4607471000</v>
      </c>
      <c r="J4" s="3">
        <v>5191200000</v>
      </c>
      <c r="K4" s="3">
        <v>5366800000</v>
      </c>
      <c r="L4" s="3">
        <v>5527100000</v>
      </c>
      <c r="M4" s="3">
        <v>5777800000</v>
      </c>
      <c r="N4" s="3">
        <v>5371800000</v>
      </c>
      <c r="O4" s="4">
        <v>5782100000</v>
      </c>
      <c r="P4" s="3">
        <v>1350300000</v>
      </c>
      <c r="Q4" s="3">
        <v>1430900000</v>
      </c>
      <c r="R4" s="3">
        <v>1469700000</v>
      </c>
      <c r="S4" s="3">
        <v>1531200000</v>
      </c>
    </row>
    <row r="5" spans="1:19" ht="16" x14ac:dyDescent="0.2">
      <c r="A5" s="2" t="s">
        <v>20</v>
      </c>
      <c r="B5" s="3">
        <v>1110986000</v>
      </c>
      <c r="C5" s="3">
        <v>1281525000</v>
      </c>
      <c r="D5" s="3">
        <v>1321772000</v>
      </c>
      <c r="E5" s="3">
        <v>1355200000</v>
      </c>
      <c r="F5" s="3">
        <v>1447595000</v>
      </c>
      <c r="G5" s="3">
        <v>1417749000</v>
      </c>
      <c r="H5" s="3">
        <v>1457515000</v>
      </c>
      <c r="I5" s="3">
        <v>1742675000</v>
      </c>
      <c r="J5" s="3">
        <v>1911700000</v>
      </c>
      <c r="K5" s="3">
        <v>1939700000</v>
      </c>
      <c r="L5" s="3">
        <v>1984100000</v>
      </c>
      <c r="M5" s="3">
        <v>1860400000</v>
      </c>
      <c r="N5" s="3">
        <v>1619000000</v>
      </c>
      <c r="O5" s="4">
        <v>1752300000</v>
      </c>
      <c r="P5" s="3">
        <v>408500000</v>
      </c>
      <c r="Q5" s="3">
        <v>428600000</v>
      </c>
      <c r="R5" s="3">
        <v>451100000</v>
      </c>
      <c r="S5" s="3">
        <v>464100000</v>
      </c>
    </row>
    <row r="6" spans="1:19" ht="16" x14ac:dyDescent="0.2">
      <c r="A6" s="2" t="s">
        <v>21</v>
      </c>
      <c r="B6" s="3">
        <v>1110986000</v>
      </c>
      <c r="C6" s="3">
        <v>1281525000</v>
      </c>
      <c r="D6" s="3">
        <v>1321772000</v>
      </c>
      <c r="E6" s="3">
        <v>1355200000</v>
      </c>
      <c r="F6" s="3">
        <v>1447595000</v>
      </c>
      <c r="G6" s="3">
        <v>1417749000</v>
      </c>
      <c r="H6" s="3">
        <v>1457515000</v>
      </c>
      <c r="I6" s="3">
        <v>1742675000</v>
      </c>
      <c r="J6" s="3">
        <v>1911700000</v>
      </c>
      <c r="K6" s="3">
        <v>1939700000</v>
      </c>
      <c r="L6" s="3">
        <v>1984100000</v>
      </c>
      <c r="M6" s="3">
        <v>1860400000</v>
      </c>
      <c r="N6" s="3">
        <v>1619000000</v>
      </c>
      <c r="O6" s="4">
        <v>1752300000</v>
      </c>
      <c r="P6" s="3">
        <v>408500000</v>
      </c>
      <c r="Q6" s="3">
        <v>428600000</v>
      </c>
      <c r="R6" s="3">
        <v>451100000</v>
      </c>
      <c r="S6" s="3">
        <v>464100000</v>
      </c>
    </row>
    <row r="7" spans="1:19" ht="16" x14ac:dyDescent="0.2">
      <c r="A7" s="34" t="s">
        <v>22</v>
      </c>
      <c r="B7" s="32">
        <v>1275126000</v>
      </c>
      <c r="C7" s="32">
        <v>1515564000</v>
      </c>
      <c r="D7" s="32">
        <v>1671717000</v>
      </c>
      <c r="E7" s="32">
        <v>1882928000</v>
      </c>
      <c r="F7" s="32">
        <v>2101899000</v>
      </c>
      <c r="G7" s="32">
        <v>2164646000</v>
      </c>
      <c r="H7" s="32">
        <v>2332410000</v>
      </c>
      <c r="I7" s="32">
        <v>2864796000</v>
      </c>
      <c r="J7" s="32">
        <v>3279500000</v>
      </c>
      <c r="K7" s="32">
        <v>3427100000</v>
      </c>
      <c r="L7" s="32">
        <v>3543000000</v>
      </c>
      <c r="M7" s="32">
        <v>3917400000</v>
      </c>
      <c r="N7" s="32">
        <v>3752800000</v>
      </c>
      <c r="O7" s="33">
        <v>4029800000</v>
      </c>
      <c r="P7" s="32">
        <v>941800000</v>
      </c>
      <c r="Q7" s="32">
        <v>1002300000</v>
      </c>
      <c r="R7" s="32">
        <v>1018600000</v>
      </c>
      <c r="S7" s="32">
        <v>1067100000</v>
      </c>
    </row>
    <row r="8" spans="1:19" ht="16" x14ac:dyDescent="0.2">
      <c r="A8" s="29" t="s">
        <v>58</v>
      </c>
      <c r="B8" s="30">
        <v>53.44</v>
      </c>
      <c r="C8" s="30">
        <v>54.18</v>
      </c>
      <c r="D8" s="30">
        <v>55.85</v>
      </c>
      <c r="E8" s="30">
        <v>58.15</v>
      </c>
      <c r="F8" s="30">
        <v>59.22</v>
      </c>
      <c r="G8" s="30">
        <v>60.42</v>
      </c>
      <c r="H8" s="30">
        <v>61.54</v>
      </c>
      <c r="I8" s="30">
        <v>62.18</v>
      </c>
      <c r="J8" s="30">
        <v>63.17</v>
      </c>
      <c r="K8" s="30">
        <v>63.86</v>
      </c>
      <c r="L8" s="30">
        <v>64.099999999999994</v>
      </c>
      <c r="M8" s="30">
        <v>67.8</v>
      </c>
      <c r="N8" s="30">
        <v>69.86</v>
      </c>
      <c r="O8" s="31">
        <v>69.69</v>
      </c>
      <c r="P8" s="30">
        <v>69.75</v>
      </c>
      <c r="Q8" s="30">
        <v>70.05</v>
      </c>
      <c r="R8" s="30">
        <v>69.31</v>
      </c>
      <c r="S8" s="30">
        <v>69.69</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760832000</v>
      </c>
      <c r="C10" s="3">
        <v>855025000</v>
      </c>
      <c r="D10" s="3">
        <v>914130000</v>
      </c>
      <c r="E10" s="3">
        <v>1040567000</v>
      </c>
      <c r="F10" s="3">
        <v>1102426000</v>
      </c>
      <c r="G10" s="3">
        <v>1136728000</v>
      </c>
      <c r="H10" s="3">
        <v>1277847000</v>
      </c>
      <c r="I10" s="3">
        <v>1654552000</v>
      </c>
      <c r="J10" s="3">
        <v>1883100000</v>
      </c>
      <c r="K10" s="3">
        <v>1928700000</v>
      </c>
      <c r="L10" s="3">
        <v>2111900000</v>
      </c>
      <c r="M10" s="3">
        <v>2337700000</v>
      </c>
      <c r="N10" s="3">
        <v>2228300000</v>
      </c>
      <c r="O10" s="4">
        <v>2387800000</v>
      </c>
      <c r="P10" s="3">
        <v>548600000</v>
      </c>
      <c r="Q10" s="3">
        <v>589800000</v>
      </c>
      <c r="R10" s="3">
        <v>617600000</v>
      </c>
      <c r="S10" s="3">
        <v>631800000</v>
      </c>
    </row>
    <row r="11" spans="1:19" ht="16" x14ac:dyDescent="0.2">
      <c r="A11" s="24" t="s">
        <v>26</v>
      </c>
      <c r="B11" s="26">
        <v>760832000</v>
      </c>
      <c r="C11" s="26">
        <v>855025000</v>
      </c>
      <c r="D11" s="26">
        <v>914130000</v>
      </c>
      <c r="E11" s="26">
        <v>1040567000</v>
      </c>
      <c r="F11" s="26">
        <v>1102426000</v>
      </c>
      <c r="G11" s="26">
        <v>1136728000</v>
      </c>
      <c r="H11" s="26">
        <v>1277847000</v>
      </c>
      <c r="I11" s="26">
        <v>1654552000</v>
      </c>
      <c r="J11" s="26">
        <v>1883100000</v>
      </c>
      <c r="K11" s="26">
        <v>1928700000</v>
      </c>
      <c r="L11" s="26">
        <v>2111900000</v>
      </c>
      <c r="M11" s="26">
        <v>2337700000</v>
      </c>
      <c r="N11" s="26">
        <v>2228300000</v>
      </c>
      <c r="O11" s="27">
        <v>2387800000</v>
      </c>
      <c r="P11" s="26">
        <v>548600000</v>
      </c>
      <c r="Q11" s="26">
        <v>589800000</v>
      </c>
      <c r="R11" s="26">
        <v>617600000</v>
      </c>
      <c r="S11" s="26">
        <v>631800000</v>
      </c>
    </row>
    <row r="12" spans="1:19" ht="16" x14ac:dyDescent="0.2">
      <c r="A12" s="12" t="s">
        <v>193</v>
      </c>
      <c r="B12" s="11">
        <f t="shared" ref="B12:S12" si="2">B11/B2</f>
        <v>0.31885846096075959</v>
      </c>
      <c r="C12" s="11">
        <f t="shared" si="2"/>
        <v>0.30568387348418302</v>
      </c>
      <c r="D12" s="11">
        <f t="shared" si="2"/>
        <v>0.3053727606815993</v>
      </c>
      <c r="E12" s="11">
        <f t="shared" si="2"/>
        <v>0.32134832224050441</v>
      </c>
      <c r="F12" s="11">
        <f t="shared" si="2"/>
        <v>0.31058680476710204</v>
      </c>
      <c r="G12" s="11">
        <f t="shared" si="2"/>
        <v>0.31730950942037378</v>
      </c>
      <c r="H12" s="11">
        <f t="shared" si="2"/>
        <v>0.33716946905281769</v>
      </c>
      <c r="I12" s="11">
        <f t="shared" si="2"/>
        <v>0.35910198892190531</v>
      </c>
      <c r="J12" s="11">
        <f t="shared" si="2"/>
        <v>0.36274849745723531</v>
      </c>
      <c r="K12" s="11">
        <f t="shared" si="2"/>
        <v>0.35937616456733995</v>
      </c>
      <c r="L12" s="11">
        <f t="shared" si="2"/>
        <v>0.38209911164987065</v>
      </c>
      <c r="M12" s="11">
        <f t="shared" si="2"/>
        <v>0.40460036692166568</v>
      </c>
      <c r="N12" s="11">
        <f t="shared" si="2"/>
        <v>0.41481440113183665</v>
      </c>
      <c r="O12" s="11">
        <f t="shared" si="2"/>
        <v>0.4129641479739195</v>
      </c>
      <c r="P12" s="11">
        <f t="shared" si="2"/>
        <v>0.40628008590683551</v>
      </c>
      <c r="Q12" s="11">
        <f t="shared" si="2"/>
        <v>0.41218813334265147</v>
      </c>
      <c r="R12" s="11">
        <f t="shared" si="2"/>
        <v>0.42022181397564129</v>
      </c>
      <c r="S12" s="11">
        <f t="shared" si="2"/>
        <v>0.41261755485893414</v>
      </c>
    </row>
    <row r="13" spans="1:19" ht="16" x14ac:dyDescent="0.2">
      <c r="A13" s="24"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3" t="s">
        <v>194</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28" t="s">
        <v>29</v>
      </c>
      <c r="B16" s="26">
        <v>514294000</v>
      </c>
      <c r="C16" s="26">
        <v>660539000</v>
      </c>
      <c r="D16" s="26">
        <v>757587000</v>
      </c>
      <c r="E16" s="26">
        <v>842361000</v>
      </c>
      <c r="F16" s="26">
        <v>999473000</v>
      </c>
      <c r="G16" s="26">
        <v>1027918000</v>
      </c>
      <c r="H16" s="26">
        <v>1054563000</v>
      </c>
      <c r="I16" s="26">
        <v>1210244000</v>
      </c>
      <c r="J16" s="26">
        <v>1396400000</v>
      </c>
      <c r="K16" s="26">
        <v>1498400000</v>
      </c>
      <c r="L16" s="26">
        <v>1431100000</v>
      </c>
      <c r="M16" s="26">
        <v>1431100000</v>
      </c>
      <c r="N16" s="26">
        <v>1524500000</v>
      </c>
      <c r="O16" s="27">
        <v>1642000000</v>
      </c>
      <c r="P16" s="26">
        <v>393200000</v>
      </c>
      <c r="Q16" s="26">
        <v>412500000</v>
      </c>
      <c r="R16" s="26">
        <v>401000000</v>
      </c>
      <c r="S16" s="26">
        <v>435300000</v>
      </c>
    </row>
    <row r="17" spans="1:19" ht="16" x14ac:dyDescent="0.2">
      <c r="A17" s="24" t="s">
        <v>59</v>
      </c>
      <c r="B17" s="35">
        <v>21.55</v>
      </c>
      <c r="C17" s="35">
        <v>23.62</v>
      </c>
      <c r="D17" s="35">
        <v>25.31</v>
      </c>
      <c r="E17" s="35">
        <v>26.01</v>
      </c>
      <c r="F17" s="35">
        <v>28.16</v>
      </c>
      <c r="G17" s="35">
        <v>28.69</v>
      </c>
      <c r="H17" s="35">
        <v>27.83</v>
      </c>
      <c r="I17" s="35">
        <v>26.27</v>
      </c>
      <c r="J17" s="35">
        <v>26.9</v>
      </c>
      <c r="K17" s="35">
        <v>27.92</v>
      </c>
      <c r="L17" s="35">
        <v>25.89</v>
      </c>
      <c r="M17" s="35">
        <v>27.34</v>
      </c>
      <c r="N17" s="35">
        <v>28.38</v>
      </c>
      <c r="O17" s="36">
        <v>28.4</v>
      </c>
      <c r="P17" s="35">
        <v>29.12</v>
      </c>
      <c r="Q17" s="35">
        <v>28.83</v>
      </c>
      <c r="R17" s="35">
        <v>27.28</v>
      </c>
      <c r="S17" s="35">
        <v>28.43</v>
      </c>
    </row>
    <row r="18" spans="1:19" ht="16" x14ac:dyDescent="0.2">
      <c r="A18" s="15" t="s">
        <v>195</v>
      </c>
      <c r="B18" s="10"/>
      <c r="C18" s="11">
        <f>(C16/B16)-1</f>
        <v>0.28436069641100237</v>
      </c>
      <c r="D18" s="11">
        <f>(D16/C16)-1</f>
        <v>0.14692243758506307</v>
      </c>
      <c r="E18" s="11">
        <f>(E16/D16)-1</f>
        <v>0.11190001940371208</v>
      </c>
      <c r="F18" s="11">
        <f t="shared" ref="F18:O18" si="4">(F16/E16)-1</f>
        <v>0.18651385807272658</v>
      </c>
      <c r="G18" s="11">
        <f t="shared" si="4"/>
        <v>2.845999841916691E-2</v>
      </c>
      <c r="H18" s="11">
        <f t="shared" si="4"/>
        <v>2.5921328354985507E-2</v>
      </c>
      <c r="I18" s="11">
        <f t="shared" si="4"/>
        <v>0.14762607829024921</v>
      </c>
      <c r="J18" s="11">
        <f t="shared" si="4"/>
        <v>0.15381691625820904</v>
      </c>
      <c r="K18" s="11">
        <f t="shared" si="4"/>
        <v>7.3044972787166929E-2</v>
      </c>
      <c r="L18" s="11">
        <f t="shared" si="4"/>
        <v>-4.4914575547250424E-2</v>
      </c>
      <c r="M18" s="11">
        <f t="shared" si="4"/>
        <v>0</v>
      </c>
      <c r="N18" s="11">
        <f t="shared" si="4"/>
        <v>6.5264481867095325E-2</v>
      </c>
      <c r="O18" s="11">
        <f t="shared" si="4"/>
        <v>7.7074450639553982E-2</v>
      </c>
      <c r="P18" s="11"/>
      <c r="Q18" s="11">
        <f t="shared" ref="Q18:S18" si="5">(Q16/P16)-1</f>
        <v>4.9084435401831161E-2</v>
      </c>
      <c r="R18" s="11">
        <f t="shared" si="5"/>
        <v>-2.7878787878787836E-2</v>
      </c>
      <c r="S18" s="11">
        <f t="shared" si="5"/>
        <v>8.5536159600997586E-2</v>
      </c>
    </row>
    <row r="19" spans="1:19" ht="16" x14ac:dyDescent="0.2">
      <c r="A19" s="2" t="s">
        <v>30</v>
      </c>
      <c r="B19" s="3">
        <v>65900000</v>
      </c>
      <c r="C19" s="3">
        <v>55552000</v>
      </c>
      <c r="D19" s="3">
        <v>70906000</v>
      </c>
      <c r="E19" s="3">
        <v>88231000</v>
      </c>
      <c r="F19" s="3">
        <v>78017000</v>
      </c>
      <c r="G19" s="3">
        <v>25573000</v>
      </c>
      <c r="H19" s="3">
        <v>113911000</v>
      </c>
      <c r="I19" s="3">
        <v>175521000</v>
      </c>
      <c r="J19" s="3">
        <v>198000000</v>
      </c>
      <c r="K19" s="3">
        <v>-729000000</v>
      </c>
      <c r="L19" s="3">
        <v>221800000</v>
      </c>
      <c r="M19" s="3">
        <v>308700000</v>
      </c>
      <c r="N19" s="3">
        <v>242500000</v>
      </c>
      <c r="O19" s="4">
        <v>154300000</v>
      </c>
      <c r="P19" s="3">
        <v>37700000</v>
      </c>
      <c r="Q19" s="3">
        <v>104100000</v>
      </c>
      <c r="R19" s="3">
        <v>40900000</v>
      </c>
      <c r="S19" s="3">
        <v>-28400000</v>
      </c>
    </row>
    <row r="20" spans="1:19" ht="16" x14ac:dyDescent="0.2">
      <c r="A20" s="2" t="s">
        <v>31</v>
      </c>
      <c r="B20" s="3">
        <v>66533000</v>
      </c>
      <c r="C20" s="3">
        <v>63648000</v>
      </c>
      <c r="D20" s="3">
        <v>67525000</v>
      </c>
      <c r="E20" s="3">
        <v>88039000</v>
      </c>
      <c r="F20" s="3">
        <v>78637000</v>
      </c>
      <c r="G20" s="3">
        <v>84225000</v>
      </c>
      <c r="H20" s="3">
        <v>111559000</v>
      </c>
      <c r="I20" s="3">
        <v>180566000</v>
      </c>
      <c r="J20" s="3">
        <v>182100000</v>
      </c>
      <c r="K20" s="3">
        <v>186600000</v>
      </c>
      <c r="L20" s="3">
        <v>218900000</v>
      </c>
      <c r="M20" s="3">
        <v>234100000</v>
      </c>
      <c r="N20" s="3">
        <v>192400000</v>
      </c>
      <c r="O20" s="4">
        <v>167300000</v>
      </c>
      <c r="P20" s="3">
        <v>41300000</v>
      </c>
      <c r="Q20" s="3">
        <v>53800000</v>
      </c>
      <c r="R20" s="3">
        <v>37400000</v>
      </c>
      <c r="S20" s="3">
        <v>34800000</v>
      </c>
    </row>
    <row r="21" spans="1:19" ht="16" x14ac:dyDescent="0.2">
      <c r="A21" s="2" t="s">
        <v>32</v>
      </c>
      <c r="B21" s="3">
        <v>66533000</v>
      </c>
      <c r="C21" s="3">
        <v>63648000</v>
      </c>
      <c r="D21" s="3">
        <v>67525000</v>
      </c>
      <c r="E21" s="3">
        <v>88039000</v>
      </c>
      <c r="F21" s="3">
        <v>78637000</v>
      </c>
      <c r="G21" s="3">
        <v>84225000</v>
      </c>
      <c r="H21" s="3">
        <v>111559000</v>
      </c>
      <c r="I21" s="3">
        <v>180566000</v>
      </c>
      <c r="J21" s="3">
        <v>182100000</v>
      </c>
      <c r="K21" s="3">
        <v>186600000</v>
      </c>
      <c r="L21" s="3">
        <v>218900000</v>
      </c>
      <c r="M21" s="3">
        <v>234100000</v>
      </c>
      <c r="N21" s="3">
        <v>192400000</v>
      </c>
      <c r="O21" s="4">
        <v>167300000</v>
      </c>
      <c r="P21" s="3">
        <v>41300000</v>
      </c>
      <c r="Q21" s="3">
        <v>53800000</v>
      </c>
      <c r="R21" s="3">
        <v>37400000</v>
      </c>
      <c r="S21" s="3">
        <v>34800000</v>
      </c>
    </row>
    <row r="22" spans="1:19" ht="16" x14ac:dyDescent="0.2">
      <c r="A22" s="2" t="s">
        <v>33</v>
      </c>
      <c r="B22" s="3" t="s">
        <v>24</v>
      </c>
      <c r="C22" s="3" t="s">
        <v>24</v>
      </c>
      <c r="D22" s="3" t="s">
        <v>24</v>
      </c>
      <c r="E22" s="3" t="s">
        <v>24</v>
      </c>
      <c r="F22" s="3" t="s">
        <v>24</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v>-633000</v>
      </c>
      <c r="C23" s="3">
        <v>-8096000</v>
      </c>
      <c r="D23" s="3">
        <v>3381000</v>
      </c>
      <c r="E23" s="3">
        <v>192000</v>
      </c>
      <c r="F23" s="3">
        <v>-620000</v>
      </c>
      <c r="G23" s="3">
        <v>-58652000</v>
      </c>
      <c r="H23" s="3">
        <v>2352000</v>
      </c>
      <c r="I23" s="3">
        <v>-5045000</v>
      </c>
      <c r="J23" s="3">
        <v>15900000</v>
      </c>
      <c r="K23" s="3">
        <v>-915600000</v>
      </c>
      <c r="L23" s="3">
        <v>2900000</v>
      </c>
      <c r="M23" s="3">
        <v>74600000</v>
      </c>
      <c r="N23" s="3">
        <v>50100000</v>
      </c>
      <c r="O23" s="4">
        <v>-13000000</v>
      </c>
      <c r="P23" s="3">
        <v>-3600000</v>
      </c>
      <c r="Q23" s="3">
        <v>50300000</v>
      </c>
      <c r="R23" s="3">
        <v>3500000</v>
      </c>
      <c r="S23" s="3">
        <v>-63200000</v>
      </c>
    </row>
    <row r="24" spans="1:19" ht="16" x14ac:dyDescent="0.2">
      <c r="A24" s="2" t="s">
        <v>35</v>
      </c>
      <c r="B24" s="3">
        <v>448394000</v>
      </c>
      <c r="C24" s="3">
        <v>604987000</v>
      </c>
      <c r="D24" s="3">
        <v>686681000</v>
      </c>
      <c r="E24" s="3">
        <v>754130000</v>
      </c>
      <c r="F24" s="3">
        <v>921456000</v>
      </c>
      <c r="G24" s="3">
        <v>1002345000</v>
      </c>
      <c r="H24" s="3">
        <v>940652000</v>
      </c>
      <c r="I24" s="3">
        <v>1034723000</v>
      </c>
      <c r="J24" s="3">
        <v>1198400000</v>
      </c>
      <c r="K24" s="3">
        <v>2227400000</v>
      </c>
      <c r="L24" s="3">
        <v>1209300000</v>
      </c>
      <c r="M24" s="3">
        <v>1271000000</v>
      </c>
      <c r="N24" s="3">
        <v>1282000000</v>
      </c>
      <c r="O24" s="4">
        <v>1487700000</v>
      </c>
      <c r="P24" s="3">
        <v>355500000</v>
      </c>
      <c r="Q24" s="3">
        <v>308400000</v>
      </c>
      <c r="R24" s="3">
        <v>360100000</v>
      </c>
      <c r="S24" s="3">
        <v>463700000</v>
      </c>
    </row>
    <row r="25" spans="1:19" ht="16" x14ac:dyDescent="0.2">
      <c r="A25" s="2" t="s">
        <v>36</v>
      </c>
      <c r="B25" s="3">
        <v>125814000</v>
      </c>
      <c r="C25" s="3">
        <v>177740000</v>
      </c>
      <c r="D25" s="3">
        <v>203321000</v>
      </c>
      <c r="E25" s="3">
        <v>215837000</v>
      </c>
      <c r="F25" s="3">
        <v>275423000</v>
      </c>
      <c r="G25" s="3">
        <v>306278000</v>
      </c>
      <c r="H25" s="3">
        <v>282007000</v>
      </c>
      <c r="I25" s="3">
        <v>62951000</v>
      </c>
      <c r="J25" s="3">
        <v>254000000</v>
      </c>
      <c r="K25" s="3">
        <v>459500000</v>
      </c>
      <c r="L25" s="3">
        <v>259600000</v>
      </c>
      <c r="M25" s="3">
        <v>288400000</v>
      </c>
      <c r="N25" s="3">
        <v>296400000</v>
      </c>
      <c r="O25" s="4">
        <v>318200000</v>
      </c>
      <c r="P25" s="3">
        <v>78600000</v>
      </c>
      <c r="Q25" s="3">
        <v>61100000</v>
      </c>
      <c r="R25" s="3">
        <v>75800000</v>
      </c>
      <c r="S25" s="3">
        <v>102700000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322580000</v>
      </c>
      <c r="C27" s="3">
        <v>427247000</v>
      </c>
      <c r="D27" s="3">
        <v>483360000</v>
      </c>
      <c r="E27" s="3">
        <v>538293000</v>
      </c>
      <c r="F27" s="3">
        <v>646033000</v>
      </c>
      <c r="G27" s="3">
        <v>696067000</v>
      </c>
      <c r="H27" s="3">
        <v>658645000</v>
      </c>
      <c r="I27" s="3">
        <v>971772000</v>
      </c>
      <c r="J27" s="3">
        <v>944400000</v>
      </c>
      <c r="K27" s="3">
        <v>1767900000</v>
      </c>
      <c r="L27" s="3">
        <v>949700000</v>
      </c>
      <c r="M27" s="3">
        <v>982600000</v>
      </c>
      <c r="N27" s="3">
        <v>985600000</v>
      </c>
      <c r="O27" s="4">
        <v>1169500000</v>
      </c>
      <c r="P27" s="3">
        <v>276900000</v>
      </c>
      <c r="Q27" s="3">
        <v>247300000</v>
      </c>
      <c r="R27" s="3">
        <v>284300000</v>
      </c>
      <c r="S27" s="3">
        <v>361000000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v>-170000000</v>
      </c>
      <c r="N28" s="3">
        <v>-3559100000</v>
      </c>
      <c r="O28" s="4">
        <v>-1733900000</v>
      </c>
      <c r="P28" s="3">
        <v>-50100000</v>
      </c>
      <c r="Q28" s="3">
        <v>-1681100000</v>
      </c>
      <c r="R28" s="3">
        <v>1200000</v>
      </c>
      <c r="S28" s="3">
        <v>-3900000</v>
      </c>
    </row>
    <row r="29" spans="1:19" ht="16" x14ac:dyDescent="0.2">
      <c r="A29" s="2" t="s">
        <v>40</v>
      </c>
      <c r="B29" s="3" t="s">
        <v>24</v>
      </c>
      <c r="C29" s="3" t="s">
        <v>24</v>
      </c>
      <c r="D29" s="3" t="s">
        <v>24</v>
      </c>
      <c r="E29" s="3" t="s">
        <v>24</v>
      </c>
      <c r="F29" s="3" t="s">
        <v>24</v>
      </c>
      <c r="G29" s="3" t="s">
        <v>24</v>
      </c>
      <c r="H29" s="3" t="s">
        <v>24</v>
      </c>
      <c r="I29" s="3" t="s">
        <v>24</v>
      </c>
      <c r="J29" s="3" t="s">
        <v>24</v>
      </c>
      <c r="K29" s="3">
        <v>127900000</v>
      </c>
      <c r="L29" s="3">
        <v>275900000</v>
      </c>
      <c r="M29" s="3">
        <v>170000000</v>
      </c>
      <c r="N29" s="3">
        <v>3559100000</v>
      </c>
      <c r="O29" s="4">
        <v>1733900000</v>
      </c>
      <c r="P29" s="3">
        <v>50100000</v>
      </c>
      <c r="Q29" s="3">
        <v>1681100000</v>
      </c>
      <c r="R29" s="3">
        <v>-1200000</v>
      </c>
      <c r="S29" s="3">
        <v>3900000</v>
      </c>
    </row>
    <row r="30" spans="1:19" ht="16" x14ac:dyDescent="0.2">
      <c r="A30" s="2" t="s">
        <v>41</v>
      </c>
      <c r="B30" s="3" t="s">
        <v>24</v>
      </c>
      <c r="C30" s="3" t="s">
        <v>24</v>
      </c>
      <c r="D30" s="3" t="s">
        <v>24</v>
      </c>
      <c r="E30" s="3" t="s">
        <v>24</v>
      </c>
      <c r="F30" s="3" t="s">
        <v>24</v>
      </c>
      <c r="G30" s="3" t="s">
        <v>24</v>
      </c>
      <c r="H30" s="3" t="s">
        <v>24</v>
      </c>
      <c r="I30" s="3" t="s">
        <v>24</v>
      </c>
      <c r="J30" s="3" t="s">
        <v>24</v>
      </c>
      <c r="K30" s="3">
        <v>-127900000</v>
      </c>
      <c r="L30" s="3">
        <v>-275900000</v>
      </c>
      <c r="M30" s="3">
        <v>-340000000</v>
      </c>
      <c r="N30" s="3">
        <v>-7118200000</v>
      </c>
      <c r="O30" s="4">
        <v>-3467800000</v>
      </c>
      <c r="P30" s="3">
        <v>-100200000</v>
      </c>
      <c r="Q30" s="3">
        <v>-3362200000</v>
      </c>
      <c r="R30" s="3">
        <v>2400000</v>
      </c>
      <c r="S30" s="3">
        <v>-7800000</v>
      </c>
    </row>
    <row r="31" spans="1:19" ht="16" x14ac:dyDescent="0.2">
      <c r="A31" s="2" t="s">
        <v>42</v>
      </c>
      <c r="B31" s="3">
        <v>322580000</v>
      </c>
      <c r="C31" s="3">
        <v>427247000</v>
      </c>
      <c r="D31" s="3">
        <v>483360000</v>
      </c>
      <c r="E31" s="3">
        <v>538293000</v>
      </c>
      <c r="F31" s="3">
        <v>646033000</v>
      </c>
      <c r="G31" s="3">
        <v>696067000</v>
      </c>
      <c r="H31" s="3">
        <v>658645000</v>
      </c>
      <c r="I31" s="3">
        <v>971772000</v>
      </c>
      <c r="J31" s="3">
        <v>944400000</v>
      </c>
      <c r="K31" s="3">
        <v>1767900000</v>
      </c>
      <c r="L31" s="3">
        <v>949700000</v>
      </c>
      <c r="M31" s="3">
        <v>1152600000</v>
      </c>
      <c r="N31" s="3">
        <v>4544700000</v>
      </c>
      <c r="O31" s="4">
        <v>2903400000</v>
      </c>
      <c r="P31" s="3">
        <v>327000000</v>
      </c>
      <c r="Q31" s="3">
        <v>1928400000</v>
      </c>
      <c r="R31" s="3">
        <v>283100000</v>
      </c>
      <c r="S31" s="3">
        <v>364900000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34" t="s">
        <v>44</v>
      </c>
      <c r="B33" s="32">
        <v>322580000</v>
      </c>
      <c r="C33" s="32">
        <v>427247000</v>
      </c>
      <c r="D33" s="32">
        <v>483360000</v>
      </c>
      <c r="E33" s="32">
        <v>538293000</v>
      </c>
      <c r="F33" s="32">
        <v>646033000</v>
      </c>
      <c r="G33" s="32">
        <v>696067000</v>
      </c>
      <c r="H33" s="32">
        <v>658645000</v>
      </c>
      <c r="I33" s="32">
        <v>971772000</v>
      </c>
      <c r="J33" s="32">
        <v>944400000</v>
      </c>
      <c r="K33" s="32">
        <v>1767900000</v>
      </c>
      <c r="L33" s="32">
        <v>949700000</v>
      </c>
      <c r="M33" s="32">
        <v>1152600000</v>
      </c>
      <c r="N33" s="32">
        <v>4544700000</v>
      </c>
      <c r="O33" s="33">
        <v>2903400000</v>
      </c>
      <c r="P33" s="32">
        <v>327000000</v>
      </c>
      <c r="Q33" s="32">
        <v>1928400000</v>
      </c>
      <c r="R33" s="32">
        <v>283100000</v>
      </c>
      <c r="S33" s="32">
        <v>364900000</v>
      </c>
    </row>
    <row r="34" spans="1:19" ht="16" x14ac:dyDescent="0.2">
      <c r="A34" s="29" t="s">
        <v>60</v>
      </c>
      <c r="B34" s="30">
        <v>13.52</v>
      </c>
      <c r="C34" s="30">
        <v>15.27</v>
      </c>
      <c r="D34" s="30">
        <v>16.149999999999999</v>
      </c>
      <c r="E34" s="30">
        <v>16.62</v>
      </c>
      <c r="F34" s="30">
        <v>18.2</v>
      </c>
      <c r="G34" s="30">
        <v>19.43</v>
      </c>
      <c r="H34" s="30">
        <v>17.38</v>
      </c>
      <c r="I34" s="30">
        <v>21.09</v>
      </c>
      <c r="J34" s="30">
        <v>18.190000000000001</v>
      </c>
      <c r="K34" s="30">
        <v>32.94</v>
      </c>
      <c r="L34" s="30">
        <v>17.18</v>
      </c>
      <c r="M34" s="30">
        <v>19.95</v>
      </c>
      <c r="N34" s="30">
        <v>84.6</v>
      </c>
      <c r="O34" s="31">
        <v>50.21</v>
      </c>
      <c r="P34" s="30">
        <v>24.22</v>
      </c>
      <c r="Q34" s="30">
        <v>134.77000000000001</v>
      </c>
      <c r="R34" s="30">
        <v>19.260000000000002</v>
      </c>
      <c r="S34" s="30">
        <v>23.83</v>
      </c>
    </row>
    <row r="35" spans="1:19" ht="16" x14ac:dyDescent="0.2">
      <c r="A35" s="16" t="s">
        <v>196</v>
      </c>
      <c r="B35" s="17"/>
      <c r="C35" s="14">
        <f>(C33/B33)-1</f>
        <v>0.32446834893669796</v>
      </c>
      <c r="D35" s="14">
        <f>(D33/C33)-1</f>
        <v>0.13133620598857343</v>
      </c>
      <c r="E35" s="14">
        <f>(E33/D33)-1</f>
        <v>0.11364821251241319</v>
      </c>
      <c r="F35" s="14">
        <f t="shared" ref="F35:O35" si="6">(F33/E33)-1</f>
        <v>0.20015121876004338</v>
      </c>
      <c r="G35" s="14">
        <f t="shared" si="6"/>
        <v>7.7448056059055803E-2</v>
      </c>
      <c r="H35" s="14">
        <f t="shared" si="6"/>
        <v>-5.3762066008013587E-2</v>
      </c>
      <c r="I35" s="14">
        <f t="shared" si="6"/>
        <v>0.47541088143081622</v>
      </c>
      <c r="J35" s="14">
        <f t="shared" si="6"/>
        <v>-2.8167100924908262E-2</v>
      </c>
      <c r="K35" s="14">
        <f t="shared" si="6"/>
        <v>0.871982210927573</v>
      </c>
      <c r="L35" s="14">
        <f t="shared" si="6"/>
        <v>-0.46280898240850732</v>
      </c>
      <c r="M35" s="14">
        <f t="shared" si="6"/>
        <v>0.21364641465726009</v>
      </c>
      <c r="N35" s="14">
        <f t="shared" si="6"/>
        <v>2.9429984383133783</v>
      </c>
      <c r="O35" s="14">
        <f t="shared" si="6"/>
        <v>-0.36114595022773777</v>
      </c>
      <c r="P35" s="14"/>
      <c r="Q35" s="14">
        <f t="shared" ref="Q35:S35" si="7">(Q33/P33)-1</f>
        <v>4.8972477064220188</v>
      </c>
      <c r="R35" s="14">
        <f t="shared" si="7"/>
        <v>-0.85319435801700894</v>
      </c>
      <c r="S35" s="14">
        <f t="shared" si="7"/>
        <v>0.28894383610031782</v>
      </c>
    </row>
    <row r="36" spans="1:19" ht="16" x14ac:dyDescent="0.2">
      <c r="A36" s="18" t="s">
        <v>197</v>
      </c>
      <c r="B36" s="19">
        <f t="shared" ref="B36:S36" si="8">(B16*(1-0.25))/(B126+B105+B96)</f>
        <v>9.4263202500909096E-2</v>
      </c>
      <c r="C36" s="19">
        <f t="shared" si="8"/>
        <v>0.11574562768450919</v>
      </c>
      <c r="D36" s="19">
        <f t="shared" si="8"/>
        <v>9.9510573661505522E-2</v>
      </c>
      <c r="E36" s="19">
        <f t="shared" si="8"/>
        <v>9.4606172717119838E-2</v>
      </c>
      <c r="F36" s="19">
        <f t="shared" si="8"/>
        <v>0.1075552878169012</v>
      </c>
      <c r="G36" s="19">
        <f t="shared" si="8"/>
        <v>8.995604404067177E-2</v>
      </c>
      <c r="H36" s="19">
        <f t="shared" si="8"/>
        <v>6.5918971202912791E-2</v>
      </c>
      <c r="I36" s="19">
        <f t="shared" si="8"/>
        <v>7.5519927874913295E-2</v>
      </c>
      <c r="J36" s="19">
        <f t="shared" si="8"/>
        <v>8.2593334489992273E-2</v>
      </c>
      <c r="K36" s="19">
        <f t="shared" si="8"/>
        <v>7.6101088899723709E-2</v>
      </c>
      <c r="L36" s="19">
        <f t="shared" si="8"/>
        <v>5.3542299576480448E-2</v>
      </c>
      <c r="M36" s="19">
        <f t="shared" si="8"/>
        <v>5.5082984357679519E-2</v>
      </c>
      <c r="N36" s="19">
        <f t="shared" si="8"/>
        <v>5.0370052203793036E-2</v>
      </c>
      <c r="O36" s="19">
        <f t="shared" si="8"/>
        <v>5.2601230138390569E-2</v>
      </c>
      <c r="P36" s="19">
        <f t="shared" si="8"/>
        <v>1.43732362445351E-2</v>
      </c>
      <c r="Q36" s="19">
        <f t="shared" si="8"/>
        <v>1.3629154827198836E-2</v>
      </c>
      <c r="R36" s="19">
        <f t="shared" si="8"/>
        <v>1.3078020229077341E-2</v>
      </c>
      <c r="S36" s="19">
        <f t="shared" si="8"/>
        <v>1.3944771911840083E-2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322580000</v>
      </c>
      <c r="C39" s="3">
        <v>427247000</v>
      </c>
      <c r="D39" s="3">
        <v>483360000</v>
      </c>
      <c r="E39" s="3">
        <v>538293000</v>
      </c>
      <c r="F39" s="3">
        <v>646033000</v>
      </c>
      <c r="G39" s="3">
        <v>696067000</v>
      </c>
      <c r="H39" s="3">
        <v>658645000</v>
      </c>
      <c r="I39" s="3">
        <v>971772000</v>
      </c>
      <c r="J39" s="3">
        <v>944400000</v>
      </c>
      <c r="K39" s="3">
        <v>1767900000</v>
      </c>
      <c r="L39" s="3">
        <v>949700000</v>
      </c>
      <c r="M39" s="3">
        <v>1152600000</v>
      </c>
      <c r="N39" s="3">
        <v>4544700000</v>
      </c>
      <c r="O39" s="4">
        <v>2903400000</v>
      </c>
      <c r="P39" s="3">
        <v>327000000</v>
      </c>
      <c r="Q39" s="3">
        <v>1928400000</v>
      </c>
      <c r="R39" s="3">
        <v>283100000</v>
      </c>
      <c r="S39" s="3">
        <v>364900000</v>
      </c>
    </row>
    <row r="40" spans="1:19" ht="16" x14ac:dyDescent="0.2">
      <c r="A40" s="2" t="s">
        <v>48</v>
      </c>
      <c r="B40" s="3">
        <v>94242000</v>
      </c>
      <c r="C40" s="3">
        <v>95959000</v>
      </c>
      <c r="D40" s="3">
        <v>97702000</v>
      </c>
      <c r="E40" s="3">
        <v>99123000</v>
      </c>
      <c r="F40" s="3">
        <v>99916000</v>
      </c>
      <c r="G40" s="3">
        <v>100616000</v>
      </c>
      <c r="H40" s="3">
        <v>101300000</v>
      </c>
      <c r="I40" s="3">
        <v>102200000</v>
      </c>
      <c r="J40" s="3">
        <v>103200000</v>
      </c>
      <c r="K40" s="3">
        <v>103900000</v>
      </c>
      <c r="L40" s="3">
        <v>104600000</v>
      </c>
      <c r="M40" s="3">
        <v>105300000</v>
      </c>
      <c r="N40" s="3">
        <v>105900000</v>
      </c>
      <c r="O40" s="4">
        <v>106200000</v>
      </c>
      <c r="P40" s="3">
        <v>106000000</v>
      </c>
      <c r="Q40" s="3">
        <v>105900000</v>
      </c>
      <c r="R40" s="3">
        <v>106300000</v>
      </c>
      <c r="S40" s="3">
        <v>106600000</v>
      </c>
    </row>
    <row r="41" spans="1:19" ht="16" x14ac:dyDescent="0.2">
      <c r="A41" s="2" t="s">
        <v>49</v>
      </c>
      <c r="B41" s="5">
        <v>3.42</v>
      </c>
      <c r="C41" s="5">
        <v>4.45</v>
      </c>
      <c r="D41" s="5">
        <v>4.95</v>
      </c>
      <c r="E41" s="5">
        <v>5.43</v>
      </c>
      <c r="F41" s="5">
        <v>6.47</v>
      </c>
      <c r="G41" s="5">
        <v>6.92</v>
      </c>
      <c r="H41" s="5">
        <v>6.5</v>
      </c>
      <c r="I41" s="5">
        <v>9.51</v>
      </c>
      <c r="J41" s="5">
        <v>9.15</v>
      </c>
      <c r="K41" s="5">
        <v>17.02</v>
      </c>
      <c r="L41" s="5">
        <v>9.08</v>
      </c>
      <c r="M41" s="5">
        <v>10.95</v>
      </c>
      <c r="N41" s="5">
        <v>42.92</v>
      </c>
      <c r="O41" s="6">
        <v>27.34</v>
      </c>
      <c r="P41" s="5">
        <v>3.08</v>
      </c>
      <c r="Q41" s="5">
        <v>18.21</v>
      </c>
      <c r="R41" s="5">
        <v>2.66</v>
      </c>
      <c r="S41" s="5">
        <v>3.42</v>
      </c>
    </row>
    <row r="42" spans="1:19" ht="16" x14ac:dyDescent="0.2">
      <c r="A42" s="2" t="s">
        <v>50</v>
      </c>
      <c r="B42" s="5">
        <v>3.42</v>
      </c>
      <c r="C42" s="5">
        <v>4.45</v>
      </c>
      <c r="D42" s="5">
        <v>4.95</v>
      </c>
      <c r="E42" s="5">
        <v>5.43</v>
      </c>
      <c r="F42" s="5">
        <v>6.47</v>
      </c>
      <c r="G42" s="5">
        <v>6.92</v>
      </c>
      <c r="H42" s="5">
        <v>6.5</v>
      </c>
      <c r="I42" s="5">
        <v>9.51</v>
      </c>
      <c r="J42" s="5">
        <v>9.15</v>
      </c>
      <c r="K42" s="5">
        <v>17.02</v>
      </c>
      <c r="L42" s="5">
        <v>9.08</v>
      </c>
      <c r="M42" s="5">
        <v>9.33</v>
      </c>
      <c r="N42" s="5">
        <v>9.31</v>
      </c>
      <c r="O42" s="6">
        <v>11.01</v>
      </c>
      <c r="P42" s="5">
        <v>2.61</v>
      </c>
      <c r="Q42" s="5">
        <v>2.34</v>
      </c>
      <c r="R42" s="5">
        <v>2.67</v>
      </c>
      <c r="S42" s="5">
        <v>3.39</v>
      </c>
    </row>
    <row r="43" spans="1:19" ht="16" x14ac:dyDescent="0.2">
      <c r="A43" s="2" t="s">
        <v>51</v>
      </c>
      <c r="B43" s="3">
        <v>96653000</v>
      </c>
      <c r="C43" s="3">
        <v>98386000</v>
      </c>
      <c r="D43" s="3">
        <v>99558000</v>
      </c>
      <c r="E43" s="3">
        <v>100209000</v>
      </c>
      <c r="F43" s="3">
        <v>100884000</v>
      </c>
      <c r="G43" s="3">
        <v>101597000</v>
      </c>
      <c r="H43" s="3">
        <v>102500000</v>
      </c>
      <c r="I43" s="3">
        <v>103500000</v>
      </c>
      <c r="J43" s="3">
        <v>104400000</v>
      </c>
      <c r="K43" s="3">
        <v>105100000</v>
      </c>
      <c r="L43" s="3">
        <v>105700000</v>
      </c>
      <c r="M43" s="3">
        <v>106500000</v>
      </c>
      <c r="N43" s="3">
        <v>106800000</v>
      </c>
      <c r="O43" s="4">
        <v>107000000</v>
      </c>
      <c r="P43" s="3">
        <v>106800000</v>
      </c>
      <c r="Q43" s="3">
        <v>106800000</v>
      </c>
      <c r="R43" s="3">
        <v>107000000</v>
      </c>
      <c r="S43" s="3">
        <v>107400000</v>
      </c>
    </row>
    <row r="44" spans="1:19" ht="16" x14ac:dyDescent="0.2">
      <c r="A44" s="2" t="s">
        <v>52</v>
      </c>
      <c r="B44" s="5">
        <v>3.34</v>
      </c>
      <c r="C44" s="5">
        <v>4.34</v>
      </c>
      <c r="D44" s="5">
        <v>4.8600000000000003</v>
      </c>
      <c r="E44" s="5">
        <v>5.37</v>
      </c>
      <c r="F44" s="5">
        <v>6.4</v>
      </c>
      <c r="G44" s="5">
        <v>6.85</v>
      </c>
      <c r="H44" s="5">
        <v>6.43</v>
      </c>
      <c r="I44" s="5">
        <v>9.39</v>
      </c>
      <c r="J44" s="5">
        <v>9.0500000000000007</v>
      </c>
      <c r="K44" s="5">
        <v>16.82</v>
      </c>
      <c r="L44" s="5">
        <v>8.98</v>
      </c>
      <c r="M44" s="5">
        <v>10.82</v>
      </c>
      <c r="N44" s="5">
        <v>42.55</v>
      </c>
      <c r="O44" s="6">
        <v>27.13</v>
      </c>
      <c r="P44" s="5">
        <v>3.06</v>
      </c>
      <c r="Q44" s="5">
        <v>18.059999999999999</v>
      </c>
      <c r="R44" s="5">
        <v>2.65</v>
      </c>
      <c r="S44" s="5">
        <v>3.4</v>
      </c>
    </row>
    <row r="45" spans="1:19" ht="16" x14ac:dyDescent="0.2">
      <c r="A45" s="2" t="s">
        <v>53</v>
      </c>
      <c r="B45" s="5">
        <v>3.34</v>
      </c>
      <c r="C45" s="5">
        <v>4.34</v>
      </c>
      <c r="D45" s="5">
        <v>4.8600000000000003</v>
      </c>
      <c r="E45" s="5">
        <v>5.37</v>
      </c>
      <c r="F45" s="5">
        <v>6.4</v>
      </c>
      <c r="G45" s="5">
        <v>6.85</v>
      </c>
      <c r="H45" s="5">
        <v>6.43</v>
      </c>
      <c r="I45" s="5">
        <v>9.39</v>
      </c>
      <c r="J45" s="5">
        <v>9.0500000000000007</v>
      </c>
      <c r="K45" s="5">
        <v>16.82</v>
      </c>
      <c r="L45" s="5">
        <v>8.98</v>
      </c>
      <c r="M45" s="5">
        <v>9.23</v>
      </c>
      <c r="N45" s="5">
        <v>9.23</v>
      </c>
      <c r="O45" s="6">
        <v>10.93</v>
      </c>
      <c r="P45" s="5">
        <v>2.59</v>
      </c>
      <c r="Q45" s="5">
        <v>2.3199999999999998</v>
      </c>
      <c r="R45" s="5">
        <v>2.66</v>
      </c>
      <c r="S45" s="5">
        <v>3.36</v>
      </c>
    </row>
    <row r="46" spans="1:19" ht="16" x14ac:dyDescent="0.2">
      <c r="A46" s="2" t="s">
        <v>54</v>
      </c>
      <c r="B46" s="3">
        <v>637315000</v>
      </c>
      <c r="C46" s="3">
        <v>800682000</v>
      </c>
      <c r="D46" s="3">
        <v>912335000</v>
      </c>
      <c r="E46" s="3">
        <v>1031551000</v>
      </c>
      <c r="F46" s="3">
        <v>1196757000</v>
      </c>
      <c r="G46" s="3">
        <v>1232179000</v>
      </c>
      <c r="H46" s="3">
        <v>1295016000</v>
      </c>
      <c r="I46" s="3">
        <v>1555209000</v>
      </c>
      <c r="J46" s="3">
        <v>1763400000</v>
      </c>
      <c r="K46" s="3">
        <v>1914400000</v>
      </c>
      <c r="L46" s="3">
        <v>1951900000</v>
      </c>
      <c r="M46" s="3">
        <v>2213800000</v>
      </c>
      <c r="N46" s="3">
        <v>2174600000</v>
      </c>
      <c r="O46" s="4">
        <v>2350000000</v>
      </c>
      <c r="P46" s="3">
        <v>549600000</v>
      </c>
      <c r="Q46" s="3">
        <v>596200000</v>
      </c>
      <c r="R46" s="3">
        <v>584700000</v>
      </c>
      <c r="S46" s="3">
        <v>619500000</v>
      </c>
    </row>
    <row r="47" spans="1:19" ht="16" x14ac:dyDescent="0.2">
      <c r="A47" s="2" t="s">
        <v>55</v>
      </c>
      <c r="B47" s="5">
        <v>26.71</v>
      </c>
      <c r="C47" s="5">
        <v>28.63</v>
      </c>
      <c r="D47" s="5">
        <v>30.48</v>
      </c>
      <c r="E47" s="5">
        <v>31.86</v>
      </c>
      <c r="F47" s="5">
        <v>33.72</v>
      </c>
      <c r="G47" s="5">
        <v>34.4</v>
      </c>
      <c r="H47" s="5">
        <v>34.17</v>
      </c>
      <c r="I47" s="5">
        <v>33.75</v>
      </c>
      <c r="J47" s="5">
        <v>33.97</v>
      </c>
      <c r="K47" s="5">
        <v>35.67</v>
      </c>
      <c r="L47" s="5">
        <v>35.32</v>
      </c>
      <c r="M47" s="5">
        <v>38.32</v>
      </c>
      <c r="N47" s="5">
        <v>40.479999999999997</v>
      </c>
      <c r="O47" s="6">
        <v>40.64</v>
      </c>
      <c r="P47" s="5">
        <v>38.96</v>
      </c>
      <c r="Q47" s="5">
        <v>39.86</v>
      </c>
      <c r="R47" s="5">
        <v>40.35</v>
      </c>
      <c r="S47" s="5">
        <v>40.64</v>
      </c>
    </row>
    <row r="48" spans="1:19" ht="16" x14ac:dyDescent="0.2">
      <c r="A48" s="2" t="s">
        <v>56</v>
      </c>
      <c r="B48" s="3">
        <v>514294000</v>
      </c>
      <c r="C48" s="3">
        <v>660539000</v>
      </c>
      <c r="D48" s="3">
        <v>757587000</v>
      </c>
      <c r="E48" s="3">
        <v>842361000</v>
      </c>
      <c r="F48" s="3">
        <v>999473000</v>
      </c>
      <c r="G48" s="3">
        <v>1027918000</v>
      </c>
      <c r="H48" s="3">
        <v>1054563000</v>
      </c>
      <c r="I48" s="3">
        <v>1210244000</v>
      </c>
      <c r="J48" s="3">
        <v>1396400000</v>
      </c>
      <c r="K48" s="3">
        <v>1498400000</v>
      </c>
      <c r="L48" s="3">
        <v>1431100000</v>
      </c>
      <c r="M48" s="3">
        <v>1579700000</v>
      </c>
      <c r="N48" s="3">
        <v>1524500000</v>
      </c>
      <c r="O48" s="4">
        <v>1642000000</v>
      </c>
      <c r="P48" s="3">
        <v>393200000</v>
      </c>
      <c r="Q48" s="3">
        <v>412500000</v>
      </c>
      <c r="R48" s="3">
        <v>401000000</v>
      </c>
      <c r="S48" s="3">
        <v>435300000</v>
      </c>
    </row>
    <row r="49" spans="1:19" ht="16" x14ac:dyDescent="0.2">
      <c r="A49" s="2" t="s">
        <v>57</v>
      </c>
      <c r="B49" s="3">
        <v>514294000</v>
      </c>
      <c r="C49" s="3">
        <v>660539000</v>
      </c>
      <c r="D49" s="3">
        <v>757587000</v>
      </c>
      <c r="E49" s="3">
        <v>842361000</v>
      </c>
      <c r="F49" s="3">
        <v>999473000</v>
      </c>
      <c r="G49" s="3">
        <v>1027918000</v>
      </c>
      <c r="H49" s="3">
        <v>1054563000</v>
      </c>
      <c r="I49" s="3">
        <v>1210244000</v>
      </c>
      <c r="J49" s="3">
        <v>1396400000</v>
      </c>
      <c r="K49" s="3">
        <v>1498400000</v>
      </c>
      <c r="L49" s="3">
        <v>1431100000</v>
      </c>
      <c r="M49" s="3">
        <v>1579700000</v>
      </c>
      <c r="N49" s="3">
        <v>1524500000</v>
      </c>
      <c r="O49" s="4">
        <v>1642000000</v>
      </c>
      <c r="P49" s="3">
        <v>393200000</v>
      </c>
      <c r="Q49" s="3">
        <v>412500000</v>
      </c>
      <c r="R49" s="3">
        <v>401000000</v>
      </c>
      <c r="S49" s="3">
        <v>435300000</v>
      </c>
    </row>
    <row r="50" spans="1:19" ht="16" x14ac:dyDescent="0.2">
      <c r="A50" s="2" t="s">
        <v>61</v>
      </c>
      <c r="B50" s="3">
        <v>296411</v>
      </c>
      <c r="C50" s="3">
        <v>326381</v>
      </c>
      <c r="D50" s="3">
        <v>315936</v>
      </c>
      <c r="E50" s="3">
        <v>326655</v>
      </c>
      <c r="F50" s="3">
        <v>350152</v>
      </c>
      <c r="G50" s="3">
        <v>331519</v>
      </c>
      <c r="H50" s="3">
        <v>267745</v>
      </c>
      <c r="I50" s="3">
        <v>323649</v>
      </c>
      <c r="J50" s="3">
        <v>332535</v>
      </c>
      <c r="K50" s="3">
        <v>326051</v>
      </c>
      <c r="L50" s="3">
        <v>300386</v>
      </c>
      <c r="M50" s="3">
        <v>299368</v>
      </c>
      <c r="N50" s="3">
        <v>339987</v>
      </c>
      <c r="O50" s="4">
        <v>365956</v>
      </c>
      <c r="P50" s="3">
        <v>69964</v>
      </c>
      <c r="Q50" s="3">
        <v>90563</v>
      </c>
      <c r="R50" s="3">
        <v>93019</v>
      </c>
      <c r="S50" s="3">
        <v>96911</v>
      </c>
    </row>
    <row r="51" spans="1:19" ht="16" x14ac:dyDescent="0.2">
      <c r="A51" s="2" t="s">
        <v>62</v>
      </c>
      <c r="B51" s="5">
        <v>0.38</v>
      </c>
      <c r="C51" s="5">
        <v>0.44</v>
      </c>
      <c r="D51" s="5">
        <v>0.72</v>
      </c>
      <c r="E51" s="5">
        <v>0.5</v>
      </c>
      <c r="F51" s="5">
        <v>0.8</v>
      </c>
      <c r="G51" s="3">
        <v>1</v>
      </c>
      <c r="H51" s="5">
        <v>1.2</v>
      </c>
      <c r="I51" s="5">
        <v>1.4</v>
      </c>
      <c r="J51" s="5">
        <v>1.65</v>
      </c>
      <c r="K51" s="5">
        <v>1.85</v>
      </c>
      <c r="L51" s="5">
        <v>2.0499999999999998</v>
      </c>
      <c r="M51" s="5">
        <v>2.25</v>
      </c>
      <c r="N51" s="5">
        <v>2.48</v>
      </c>
      <c r="O51" s="6">
        <v>2.6</v>
      </c>
      <c r="P51" s="5">
        <v>0.62</v>
      </c>
      <c r="Q51" s="5">
        <v>0.62</v>
      </c>
      <c r="R51" s="5">
        <v>0.68</v>
      </c>
      <c r="S51" s="5">
        <v>0.68</v>
      </c>
    </row>
    <row r="52" spans="1:19" ht="16" x14ac:dyDescent="0.2">
      <c r="A52" s="2" t="s">
        <v>63</v>
      </c>
      <c r="B52" s="3">
        <v>123021000</v>
      </c>
      <c r="C52" s="3">
        <v>140143000</v>
      </c>
      <c r="D52" s="3">
        <v>154748000</v>
      </c>
      <c r="E52" s="3">
        <v>189190000</v>
      </c>
      <c r="F52" s="3">
        <v>197284000</v>
      </c>
      <c r="G52" s="3">
        <v>204261000</v>
      </c>
      <c r="H52" s="3">
        <v>240453000</v>
      </c>
      <c r="I52" s="3">
        <v>344965000</v>
      </c>
      <c r="J52" s="3">
        <v>367000000</v>
      </c>
      <c r="K52" s="3">
        <v>416000000</v>
      </c>
      <c r="L52" s="3">
        <v>520800000</v>
      </c>
      <c r="M52" s="3">
        <v>634100000</v>
      </c>
      <c r="N52" s="3">
        <v>650100000</v>
      </c>
      <c r="O52" s="4">
        <v>708000000</v>
      </c>
      <c r="P52" s="3">
        <v>156400000</v>
      </c>
      <c r="Q52" s="3">
        <v>183700000</v>
      </c>
      <c r="R52" s="3">
        <v>183700000</v>
      </c>
      <c r="S52" s="3">
        <v>184200000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998091000</v>
      </c>
      <c r="C55" s="3">
        <v>1115473000</v>
      </c>
      <c r="D55" s="3">
        <v>1249338000</v>
      </c>
      <c r="E55" s="3">
        <v>1373337000</v>
      </c>
      <c r="F55" s="3">
        <v>1512105000</v>
      </c>
      <c r="G55" s="3">
        <v>1618047000</v>
      </c>
      <c r="H55" s="3">
        <v>1776501000</v>
      </c>
      <c r="I55" s="3">
        <v>1759402000</v>
      </c>
      <c r="J55" s="3">
        <v>1610700000</v>
      </c>
      <c r="K55" s="3">
        <v>1999500000</v>
      </c>
      <c r="L55" s="3">
        <v>1752300000</v>
      </c>
      <c r="M55" s="3">
        <v>2421100000</v>
      </c>
      <c r="N55" s="3">
        <v>1932400000</v>
      </c>
      <c r="O55" s="4">
        <v>2606100000</v>
      </c>
      <c r="P55" s="3">
        <v>3991400000</v>
      </c>
      <c r="Q55" s="3">
        <v>1932400000</v>
      </c>
      <c r="R55" s="3">
        <v>2232200000</v>
      </c>
      <c r="S55" s="3">
        <v>2606100000</v>
      </c>
    </row>
    <row r="56" spans="1:19" ht="16" x14ac:dyDescent="0.2">
      <c r="A56" s="2" t="s">
        <v>65</v>
      </c>
      <c r="B56" s="3">
        <v>270394000</v>
      </c>
      <c r="C56" s="3">
        <v>338101000</v>
      </c>
      <c r="D56" s="3">
        <v>370590000</v>
      </c>
      <c r="E56" s="3">
        <v>459720000</v>
      </c>
      <c r="F56" s="3">
        <v>610430000</v>
      </c>
      <c r="G56" s="3">
        <v>778511000</v>
      </c>
      <c r="H56" s="3">
        <v>757200000</v>
      </c>
      <c r="I56" s="3">
        <v>671327000</v>
      </c>
      <c r="J56" s="3">
        <v>364400000</v>
      </c>
      <c r="K56" s="3">
        <v>709700000</v>
      </c>
      <c r="L56" s="3">
        <v>308300000</v>
      </c>
      <c r="M56" s="3">
        <v>351500000</v>
      </c>
      <c r="N56" s="3">
        <v>792800000</v>
      </c>
      <c r="O56" s="4">
        <v>1462800000</v>
      </c>
      <c r="P56" s="3">
        <v>1894500000</v>
      </c>
      <c r="Q56" s="3">
        <v>792800000</v>
      </c>
      <c r="R56" s="3">
        <v>1181600000</v>
      </c>
      <c r="S56" s="3">
        <v>1462800000</v>
      </c>
    </row>
    <row r="57" spans="1:19" ht="16" x14ac:dyDescent="0.2">
      <c r="A57" s="2" t="s">
        <v>66</v>
      </c>
      <c r="B57" s="3">
        <v>270394000</v>
      </c>
      <c r="C57" s="3">
        <v>338101000</v>
      </c>
      <c r="D57" s="3">
        <v>370590000</v>
      </c>
      <c r="E57" s="3">
        <v>459720000</v>
      </c>
      <c r="F57" s="3">
        <v>610430000</v>
      </c>
      <c r="G57" s="3">
        <v>778511000</v>
      </c>
      <c r="H57" s="3">
        <v>757200000</v>
      </c>
      <c r="I57" s="3">
        <v>671327000</v>
      </c>
      <c r="J57" s="3">
        <v>364400000</v>
      </c>
      <c r="K57" s="3">
        <v>709700000</v>
      </c>
      <c r="L57" s="3">
        <v>308300000</v>
      </c>
      <c r="M57" s="3">
        <v>351500000</v>
      </c>
      <c r="N57" s="3">
        <v>792800000</v>
      </c>
      <c r="O57" s="4">
        <v>1462800000</v>
      </c>
      <c r="P57" s="3">
        <v>1894500000</v>
      </c>
      <c r="Q57" s="3">
        <v>792800000</v>
      </c>
      <c r="R57" s="3">
        <v>1181600000</v>
      </c>
      <c r="S57" s="3">
        <v>1462800000</v>
      </c>
    </row>
    <row r="58" spans="1:19" ht="16" x14ac:dyDescent="0.2">
      <c r="A58" s="2" t="s">
        <v>67</v>
      </c>
      <c r="B58" s="3" t="s">
        <v>24</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478957000</v>
      </c>
      <c r="C59" s="3">
        <v>502963000</v>
      </c>
      <c r="D59" s="3">
        <v>598601000</v>
      </c>
      <c r="E59" s="3">
        <v>606020000</v>
      </c>
      <c r="F59" s="3">
        <v>607947000</v>
      </c>
      <c r="G59" s="3">
        <v>610313000</v>
      </c>
      <c r="H59" s="3">
        <v>749819000</v>
      </c>
      <c r="I59" s="3">
        <v>785296000</v>
      </c>
      <c r="J59" s="3">
        <v>891900000</v>
      </c>
      <c r="K59" s="3">
        <v>993600000</v>
      </c>
      <c r="L59" s="3">
        <v>1126600000</v>
      </c>
      <c r="M59" s="3">
        <v>962400000</v>
      </c>
      <c r="N59" s="3">
        <v>877000000</v>
      </c>
      <c r="O59" s="4">
        <v>845900000</v>
      </c>
      <c r="P59" s="3">
        <v>762600000</v>
      </c>
      <c r="Q59" s="3">
        <v>877000000</v>
      </c>
      <c r="R59" s="3">
        <v>755500000</v>
      </c>
      <c r="S59" s="3">
        <v>845900000</v>
      </c>
    </row>
    <row r="60" spans="1:19" ht="16" x14ac:dyDescent="0.2">
      <c r="A60" s="2" t="s">
        <v>69</v>
      </c>
      <c r="B60" s="3">
        <v>403337000</v>
      </c>
      <c r="C60" s="3">
        <v>439134000</v>
      </c>
      <c r="D60" s="3">
        <v>526408000</v>
      </c>
      <c r="E60" s="3">
        <v>519075000</v>
      </c>
      <c r="F60" s="3">
        <v>511538000</v>
      </c>
      <c r="G60" s="3">
        <v>488271000</v>
      </c>
      <c r="H60" s="3">
        <v>619854000</v>
      </c>
      <c r="I60" s="3">
        <v>641662000</v>
      </c>
      <c r="J60" s="3">
        <v>700800000</v>
      </c>
      <c r="K60" s="3">
        <v>791600000</v>
      </c>
      <c r="L60" s="3">
        <v>863000000</v>
      </c>
      <c r="M60" s="3">
        <v>839400000</v>
      </c>
      <c r="N60" s="3">
        <v>724500000</v>
      </c>
      <c r="O60" s="4">
        <v>684400000</v>
      </c>
      <c r="P60" s="3">
        <v>630300000</v>
      </c>
      <c r="Q60" s="3">
        <v>724500000</v>
      </c>
      <c r="R60" s="3">
        <v>629100000</v>
      </c>
      <c r="S60" s="3">
        <v>684400000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75620000</v>
      </c>
      <c r="C63" s="3">
        <v>63829000</v>
      </c>
      <c r="D63" s="3">
        <v>72193000</v>
      </c>
      <c r="E63" s="3">
        <v>86945000</v>
      </c>
      <c r="F63" s="3">
        <v>96409000</v>
      </c>
      <c r="G63" s="3">
        <v>122042000</v>
      </c>
      <c r="H63" s="3">
        <v>129965000</v>
      </c>
      <c r="I63" s="3">
        <v>143634000</v>
      </c>
      <c r="J63" s="3">
        <v>191100000</v>
      </c>
      <c r="K63" s="3">
        <v>202000000</v>
      </c>
      <c r="L63" s="3">
        <v>263600000</v>
      </c>
      <c r="M63" s="3">
        <v>123000000</v>
      </c>
      <c r="N63" s="3">
        <v>152500000</v>
      </c>
      <c r="O63" s="4">
        <v>161500000</v>
      </c>
      <c r="P63" s="3">
        <v>132300000</v>
      </c>
      <c r="Q63" s="3">
        <v>152500000</v>
      </c>
      <c r="R63" s="3">
        <v>126400000</v>
      </c>
      <c r="S63" s="3">
        <v>161500000</v>
      </c>
    </row>
    <row r="64" spans="1:19" ht="16" x14ac:dyDescent="0.2">
      <c r="A64" s="2" t="s">
        <v>73</v>
      </c>
      <c r="B64" s="3">
        <v>178559000</v>
      </c>
      <c r="C64" s="3">
        <v>204758000</v>
      </c>
      <c r="D64" s="3">
        <v>190867000</v>
      </c>
      <c r="E64" s="3">
        <v>204923000</v>
      </c>
      <c r="F64" s="3">
        <v>193766000</v>
      </c>
      <c r="G64" s="3">
        <v>189868000</v>
      </c>
      <c r="H64" s="3">
        <v>181952000</v>
      </c>
      <c r="I64" s="3">
        <v>204933000</v>
      </c>
      <c r="J64" s="3">
        <v>190800000</v>
      </c>
      <c r="K64" s="3">
        <v>198600000</v>
      </c>
      <c r="L64" s="3">
        <v>198400000</v>
      </c>
      <c r="M64" s="3">
        <v>176100000</v>
      </c>
      <c r="N64" s="3">
        <v>111300000</v>
      </c>
      <c r="O64" s="4">
        <v>118000000</v>
      </c>
      <c r="P64" s="3">
        <v>101000000</v>
      </c>
      <c r="Q64" s="3">
        <v>111300000</v>
      </c>
      <c r="R64" s="3">
        <v>115000000</v>
      </c>
      <c r="S64" s="3">
        <v>118000000</v>
      </c>
    </row>
    <row r="65" spans="1:19" ht="16" x14ac:dyDescent="0.2">
      <c r="A65" s="2" t="s">
        <v>74</v>
      </c>
      <c r="B65" s="3">
        <v>113415000</v>
      </c>
      <c r="C65" s="3">
        <v>119550000</v>
      </c>
      <c r="D65" s="3">
        <v>121573000</v>
      </c>
      <c r="E65" s="3">
        <v>127525000</v>
      </c>
      <c r="F65" s="3">
        <v>124103000</v>
      </c>
      <c r="G65" s="3">
        <v>120811000</v>
      </c>
      <c r="H65" s="3">
        <v>113632000</v>
      </c>
      <c r="I65" s="3">
        <v>132949000</v>
      </c>
      <c r="J65" s="3">
        <v>120300000</v>
      </c>
      <c r="K65" s="3">
        <v>125100000</v>
      </c>
      <c r="L65" s="3">
        <v>125100000</v>
      </c>
      <c r="M65" s="3">
        <v>112700000</v>
      </c>
      <c r="N65" s="3">
        <v>60600000</v>
      </c>
      <c r="O65" s="4">
        <v>63600000</v>
      </c>
      <c r="P65" s="3">
        <v>52900000</v>
      </c>
      <c r="Q65" s="3">
        <v>60600000</v>
      </c>
      <c r="R65" s="3">
        <v>63000000</v>
      </c>
      <c r="S65" s="3">
        <v>63600000</v>
      </c>
    </row>
    <row r="66" spans="1:19" ht="16" x14ac:dyDescent="0.2">
      <c r="A66" s="2" t="s">
        <v>75</v>
      </c>
      <c r="B66" s="3">
        <v>26358000</v>
      </c>
      <c r="C66" s="3">
        <v>31085000</v>
      </c>
      <c r="D66" s="3">
        <v>29725000</v>
      </c>
      <c r="E66" s="3">
        <v>30498000</v>
      </c>
      <c r="F66" s="3">
        <v>29358000</v>
      </c>
      <c r="G66" s="3">
        <v>22979000</v>
      </c>
      <c r="H66" s="3">
        <v>24290000</v>
      </c>
      <c r="I66" s="3">
        <v>27649000</v>
      </c>
      <c r="J66" s="3">
        <v>26200000</v>
      </c>
      <c r="K66" s="3">
        <v>30900000</v>
      </c>
      <c r="L66" s="3">
        <v>30900000</v>
      </c>
      <c r="M66" s="3">
        <v>30200000</v>
      </c>
      <c r="N66" s="3">
        <v>24900000</v>
      </c>
      <c r="O66" s="4">
        <v>24800000</v>
      </c>
      <c r="P66" s="3">
        <v>25300000</v>
      </c>
      <c r="Q66" s="3">
        <v>24900000</v>
      </c>
      <c r="R66" s="3">
        <v>26900000</v>
      </c>
      <c r="S66" s="3">
        <v>24800000</v>
      </c>
    </row>
    <row r="67" spans="1:19" ht="16" x14ac:dyDescent="0.2">
      <c r="A67" s="2" t="s">
        <v>76</v>
      </c>
      <c r="B67" s="3">
        <v>71302000</v>
      </c>
      <c r="C67" s="3">
        <v>89334000</v>
      </c>
      <c r="D67" s="3">
        <v>81536000</v>
      </c>
      <c r="E67" s="3">
        <v>90352000</v>
      </c>
      <c r="F67" s="3">
        <v>79184000</v>
      </c>
      <c r="G67" s="3">
        <v>80118000</v>
      </c>
      <c r="H67" s="3">
        <v>81263000</v>
      </c>
      <c r="I67" s="3">
        <v>82445000</v>
      </c>
      <c r="J67" s="3">
        <v>74600000</v>
      </c>
      <c r="K67" s="3">
        <v>76000000</v>
      </c>
      <c r="L67" s="3">
        <v>76000000</v>
      </c>
      <c r="M67" s="3">
        <v>69300000</v>
      </c>
      <c r="N67" s="3">
        <v>31300000</v>
      </c>
      <c r="O67" s="4">
        <v>37400000</v>
      </c>
      <c r="P67" s="3">
        <v>29600000</v>
      </c>
      <c r="Q67" s="3">
        <v>31300000</v>
      </c>
      <c r="R67" s="3">
        <v>32100000</v>
      </c>
      <c r="S67" s="3">
        <v>37400000</v>
      </c>
    </row>
    <row r="68" spans="1:19" ht="16" x14ac:dyDescent="0.2">
      <c r="A68" s="2" t="s">
        <v>77</v>
      </c>
      <c r="B68" s="3">
        <v>-32516000</v>
      </c>
      <c r="C68" s="3">
        <v>-35211000</v>
      </c>
      <c r="D68" s="3">
        <v>-41967000</v>
      </c>
      <c r="E68" s="3">
        <v>-43452000</v>
      </c>
      <c r="F68" s="3">
        <v>-38879000</v>
      </c>
      <c r="G68" s="3">
        <v>-34040000</v>
      </c>
      <c r="H68" s="3">
        <v>-37233000</v>
      </c>
      <c r="I68" s="3">
        <v>-38110000</v>
      </c>
      <c r="J68" s="3">
        <v>-30300000</v>
      </c>
      <c r="K68" s="3">
        <v>-33400000</v>
      </c>
      <c r="L68" s="3">
        <v>-33400000</v>
      </c>
      <c r="M68" s="3">
        <v>-36100000</v>
      </c>
      <c r="N68" s="3">
        <v>-5500000</v>
      </c>
      <c r="O68" s="4">
        <v>-7800000</v>
      </c>
      <c r="P68" s="3">
        <v>-6800000</v>
      </c>
      <c r="Q68" s="3">
        <v>-5500000</v>
      </c>
      <c r="R68" s="3">
        <v>-7000000</v>
      </c>
      <c r="S68" s="3">
        <v>-7800000</v>
      </c>
    </row>
    <row r="69" spans="1:19" ht="16" x14ac:dyDescent="0.2">
      <c r="A69" s="2" t="s">
        <v>78</v>
      </c>
      <c r="B69" s="3" t="s">
        <v>24</v>
      </c>
      <c r="C69" s="3" t="s">
        <v>24</v>
      </c>
      <c r="D69" s="3" t="s">
        <v>24</v>
      </c>
      <c r="E69" s="3" t="s">
        <v>24</v>
      </c>
      <c r="F69" s="3" t="s">
        <v>24</v>
      </c>
      <c r="G69" s="3" t="s">
        <v>24</v>
      </c>
      <c r="H69" s="3" t="s">
        <v>24</v>
      </c>
      <c r="I69" s="3" t="s">
        <v>24</v>
      </c>
      <c r="J69" s="3" t="s">
        <v>24</v>
      </c>
      <c r="K69" s="3" t="s">
        <v>24</v>
      </c>
      <c r="L69" s="3">
        <v>-200000</v>
      </c>
      <c r="M69" s="3" t="s">
        <v>24</v>
      </c>
      <c r="N69" s="3" t="s">
        <v>24</v>
      </c>
      <c r="O69" s="4" t="s">
        <v>24</v>
      </c>
      <c r="P69" s="3" t="s">
        <v>24</v>
      </c>
      <c r="Q69" s="3" t="s">
        <v>24</v>
      </c>
      <c r="R69" s="3" t="s">
        <v>24</v>
      </c>
      <c r="S69" s="3" t="s">
        <v>24</v>
      </c>
    </row>
    <row r="70" spans="1:19" ht="16" x14ac:dyDescent="0.2">
      <c r="A70" s="2" t="s">
        <v>79</v>
      </c>
      <c r="B70" s="3">
        <v>70181000</v>
      </c>
      <c r="C70" s="3">
        <v>69651000</v>
      </c>
      <c r="D70" s="3">
        <v>89280000</v>
      </c>
      <c r="E70" s="3">
        <v>102674000</v>
      </c>
      <c r="F70" s="3">
        <v>99962000</v>
      </c>
      <c r="G70" s="3">
        <v>39355000</v>
      </c>
      <c r="H70" s="3">
        <v>87530000</v>
      </c>
      <c r="I70" s="3">
        <v>97846000</v>
      </c>
      <c r="J70" s="3">
        <v>163600000</v>
      </c>
      <c r="K70" s="3">
        <v>97600000</v>
      </c>
      <c r="L70" s="3">
        <v>119000000</v>
      </c>
      <c r="M70" s="3">
        <v>931100000</v>
      </c>
      <c r="N70" s="3">
        <v>151300000</v>
      </c>
      <c r="O70" s="4">
        <v>179400000</v>
      </c>
      <c r="P70" s="3">
        <v>1233300000</v>
      </c>
      <c r="Q70" s="3">
        <v>151300000</v>
      </c>
      <c r="R70" s="3">
        <v>180100000</v>
      </c>
      <c r="S70" s="3">
        <v>179400000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4071433000</v>
      </c>
      <c r="C76" s="3">
        <v>4203944000</v>
      </c>
      <c r="D76" s="3">
        <v>5821766000</v>
      </c>
      <c r="E76" s="3">
        <v>6811644000</v>
      </c>
      <c r="F76" s="3">
        <v>6900829000</v>
      </c>
      <c r="G76" s="3">
        <v>8550318000</v>
      </c>
      <c r="H76" s="3">
        <v>12548426000</v>
      </c>
      <c r="I76" s="3">
        <v>12557011000</v>
      </c>
      <c r="J76" s="3">
        <v>13638800000</v>
      </c>
      <c r="K76" s="3">
        <v>16109400000</v>
      </c>
      <c r="L76" s="3">
        <v>22272500000</v>
      </c>
      <c r="M76" s="3">
        <v>21292800000</v>
      </c>
      <c r="N76" s="3">
        <v>25048400000</v>
      </c>
      <c r="O76" s="4">
        <v>24854300000</v>
      </c>
      <c r="P76" s="3">
        <v>20405800000</v>
      </c>
      <c r="Q76" s="3">
        <v>25048400000</v>
      </c>
      <c r="R76" s="3">
        <v>24902600000</v>
      </c>
      <c r="S76" s="3">
        <v>24854300000</v>
      </c>
    </row>
    <row r="77" spans="1:19" ht="16" x14ac:dyDescent="0.2">
      <c r="A77" s="2" t="s">
        <v>86</v>
      </c>
      <c r="B77" s="3">
        <v>103487000</v>
      </c>
      <c r="C77" s="3">
        <v>108775000</v>
      </c>
      <c r="D77" s="3">
        <v>110397000</v>
      </c>
      <c r="E77" s="3">
        <v>117310000</v>
      </c>
      <c r="F77" s="3">
        <v>110876000</v>
      </c>
      <c r="G77" s="3">
        <v>105510000</v>
      </c>
      <c r="H77" s="3">
        <v>141318000</v>
      </c>
      <c r="I77" s="3">
        <v>142535000</v>
      </c>
      <c r="J77" s="3">
        <v>128700000</v>
      </c>
      <c r="K77" s="3">
        <v>139900000</v>
      </c>
      <c r="L77" s="3">
        <v>139900000</v>
      </c>
      <c r="M77" s="3">
        <v>102800000</v>
      </c>
      <c r="N77" s="3">
        <v>85300000</v>
      </c>
      <c r="O77" s="4">
        <v>93700000</v>
      </c>
      <c r="P77" s="3">
        <v>83200000</v>
      </c>
      <c r="Q77" s="3">
        <v>85300000</v>
      </c>
      <c r="R77" s="3">
        <v>86300000</v>
      </c>
      <c r="S77" s="3">
        <v>93700000</v>
      </c>
    </row>
    <row r="78" spans="1:19" ht="16" x14ac:dyDescent="0.2">
      <c r="A78" s="2" t="s">
        <v>87</v>
      </c>
      <c r="B78" s="3">
        <v>312211000</v>
      </c>
      <c r="C78" s="3">
        <v>338315000</v>
      </c>
      <c r="D78" s="3">
        <v>369921000</v>
      </c>
      <c r="E78" s="3">
        <v>394341000</v>
      </c>
      <c r="F78" s="3">
        <v>405602000</v>
      </c>
      <c r="G78" s="3">
        <v>401086000</v>
      </c>
      <c r="H78" s="3">
        <v>436491000</v>
      </c>
      <c r="I78" s="3">
        <v>459369000</v>
      </c>
      <c r="J78" s="3">
        <v>440700000</v>
      </c>
      <c r="K78" s="3">
        <v>474700000</v>
      </c>
      <c r="L78" s="3">
        <v>474700000</v>
      </c>
      <c r="M78" s="3">
        <v>439000000</v>
      </c>
      <c r="N78" s="3">
        <v>336600000</v>
      </c>
      <c r="O78" s="4">
        <v>93700000</v>
      </c>
      <c r="P78" s="3">
        <v>83200000</v>
      </c>
      <c r="Q78" s="3">
        <v>336600000</v>
      </c>
      <c r="R78" s="3">
        <v>86300000</v>
      </c>
      <c r="S78" s="3">
        <v>93700000</v>
      </c>
    </row>
    <row r="79" spans="1:19" ht="16" x14ac:dyDescent="0.2">
      <c r="A79" s="2" t="s">
        <v>88</v>
      </c>
      <c r="B79" s="3">
        <v>208724000</v>
      </c>
      <c r="C79" s="3">
        <v>229540000</v>
      </c>
      <c r="D79" s="3">
        <v>259524000</v>
      </c>
      <c r="E79" s="3">
        <v>277031000</v>
      </c>
      <c r="F79" s="3">
        <v>294726000</v>
      </c>
      <c r="G79" s="3">
        <v>295576000</v>
      </c>
      <c r="H79" s="3">
        <v>295173000</v>
      </c>
      <c r="I79" s="3">
        <v>316834000</v>
      </c>
      <c r="J79" s="3">
        <v>312000000</v>
      </c>
      <c r="K79" s="3">
        <v>334800000</v>
      </c>
      <c r="L79" s="3">
        <v>334800000</v>
      </c>
      <c r="M79" s="3">
        <v>336200000</v>
      </c>
      <c r="N79" s="3">
        <v>251300000</v>
      </c>
      <c r="O79" s="4" t="s">
        <v>24</v>
      </c>
      <c r="P79" s="3" t="s">
        <v>24</v>
      </c>
      <c r="Q79" s="3">
        <v>251300000</v>
      </c>
      <c r="R79" s="3" t="s">
        <v>24</v>
      </c>
      <c r="S79" s="3" t="s">
        <v>24</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v>535000000</v>
      </c>
      <c r="O80" s="4">
        <v>591300000</v>
      </c>
      <c r="P80" s="3" t="s">
        <v>24</v>
      </c>
      <c r="Q80" s="3">
        <v>535000000</v>
      </c>
      <c r="R80" s="3">
        <v>535000000</v>
      </c>
      <c r="S80" s="3">
        <v>591300000</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v>535000000</v>
      </c>
      <c r="O81" s="4">
        <v>591300000</v>
      </c>
      <c r="P81" s="3" t="s">
        <v>24</v>
      </c>
      <c r="Q81" s="3">
        <v>535000000</v>
      </c>
      <c r="R81" s="3">
        <v>535000000</v>
      </c>
      <c r="S81" s="3">
        <v>591300000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3967946000</v>
      </c>
      <c r="C83" s="3">
        <v>4095169000</v>
      </c>
      <c r="D83" s="3">
        <v>5711369000</v>
      </c>
      <c r="E83" s="3">
        <v>6694334000</v>
      </c>
      <c r="F83" s="3">
        <v>6789953000</v>
      </c>
      <c r="G83" s="3">
        <v>8444808000</v>
      </c>
      <c r="H83" s="3">
        <v>12407108000</v>
      </c>
      <c r="I83" s="3">
        <v>12414476000</v>
      </c>
      <c r="J83" s="3">
        <v>13510100000</v>
      </c>
      <c r="K83" s="3">
        <v>15969500000</v>
      </c>
      <c r="L83" s="3">
        <v>22132600000</v>
      </c>
      <c r="M83" s="3">
        <v>21190000000</v>
      </c>
      <c r="N83" s="3">
        <v>24428100000</v>
      </c>
      <c r="O83" s="4">
        <v>24169300000</v>
      </c>
      <c r="P83" s="3">
        <v>20322600000</v>
      </c>
      <c r="Q83" s="3">
        <v>24428100000</v>
      </c>
      <c r="R83" s="3">
        <v>24281300000</v>
      </c>
      <c r="S83" s="3">
        <v>24169300000</v>
      </c>
    </row>
    <row r="84" spans="1:19" ht="16" x14ac:dyDescent="0.2">
      <c r="A84" s="2" t="s">
        <v>93</v>
      </c>
      <c r="B84" s="3">
        <v>3832293000</v>
      </c>
      <c r="C84" s="3">
        <v>3960568000</v>
      </c>
      <c r="D84" s="3">
        <v>5567724000</v>
      </c>
      <c r="E84" s="3">
        <v>6589134000</v>
      </c>
      <c r="F84" s="3">
        <v>6689420000</v>
      </c>
      <c r="G84" s="3">
        <v>8353722000</v>
      </c>
      <c r="H84" s="3">
        <v>12302985000</v>
      </c>
      <c r="I84" s="3">
        <v>12295531000</v>
      </c>
      <c r="J84" s="3">
        <v>13188900000</v>
      </c>
      <c r="K84" s="3">
        <v>15483100000</v>
      </c>
      <c r="L84" s="3">
        <v>21602100000</v>
      </c>
      <c r="M84" s="3">
        <v>20683000000</v>
      </c>
      <c r="N84" s="3">
        <v>23976800000</v>
      </c>
      <c r="O84" s="4">
        <v>23721300000</v>
      </c>
      <c r="P84" s="3">
        <v>19916300000</v>
      </c>
      <c r="Q84" s="3">
        <v>23976800000</v>
      </c>
      <c r="R84" s="3">
        <v>23834500000</v>
      </c>
      <c r="S84" s="3">
        <v>23721300000</v>
      </c>
    </row>
    <row r="85" spans="1:19" ht="16" x14ac:dyDescent="0.2">
      <c r="A85" s="2" t="s">
        <v>94</v>
      </c>
      <c r="B85" s="3">
        <v>2727780000</v>
      </c>
      <c r="C85" s="3">
        <v>2866426000</v>
      </c>
      <c r="D85" s="3">
        <v>3868857000</v>
      </c>
      <c r="E85" s="3">
        <v>4549998000</v>
      </c>
      <c r="F85" s="3">
        <v>4710691000</v>
      </c>
      <c r="G85" s="3">
        <v>5824726000</v>
      </c>
      <c r="H85" s="3">
        <v>8647142000</v>
      </c>
      <c r="I85" s="3">
        <v>8820313000</v>
      </c>
      <c r="J85" s="3">
        <v>9346800000</v>
      </c>
      <c r="K85" s="3">
        <v>10815400000</v>
      </c>
      <c r="L85" s="3">
        <v>14395200000</v>
      </c>
      <c r="M85" s="3">
        <v>14094500000</v>
      </c>
      <c r="N85" s="3">
        <v>15946100000</v>
      </c>
      <c r="O85" s="4">
        <v>16002500000</v>
      </c>
      <c r="P85" s="3">
        <v>13672800000</v>
      </c>
      <c r="Q85" s="3">
        <v>15946100000</v>
      </c>
      <c r="R85" s="3">
        <v>15962800000</v>
      </c>
      <c r="S85" s="3">
        <v>16002500000</v>
      </c>
    </row>
    <row r="86" spans="1:19" ht="16" x14ac:dyDescent="0.2">
      <c r="A86" s="2" t="s">
        <v>95</v>
      </c>
      <c r="B86" s="3">
        <v>1104513000</v>
      </c>
      <c r="C86" s="3">
        <v>1094142000</v>
      </c>
      <c r="D86" s="3">
        <v>1698867000</v>
      </c>
      <c r="E86" s="3">
        <v>2039136000</v>
      </c>
      <c r="F86" s="3">
        <v>1978729000</v>
      </c>
      <c r="G86" s="3">
        <v>2528996000</v>
      </c>
      <c r="H86" s="3">
        <v>3655843000</v>
      </c>
      <c r="I86" s="3">
        <v>3475218000</v>
      </c>
      <c r="J86" s="3">
        <v>3842100000</v>
      </c>
      <c r="K86" s="3">
        <v>4667700000</v>
      </c>
      <c r="L86" s="3">
        <v>7206900000</v>
      </c>
      <c r="M86" s="3">
        <v>6588500000</v>
      </c>
      <c r="N86" s="3">
        <v>8030700000</v>
      </c>
      <c r="O86" s="4">
        <v>7718800000</v>
      </c>
      <c r="P86" s="3">
        <v>6243500000</v>
      </c>
      <c r="Q86" s="3">
        <v>8030700000</v>
      </c>
      <c r="R86" s="3">
        <v>7871700000</v>
      </c>
      <c r="S86" s="3">
        <v>7718800000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135653000</v>
      </c>
      <c r="C89" s="3">
        <v>134601000</v>
      </c>
      <c r="D89" s="3">
        <v>143645000</v>
      </c>
      <c r="E89" s="3">
        <v>105200000</v>
      </c>
      <c r="F89" s="3">
        <v>100533000</v>
      </c>
      <c r="G89" s="3">
        <v>91086000</v>
      </c>
      <c r="H89" s="3">
        <v>104123000</v>
      </c>
      <c r="I89" s="3">
        <v>118945000</v>
      </c>
      <c r="J89" s="3">
        <v>321200000</v>
      </c>
      <c r="K89" s="3">
        <v>486400000</v>
      </c>
      <c r="L89" s="3">
        <v>530500000</v>
      </c>
      <c r="M89" s="3">
        <v>507000000</v>
      </c>
      <c r="N89" s="3">
        <v>451300000</v>
      </c>
      <c r="O89" s="4">
        <v>448000000</v>
      </c>
      <c r="P89" s="3">
        <v>406300000</v>
      </c>
      <c r="Q89" s="3">
        <v>451300000</v>
      </c>
      <c r="R89" s="3">
        <v>446800000</v>
      </c>
      <c r="S89" s="3">
        <v>448000000</v>
      </c>
    </row>
    <row r="90" spans="1:19" ht="16" x14ac:dyDescent="0.2">
      <c r="A90" s="2" t="s">
        <v>99</v>
      </c>
      <c r="B90" s="3">
        <v>5069524000</v>
      </c>
      <c r="C90" s="3">
        <v>5319417000</v>
      </c>
      <c r="D90" s="3">
        <v>7071104000</v>
      </c>
      <c r="E90" s="3">
        <v>8184981000</v>
      </c>
      <c r="F90" s="3">
        <v>8412934000</v>
      </c>
      <c r="G90" s="3">
        <v>10168365000</v>
      </c>
      <c r="H90" s="3">
        <v>14324927000</v>
      </c>
      <c r="I90" s="3">
        <v>14316413000</v>
      </c>
      <c r="J90" s="3">
        <v>15249500000</v>
      </c>
      <c r="K90" s="3">
        <v>18108900000</v>
      </c>
      <c r="L90" s="3">
        <v>24024800000</v>
      </c>
      <c r="M90" s="3">
        <v>23713900000</v>
      </c>
      <c r="N90" s="3">
        <v>26980800000</v>
      </c>
      <c r="O90" s="4">
        <v>27460400000</v>
      </c>
      <c r="P90" s="3">
        <v>24397200000</v>
      </c>
      <c r="Q90" s="3">
        <v>26980800000</v>
      </c>
      <c r="R90" s="3">
        <v>27134800000</v>
      </c>
      <c r="S90" s="3">
        <v>27460400000</v>
      </c>
    </row>
    <row r="91" spans="1:19" ht="16" x14ac:dyDescent="0.2">
      <c r="A91" s="2" t="s">
        <v>100</v>
      </c>
      <c r="B91" s="3">
        <v>435858000</v>
      </c>
      <c r="C91" s="3">
        <v>473742000</v>
      </c>
      <c r="D91" s="3">
        <v>563327000</v>
      </c>
      <c r="E91" s="3">
        <v>308300000</v>
      </c>
      <c r="F91" s="3">
        <v>304585000</v>
      </c>
      <c r="G91" s="3">
        <v>326782000</v>
      </c>
      <c r="H91" s="3">
        <v>394168000</v>
      </c>
      <c r="I91" s="3">
        <v>463998000</v>
      </c>
      <c r="J91" s="3">
        <v>481600000</v>
      </c>
      <c r="K91" s="3">
        <v>723300000</v>
      </c>
      <c r="L91" s="3">
        <v>661700000</v>
      </c>
      <c r="M91" s="3">
        <v>723500000</v>
      </c>
      <c r="N91" s="3">
        <v>593800000</v>
      </c>
      <c r="O91" s="4">
        <v>600500000</v>
      </c>
      <c r="P91" s="3">
        <v>646700000</v>
      </c>
      <c r="Q91" s="3">
        <v>593800000</v>
      </c>
      <c r="R91" s="3">
        <v>617900000</v>
      </c>
      <c r="S91" s="3">
        <v>600500000</v>
      </c>
    </row>
    <row r="92" spans="1:19" ht="16" x14ac:dyDescent="0.2">
      <c r="A92" s="2" t="s">
        <v>101</v>
      </c>
      <c r="B92" s="3">
        <v>137778000</v>
      </c>
      <c r="C92" s="3">
        <v>141943000</v>
      </c>
      <c r="D92" s="3">
        <v>138340000</v>
      </c>
      <c r="E92" s="3">
        <v>150313000</v>
      </c>
      <c r="F92" s="3">
        <v>143847000</v>
      </c>
      <c r="G92" s="3">
        <v>139737000</v>
      </c>
      <c r="H92" s="3">
        <v>152067000</v>
      </c>
      <c r="I92" s="3">
        <v>171073000</v>
      </c>
      <c r="J92" s="3">
        <v>165300000</v>
      </c>
      <c r="K92" s="3">
        <v>162000000</v>
      </c>
      <c r="L92" s="3">
        <v>177800000</v>
      </c>
      <c r="M92" s="3">
        <v>150800000</v>
      </c>
      <c r="N92" s="3">
        <v>122600000</v>
      </c>
      <c r="O92" s="4">
        <v>141100000</v>
      </c>
      <c r="P92" s="3">
        <v>121200000</v>
      </c>
      <c r="Q92" s="3">
        <v>122600000</v>
      </c>
      <c r="R92" s="3">
        <v>134000000</v>
      </c>
      <c r="S92" s="3">
        <v>141100000</v>
      </c>
    </row>
    <row r="93" spans="1:19" ht="16" x14ac:dyDescent="0.2">
      <c r="A93" s="2" t="s">
        <v>102</v>
      </c>
      <c r="B93" s="3" t="s">
        <v>24</v>
      </c>
      <c r="C93" s="3">
        <v>8895000</v>
      </c>
      <c r="D93" s="3" t="s">
        <v>24</v>
      </c>
      <c r="E93" s="3">
        <v>4275000</v>
      </c>
      <c r="F93" s="3" t="s">
        <v>24</v>
      </c>
      <c r="G93" s="3">
        <v>18532000</v>
      </c>
      <c r="H93" s="3">
        <v>22762000</v>
      </c>
      <c r="I93" s="3">
        <v>26351000</v>
      </c>
      <c r="J93" s="3">
        <v>58300000</v>
      </c>
      <c r="K93" s="3">
        <v>215100000</v>
      </c>
      <c r="L93" s="3">
        <v>26900000</v>
      </c>
      <c r="M93" s="3">
        <v>132000000</v>
      </c>
      <c r="N93" s="3">
        <v>16600000</v>
      </c>
      <c r="O93" s="4">
        <v>62300000</v>
      </c>
      <c r="P93" s="3">
        <v>159900000</v>
      </c>
      <c r="Q93" s="3">
        <v>16600000</v>
      </c>
      <c r="R93" s="3">
        <v>70500000</v>
      </c>
      <c r="S93" s="3">
        <v>62300000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298080000</v>
      </c>
      <c r="C95" s="3">
        <v>322904000</v>
      </c>
      <c r="D95" s="3">
        <v>424987000</v>
      </c>
      <c r="E95" s="3">
        <v>153712000</v>
      </c>
      <c r="F95" s="3">
        <v>160738000</v>
      </c>
      <c r="G95" s="3">
        <v>168513000</v>
      </c>
      <c r="H95" s="3">
        <v>219339000</v>
      </c>
      <c r="I95" s="3">
        <v>266574000</v>
      </c>
      <c r="J95" s="3">
        <v>258000000</v>
      </c>
      <c r="K95" s="3">
        <v>346200000</v>
      </c>
      <c r="L95" s="3">
        <v>457000000</v>
      </c>
      <c r="M95" s="3">
        <v>440700000</v>
      </c>
      <c r="N95" s="3">
        <v>454600000</v>
      </c>
      <c r="O95" s="4">
        <v>397100000</v>
      </c>
      <c r="P95" s="3">
        <v>365600000</v>
      </c>
      <c r="Q95" s="3">
        <v>454600000</v>
      </c>
      <c r="R95" s="3">
        <v>413400000</v>
      </c>
      <c r="S95" s="3">
        <v>397100000</v>
      </c>
    </row>
    <row r="96" spans="1:19" ht="16" x14ac:dyDescent="0.2">
      <c r="A96" s="2" t="s">
        <v>105</v>
      </c>
      <c r="B96" s="3">
        <v>93342000</v>
      </c>
      <c r="C96" s="3">
        <v>69906000</v>
      </c>
      <c r="D96" s="3">
        <v>513928000</v>
      </c>
      <c r="E96" s="3">
        <v>11016000</v>
      </c>
      <c r="F96" s="3">
        <v>11092000</v>
      </c>
      <c r="G96" s="3">
        <v>6805000</v>
      </c>
      <c r="H96" s="3">
        <v>400975000</v>
      </c>
      <c r="I96" s="3">
        <v>800944000</v>
      </c>
      <c r="J96" s="3">
        <v>1500000</v>
      </c>
      <c r="K96" s="3">
        <v>602200000</v>
      </c>
      <c r="L96" s="3">
        <v>502000000</v>
      </c>
      <c r="M96" s="3">
        <v>799200000</v>
      </c>
      <c r="N96" s="3">
        <v>699200000</v>
      </c>
      <c r="O96" s="4">
        <v>699800000</v>
      </c>
      <c r="P96" s="3">
        <v>698900000</v>
      </c>
      <c r="Q96" s="3">
        <v>699200000</v>
      </c>
      <c r="R96" s="3">
        <v>699500000</v>
      </c>
      <c r="S96" s="3">
        <v>699800000</v>
      </c>
    </row>
    <row r="97" spans="1:19" ht="16" x14ac:dyDescent="0.2">
      <c r="A97" s="2" t="s">
        <v>106</v>
      </c>
      <c r="B97" s="3">
        <v>93342000</v>
      </c>
      <c r="C97" s="3">
        <v>69906000</v>
      </c>
      <c r="D97" s="3">
        <v>513928000</v>
      </c>
      <c r="E97" s="3">
        <v>11016000</v>
      </c>
      <c r="F97" s="3">
        <v>11092000</v>
      </c>
      <c r="G97" s="3">
        <v>6805000</v>
      </c>
      <c r="H97" s="3">
        <v>400975000</v>
      </c>
      <c r="I97" s="3">
        <v>800944000</v>
      </c>
      <c r="J97" s="3">
        <v>1500000</v>
      </c>
      <c r="K97" s="3">
        <v>602200000</v>
      </c>
      <c r="L97" s="3">
        <v>502000000</v>
      </c>
      <c r="M97" s="3">
        <v>799200000</v>
      </c>
      <c r="N97" s="3">
        <v>699200000</v>
      </c>
      <c r="O97" s="4">
        <v>699800000</v>
      </c>
      <c r="P97" s="3">
        <v>698900000</v>
      </c>
      <c r="Q97" s="3">
        <v>699200000</v>
      </c>
      <c r="R97" s="3">
        <v>699500000</v>
      </c>
      <c r="S97" s="3">
        <v>699800000</v>
      </c>
    </row>
    <row r="98" spans="1:19" ht="16" x14ac:dyDescent="0.2">
      <c r="A98" s="2" t="s">
        <v>107</v>
      </c>
      <c r="B98" s="3" t="s">
        <v>24</v>
      </c>
      <c r="C98" s="3" t="s">
        <v>24</v>
      </c>
      <c r="D98" s="3" t="s">
        <v>24</v>
      </c>
      <c r="E98" s="3" t="s">
        <v>24</v>
      </c>
      <c r="F98" s="3" t="s">
        <v>24</v>
      </c>
      <c r="G98" s="3" t="s">
        <v>24</v>
      </c>
      <c r="H98" s="3" t="s">
        <v>24</v>
      </c>
      <c r="I98" s="3" t="s">
        <v>24</v>
      </c>
      <c r="J98" s="3" t="s">
        <v>24</v>
      </c>
      <c r="K98" s="3">
        <v>56800000</v>
      </c>
      <c r="L98" s="3">
        <v>65100000</v>
      </c>
      <c r="M98" s="3">
        <v>51400000</v>
      </c>
      <c r="N98" s="3">
        <v>46400000</v>
      </c>
      <c r="O98" s="4" t="s">
        <v>24</v>
      </c>
      <c r="P98" s="3" t="s">
        <v>24</v>
      </c>
      <c r="Q98" s="3">
        <v>46400000</v>
      </c>
      <c r="R98" s="3" t="s">
        <v>24</v>
      </c>
      <c r="S98" s="3" t="s">
        <v>24</v>
      </c>
    </row>
    <row r="99" spans="1:19" ht="16" x14ac:dyDescent="0.2">
      <c r="A99" s="2" t="s">
        <v>108</v>
      </c>
      <c r="B99" s="3">
        <v>10445000</v>
      </c>
      <c r="C99" s="3">
        <v>10548000</v>
      </c>
      <c r="D99" s="3">
        <v>3868000</v>
      </c>
      <c r="E99" s="3">
        <v>323775000</v>
      </c>
      <c r="F99" s="3">
        <v>312270000</v>
      </c>
      <c r="G99" s="3">
        <v>386541000</v>
      </c>
      <c r="H99" s="3">
        <v>650129000</v>
      </c>
      <c r="I99" s="3">
        <v>764467000</v>
      </c>
      <c r="J99" s="3">
        <v>965100000</v>
      </c>
      <c r="K99" s="3">
        <v>1071900000</v>
      </c>
      <c r="L99" s="3">
        <v>1280700000</v>
      </c>
      <c r="M99" s="3">
        <v>1599100000</v>
      </c>
      <c r="N99" s="3">
        <v>1599500000</v>
      </c>
      <c r="O99" s="4">
        <v>1463600000</v>
      </c>
      <c r="P99" s="3">
        <v>1494800000</v>
      </c>
      <c r="Q99" s="3">
        <v>1599500000</v>
      </c>
      <c r="R99" s="3">
        <v>1458000000</v>
      </c>
      <c r="S99" s="3">
        <v>1463600000</v>
      </c>
    </row>
    <row r="100" spans="1:19" ht="16" x14ac:dyDescent="0.2">
      <c r="A100" s="2" t="s">
        <v>109</v>
      </c>
      <c r="B100" s="3" t="s">
        <v>24</v>
      </c>
      <c r="C100" s="3">
        <v>94761000</v>
      </c>
      <c r="D100" s="3">
        <v>212562000</v>
      </c>
      <c r="E100" s="3">
        <v>209332000</v>
      </c>
      <c r="F100" s="3">
        <v>190953000</v>
      </c>
      <c r="G100" s="3">
        <v>267030000</v>
      </c>
      <c r="H100" s="3">
        <v>488399000</v>
      </c>
      <c r="I100" s="3">
        <v>566447000</v>
      </c>
      <c r="J100" s="3">
        <v>677900000</v>
      </c>
      <c r="K100" s="3">
        <v>831800000</v>
      </c>
      <c r="L100" s="3">
        <v>994600000</v>
      </c>
      <c r="M100" s="3">
        <v>1130200000</v>
      </c>
      <c r="N100" s="3">
        <v>1370700000</v>
      </c>
      <c r="O100" s="4">
        <v>1279800000</v>
      </c>
      <c r="P100" s="3">
        <v>1048800000</v>
      </c>
      <c r="Q100" s="3">
        <v>1370700000</v>
      </c>
      <c r="R100" s="3">
        <v>1303800000</v>
      </c>
      <c r="S100" s="3">
        <v>1279800000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v>10445000</v>
      </c>
      <c r="C102" s="3">
        <v>10548000</v>
      </c>
      <c r="D102" s="3">
        <v>3868000</v>
      </c>
      <c r="E102" s="3">
        <v>6490000</v>
      </c>
      <c r="F102" s="3">
        <v>3943000</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-94761000</v>
      </c>
      <c r="D103" s="3">
        <v>-212562000</v>
      </c>
      <c r="E103" s="3">
        <v>107953000</v>
      </c>
      <c r="F103" s="3">
        <v>117374000</v>
      </c>
      <c r="G103" s="3">
        <v>119511000</v>
      </c>
      <c r="H103" s="3">
        <v>161730000</v>
      </c>
      <c r="I103" s="3">
        <v>198020000</v>
      </c>
      <c r="J103" s="3">
        <v>287200000</v>
      </c>
      <c r="K103" s="3">
        <v>240100000</v>
      </c>
      <c r="L103" s="3">
        <v>286100000</v>
      </c>
      <c r="M103" s="3">
        <v>468900000</v>
      </c>
      <c r="N103" s="3">
        <v>228800000</v>
      </c>
      <c r="O103" s="4">
        <v>183800000</v>
      </c>
      <c r="P103" s="3">
        <v>446000000</v>
      </c>
      <c r="Q103" s="3">
        <v>228800000</v>
      </c>
      <c r="R103" s="3">
        <v>154200000</v>
      </c>
      <c r="S103" s="3">
        <v>183800000</v>
      </c>
    </row>
    <row r="104" spans="1:19" ht="16" x14ac:dyDescent="0.2">
      <c r="A104" s="2" t="s">
        <v>113</v>
      </c>
      <c r="B104" s="3">
        <v>539645000</v>
      </c>
      <c r="C104" s="3">
        <v>554196000</v>
      </c>
      <c r="D104" s="3">
        <v>1081123000</v>
      </c>
      <c r="E104" s="3">
        <v>643091000</v>
      </c>
      <c r="F104" s="3">
        <v>627947000</v>
      </c>
      <c r="G104" s="3">
        <v>720128000</v>
      </c>
      <c r="H104" s="3">
        <v>1445272000</v>
      </c>
      <c r="I104" s="3">
        <v>2029409000</v>
      </c>
      <c r="J104" s="3">
        <v>1448200000</v>
      </c>
      <c r="K104" s="3">
        <v>2397400000</v>
      </c>
      <c r="L104" s="3">
        <v>2444400000</v>
      </c>
      <c r="M104" s="3">
        <v>3121800000</v>
      </c>
      <c r="N104" s="3">
        <v>2892500000</v>
      </c>
      <c r="O104" s="4">
        <v>2763900000</v>
      </c>
      <c r="P104" s="3">
        <v>2840400000</v>
      </c>
      <c r="Q104" s="3">
        <v>2892500000</v>
      </c>
      <c r="R104" s="3">
        <v>2775400000</v>
      </c>
      <c r="S104" s="3">
        <v>2763900000</v>
      </c>
    </row>
    <row r="105" spans="1:19" ht="16" x14ac:dyDescent="0.2">
      <c r="A105" s="2" t="s">
        <v>114</v>
      </c>
      <c r="B105" s="3">
        <v>1247703000</v>
      </c>
      <c r="C105" s="3">
        <v>1015110000</v>
      </c>
      <c r="D105" s="3">
        <v>1508194000</v>
      </c>
      <c r="E105" s="3">
        <v>2453836000</v>
      </c>
      <c r="F105" s="3">
        <v>2203031000</v>
      </c>
      <c r="G105" s="3">
        <v>3264417000</v>
      </c>
      <c r="H105" s="3">
        <v>5808561000</v>
      </c>
      <c r="I105" s="3">
        <v>4354611000</v>
      </c>
      <c r="J105" s="3">
        <v>4940200000</v>
      </c>
      <c r="K105" s="3">
        <v>4673100000</v>
      </c>
      <c r="L105" s="3">
        <v>9064500000</v>
      </c>
      <c r="M105" s="3">
        <v>7122600000</v>
      </c>
      <c r="N105" s="3">
        <v>5962500000</v>
      </c>
      <c r="O105" s="4">
        <v>5966300000</v>
      </c>
      <c r="P105" s="3">
        <v>5960600000</v>
      </c>
      <c r="Q105" s="3">
        <v>5962500000</v>
      </c>
      <c r="R105" s="3">
        <v>5964400000</v>
      </c>
      <c r="S105" s="3">
        <v>5966300000</v>
      </c>
    </row>
    <row r="106" spans="1:19" ht="16" x14ac:dyDescent="0.2">
      <c r="A106" s="2" t="s">
        <v>115</v>
      </c>
      <c r="B106" s="3">
        <v>1247703000</v>
      </c>
      <c r="C106" s="3">
        <v>1015110000</v>
      </c>
      <c r="D106" s="3">
        <v>1508194000</v>
      </c>
      <c r="E106" s="3">
        <v>2453836000</v>
      </c>
      <c r="F106" s="3">
        <v>2203031000</v>
      </c>
      <c r="G106" s="3">
        <v>3264417000</v>
      </c>
      <c r="H106" s="3">
        <v>5808561000</v>
      </c>
      <c r="I106" s="3">
        <v>4354611000</v>
      </c>
      <c r="J106" s="3">
        <v>4940200000</v>
      </c>
      <c r="K106" s="3">
        <v>4673100000</v>
      </c>
      <c r="L106" s="3">
        <v>9064500000</v>
      </c>
      <c r="M106" s="3">
        <v>7122600000</v>
      </c>
      <c r="N106" s="3">
        <v>5962500000</v>
      </c>
      <c r="O106" s="4">
        <v>5966300000</v>
      </c>
      <c r="P106" s="3">
        <v>5960600000</v>
      </c>
      <c r="Q106" s="3">
        <v>5962500000</v>
      </c>
      <c r="R106" s="3">
        <v>5964400000</v>
      </c>
      <c r="S106" s="3">
        <v>5966300000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531269000</v>
      </c>
      <c r="C108" s="3">
        <v>555015000</v>
      </c>
      <c r="D108" s="3">
        <v>794061000</v>
      </c>
      <c r="E108" s="3">
        <v>875004000</v>
      </c>
      <c r="F108" s="3">
        <v>826596000</v>
      </c>
      <c r="G108" s="3">
        <v>884873000</v>
      </c>
      <c r="H108" s="3">
        <v>1282229000</v>
      </c>
      <c r="I108" s="3">
        <v>1068829000</v>
      </c>
      <c r="J108" s="3">
        <v>1122600000</v>
      </c>
      <c r="K108" s="3">
        <v>1546500000</v>
      </c>
      <c r="L108" s="3">
        <v>2036100000</v>
      </c>
      <c r="M108" s="3">
        <v>1905700000</v>
      </c>
      <c r="N108" s="3">
        <v>2088000000</v>
      </c>
      <c r="O108" s="4">
        <v>1984300000</v>
      </c>
      <c r="P108" s="3">
        <v>1738400000</v>
      </c>
      <c r="Q108" s="3">
        <v>2088000000</v>
      </c>
      <c r="R108" s="3">
        <v>2062300000</v>
      </c>
      <c r="S108" s="3">
        <v>1984300000</v>
      </c>
    </row>
    <row r="109" spans="1:19" ht="16" x14ac:dyDescent="0.2">
      <c r="A109" s="2" t="s">
        <v>118</v>
      </c>
      <c r="B109" s="3">
        <v>465001000</v>
      </c>
      <c r="C109" s="3">
        <v>482603000</v>
      </c>
      <c r="D109" s="3">
        <v>707278000</v>
      </c>
      <c r="E109" s="3">
        <v>783805000</v>
      </c>
      <c r="F109" s="3">
        <v>735826000</v>
      </c>
      <c r="G109" s="3">
        <v>810856000</v>
      </c>
      <c r="H109" s="3">
        <v>1178205000</v>
      </c>
      <c r="I109" s="3">
        <v>829657000</v>
      </c>
      <c r="J109" s="3">
        <v>931100000</v>
      </c>
      <c r="K109" s="3">
        <v>1108100000</v>
      </c>
      <c r="L109" s="3">
        <v>1562500000</v>
      </c>
      <c r="M109" s="3">
        <v>1479500000</v>
      </c>
      <c r="N109" s="3">
        <v>1676800000</v>
      </c>
      <c r="O109" s="4">
        <v>1589400000</v>
      </c>
      <c r="P109" s="3">
        <v>1365000000</v>
      </c>
      <c r="Q109" s="3">
        <v>1676800000</v>
      </c>
      <c r="R109" s="3">
        <v>1652900000</v>
      </c>
      <c r="S109" s="3">
        <v>1589400000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66268000</v>
      </c>
      <c r="C114" s="3">
        <v>72412000</v>
      </c>
      <c r="D114" s="3">
        <v>86783000</v>
      </c>
      <c r="E114" s="3">
        <v>91199000</v>
      </c>
      <c r="F114" s="3">
        <v>90770000</v>
      </c>
      <c r="G114" s="3">
        <v>74017000</v>
      </c>
      <c r="H114" s="3">
        <v>104024000</v>
      </c>
      <c r="I114" s="3">
        <v>239172000</v>
      </c>
      <c r="J114" s="3">
        <v>191500000</v>
      </c>
      <c r="K114" s="3">
        <v>438400000</v>
      </c>
      <c r="L114" s="3">
        <v>473600000</v>
      </c>
      <c r="M114" s="3">
        <v>426200000</v>
      </c>
      <c r="N114" s="3">
        <v>411200000</v>
      </c>
      <c r="O114" s="4">
        <v>394900000</v>
      </c>
      <c r="P114" s="3">
        <v>373400000</v>
      </c>
      <c r="Q114" s="3">
        <v>411200000</v>
      </c>
      <c r="R114" s="3">
        <v>409400000</v>
      </c>
      <c r="S114" s="3">
        <v>394900000</v>
      </c>
    </row>
    <row r="115" spans="1:19" ht="16" x14ac:dyDescent="0.2">
      <c r="A115" s="2" t="s">
        <v>121</v>
      </c>
      <c r="B115" s="3">
        <v>1778972000</v>
      </c>
      <c r="C115" s="3">
        <v>1570125000</v>
      </c>
      <c r="D115" s="3">
        <v>2302255000</v>
      </c>
      <c r="E115" s="3">
        <v>3328840000</v>
      </c>
      <c r="F115" s="3">
        <v>3029627000</v>
      </c>
      <c r="G115" s="3">
        <v>4149290000</v>
      </c>
      <c r="H115" s="3">
        <v>7090790000</v>
      </c>
      <c r="I115" s="3">
        <v>5423440000</v>
      </c>
      <c r="J115" s="3">
        <v>6062800000</v>
      </c>
      <c r="K115" s="3">
        <v>6219600000</v>
      </c>
      <c r="L115" s="3">
        <v>11100600000</v>
      </c>
      <c r="M115" s="3">
        <v>9028300000</v>
      </c>
      <c r="N115" s="3">
        <v>8050500000</v>
      </c>
      <c r="O115" s="4">
        <v>7950600000</v>
      </c>
      <c r="P115" s="3">
        <v>7699000000</v>
      </c>
      <c r="Q115" s="3">
        <v>8050500000</v>
      </c>
      <c r="R115" s="3">
        <v>8026700000</v>
      </c>
      <c r="S115" s="3">
        <v>7950600000</v>
      </c>
    </row>
    <row r="116" spans="1:19" ht="16" x14ac:dyDescent="0.2">
      <c r="A116" s="2" t="s">
        <v>122</v>
      </c>
      <c r="B116" s="3">
        <v>2318617000</v>
      </c>
      <c r="C116" s="3">
        <v>2124321000</v>
      </c>
      <c r="D116" s="3">
        <v>3383378000</v>
      </c>
      <c r="E116" s="3">
        <v>3971931000</v>
      </c>
      <c r="F116" s="3">
        <v>3657574000</v>
      </c>
      <c r="G116" s="3">
        <v>4869418000</v>
      </c>
      <c r="H116" s="3">
        <v>8536062000</v>
      </c>
      <c r="I116" s="3">
        <v>7452849000</v>
      </c>
      <c r="J116" s="3">
        <v>7511000000</v>
      </c>
      <c r="K116" s="3">
        <v>8617000000</v>
      </c>
      <c r="L116" s="3">
        <v>13545000000</v>
      </c>
      <c r="M116" s="3">
        <v>12150100000</v>
      </c>
      <c r="N116" s="3">
        <v>10943000000</v>
      </c>
      <c r="O116" s="4">
        <v>10714500000</v>
      </c>
      <c r="P116" s="3">
        <v>10539400000</v>
      </c>
      <c r="Q116" s="3">
        <v>10943000000</v>
      </c>
      <c r="R116" s="3">
        <v>10802100000</v>
      </c>
      <c r="S116" s="3">
        <v>10714500000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1046257000</v>
      </c>
      <c r="C118" s="3">
        <v>1118080000</v>
      </c>
      <c r="D118" s="3">
        <v>1159007000</v>
      </c>
      <c r="E118" s="3">
        <v>1230246000</v>
      </c>
      <c r="F118" s="3">
        <v>1326359000</v>
      </c>
      <c r="G118" s="3">
        <v>1420290000</v>
      </c>
      <c r="H118" s="3">
        <v>1490103000</v>
      </c>
      <c r="I118" s="3">
        <v>1603913000</v>
      </c>
      <c r="J118" s="3">
        <v>1752600000</v>
      </c>
      <c r="K118" s="3">
        <v>1905000000</v>
      </c>
      <c r="L118" s="3">
        <v>2098600000</v>
      </c>
      <c r="M118" s="3">
        <v>2308900000</v>
      </c>
      <c r="N118" s="3">
        <v>2511300000</v>
      </c>
      <c r="O118" s="4">
        <v>2656400000</v>
      </c>
      <c r="P118" s="3">
        <v>2469000000</v>
      </c>
      <c r="Q118" s="3">
        <v>2511300000</v>
      </c>
      <c r="R118" s="3">
        <v>2571500000</v>
      </c>
      <c r="S118" s="3">
        <v>2656400000</v>
      </c>
    </row>
    <row r="119" spans="1:19" ht="16" x14ac:dyDescent="0.2">
      <c r="A119" s="2" t="s">
        <v>125</v>
      </c>
      <c r="B119" s="3">
        <v>971000</v>
      </c>
      <c r="C119" s="3">
        <v>987000</v>
      </c>
      <c r="D119" s="3">
        <v>1006000</v>
      </c>
      <c r="E119" s="3">
        <v>1013000</v>
      </c>
      <c r="F119" s="3">
        <v>1021000</v>
      </c>
      <c r="G119" s="3">
        <v>1028000</v>
      </c>
      <c r="H119" s="3">
        <v>1036000</v>
      </c>
      <c r="I119" s="3">
        <v>1044000</v>
      </c>
      <c r="J119" s="3">
        <v>1100000</v>
      </c>
      <c r="K119" s="3">
        <v>1100000</v>
      </c>
      <c r="L119" s="3">
        <v>1100000</v>
      </c>
      <c r="M119" s="3">
        <v>1100000</v>
      </c>
      <c r="N119" s="3">
        <v>1100000</v>
      </c>
      <c r="O119" s="4">
        <v>1100000</v>
      </c>
      <c r="P119" s="3">
        <v>1100000</v>
      </c>
      <c r="Q119" s="3">
        <v>1100000</v>
      </c>
      <c r="R119" s="3">
        <v>1100000</v>
      </c>
      <c r="S119" s="3">
        <v>1100000</v>
      </c>
    </row>
    <row r="120" spans="1:19" ht="16" x14ac:dyDescent="0.2">
      <c r="A120" s="2" t="s">
        <v>126</v>
      </c>
      <c r="B120" s="3">
        <v>1045286000</v>
      </c>
      <c r="C120" s="3">
        <v>1117093000</v>
      </c>
      <c r="D120" s="3">
        <v>1158001000</v>
      </c>
      <c r="E120" s="3">
        <v>1229233000</v>
      </c>
      <c r="F120" s="3">
        <v>1325338000</v>
      </c>
      <c r="G120" s="3">
        <v>1419262000</v>
      </c>
      <c r="H120" s="3">
        <v>1489067000</v>
      </c>
      <c r="I120" s="3">
        <v>1602869000</v>
      </c>
      <c r="J120" s="3">
        <v>1751500000</v>
      </c>
      <c r="K120" s="3">
        <v>1903900000</v>
      </c>
      <c r="L120" s="3">
        <v>2097500000</v>
      </c>
      <c r="M120" s="3">
        <v>2307800000</v>
      </c>
      <c r="N120" s="3">
        <v>2510200000</v>
      </c>
      <c r="O120" s="4">
        <v>2655300000</v>
      </c>
      <c r="P120" s="3">
        <v>2467900000</v>
      </c>
      <c r="Q120" s="3">
        <v>2510200000</v>
      </c>
      <c r="R120" s="3">
        <v>2570400000</v>
      </c>
      <c r="S120" s="3">
        <v>2655300000</v>
      </c>
    </row>
    <row r="121" spans="1:19" ht="16" x14ac:dyDescent="0.2">
      <c r="A121" s="2" t="s">
        <v>127</v>
      </c>
      <c r="B121" s="3">
        <v>20177000</v>
      </c>
      <c r="C121" s="3">
        <v>19894000</v>
      </c>
      <c r="D121" s="3">
        <v>19676000</v>
      </c>
      <c r="E121" s="3">
        <v>19475000</v>
      </c>
      <c r="F121" s="3">
        <v>19273000</v>
      </c>
      <c r="G121" s="3">
        <v>19094000</v>
      </c>
      <c r="H121" s="3">
        <v>18901000</v>
      </c>
      <c r="I121" s="3">
        <v>18706000</v>
      </c>
      <c r="J121" s="3">
        <v>18500000</v>
      </c>
      <c r="K121" s="3">
        <v>18300000</v>
      </c>
      <c r="L121" s="3">
        <v>18000000</v>
      </c>
      <c r="M121" s="3">
        <v>17600000</v>
      </c>
      <c r="N121" s="3">
        <v>17200000</v>
      </c>
      <c r="O121" s="4">
        <v>17000000</v>
      </c>
      <c r="P121" s="3">
        <v>17300000</v>
      </c>
      <c r="Q121" s="3">
        <v>17200000</v>
      </c>
      <c r="R121" s="3">
        <v>17100000</v>
      </c>
      <c r="S121" s="3">
        <v>17000000</v>
      </c>
    </row>
    <row r="122" spans="1:19" ht="16" x14ac:dyDescent="0.2">
      <c r="A122" s="2" t="s">
        <v>128</v>
      </c>
      <c r="B122" s="3">
        <v>1680849000</v>
      </c>
      <c r="C122" s="3">
        <v>2063110000</v>
      </c>
      <c r="D122" s="3">
        <v>2489858000</v>
      </c>
      <c r="E122" s="3">
        <v>2959196000</v>
      </c>
      <c r="F122" s="3">
        <v>3520201000</v>
      </c>
      <c r="G122" s="3">
        <v>4110530000</v>
      </c>
      <c r="H122" s="3">
        <v>4642402000</v>
      </c>
      <c r="I122" s="3">
        <v>5464571000</v>
      </c>
      <c r="J122" s="3">
        <v>6247700000</v>
      </c>
      <c r="K122" s="3">
        <v>7818000000</v>
      </c>
      <c r="L122" s="3">
        <v>8546200000</v>
      </c>
      <c r="M122" s="3">
        <v>9455600000</v>
      </c>
      <c r="N122" s="3">
        <v>13730700000</v>
      </c>
      <c r="O122" s="4">
        <v>14233200000</v>
      </c>
      <c r="P122" s="3">
        <v>11874800000</v>
      </c>
      <c r="Q122" s="3">
        <v>13730700000</v>
      </c>
      <c r="R122" s="3">
        <v>13941200000</v>
      </c>
      <c r="S122" s="3">
        <v>14233200000</v>
      </c>
    </row>
    <row r="123" spans="1:19" ht="16" x14ac:dyDescent="0.2">
      <c r="A123" s="2" t="s">
        <v>129</v>
      </c>
      <c r="B123" s="3">
        <v>43978000</v>
      </c>
      <c r="C123" s="3">
        <v>33800000</v>
      </c>
      <c r="D123" s="3">
        <v>58537000</v>
      </c>
      <c r="E123" s="3">
        <v>43083000</v>
      </c>
      <c r="F123" s="3">
        <v>-71927000</v>
      </c>
      <c r="G123" s="3">
        <v>-212779000</v>
      </c>
      <c r="H123" s="3">
        <v>-324739000</v>
      </c>
      <c r="I123" s="3">
        <v>-186214000</v>
      </c>
      <c r="J123" s="3">
        <v>-243300000</v>
      </c>
      <c r="K123" s="3">
        <v>-212800000</v>
      </c>
      <c r="L123" s="3">
        <v>-147000000</v>
      </c>
      <c r="M123" s="3">
        <v>-183100000</v>
      </c>
      <c r="N123" s="3">
        <v>-187000000</v>
      </c>
      <c r="O123" s="4">
        <v>-126700000</v>
      </c>
      <c r="P123" s="3">
        <v>-468700000</v>
      </c>
      <c r="Q123" s="3">
        <v>-187000000</v>
      </c>
      <c r="R123" s="3">
        <v>-162900000</v>
      </c>
      <c r="S123" s="3">
        <v>-126700000</v>
      </c>
    </row>
    <row r="124" spans="1:19" ht="16" x14ac:dyDescent="0.2">
      <c r="A124" s="2" t="s">
        <v>130</v>
      </c>
      <c r="B124" s="3">
        <v>2750907000</v>
      </c>
      <c r="C124" s="3">
        <v>3195096000</v>
      </c>
      <c r="D124" s="3">
        <v>3687726000</v>
      </c>
      <c r="E124" s="3">
        <v>4213050000</v>
      </c>
      <c r="F124" s="3">
        <v>4755360000</v>
      </c>
      <c r="G124" s="3">
        <v>5298947000</v>
      </c>
      <c r="H124" s="3">
        <v>5788865000</v>
      </c>
      <c r="I124" s="3">
        <v>6863564000</v>
      </c>
      <c r="J124" s="3">
        <v>7738500000</v>
      </c>
      <c r="K124" s="3">
        <v>9491900000</v>
      </c>
      <c r="L124" s="3">
        <v>10479800000</v>
      </c>
      <c r="M124" s="3">
        <v>11563800000</v>
      </c>
      <c r="N124" s="3">
        <v>16037800000</v>
      </c>
      <c r="O124" s="4">
        <v>16745900000</v>
      </c>
      <c r="P124" s="3">
        <v>13857800000</v>
      </c>
      <c r="Q124" s="3">
        <v>16037800000</v>
      </c>
      <c r="R124" s="3">
        <v>16332700000</v>
      </c>
      <c r="S124" s="3">
        <v>16745900000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2750907000</v>
      </c>
      <c r="C126" s="3">
        <v>3195096000</v>
      </c>
      <c r="D126" s="3">
        <v>3687726000</v>
      </c>
      <c r="E126" s="3">
        <v>4213050000</v>
      </c>
      <c r="F126" s="3">
        <v>4755360000</v>
      </c>
      <c r="G126" s="3">
        <v>5298947000</v>
      </c>
      <c r="H126" s="3">
        <v>5788865000</v>
      </c>
      <c r="I126" s="3">
        <v>6863564000</v>
      </c>
      <c r="J126" s="3">
        <v>7738500000</v>
      </c>
      <c r="K126" s="3">
        <v>9491900000</v>
      </c>
      <c r="L126" s="3">
        <v>10479800000</v>
      </c>
      <c r="M126" s="3">
        <v>11563800000</v>
      </c>
      <c r="N126" s="3">
        <v>16037800000</v>
      </c>
      <c r="O126" s="4">
        <v>16745900000</v>
      </c>
      <c r="P126" s="3">
        <v>13857800000</v>
      </c>
      <c r="Q126" s="3">
        <v>16037800000</v>
      </c>
      <c r="R126" s="3">
        <v>16332700000</v>
      </c>
      <c r="S126" s="3">
        <v>16745900000</v>
      </c>
    </row>
    <row r="127" spans="1:19" ht="16" x14ac:dyDescent="0.2">
      <c r="A127" s="2" t="s">
        <v>133</v>
      </c>
      <c r="B127" s="3">
        <v>5069524000</v>
      </c>
      <c r="C127" s="3">
        <v>5319417000</v>
      </c>
      <c r="D127" s="3">
        <v>7071104000</v>
      </c>
      <c r="E127" s="3">
        <v>8184981000</v>
      </c>
      <c r="F127" s="3">
        <v>8412934000</v>
      </c>
      <c r="G127" s="3">
        <v>10168365000</v>
      </c>
      <c r="H127" s="3">
        <v>14324927000</v>
      </c>
      <c r="I127" s="3">
        <v>14316413000</v>
      </c>
      <c r="J127" s="3">
        <v>15249500000</v>
      </c>
      <c r="K127" s="3">
        <v>18108900000</v>
      </c>
      <c r="L127" s="3">
        <v>24024800000</v>
      </c>
      <c r="M127" s="3">
        <v>23713900000</v>
      </c>
      <c r="N127" s="3">
        <v>26980800000</v>
      </c>
      <c r="O127" s="4">
        <v>27460400000</v>
      </c>
      <c r="P127" s="3">
        <v>24397200000</v>
      </c>
      <c r="Q127" s="3">
        <v>26980800000</v>
      </c>
      <c r="R127" s="3">
        <v>27134800000</v>
      </c>
      <c r="S127" s="3">
        <v>27460400000</v>
      </c>
    </row>
    <row r="128" spans="1:19" ht="16" x14ac:dyDescent="0.2">
      <c r="A128" s="28" t="s">
        <v>134</v>
      </c>
      <c r="B128" s="26">
        <v>95088000</v>
      </c>
      <c r="C128" s="26">
        <v>96678000</v>
      </c>
      <c r="D128" s="26">
        <v>98604000</v>
      </c>
      <c r="E128" s="26">
        <v>99312000</v>
      </c>
      <c r="F128" s="26">
        <v>100126000</v>
      </c>
      <c r="G128" s="26">
        <v>100870000</v>
      </c>
      <c r="H128" s="26">
        <v>101672000</v>
      </c>
      <c r="I128" s="26">
        <v>102493000</v>
      </c>
      <c r="J128" s="26">
        <v>103400000</v>
      </c>
      <c r="K128" s="26">
        <v>104100000</v>
      </c>
      <c r="L128" s="26">
        <v>104900000</v>
      </c>
      <c r="M128" s="26">
        <v>105500000</v>
      </c>
      <c r="N128" s="26">
        <v>106100000</v>
      </c>
      <c r="O128" s="27">
        <v>106711000</v>
      </c>
      <c r="P128" s="26">
        <v>106052000</v>
      </c>
      <c r="Q128" s="26">
        <v>106100000</v>
      </c>
      <c r="R128" s="26">
        <v>106535000</v>
      </c>
      <c r="S128" s="26">
        <v>106711000</v>
      </c>
    </row>
    <row r="129" spans="1:19" ht="16" x14ac:dyDescent="0.2">
      <c r="A129" s="15" t="s">
        <v>198</v>
      </c>
      <c r="B129" s="10"/>
      <c r="C129" s="20">
        <f>(C128/B128)-1</f>
        <v>1.6721352852094862E-2</v>
      </c>
      <c r="D129" s="20">
        <f>(D128/C128)-1</f>
        <v>1.9921802271457789E-2</v>
      </c>
      <c r="E129" s="20">
        <f>(E128/D128)-1</f>
        <v>7.1802360958987954E-3</v>
      </c>
      <c r="F129" s="20">
        <f t="shared" ref="F129:S129" si="9">(F128/E128)-1</f>
        <v>8.1963911712583659E-3</v>
      </c>
      <c r="G129" s="20">
        <f t="shared" si="9"/>
        <v>7.430637396879991E-3</v>
      </c>
      <c r="H129" s="20">
        <f t="shared" si="9"/>
        <v>7.9508277981561459E-3</v>
      </c>
      <c r="I129" s="20">
        <f t="shared" si="9"/>
        <v>8.0749862302305075E-3</v>
      </c>
      <c r="J129" s="20">
        <f t="shared" si="9"/>
        <v>8.8493848360375882E-3</v>
      </c>
      <c r="K129" s="20">
        <f t="shared" si="9"/>
        <v>6.7698259187620735E-3</v>
      </c>
      <c r="L129" s="20">
        <f t="shared" si="9"/>
        <v>7.684918347742542E-3</v>
      </c>
      <c r="M129" s="20">
        <f t="shared" si="9"/>
        <v>5.7197330791229906E-3</v>
      </c>
      <c r="N129" s="20">
        <f t="shared" si="9"/>
        <v>5.687203791469253E-3</v>
      </c>
      <c r="O129" s="20">
        <f t="shared" si="9"/>
        <v>5.7587181903864249E-3</v>
      </c>
      <c r="P129" s="20">
        <f t="shared" si="9"/>
        <v>-6.1755582835884004E-3</v>
      </c>
      <c r="Q129" s="20">
        <f t="shared" si="9"/>
        <v>4.5260815449021941E-4</v>
      </c>
      <c r="R129" s="20">
        <f t="shared" si="9"/>
        <v>4.0999057492931978E-3</v>
      </c>
      <c r="S129" s="20">
        <f t="shared" si="9"/>
        <v>1.6520392359318237E-3</v>
      </c>
    </row>
    <row r="130" spans="1:19" ht="16" x14ac:dyDescent="0.2">
      <c r="A130" s="2" t="s">
        <v>135</v>
      </c>
      <c r="B130" s="3" t="s">
        <v>24</v>
      </c>
      <c r="C130" s="3" t="s">
        <v>24</v>
      </c>
      <c r="D130" s="3" t="s">
        <v>24</v>
      </c>
      <c r="E130" s="3" t="s">
        <v>24</v>
      </c>
      <c r="F130" s="3" t="s">
        <v>24</v>
      </c>
      <c r="G130" s="3" t="s">
        <v>24</v>
      </c>
      <c r="H130" s="3" t="s">
        <v>24</v>
      </c>
      <c r="I130" s="3" t="s">
        <v>24</v>
      </c>
      <c r="J130" s="3" t="s">
        <v>24</v>
      </c>
      <c r="K130" s="3">
        <v>56800000</v>
      </c>
      <c r="L130" s="3">
        <v>65100000</v>
      </c>
      <c r="M130" s="3">
        <v>51400000</v>
      </c>
      <c r="N130" s="3">
        <v>46400000</v>
      </c>
      <c r="O130" s="4" t="s">
        <v>24</v>
      </c>
      <c r="P130" s="3" t="s">
        <v>24</v>
      </c>
      <c r="Q130" s="3">
        <v>46400000</v>
      </c>
      <c r="R130" s="3" t="s">
        <v>24</v>
      </c>
      <c r="S130" s="3" t="s">
        <v>24</v>
      </c>
    </row>
    <row r="131" spans="1:19" ht="16" x14ac:dyDescent="0.2">
      <c r="A131" s="2" t="s">
        <v>136</v>
      </c>
      <c r="B131" s="3">
        <v>1070651000</v>
      </c>
      <c r="C131" s="3">
        <v>746915000</v>
      </c>
      <c r="D131" s="3">
        <v>1651532000</v>
      </c>
      <c r="E131" s="3">
        <v>2005132000</v>
      </c>
      <c r="F131" s="3">
        <v>1603693000</v>
      </c>
      <c r="G131" s="3">
        <v>2492711000</v>
      </c>
      <c r="H131" s="3">
        <v>5452336000</v>
      </c>
      <c r="I131" s="3">
        <v>4484228000</v>
      </c>
      <c r="J131" s="3">
        <v>4577300000</v>
      </c>
      <c r="K131" s="3">
        <v>4565600000</v>
      </c>
      <c r="L131" s="3">
        <v>9258200000</v>
      </c>
      <c r="M131" s="3">
        <v>7570300000</v>
      </c>
      <c r="N131" s="3">
        <v>5868900000</v>
      </c>
      <c r="O131" s="4">
        <v>5203300000</v>
      </c>
      <c r="P131" s="3">
        <v>4765000000</v>
      </c>
      <c r="Q131" s="3">
        <v>5868900000</v>
      </c>
      <c r="R131" s="3">
        <v>5482300000</v>
      </c>
      <c r="S131" s="3">
        <v>5203300000</v>
      </c>
    </row>
    <row r="132" spans="1:19" ht="16" x14ac:dyDescent="0.2">
      <c r="A132" s="2" t="s">
        <v>137</v>
      </c>
      <c r="B132" s="5">
        <v>38.92</v>
      </c>
      <c r="C132" s="5">
        <v>23.38</v>
      </c>
      <c r="D132" s="5">
        <v>44.78</v>
      </c>
      <c r="E132" s="5">
        <v>47.59</v>
      </c>
      <c r="F132" s="5">
        <v>33.72</v>
      </c>
      <c r="G132" s="5">
        <v>47.04</v>
      </c>
      <c r="H132" s="5">
        <v>94.19</v>
      </c>
      <c r="I132" s="5">
        <v>65.33</v>
      </c>
      <c r="J132" s="5">
        <v>59.15</v>
      </c>
      <c r="K132" s="5">
        <v>48.1</v>
      </c>
      <c r="L132" s="5">
        <v>88.34</v>
      </c>
      <c r="M132" s="5">
        <v>65.47</v>
      </c>
      <c r="N132" s="5">
        <v>36.590000000000003</v>
      </c>
      <c r="O132" s="6">
        <v>31.07</v>
      </c>
      <c r="P132" s="5">
        <v>34.380000000000003</v>
      </c>
      <c r="Q132" s="5">
        <v>36.590000000000003</v>
      </c>
      <c r="R132" s="5">
        <v>33.57</v>
      </c>
      <c r="S132" s="5">
        <v>31.07</v>
      </c>
    </row>
    <row r="133" spans="1:19" ht="16" x14ac:dyDescent="0.2">
      <c r="A133" s="2" t="s">
        <v>138</v>
      </c>
      <c r="B133" s="5">
        <v>-87.4</v>
      </c>
      <c r="C133" s="5">
        <v>-56.33</v>
      </c>
      <c r="D133" s="5">
        <v>-125.05</v>
      </c>
      <c r="E133" s="5">
        <v>-148.88999999999999</v>
      </c>
      <c r="F133" s="5">
        <v>-112.22</v>
      </c>
      <c r="G133" s="5">
        <v>-168.34</v>
      </c>
      <c r="H133" s="5">
        <v>-322.17</v>
      </c>
      <c r="I133" s="5">
        <v>-268.79000000000002</v>
      </c>
      <c r="J133" s="5">
        <v>-264.51</v>
      </c>
      <c r="K133" s="5">
        <v>-228.17</v>
      </c>
      <c r="L133" s="5">
        <v>-459.09</v>
      </c>
      <c r="M133" s="5">
        <v>-300.87</v>
      </c>
      <c r="N133" s="5">
        <v>-264.27999999999997</v>
      </c>
      <c r="O133" s="6">
        <v>-186.55</v>
      </c>
      <c r="P133" s="5">
        <v>-135.21</v>
      </c>
      <c r="Q133" s="5">
        <v>-264.27999999999997</v>
      </c>
      <c r="R133" s="5">
        <v>-227.31</v>
      </c>
      <c r="S133" s="5">
        <v>-186.55</v>
      </c>
    </row>
    <row r="134" spans="1:19" ht="16" x14ac:dyDescent="0.2">
      <c r="A134" s="2" t="s">
        <v>139</v>
      </c>
      <c r="B134" s="5">
        <v>1.85</v>
      </c>
      <c r="C134" s="5">
        <v>2.0099999999999998</v>
      </c>
      <c r="D134" s="5">
        <v>1.1599999999999999</v>
      </c>
      <c r="E134" s="5">
        <v>2.14</v>
      </c>
      <c r="F134" s="5">
        <v>2.41</v>
      </c>
      <c r="G134" s="5">
        <v>2.25</v>
      </c>
      <c r="H134" s="5">
        <v>1.23</v>
      </c>
      <c r="I134" s="5">
        <v>0.87</v>
      </c>
      <c r="J134" s="5">
        <v>1.1100000000000001</v>
      </c>
      <c r="K134" s="5">
        <v>0.83</v>
      </c>
      <c r="L134" s="5">
        <v>0.72</v>
      </c>
      <c r="M134" s="5">
        <v>0.78</v>
      </c>
      <c r="N134" s="5">
        <v>0.67</v>
      </c>
      <c r="O134" s="6">
        <v>0.94</v>
      </c>
      <c r="P134" s="5">
        <v>1.41</v>
      </c>
      <c r="Q134" s="5">
        <v>0.67</v>
      </c>
      <c r="R134" s="5">
        <v>0.8</v>
      </c>
      <c r="S134" s="5">
        <v>0.94</v>
      </c>
    </row>
    <row r="135" spans="1:19" ht="16" x14ac:dyDescent="0.2">
      <c r="A135" s="2" t="s">
        <v>140</v>
      </c>
      <c r="B135" s="5">
        <v>78.010000000000005</v>
      </c>
      <c r="C135" s="5">
        <v>70.52</v>
      </c>
      <c r="D135" s="5">
        <v>74.38</v>
      </c>
      <c r="E135" s="5">
        <v>73.75</v>
      </c>
      <c r="F135" s="5">
        <v>65.88</v>
      </c>
      <c r="G135" s="5">
        <v>63.71</v>
      </c>
      <c r="H135" s="5">
        <v>63.18</v>
      </c>
      <c r="I135" s="5">
        <v>57.08</v>
      </c>
      <c r="J135" s="5">
        <v>52.62</v>
      </c>
      <c r="K135" s="5">
        <v>56.72</v>
      </c>
      <c r="L135" s="5">
        <v>59.89</v>
      </c>
      <c r="M135" s="5">
        <v>57.88</v>
      </c>
      <c r="N135" s="5">
        <v>53.42</v>
      </c>
      <c r="O135" s="6">
        <v>35.659999999999997</v>
      </c>
      <c r="P135" s="5">
        <v>43.76</v>
      </c>
      <c r="Q135" s="5">
        <v>51.15</v>
      </c>
      <c r="R135" s="5">
        <v>45.36</v>
      </c>
      <c r="S135" s="5">
        <v>35.659999999999997</v>
      </c>
    </row>
    <row r="136" spans="1:19" ht="16" x14ac:dyDescent="0.2">
      <c r="A136" s="2" t="s">
        <v>141</v>
      </c>
      <c r="B136" s="3">
        <v>8050</v>
      </c>
      <c r="C136" s="3">
        <v>8570</v>
      </c>
      <c r="D136" s="3">
        <v>9475</v>
      </c>
      <c r="E136" s="3">
        <v>9913</v>
      </c>
      <c r="F136" s="3">
        <v>10137</v>
      </c>
      <c r="G136" s="3">
        <v>10806</v>
      </c>
      <c r="H136" s="3">
        <v>14155</v>
      </c>
      <c r="I136" s="3">
        <v>14236</v>
      </c>
      <c r="J136" s="3">
        <v>15611</v>
      </c>
      <c r="K136" s="3">
        <v>16460</v>
      </c>
      <c r="L136" s="3">
        <v>18400</v>
      </c>
      <c r="M136" s="3">
        <v>19300</v>
      </c>
      <c r="N136" s="3">
        <v>15800</v>
      </c>
      <c r="O136" s="4">
        <v>15800</v>
      </c>
      <c r="P136" s="3">
        <v>19300</v>
      </c>
      <c r="Q136" s="3">
        <v>15800</v>
      </c>
      <c r="R136" s="3">
        <v>15800</v>
      </c>
      <c r="S136" s="3">
        <v>15800</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322580000</v>
      </c>
      <c r="C139" s="3">
        <v>427247000</v>
      </c>
      <c r="D139" s="3">
        <v>483360000</v>
      </c>
      <c r="E139" s="3">
        <v>538293000</v>
      </c>
      <c r="F139" s="3">
        <v>646033000</v>
      </c>
      <c r="G139" s="3">
        <v>696067000</v>
      </c>
      <c r="H139" s="3">
        <v>658645000</v>
      </c>
      <c r="I139" s="3">
        <v>971772000</v>
      </c>
      <c r="J139" s="3">
        <v>944400000</v>
      </c>
      <c r="K139" s="3">
        <v>1767900000</v>
      </c>
      <c r="L139" s="3">
        <v>949700000</v>
      </c>
      <c r="M139" s="3">
        <v>982600000</v>
      </c>
      <c r="N139" s="3">
        <v>985600000</v>
      </c>
      <c r="O139" s="4">
        <v>1169500000</v>
      </c>
      <c r="P139" s="3">
        <v>276900000</v>
      </c>
      <c r="Q139" s="3">
        <v>247300000</v>
      </c>
      <c r="R139" s="3">
        <v>284300000</v>
      </c>
      <c r="S139" s="3">
        <v>361000000</v>
      </c>
    </row>
    <row r="140" spans="1:19" ht="16" x14ac:dyDescent="0.2">
      <c r="A140" s="2" t="s">
        <v>143</v>
      </c>
      <c r="B140" s="3">
        <v>123021000</v>
      </c>
      <c r="C140" s="3">
        <v>140143000</v>
      </c>
      <c r="D140" s="3">
        <v>154748000</v>
      </c>
      <c r="E140" s="3">
        <v>189190000</v>
      </c>
      <c r="F140" s="3">
        <v>197284000</v>
      </c>
      <c r="G140" s="3">
        <v>204261000</v>
      </c>
      <c r="H140" s="3">
        <v>240453000</v>
      </c>
      <c r="I140" s="3">
        <v>344965000</v>
      </c>
      <c r="J140" s="3">
        <v>367000000</v>
      </c>
      <c r="K140" s="3">
        <v>416000000</v>
      </c>
      <c r="L140" s="3">
        <v>520800000</v>
      </c>
      <c r="M140" s="3">
        <v>634100000</v>
      </c>
      <c r="N140" s="3">
        <v>650100000</v>
      </c>
      <c r="O140" s="4">
        <v>708000000</v>
      </c>
      <c r="P140" s="3">
        <v>156400000</v>
      </c>
      <c r="Q140" s="3">
        <v>183700000</v>
      </c>
      <c r="R140" s="3">
        <v>183700000</v>
      </c>
      <c r="S140" s="3">
        <v>184200000</v>
      </c>
    </row>
    <row r="141" spans="1:19" ht="16" x14ac:dyDescent="0.2">
      <c r="A141" s="2" t="s">
        <v>144</v>
      </c>
      <c r="B141" s="3">
        <v>32898000</v>
      </c>
      <c r="C141" s="3">
        <v>54488000</v>
      </c>
      <c r="D141" s="3">
        <v>49739000</v>
      </c>
      <c r="E141" s="3">
        <v>52833000</v>
      </c>
      <c r="F141" s="3">
        <v>68558000</v>
      </c>
      <c r="G141" s="3">
        <v>-4022000</v>
      </c>
      <c r="H141" s="3">
        <v>82493000</v>
      </c>
      <c r="I141" s="3">
        <v>62031000</v>
      </c>
      <c r="J141" s="3">
        <v>150200000</v>
      </c>
      <c r="K141" s="3">
        <v>-767900000</v>
      </c>
      <c r="L141" s="3">
        <v>-544400000</v>
      </c>
      <c r="M141" s="3">
        <v>152200000</v>
      </c>
      <c r="N141" s="3">
        <v>-1044000000</v>
      </c>
      <c r="O141" s="4">
        <v>-674700000</v>
      </c>
      <c r="P141" s="3">
        <v>-146000000</v>
      </c>
      <c r="Q141" s="3">
        <v>-446000000</v>
      </c>
      <c r="R141" s="3">
        <v>65300000</v>
      </c>
      <c r="S141" s="3">
        <v>-148000000</v>
      </c>
    </row>
    <row r="142" spans="1:19" ht="16" x14ac:dyDescent="0.2">
      <c r="A142" s="28" t="s">
        <v>145</v>
      </c>
      <c r="B142" s="26">
        <v>25150000</v>
      </c>
      <c r="C142" s="26">
        <v>31730000</v>
      </c>
      <c r="D142" s="26">
        <v>40773000</v>
      </c>
      <c r="E142" s="26">
        <v>53133000</v>
      </c>
      <c r="F142" s="26">
        <v>63027000</v>
      </c>
      <c r="G142" s="26">
        <v>61766000</v>
      </c>
      <c r="H142" s="26">
        <v>78827000</v>
      </c>
      <c r="I142" s="26">
        <v>83075000</v>
      </c>
      <c r="J142" s="26">
        <v>133800000</v>
      </c>
      <c r="K142" s="26">
        <v>104500000</v>
      </c>
      <c r="L142" s="26">
        <v>121700000</v>
      </c>
      <c r="M142" s="26">
        <v>136100000</v>
      </c>
      <c r="N142" s="26">
        <v>118500000</v>
      </c>
      <c r="O142" s="27">
        <v>120800000</v>
      </c>
      <c r="P142" s="26">
        <v>29600000</v>
      </c>
      <c r="Q142" s="26">
        <v>27700000</v>
      </c>
      <c r="R142" s="26">
        <v>29600000</v>
      </c>
      <c r="S142" s="26">
        <v>33900000</v>
      </c>
    </row>
    <row r="143" spans="1:19" ht="16" x14ac:dyDescent="0.2">
      <c r="A143" s="12" t="s">
        <v>199</v>
      </c>
      <c r="B143" s="20">
        <f t="shared" ref="B143:S143" si="10">B142/B2</f>
        <v>1.0540159053724218E-2</v>
      </c>
      <c r="C143" s="20">
        <f t="shared" si="10"/>
        <v>1.1343936499696649E-2</v>
      </c>
      <c r="D143" s="20">
        <f t="shared" si="10"/>
        <v>1.3620561157899695E-2</v>
      </c>
      <c r="E143" s="20">
        <f t="shared" si="10"/>
        <v>1.6408554572271385E-2</v>
      </c>
      <c r="F143" s="20">
        <f t="shared" si="10"/>
        <v>1.7756615449976813E-2</v>
      </c>
      <c r="G143" s="20">
        <f t="shared" si="10"/>
        <v>1.7241538133008782E-2</v>
      </c>
      <c r="H143" s="20">
        <f t="shared" si="10"/>
        <v>2.0799092330323159E-2</v>
      </c>
      <c r="I143" s="20">
        <f t="shared" si="10"/>
        <v>1.8030498726958888E-2</v>
      </c>
      <c r="J143" s="20">
        <f t="shared" si="10"/>
        <v>2.5774387424872862E-2</v>
      </c>
      <c r="K143" s="20">
        <f t="shared" si="10"/>
        <v>1.9471565923827979E-2</v>
      </c>
      <c r="L143" s="20">
        <f t="shared" si="10"/>
        <v>2.2018780192144163E-2</v>
      </c>
      <c r="M143" s="20">
        <f t="shared" si="10"/>
        <v>2.3555678632005261E-2</v>
      </c>
      <c r="N143" s="20">
        <f t="shared" si="10"/>
        <v>2.205964481179493E-2</v>
      </c>
      <c r="O143" s="20">
        <f t="shared" si="10"/>
        <v>2.0892063437159509E-2</v>
      </c>
      <c r="P143" s="20">
        <f t="shared" si="10"/>
        <v>2.19210545804636E-2</v>
      </c>
      <c r="Q143" s="20">
        <f t="shared" si="10"/>
        <v>1.9358445733454469E-2</v>
      </c>
      <c r="R143" s="20">
        <f t="shared" si="10"/>
        <v>2.0140164659454309E-2</v>
      </c>
      <c r="S143" s="20">
        <f t="shared" si="10"/>
        <v>2.2139498432601882E-2</v>
      </c>
    </row>
    <row r="144" spans="1:19" ht="16" x14ac:dyDescent="0.2">
      <c r="A144" s="2" t="s">
        <v>146</v>
      </c>
      <c r="B144" s="3">
        <v>10123000</v>
      </c>
      <c r="C144" s="3">
        <v>14526000</v>
      </c>
      <c r="D144" s="3" t="s">
        <v>24</v>
      </c>
      <c r="E144" s="3" t="s">
        <v>24</v>
      </c>
      <c r="F144" s="3" t="s">
        <v>24</v>
      </c>
      <c r="G144" s="3" t="s">
        <v>24</v>
      </c>
      <c r="H144" s="3" t="s">
        <v>24</v>
      </c>
      <c r="I144" s="3" t="s">
        <v>24</v>
      </c>
      <c r="J144" s="3">
        <v>254000000</v>
      </c>
      <c r="K144" s="3">
        <v>184000000</v>
      </c>
      <c r="L144" s="3">
        <v>259600000</v>
      </c>
      <c r="M144" s="3">
        <v>282900000</v>
      </c>
      <c r="N144" s="3">
        <v>296400000</v>
      </c>
      <c r="O144" s="4">
        <v>318200000</v>
      </c>
      <c r="P144" s="3">
        <v>78600000</v>
      </c>
      <c r="Q144" s="3">
        <v>61100000</v>
      </c>
      <c r="R144" s="3">
        <v>75800000</v>
      </c>
      <c r="S144" s="3">
        <v>102700000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v>99500000</v>
      </c>
      <c r="N145" s="3" t="s">
        <v>24</v>
      </c>
      <c r="O145" s="4" t="s">
        <v>24</v>
      </c>
      <c r="P145" s="3" t="s">
        <v>24</v>
      </c>
      <c r="Q145" s="3" t="s">
        <v>24</v>
      </c>
      <c r="R145" s="3" t="s">
        <v>24</v>
      </c>
      <c r="S145" s="3" t="s">
        <v>24</v>
      </c>
    </row>
    <row r="146" spans="1:19" ht="16" x14ac:dyDescent="0.2">
      <c r="A146" s="2" t="s">
        <v>148</v>
      </c>
      <c r="B146" s="3">
        <v>-2375000</v>
      </c>
      <c r="C146" s="3">
        <v>8232000</v>
      </c>
      <c r="D146" s="3">
        <v>8966000</v>
      </c>
      <c r="E146" s="3">
        <v>-300000</v>
      </c>
      <c r="F146" s="3">
        <v>5531000</v>
      </c>
      <c r="G146" s="3">
        <v>-65788000</v>
      </c>
      <c r="H146" s="3">
        <v>3666000</v>
      </c>
      <c r="I146" s="3">
        <v>-21044000</v>
      </c>
      <c r="J146" s="3">
        <v>-237600000</v>
      </c>
      <c r="K146" s="3">
        <v>-1056400000</v>
      </c>
      <c r="L146" s="3">
        <v>-925700000</v>
      </c>
      <c r="M146" s="3">
        <v>-366300000</v>
      </c>
      <c r="N146" s="3">
        <v>-1458900000</v>
      </c>
      <c r="O146" s="4">
        <v>-1113700000</v>
      </c>
      <c r="P146" s="3">
        <v>-254200000</v>
      </c>
      <c r="Q146" s="3">
        <v>-534800000</v>
      </c>
      <c r="R146" s="3">
        <v>-40100000</v>
      </c>
      <c r="S146" s="3">
        <v>-284600000</v>
      </c>
    </row>
    <row r="147" spans="1:19" ht="16" x14ac:dyDescent="0.2">
      <c r="A147" s="2" t="s">
        <v>149</v>
      </c>
      <c r="B147" s="3">
        <v>21041000</v>
      </c>
      <c r="C147" s="3">
        <v>-20260000</v>
      </c>
      <c r="D147" s="3">
        <v>-9995000</v>
      </c>
      <c r="E147" s="3">
        <v>22237000</v>
      </c>
      <c r="F147" s="3">
        <v>-71434000</v>
      </c>
      <c r="G147" s="3">
        <v>32519000</v>
      </c>
      <c r="H147" s="3">
        <v>-17806000</v>
      </c>
      <c r="I147" s="3">
        <v>-144286000</v>
      </c>
      <c r="J147" s="3">
        <v>-31500000</v>
      </c>
      <c r="K147" s="3">
        <v>-84800000</v>
      </c>
      <c r="L147" s="3">
        <v>197100000</v>
      </c>
      <c r="M147" s="3">
        <v>97300000</v>
      </c>
      <c r="N147" s="3">
        <v>14900000</v>
      </c>
      <c r="O147" s="4">
        <v>-142200000</v>
      </c>
      <c r="P147" s="3">
        <v>-68100000</v>
      </c>
      <c r="Q147" s="3">
        <v>71400000</v>
      </c>
      <c r="R147" s="3">
        <v>-68400000</v>
      </c>
      <c r="S147" s="3">
        <v>-77100000</v>
      </c>
    </row>
    <row r="148" spans="1:19" ht="16" x14ac:dyDescent="0.2">
      <c r="A148" s="2" t="s">
        <v>150</v>
      </c>
      <c r="B148" s="3">
        <v>-25812000</v>
      </c>
      <c r="C148" s="3">
        <v>-21574000</v>
      </c>
      <c r="D148" s="3">
        <v>-21577000</v>
      </c>
      <c r="E148" s="3">
        <v>18046000</v>
      </c>
      <c r="F148" s="3">
        <v>-10709000</v>
      </c>
      <c r="G148" s="3">
        <v>30753000</v>
      </c>
      <c r="H148" s="3">
        <v>-21936000</v>
      </c>
      <c r="I148" s="3">
        <v>-20166000</v>
      </c>
      <c r="J148" s="3">
        <v>-97500000</v>
      </c>
      <c r="K148" s="3">
        <v>-58700000</v>
      </c>
      <c r="L148" s="3">
        <v>14000000</v>
      </c>
      <c r="M148" s="3">
        <v>-119600000</v>
      </c>
      <c r="N148" s="3">
        <v>-8600000</v>
      </c>
      <c r="O148" s="4">
        <v>-7300000</v>
      </c>
      <c r="P148" s="3">
        <v>-3900000</v>
      </c>
      <c r="Q148" s="3">
        <v>-35200000</v>
      </c>
      <c r="R148" s="3">
        <v>89300000</v>
      </c>
      <c r="S148" s="3">
        <v>-57500000</v>
      </c>
    </row>
    <row r="149" spans="1:19" ht="16" x14ac:dyDescent="0.2">
      <c r="A149" s="2" t="s">
        <v>151</v>
      </c>
      <c r="B149" s="3">
        <v>-5687000</v>
      </c>
      <c r="C149" s="3">
        <v>-23033000</v>
      </c>
      <c r="D149" s="3">
        <v>18361000</v>
      </c>
      <c r="E149" s="3">
        <v>-12687000</v>
      </c>
      <c r="F149" s="3">
        <v>6349000</v>
      </c>
      <c r="G149" s="3">
        <v>-1150000</v>
      </c>
      <c r="H149" s="3">
        <v>6353000</v>
      </c>
      <c r="I149" s="3">
        <v>-15363000</v>
      </c>
      <c r="J149" s="3">
        <v>-21800000</v>
      </c>
      <c r="K149" s="3">
        <v>-17300000</v>
      </c>
      <c r="L149" s="3">
        <v>4600000</v>
      </c>
      <c r="M149" s="3">
        <v>-13900000</v>
      </c>
      <c r="N149" s="3">
        <v>-43100000</v>
      </c>
      <c r="O149" s="4">
        <v>-25300000</v>
      </c>
      <c r="P149" s="3">
        <v>-9900000</v>
      </c>
      <c r="Q149" s="3">
        <v>-9500000</v>
      </c>
      <c r="R149" s="3">
        <v>-3800000</v>
      </c>
      <c r="S149" s="3">
        <v>-2100000</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52540000</v>
      </c>
      <c r="C151" s="3">
        <v>24347000</v>
      </c>
      <c r="D151" s="3">
        <v>9209000</v>
      </c>
      <c r="E151" s="3">
        <v>23305000</v>
      </c>
      <c r="F151" s="3">
        <v>-20455000</v>
      </c>
      <c r="G151" s="3">
        <v>-153000</v>
      </c>
      <c r="H151" s="3">
        <v>45366000</v>
      </c>
      <c r="I151" s="3">
        <v>73333000</v>
      </c>
      <c r="J151" s="3">
        <v>68800000</v>
      </c>
      <c r="K151" s="3">
        <v>-12200000</v>
      </c>
      <c r="L151" s="3">
        <v>121600000</v>
      </c>
      <c r="M151" s="3">
        <v>66300000</v>
      </c>
      <c r="N151" s="3">
        <v>13700000</v>
      </c>
      <c r="O151" s="4">
        <v>-25600000</v>
      </c>
      <c r="P151" s="3">
        <v>-500000</v>
      </c>
      <c r="Q151" s="3">
        <v>48000000</v>
      </c>
      <c r="R151" s="3">
        <v>-92500000</v>
      </c>
      <c r="S151" s="3">
        <v>19400000</v>
      </c>
    </row>
    <row r="152" spans="1:19" ht="16" x14ac:dyDescent="0.2">
      <c r="A152" s="2" t="s">
        <v>154</v>
      </c>
      <c r="B152" s="3" t="s">
        <v>24</v>
      </c>
      <c r="C152" s="3" t="s">
        <v>24</v>
      </c>
      <c r="D152" s="3">
        <v>-15988000</v>
      </c>
      <c r="E152" s="3">
        <v>-6427000</v>
      </c>
      <c r="F152" s="3">
        <v>-46619000</v>
      </c>
      <c r="G152" s="3">
        <v>3069000</v>
      </c>
      <c r="H152" s="3">
        <v>-47589000</v>
      </c>
      <c r="I152" s="3">
        <v>-182090000</v>
      </c>
      <c r="J152" s="3">
        <v>19000000</v>
      </c>
      <c r="K152" s="3">
        <v>3400000</v>
      </c>
      <c r="L152" s="3">
        <v>56900000</v>
      </c>
      <c r="M152" s="3">
        <v>164500000</v>
      </c>
      <c r="N152" s="3">
        <v>52900000</v>
      </c>
      <c r="O152" s="4">
        <v>-84000000</v>
      </c>
      <c r="P152" s="3">
        <v>-53800000</v>
      </c>
      <c r="Q152" s="3">
        <v>68100000</v>
      </c>
      <c r="R152" s="3">
        <v>-61400000</v>
      </c>
      <c r="S152" s="3">
        <v>-36900000</v>
      </c>
    </row>
    <row r="153" spans="1:19" ht="16" x14ac:dyDescent="0.2">
      <c r="A153" s="2" t="s">
        <v>155</v>
      </c>
      <c r="B153" s="3" t="s">
        <v>24</v>
      </c>
      <c r="C153" s="3" t="s">
        <v>24</v>
      </c>
      <c r="D153" s="3" t="s">
        <v>24</v>
      </c>
      <c r="E153" s="3" t="s">
        <v>24</v>
      </c>
      <c r="F153" s="3" t="s">
        <v>24</v>
      </c>
      <c r="G153" s="3" t="s">
        <v>24</v>
      </c>
      <c r="H153" s="3" t="s">
        <v>24</v>
      </c>
      <c r="I153" s="3" t="s">
        <v>24</v>
      </c>
      <c r="J153" s="3" t="s">
        <v>24</v>
      </c>
      <c r="K153" s="3">
        <v>130600000</v>
      </c>
      <c r="L153" s="3">
        <v>401900000</v>
      </c>
      <c r="M153" s="3">
        <v>145700000</v>
      </c>
      <c r="N153" s="3">
        <v>128000000</v>
      </c>
      <c r="O153" s="4">
        <v>46200000</v>
      </c>
      <c r="P153" s="3">
        <v>32600000</v>
      </c>
      <c r="Q153" s="3">
        <v>15300000</v>
      </c>
      <c r="R153" s="3">
        <v>-1200000</v>
      </c>
      <c r="S153" s="3">
        <v>-500000</v>
      </c>
    </row>
    <row r="154" spans="1:19" ht="16" x14ac:dyDescent="0.2">
      <c r="A154" s="2" t="s">
        <v>156</v>
      </c>
      <c r="B154" s="3">
        <v>499540000</v>
      </c>
      <c r="C154" s="3">
        <v>601618000</v>
      </c>
      <c r="D154" s="3">
        <v>677852000</v>
      </c>
      <c r="E154" s="3">
        <v>802553000</v>
      </c>
      <c r="F154" s="3">
        <v>840441000</v>
      </c>
      <c r="G154" s="3">
        <v>928825000</v>
      </c>
      <c r="H154" s="3">
        <v>963785000</v>
      </c>
      <c r="I154" s="3">
        <v>1234482000</v>
      </c>
      <c r="J154" s="3">
        <v>1430100000</v>
      </c>
      <c r="K154" s="3">
        <v>1461800000</v>
      </c>
      <c r="L154" s="3">
        <v>1525100000</v>
      </c>
      <c r="M154" s="3">
        <v>2011900000</v>
      </c>
      <c r="N154" s="3">
        <v>734600000</v>
      </c>
      <c r="O154" s="4">
        <v>1106800000</v>
      </c>
      <c r="P154" s="3">
        <v>251800000</v>
      </c>
      <c r="Q154" s="3">
        <v>71700000</v>
      </c>
      <c r="R154" s="3">
        <v>463700000</v>
      </c>
      <c r="S154" s="3">
        <v>319600000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-28591000</v>
      </c>
      <c r="C159" s="3">
        <v>-40702000</v>
      </c>
      <c r="D159" s="3">
        <v>-38405000</v>
      </c>
      <c r="E159" s="3">
        <v>-42528000</v>
      </c>
      <c r="F159" s="3">
        <v>-40232000</v>
      </c>
      <c r="G159" s="3">
        <v>-38699000</v>
      </c>
      <c r="H159" s="3">
        <v>-42901000</v>
      </c>
      <c r="I159" s="3">
        <v>-70384000</v>
      </c>
      <c r="J159" s="3">
        <v>-68100000</v>
      </c>
      <c r="K159" s="3">
        <v>-63400000</v>
      </c>
      <c r="L159" s="3">
        <v>-60100000</v>
      </c>
      <c r="M159" s="3">
        <v>-58200000</v>
      </c>
      <c r="N159" s="3">
        <v>-70300000</v>
      </c>
      <c r="O159" s="4">
        <v>-85800000</v>
      </c>
      <c r="P159" s="3">
        <v>-23200000</v>
      </c>
      <c r="Q159" s="3">
        <v>-18400000</v>
      </c>
      <c r="R159" s="3">
        <v>-19700000</v>
      </c>
      <c r="S159" s="3">
        <v>-24500000</v>
      </c>
    </row>
    <row r="160" spans="1:19" ht="16" x14ac:dyDescent="0.2">
      <c r="A160" s="2" t="s">
        <v>162</v>
      </c>
      <c r="B160" s="3">
        <v>-28591000</v>
      </c>
      <c r="C160" s="3">
        <v>-40702000</v>
      </c>
      <c r="D160" s="3">
        <v>-38405000</v>
      </c>
      <c r="E160" s="3">
        <v>-42528000</v>
      </c>
      <c r="F160" s="3">
        <v>-40232000</v>
      </c>
      <c r="G160" s="3">
        <v>-38699000</v>
      </c>
      <c r="H160" s="3">
        <v>-40100000</v>
      </c>
      <c r="I160" s="3">
        <v>-59600000</v>
      </c>
      <c r="J160" s="3">
        <v>-58600000</v>
      </c>
      <c r="K160" s="3">
        <v>-53200000</v>
      </c>
      <c r="L160" s="3">
        <v>-42400000</v>
      </c>
      <c r="M160" s="3">
        <v>-58200000</v>
      </c>
      <c r="N160" s="3">
        <v>-70300000</v>
      </c>
      <c r="O160" s="4">
        <v>-85800000</v>
      </c>
      <c r="P160" s="3">
        <v>-23200000</v>
      </c>
      <c r="Q160" s="3">
        <v>-18400000</v>
      </c>
      <c r="R160" s="3">
        <v>-19700000</v>
      </c>
      <c r="S160" s="3">
        <v>-24500000</v>
      </c>
    </row>
    <row r="161" spans="1:19" ht="16" x14ac:dyDescent="0.2">
      <c r="A161" s="2" t="s">
        <v>163</v>
      </c>
      <c r="B161" s="3" t="s">
        <v>24</v>
      </c>
      <c r="C161" s="3" t="s">
        <v>24</v>
      </c>
      <c r="D161" s="3" t="s">
        <v>24</v>
      </c>
      <c r="E161" s="3" t="s">
        <v>24</v>
      </c>
      <c r="F161" s="3" t="s">
        <v>24</v>
      </c>
      <c r="G161" s="3" t="s">
        <v>24</v>
      </c>
      <c r="H161" s="3">
        <v>-2801000</v>
      </c>
      <c r="I161" s="3">
        <v>-10784000</v>
      </c>
      <c r="J161" s="3">
        <v>-9500000</v>
      </c>
      <c r="K161" s="3">
        <v>-10200000</v>
      </c>
      <c r="L161" s="3">
        <v>-17700000</v>
      </c>
      <c r="M161" s="3" t="s">
        <v>24</v>
      </c>
      <c r="N161" s="3" t="s">
        <v>24</v>
      </c>
      <c r="O161" s="4" t="s">
        <v>24</v>
      </c>
      <c r="P161" s="3" t="s">
        <v>24</v>
      </c>
      <c r="Q161" s="3" t="s">
        <v>24</v>
      </c>
      <c r="R161" s="3" t="s">
        <v>24</v>
      </c>
      <c r="S161" s="3" t="s">
        <v>24</v>
      </c>
    </row>
    <row r="162" spans="1:19" ht="16" x14ac:dyDescent="0.2">
      <c r="A162" s="2" t="s">
        <v>164</v>
      </c>
      <c r="B162" s="3" t="s">
        <v>24</v>
      </c>
      <c r="C162" s="3" t="s">
        <v>24</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t="s">
        <v>24</v>
      </c>
      <c r="C163" s="3" t="s">
        <v>24</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t="s">
        <v>24</v>
      </c>
      <c r="C164" s="3" t="s">
        <v>24</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-536413000</v>
      </c>
      <c r="C165" s="3">
        <v>-233594000</v>
      </c>
      <c r="D165" s="3">
        <v>-1467772000</v>
      </c>
      <c r="E165" s="3">
        <v>-1074413000</v>
      </c>
      <c r="F165" s="3">
        <v>-305379000</v>
      </c>
      <c r="G165" s="3">
        <v>-1657259000</v>
      </c>
      <c r="H165" s="3">
        <v>-3721758000</v>
      </c>
      <c r="I165" s="3">
        <v>-153736000</v>
      </c>
      <c r="J165" s="3">
        <v>-1275800000</v>
      </c>
      <c r="K165" s="3">
        <v>-1230500000</v>
      </c>
      <c r="L165" s="3">
        <v>-6022400000</v>
      </c>
      <c r="M165" s="3">
        <v>-217000000</v>
      </c>
      <c r="N165" s="3">
        <v>-4280100000</v>
      </c>
      <c r="O165" s="4">
        <v>-4038500000</v>
      </c>
      <c r="P165" s="3">
        <v>-322000000</v>
      </c>
      <c r="Q165" s="3">
        <v>-3699200000</v>
      </c>
      <c r="R165" s="3">
        <v>-1100000</v>
      </c>
      <c r="S165" s="3">
        <v>-16200000</v>
      </c>
    </row>
    <row r="166" spans="1:19" ht="16" x14ac:dyDescent="0.2">
      <c r="A166" s="2" t="s">
        <v>168</v>
      </c>
      <c r="B166" s="3" t="s">
        <v>24</v>
      </c>
      <c r="C166" s="3" t="s">
        <v>24</v>
      </c>
      <c r="D166" s="3" t="s">
        <v>24</v>
      </c>
      <c r="E166" s="3" t="s">
        <v>24</v>
      </c>
      <c r="F166" s="3" t="s">
        <v>24</v>
      </c>
      <c r="G166" s="3">
        <v>105624000</v>
      </c>
      <c r="H166" s="3" t="s">
        <v>24</v>
      </c>
      <c r="I166" s="3" t="s">
        <v>24</v>
      </c>
      <c r="J166" s="3" t="s">
        <v>24</v>
      </c>
      <c r="K166" s="3">
        <v>1156800000</v>
      </c>
      <c r="L166" s="3" t="s">
        <v>24</v>
      </c>
      <c r="M166" s="3" t="s">
        <v>24</v>
      </c>
      <c r="N166" s="3" t="s">
        <v>24</v>
      </c>
      <c r="O166" s="4" t="s">
        <v>24</v>
      </c>
      <c r="P166" s="3" t="s">
        <v>24</v>
      </c>
      <c r="Q166" s="3" t="s">
        <v>24</v>
      </c>
      <c r="R166" s="3" t="s">
        <v>24</v>
      </c>
      <c r="S166" s="3" t="s">
        <v>24</v>
      </c>
    </row>
    <row r="167" spans="1:19" ht="16" x14ac:dyDescent="0.2">
      <c r="A167" s="2" t="s">
        <v>169</v>
      </c>
      <c r="B167" s="3">
        <v>-536413000</v>
      </c>
      <c r="C167" s="3">
        <v>-233594000</v>
      </c>
      <c r="D167" s="3">
        <v>-1467772000</v>
      </c>
      <c r="E167" s="3">
        <v>-1074413000</v>
      </c>
      <c r="F167" s="3">
        <v>-305379000</v>
      </c>
      <c r="G167" s="3">
        <v>-1762883000</v>
      </c>
      <c r="H167" s="3">
        <v>-3721758000</v>
      </c>
      <c r="I167" s="3">
        <v>-153736000</v>
      </c>
      <c r="J167" s="3">
        <v>-1275800000</v>
      </c>
      <c r="K167" s="3">
        <v>-2387300000</v>
      </c>
      <c r="L167" s="3">
        <v>-6022400000</v>
      </c>
      <c r="M167" s="3">
        <v>-217000000</v>
      </c>
      <c r="N167" s="3">
        <v>-4280100000</v>
      </c>
      <c r="O167" s="4">
        <v>-4038500000</v>
      </c>
      <c r="P167" s="3">
        <v>-322000000</v>
      </c>
      <c r="Q167" s="3">
        <v>-3699200000</v>
      </c>
      <c r="R167" s="3">
        <v>-1100000</v>
      </c>
      <c r="S167" s="3">
        <v>-16200000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1730000</v>
      </c>
      <c r="C169" s="3">
        <v>-1453000</v>
      </c>
      <c r="D169" s="3">
        <v>632000</v>
      </c>
      <c r="E169" s="3">
        <v>1078000</v>
      </c>
      <c r="F169" s="3">
        <v>-2494000</v>
      </c>
      <c r="G169" s="3">
        <v>-2374000</v>
      </c>
      <c r="H169" s="3">
        <v>11803000</v>
      </c>
      <c r="I169" s="3">
        <v>14544000</v>
      </c>
      <c r="J169" s="3">
        <v>8800000</v>
      </c>
      <c r="K169" s="3">
        <v>-2100000</v>
      </c>
      <c r="L169" s="3">
        <v>8600000</v>
      </c>
      <c r="M169" s="3">
        <v>132300000</v>
      </c>
      <c r="N169" s="3">
        <v>5559900000</v>
      </c>
      <c r="O169" s="4">
        <v>2578500000</v>
      </c>
      <c r="P169" s="3">
        <v>-2200000</v>
      </c>
      <c r="Q169" s="3">
        <v>2569500000</v>
      </c>
      <c r="R169" s="3">
        <v>-6000000</v>
      </c>
      <c r="S169" s="3">
        <v>17200000</v>
      </c>
    </row>
    <row r="170" spans="1:19" ht="16" x14ac:dyDescent="0.2">
      <c r="A170" s="2" t="s">
        <v>155</v>
      </c>
      <c r="B170" s="3" t="s">
        <v>24</v>
      </c>
      <c r="C170" s="3" t="s">
        <v>24</v>
      </c>
      <c r="D170" s="3" t="s">
        <v>24</v>
      </c>
      <c r="E170" s="3" t="s">
        <v>24</v>
      </c>
      <c r="F170" s="3" t="s">
        <v>24</v>
      </c>
      <c r="G170" s="3" t="s">
        <v>24</v>
      </c>
      <c r="H170" s="3" t="s">
        <v>24</v>
      </c>
      <c r="I170" s="3" t="s">
        <v>24</v>
      </c>
      <c r="J170" s="3" t="s">
        <v>24</v>
      </c>
      <c r="K170" s="3">
        <v>-10000000</v>
      </c>
      <c r="L170" s="3">
        <v>-6300000</v>
      </c>
      <c r="M170" s="3">
        <v>110300000</v>
      </c>
      <c r="N170" s="3">
        <v>5561300000</v>
      </c>
      <c r="O170" s="4">
        <v>2570700000</v>
      </c>
      <c r="P170" s="3">
        <v>-400000</v>
      </c>
      <c r="Q170" s="3">
        <v>2569100000</v>
      </c>
      <c r="R170" s="3">
        <v>-3200000</v>
      </c>
      <c r="S170" s="3">
        <v>5200000</v>
      </c>
    </row>
    <row r="171" spans="1:19" ht="16" x14ac:dyDescent="0.2">
      <c r="A171" s="2" t="s">
        <v>172</v>
      </c>
      <c r="B171" s="3">
        <v>-563274000</v>
      </c>
      <c r="C171" s="3">
        <v>-275749000</v>
      </c>
      <c r="D171" s="3">
        <v>-1505545000</v>
      </c>
      <c r="E171" s="3">
        <v>-1115863000</v>
      </c>
      <c r="F171" s="3">
        <v>-348105000</v>
      </c>
      <c r="G171" s="3">
        <v>-1698332000</v>
      </c>
      <c r="H171" s="3">
        <v>-3752856000</v>
      </c>
      <c r="I171" s="3">
        <v>-209576000</v>
      </c>
      <c r="J171" s="3">
        <v>-1335100000</v>
      </c>
      <c r="K171" s="3">
        <v>-1296000000</v>
      </c>
      <c r="L171" s="3">
        <v>-6073900000</v>
      </c>
      <c r="M171" s="3">
        <v>-142900000</v>
      </c>
      <c r="N171" s="3">
        <v>1209500000</v>
      </c>
      <c r="O171" s="4">
        <v>-1545800000</v>
      </c>
      <c r="P171" s="3">
        <v>-347400000</v>
      </c>
      <c r="Q171" s="3">
        <v>-1148100000</v>
      </c>
      <c r="R171" s="3">
        <v>-26800000</v>
      </c>
      <c r="S171" s="3">
        <v>-23500000</v>
      </c>
    </row>
    <row r="172" spans="1:19" ht="16" x14ac:dyDescent="0.2">
      <c r="A172" s="2" t="s">
        <v>173</v>
      </c>
      <c r="B172" s="3">
        <v>-35706000</v>
      </c>
      <c r="C172" s="3">
        <v>-42090000</v>
      </c>
      <c r="D172" s="3">
        <v>-69903000</v>
      </c>
      <c r="E172" s="3">
        <v>-49092000</v>
      </c>
      <c r="F172" s="3">
        <v>-79859000</v>
      </c>
      <c r="G172" s="3">
        <v>-100334000</v>
      </c>
      <c r="H172" s="3">
        <v>-121130000</v>
      </c>
      <c r="I172" s="3">
        <v>-142753000</v>
      </c>
      <c r="J172" s="3">
        <v>-170100000</v>
      </c>
      <c r="K172" s="3">
        <v>-191700000</v>
      </c>
      <c r="L172" s="3">
        <v>-214100000</v>
      </c>
      <c r="M172" s="3">
        <v>-236400000</v>
      </c>
      <c r="N172" s="3">
        <v>-262300000</v>
      </c>
      <c r="O172" s="4">
        <v>-276400000</v>
      </c>
      <c r="P172" s="3">
        <v>-65500000</v>
      </c>
      <c r="Q172" s="3">
        <v>-66100000</v>
      </c>
      <c r="R172" s="3">
        <v>-72300000</v>
      </c>
      <c r="S172" s="3">
        <v>-72500000</v>
      </c>
    </row>
    <row r="173" spans="1:19" ht="16" x14ac:dyDescent="0.2">
      <c r="A173" s="2" t="s">
        <v>174</v>
      </c>
      <c r="B173" s="3">
        <v>166589000</v>
      </c>
      <c r="C173" s="3">
        <v>-256457000</v>
      </c>
      <c r="D173" s="3">
        <v>866055000</v>
      </c>
      <c r="E173" s="3">
        <v>437174000</v>
      </c>
      <c r="F173" s="3">
        <v>-252079000</v>
      </c>
      <c r="G173" s="3">
        <v>1062868000</v>
      </c>
      <c r="H173" s="3">
        <v>2931550000</v>
      </c>
      <c r="I173" s="3">
        <v>-1060000000</v>
      </c>
      <c r="J173" s="3">
        <v>-205000000</v>
      </c>
      <c r="K173" s="3">
        <v>335000000</v>
      </c>
      <c r="L173" s="3">
        <v>4320000000</v>
      </c>
      <c r="M173" s="3">
        <v>-500000000</v>
      </c>
      <c r="N173" s="3">
        <v>-1270000000</v>
      </c>
      <c r="O173" s="4" t="s">
        <v>24</v>
      </c>
      <c r="P173" s="3" t="s">
        <v>24</v>
      </c>
      <c r="Q173" s="3" t="s">
        <v>24</v>
      </c>
      <c r="R173" s="3" t="s">
        <v>24</v>
      </c>
      <c r="S173" s="3" t="s">
        <v>24</v>
      </c>
    </row>
    <row r="174" spans="1:19" ht="16" x14ac:dyDescent="0.2">
      <c r="A174" s="2" t="s">
        <v>175</v>
      </c>
      <c r="B174" s="3">
        <v>190000000</v>
      </c>
      <c r="C174" s="3" t="s">
        <v>24</v>
      </c>
      <c r="D174" s="3">
        <v>1000000000</v>
      </c>
      <c r="E174" s="3">
        <v>950000000</v>
      </c>
      <c r="F174" s="3" t="s">
        <v>24</v>
      </c>
      <c r="G174" s="3">
        <v>1080000000</v>
      </c>
      <c r="H174" s="3">
        <v>2950000000</v>
      </c>
      <c r="I174" s="3" t="s">
        <v>24</v>
      </c>
      <c r="J174" s="3">
        <v>1500000000</v>
      </c>
      <c r="K174" s="3">
        <v>335000000</v>
      </c>
      <c r="L174" s="3">
        <v>4920000000</v>
      </c>
      <c r="M174" s="3" t="s">
        <v>24</v>
      </c>
      <c r="N174" s="3" t="s">
        <v>24</v>
      </c>
      <c r="O174" s="4" t="s">
        <v>24</v>
      </c>
      <c r="P174" s="3" t="s">
        <v>24</v>
      </c>
      <c r="Q174" s="3" t="s">
        <v>24</v>
      </c>
      <c r="R174" s="3" t="s">
        <v>24</v>
      </c>
      <c r="S174" s="3" t="s">
        <v>24</v>
      </c>
    </row>
    <row r="175" spans="1:19" ht="16" x14ac:dyDescent="0.2">
      <c r="A175" s="2" t="s">
        <v>176</v>
      </c>
      <c r="B175" s="3">
        <v>-23411000</v>
      </c>
      <c r="C175" s="3">
        <v>-256457000</v>
      </c>
      <c r="D175" s="3">
        <v>-133945000</v>
      </c>
      <c r="E175" s="3">
        <v>-512826000</v>
      </c>
      <c r="F175" s="3">
        <v>-252079000</v>
      </c>
      <c r="G175" s="3">
        <v>-17132000</v>
      </c>
      <c r="H175" s="3">
        <v>-18450000</v>
      </c>
      <c r="I175" s="3">
        <v>-1060000000</v>
      </c>
      <c r="J175" s="3">
        <v>-1705000000</v>
      </c>
      <c r="K175" s="3" t="s">
        <v>24</v>
      </c>
      <c r="L175" s="3">
        <v>-600000000</v>
      </c>
      <c r="M175" s="3">
        <v>-500000000</v>
      </c>
      <c r="N175" s="3">
        <v>-1270000000</v>
      </c>
      <c r="O175" s="4" t="s">
        <v>24</v>
      </c>
      <c r="P175" s="3" t="s">
        <v>24</v>
      </c>
      <c r="Q175" s="3" t="s">
        <v>24</v>
      </c>
      <c r="R175" s="3" t="s">
        <v>24</v>
      </c>
      <c r="S175" s="3" t="s">
        <v>24</v>
      </c>
    </row>
    <row r="176" spans="1:19" ht="16" x14ac:dyDescent="0.2">
      <c r="A176" s="2" t="s">
        <v>177</v>
      </c>
      <c r="B176" s="3">
        <v>1697000</v>
      </c>
      <c r="C176" s="3">
        <v>2104000</v>
      </c>
      <c r="D176" s="3">
        <v>2195000</v>
      </c>
      <c r="E176" s="3">
        <v>2449000</v>
      </c>
      <c r="F176" s="3">
        <v>2751000</v>
      </c>
      <c r="G176" s="3">
        <v>2889000</v>
      </c>
      <c r="H176" s="3">
        <v>3340000</v>
      </c>
      <c r="I176" s="3">
        <v>4198000</v>
      </c>
      <c r="J176" s="3">
        <v>5400000</v>
      </c>
      <c r="K176" s="3">
        <v>6800000</v>
      </c>
      <c r="L176" s="3">
        <v>10500000</v>
      </c>
      <c r="M176" s="3">
        <v>15100000</v>
      </c>
      <c r="N176" s="3">
        <v>14300000</v>
      </c>
      <c r="O176" s="4">
        <v>14200000</v>
      </c>
      <c r="P176" s="3">
        <v>3100000</v>
      </c>
      <c r="Q176" s="3">
        <v>2700000</v>
      </c>
      <c r="R176" s="3">
        <v>4700000</v>
      </c>
      <c r="S176" s="3">
        <v>3700000</v>
      </c>
    </row>
    <row r="177" spans="1:19" ht="16" x14ac:dyDescent="0.2">
      <c r="A177" s="2" t="s">
        <v>178</v>
      </c>
      <c r="B177" s="3">
        <v>1697000</v>
      </c>
      <c r="C177" s="3">
        <v>2104000</v>
      </c>
      <c r="D177" s="3">
        <v>2195000</v>
      </c>
      <c r="E177" s="3">
        <v>2449000</v>
      </c>
      <c r="F177" s="3">
        <v>2751000</v>
      </c>
      <c r="G177" s="3">
        <v>2889000</v>
      </c>
      <c r="H177" s="3">
        <v>3340000</v>
      </c>
      <c r="I177" s="3">
        <v>4198000</v>
      </c>
      <c r="J177" s="3">
        <v>5400000</v>
      </c>
      <c r="K177" s="3">
        <v>6800000</v>
      </c>
      <c r="L177" s="3">
        <v>10500000</v>
      </c>
      <c r="M177" s="3">
        <v>15100000</v>
      </c>
      <c r="N177" s="3">
        <v>14300000</v>
      </c>
      <c r="O177" s="4">
        <v>14200000</v>
      </c>
      <c r="P177" s="3">
        <v>3100000</v>
      </c>
      <c r="Q177" s="3">
        <v>2700000</v>
      </c>
      <c r="R177" s="3">
        <v>4700000</v>
      </c>
      <c r="S177" s="3">
        <v>3700000</v>
      </c>
    </row>
    <row r="178" spans="1:19" ht="16" x14ac:dyDescent="0.2">
      <c r="A178" s="2" t="s">
        <v>179</v>
      </c>
      <c r="B178" s="3" t="s">
        <v>24</v>
      </c>
      <c r="C178" s="3" t="s">
        <v>24</v>
      </c>
      <c r="D178" s="3" t="s">
        <v>24</v>
      </c>
      <c r="E178" s="3" t="s">
        <v>24</v>
      </c>
      <c r="F178" s="3" t="s">
        <v>24</v>
      </c>
      <c r="G178" s="3" t="s">
        <v>24</v>
      </c>
      <c r="H178" s="3" t="s">
        <v>24</v>
      </c>
      <c r="I178" s="3" t="s">
        <v>24</v>
      </c>
      <c r="J178" s="3" t="s">
        <v>24</v>
      </c>
      <c r="K178" s="3" t="s">
        <v>24</v>
      </c>
      <c r="L178" s="3" t="s">
        <v>24</v>
      </c>
      <c r="M178" s="3" t="s">
        <v>24</v>
      </c>
      <c r="N178" s="3" t="s">
        <v>24</v>
      </c>
      <c r="O178" s="4" t="s">
        <v>24</v>
      </c>
      <c r="P178" s="3" t="s">
        <v>24</v>
      </c>
      <c r="Q178" s="3" t="s">
        <v>24</v>
      </c>
      <c r="R178" s="3" t="s">
        <v>24</v>
      </c>
      <c r="S178" s="3" t="s">
        <v>24</v>
      </c>
    </row>
    <row r="179" spans="1:19" ht="16" x14ac:dyDescent="0.2">
      <c r="A179" s="2" t="s">
        <v>180</v>
      </c>
      <c r="B179" s="3">
        <v>35029000</v>
      </c>
      <c r="C179" s="3">
        <v>39764000</v>
      </c>
      <c r="D179" s="3">
        <v>55523000</v>
      </c>
      <c r="E179" s="3">
        <v>13102000</v>
      </c>
      <c r="F179" s="3">
        <v>31083000</v>
      </c>
      <c r="G179" s="3">
        <v>30819000</v>
      </c>
      <c r="H179" s="3">
        <v>-8497000</v>
      </c>
      <c r="I179" s="3">
        <v>28538000</v>
      </c>
      <c r="J179" s="3">
        <v>-18400000</v>
      </c>
      <c r="K179" s="3">
        <v>26900000</v>
      </c>
      <c r="L179" s="3">
        <v>20500000</v>
      </c>
      <c r="M179" s="3">
        <v>-1092200000</v>
      </c>
      <c r="N179" s="3">
        <v>52700000</v>
      </c>
      <c r="O179" s="4">
        <v>-716000000</v>
      </c>
      <c r="P179" s="3">
        <v>-787800000</v>
      </c>
      <c r="Q179" s="3">
        <v>11200000</v>
      </c>
      <c r="R179" s="3">
        <v>15100000</v>
      </c>
      <c r="S179" s="3">
        <v>45500000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167609000</v>
      </c>
      <c r="C181" s="3">
        <v>-256679000</v>
      </c>
      <c r="D181" s="3">
        <v>853870000</v>
      </c>
      <c r="E181" s="3">
        <v>403633000</v>
      </c>
      <c r="F181" s="3">
        <v>-298104000</v>
      </c>
      <c r="G181" s="3">
        <v>996242000</v>
      </c>
      <c r="H181" s="3">
        <v>2805263000</v>
      </c>
      <c r="I181" s="3">
        <v>-1170017000</v>
      </c>
      <c r="J181" s="3">
        <v>-388100000</v>
      </c>
      <c r="K181" s="3">
        <v>177000000</v>
      </c>
      <c r="L181" s="3">
        <v>4136900000</v>
      </c>
      <c r="M181" s="3">
        <v>-1813500000</v>
      </c>
      <c r="N181" s="3">
        <v>-1465300000</v>
      </c>
      <c r="O181" s="4">
        <v>-978200000</v>
      </c>
      <c r="P181" s="3">
        <v>-850200000</v>
      </c>
      <c r="Q181" s="3">
        <v>-52200000</v>
      </c>
      <c r="R181" s="3">
        <v>-52500000</v>
      </c>
      <c r="S181" s="3">
        <v>-23300000</v>
      </c>
    </row>
    <row r="182" spans="1:19" ht="16" x14ac:dyDescent="0.2">
      <c r="A182" s="2" t="s">
        <v>182</v>
      </c>
      <c r="B182" s="3">
        <v>-1189000</v>
      </c>
      <c r="C182" s="3">
        <v>-1483000</v>
      </c>
      <c r="D182" s="3">
        <v>6312000</v>
      </c>
      <c r="E182" s="3">
        <v>-1193000</v>
      </c>
      <c r="F182" s="3">
        <v>-43522000</v>
      </c>
      <c r="G182" s="3">
        <v>-58654000</v>
      </c>
      <c r="H182" s="3">
        <v>-37503000</v>
      </c>
      <c r="I182" s="3">
        <v>59238000</v>
      </c>
      <c r="J182" s="3">
        <v>-13800000</v>
      </c>
      <c r="K182" s="3">
        <v>2500000</v>
      </c>
      <c r="L182" s="3">
        <v>10500000</v>
      </c>
      <c r="M182" s="3">
        <v>-12300000</v>
      </c>
      <c r="N182" s="3">
        <v>-37500000</v>
      </c>
      <c r="O182" s="4">
        <v>900000</v>
      </c>
      <c r="P182" s="3">
        <v>-38800000</v>
      </c>
      <c r="Q182" s="3">
        <v>26900000</v>
      </c>
      <c r="R182" s="3">
        <v>4400000</v>
      </c>
      <c r="S182" s="3">
        <v>8400000</v>
      </c>
    </row>
    <row r="183" spans="1:19" ht="16" x14ac:dyDescent="0.2">
      <c r="A183" s="2" t="s">
        <v>183</v>
      </c>
      <c r="B183" s="3">
        <v>103875000</v>
      </c>
      <c r="C183" s="3">
        <v>69190000</v>
      </c>
      <c r="D183" s="3">
        <v>26177000</v>
      </c>
      <c r="E183" s="3">
        <v>90323000</v>
      </c>
      <c r="F183" s="3">
        <v>194232000</v>
      </c>
      <c r="G183" s="3">
        <v>226735000</v>
      </c>
      <c r="H183" s="3">
        <v>16192000</v>
      </c>
      <c r="I183" s="3">
        <v>-145111000</v>
      </c>
      <c r="J183" s="3">
        <v>-293100000</v>
      </c>
      <c r="K183" s="3">
        <v>342800000</v>
      </c>
      <c r="L183" s="3">
        <v>-411900000</v>
      </c>
      <c r="M183" s="3">
        <v>55500000</v>
      </c>
      <c r="N183" s="3">
        <v>478800000</v>
      </c>
      <c r="O183" s="4">
        <v>-1417200000</v>
      </c>
      <c r="P183" s="3">
        <v>-945800000</v>
      </c>
      <c r="Q183" s="3">
        <v>-1128600000</v>
      </c>
      <c r="R183" s="3">
        <v>384400000</v>
      </c>
      <c r="S183" s="3">
        <v>272800000</v>
      </c>
    </row>
    <row r="184" spans="1:19" ht="16" x14ac:dyDescent="0.2">
      <c r="A184" s="2" t="s">
        <v>54</v>
      </c>
      <c r="B184" s="3">
        <v>637315000</v>
      </c>
      <c r="C184" s="3">
        <v>800682000</v>
      </c>
      <c r="D184" s="3">
        <v>912335000</v>
      </c>
      <c r="E184" s="3">
        <v>1031551000</v>
      </c>
      <c r="F184" s="3">
        <v>1196757000</v>
      </c>
      <c r="G184" s="3">
        <v>1232179000</v>
      </c>
      <c r="H184" s="3">
        <v>1295016000</v>
      </c>
      <c r="I184" s="3">
        <v>1555209000</v>
      </c>
      <c r="J184" s="3">
        <v>1763400000</v>
      </c>
      <c r="K184" s="3">
        <v>1914400000</v>
      </c>
      <c r="L184" s="3">
        <v>1951900000</v>
      </c>
      <c r="M184" s="3">
        <v>2213800000</v>
      </c>
      <c r="N184" s="3">
        <v>2174600000</v>
      </c>
      <c r="O184" s="4">
        <v>2350000000</v>
      </c>
      <c r="P184" s="3">
        <v>549600000</v>
      </c>
      <c r="Q184" s="3">
        <v>596200000</v>
      </c>
      <c r="R184" s="3">
        <v>584700000</v>
      </c>
      <c r="S184" s="3">
        <v>619500000</v>
      </c>
    </row>
    <row r="185" spans="1:19" ht="16" x14ac:dyDescent="0.2">
      <c r="A185" s="2" t="s">
        <v>55</v>
      </c>
      <c r="B185" s="5">
        <v>26.71</v>
      </c>
      <c r="C185" s="5">
        <v>28.63</v>
      </c>
      <c r="D185" s="5">
        <v>30.48</v>
      </c>
      <c r="E185" s="5">
        <v>31.86</v>
      </c>
      <c r="F185" s="5">
        <v>33.72</v>
      </c>
      <c r="G185" s="5">
        <v>34.4</v>
      </c>
      <c r="H185" s="5">
        <v>34.17</v>
      </c>
      <c r="I185" s="5">
        <v>33.75</v>
      </c>
      <c r="J185" s="5">
        <v>33.97</v>
      </c>
      <c r="K185" s="5">
        <v>35.67</v>
      </c>
      <c r="L185" s="5">
        <v>35.32</v>
      </c>
      <c r="M185" s="5">
        <v>38.32</v>
      </c>
      <c r="N185" s="5">
        <v>40.479999999999997</v>
      </c>
      <c r="O185" s="6">
        <v>40.64</v>
      </c>
      <c r="P185" s="5">
        <v>38.96</v>
      </c>
      <c r="Q185" s="5">
        <v>39.86</v>
      </c>
      <c r="R185" s="5">
        <v>40.35</v>
      </c>
      <c r="S185" s="5">
        <v>40.64</v>
      </c>
    </row>
    <row r="186" spans="1:19" ht="16" x14ac:dyDescent="0.2">
      <c r="A186" s="2" t="s">
        <v>184</v>
      </c>
      <c r="B186" s="3">
        <v>536413000</v>
      </c>
      <c r="C186" s="3">
        <v>233594000</v>
      </c>
      <c r="D186" s="3">
        <v>1467772000</v>
      </c>
      <c r="E186" s="3">
        <v>1074413000</v>
      </c>
      <c r="F186" s="3">
        <v>305379000</v>
      </c>
      <c r="G186" s="3">
        <v>1657259000</v>
      </c>
      <c r="H186" s="3">
        <v>3721758000</v>
      </c>
      <c r="I186" s="3">
        <v>153736000</v>
      </c>
      <c r="J186" s="3">
        <v>1275800000</v>
      </c>
      <c r="K186" s="3">
        <v>1230500000</v>
      </c>
      <c r="L186" s="3">
        <v>6022400000</v>
      </c>
      <c r="M186" s="3">
        <v>217000000</v>
      </c>
      <c r="N186" s="3">
        <v>4280100000</v>
      </c>
      <c r="O186" s="4">
        <v>4038500000</v>
      </c>
      <c r="P186" s="3">
        <v>322000000</v>
      </c>
      <c r="Q186" s="3">
        <v>3699200000</v>
      </c>
      <c r="R186" s="3">
        <v>1100000</v>
      </c>
      <c r="S186" s="3">
        <v>16200000</v>
      </c>
    </row>
    <row r="187" spans="1:19" ht="16" x14ac:dyDescent="0.2">
      <c r="A187" s="2" t="s">
        <v>185</v>
      </c>
      <c r="B187" s="3">
        <v>470949000</v>
      </c>
      <c r="C187" s="3">
        <v>560916000</v>
      </c>
      <c r="D187" s="3">
        <v>639447000</v>
      </c>
      <c r="E187" s="3">
        <v>760025000</v>
      </c>
      <c r="F187" s="3">
        <v>800209000</v>
      </c>
      <c r="G187" s="3">
        <v>890126000</v>
      </c>
      <c r="H187" s="3">
        <v>920884000</v>
      </c>
      <c r="I187" s="3">
        <v>1164098000</v>
      </c>
      <c r="J187" s="3">
        <v>1362000000</v>
      </c>
      <c r="K187" s="3">
        <v>1398400000</v>
      </c>
      <c r="L187" s="3">
        <v>1465000000</v>
      </c>
      <c r="M187" s="3">
        <v>1953700000</v>
      </c>
      <c r="N187" s="3">
        <v>664300000</v>
      </c>
      <c r="O187" s="4">
        <v>1021000000</v>
      </c>
      <c r="P187" s="3">
        <v>228600000</v>
      </c>
      <c r="Q187" s="3">
        <v>53300000</v>
      </c>
      <c r="R187" s="3">
        <v>444000000</v>
      </c>
      <c r="S187" s="3">
        <v>295100000</v>
      </c>
    </row>
    <row r="188" spans="1:19" ht="16" x14ac:dyDescent="0.2">
      <c r="A188" s="28" t="s">
        <v>186</v>
      </c>
      <c r="B188" s="26">
        <v>518813635</v>
      </c>
      <c r="C188" s="26">
        <v>605864763</v>
      </c>
      <c r="D188" s="26">
        <v>686978363</v>
      </c>
      <c r="E188" s="26">
        <v>822866655</v>
      </c>
      <c r="F188" s="26">
        <v>855341418</v>
      </c>
      <c r="G188" s="26">
        <v>948615086</v>
      </c>
      <c r="H188" s="26">
        <v>998997667</v>
      </c>
      <c r="I188" s="26">
        <v>1333678635</v>
      </c>
      <c r="J188" s="26">
        <v>1505504039</v>
      </c>
      <c r="K188" s="26">
        <v>1546505477</v>
      </c>
      <c r="L188" s="26">
        <v>1636908815</v>
      </c>
      <c r="M188" s="26">
        <v>2134680850</v>
      </c>
      <c r="N188" s="26">
        <v>812216880</v>
      </c>
      <c r="O188" s="27">
        <v>1152516670</v>
      </c>
      <c r="P188" s="26">
        <v>260768692</v>
      </c>
      <c r="Q188" s="26">
        <v>96441180</v>
      </c>
      <c r="R188" s="26">
        <v>473527409</v>
      </c>
      <c r="S188" s="26">
        <v>322192517</v>
      </c>
    </row>
    <row r="189" spans="1:19" ht="16" x14ac:dyDescent="0.2">
      <c r="A189" s="21" t="s">
        <v>200</v>
      </c>
      <c r="B189" s="22"/>
      <c r="C189" s="23">
        <f>(C188/B188)-1</f>
        <v>0.16778882073906942</v>
      </c>
      <c r="D189" s="23">
        <f>(D188/C188)-1</f>
        <v>0.13388070235073246</v>
      </c>
      <c r="E189" s="23">
        <f>(E188/D188)-1</f>
        <v>0.1978057815483194</v>
      </c>
      <c r="F189" s="23">
        <f t="shared" ref="F189:S189" si="11">(F188/E188)-1</f>
        <v>3.9465401596568528E-2</v>
      </c>
      <c r="G189" s="23">
        <f t="shared" si="11"/>
        <v>0.10904846420052583</v>
      </c>
      <c r="H189" s="23">
        <f t="shared" si="11"/>
        <v>5.3111722281844465E-2</v>
      </c>
      <c r="I189" s="23">
        <f t="shared" si="11"/>
        <v>0.33501676636047639</v>
      </c>
      <c r="J189" s="23">
        <f t="shared" si="11"/>
        <v>0.1288356876167549</v>
      </c>
      <c r="K189" s="23">
        <f t="shared" si="11"/>
        <v>2.7234359349334269E-2</v>
      </c>
      <c r="L189" s="23">
        <f t="shared" si="11"/>
        <v>5.845652624222808E-2</v>
      </c>
      <c r="M189" s="23">
        <f t="shared" si="11"/>
        <v>0.30409270842615621</v>
      </c>
      <c r="N189" s="23">
        <f t="shared" si="11"/>
        <v>-0.61951367109514288</v>
      </c>
      <c r="O189" s="23">
        <f t="shared" si="11"/>
        <v>0.41897650538856079</v>
      </c>
      <c r="P189" s="23"/>
      <c r="Q189" s="23">
        <f t="shared" si="11"/>
        <v>-0.63016580226586405</v>
      </c>
      <c r="R189" s="23">
        <f t="shared" si="11"/>
        <v>3.9100126004264979</v>
      </c>
      <c r="S189" s="23">
        <f t="shared" si="11"/>
        <v>-0.31959056460868984</v>
      </c>
    </row>
    <row r="190" spans="1:19" ht="16" x14ac:dyDescent="0.2">
      <c r="A190" s="24" t="s">
        <v>201</v>
      </c>
      <c r="B190" s="25">
        <f t="shared" ref="B190:S190" si="12">B188/B2</f>
        <v>0.2174305460095754</v>
      </c>
      <c r="C190" s="25">
        <f t="shared" si="12"/>
        <v>0.21660546482432272</v>
      </c>
      <c r="D190" s="25">
        <f t="shared" si="12"/>
        <v>0.22949085932836233</v>
      </c>
      <c r="E190" s="25">
        <f t="shared" si="12"/>
        <v>0.25411801355598052</v>
      </c>
      <c r="F190" s="25">
        <f t="shared" si="12"/>
        <v>0.24097559201396029</v>
      </c>
      <c r="G190" s="25">
        <f t="shared" si="12"/>
        <v>0.2647991318656932</v>
      </c>
      <c r="H190" s="25">
        <f t="shared" si="12"/>
        <v>0.2635929911541785</v>
      </c>
      <c r="I190" s="25">
        <f t="shared" si="12"/>
        <v>0.28946001721985881</v>
      </c>
      <c r="J190" s="25">
        <f t="shared" si="12"/>
        <v>0.29001079499922944</v>
      </c>
      <c r="K190" s="25">
        <f t="shared" si="12"/>
        <v>0.28816156312886637</v>
      </c>
      <c r="L190" s="25">
        <f t="shared" si="12"/>
        <v>0.29616052088798828</v>
      </c>
      <c r="M190" s="25">
        <f t="shared" si="12"/>
        <v>0.36946257225933749</v>
      </c>
      <c r="N190" s="25">
        <f t="shared" si="12"/>
        <v>0.15120013403328494</v>
      </c>
      <c r="O190" s="25">
        <f t="shared" si="12"/>
        <v>0.19932492865913767</v>
      </c>
      <c r="P190" s="25">
        <f t="shared" si="12"/>
        <v>0.19311907872324668</v>
      </c>
      <c r="Q190" s="25">
        <f t="shared" si="12"/>
        <v>6.7398965685931927E-2</v>
      </c>
      <c r="R190" s="25">
        <f t="shared" si="12"/>
        <v>0.32219324283867457</v>
      </c>
      <c r="S190" s="25">
        <f t="shared" si="12"/>
        <v>0.2104183104754441</v>
      </c>
    </row>
    <row r="191" spans="1:19" ht="16" x14ac:dyDescent="0.2">
      <c r="A191" s="2" t="s">
        <v>187</v>
      </c>
      <c r="B191" s="3">
        <v>637538000</v>
      </c>
      <c r="C191" s="3">
        <v>304459000</v>
      </c>
      <c r="D191" s="3">
        <v>1505502000</v>
      </c>
      <c r="E191" s="3">
        <v>1197199000</v>
      </c>
      <c r="F191" s="3">
        <v>548130000</v>
      </c>
      <c r="G191" s="3">
        <v>1952994000</v>
      </c>
      <c r="H191" s="3">
        <v>3855235000</v>
      </c>
      <c r="I191" s="3">
        <v>114882000</v>
      </c>
      <c r="J191" s="3">
        <v>1166500000</v>
      </c>
      <c r="K191" s="3">
        <v>1743600000</v>
      </c>
      <c r="L191" s="3">
        <v>5802700000</v>
      </c>
      <c r="M191" s="3">
        <v>1453700000</v>
      </c>
      <c r="N191" s="3">
        <v>-605700000</v>
      </c>
      <c r="O191" s="4">
        <v>1021000000</v>
      </c>
      <c r="P191" s="3">
        <v>228600000</v>
      </c>
      <c r="Q191" s="3">
        <v>53300000</v>
      </c>
      <c r="R191" s="3">
        <v>444000000</v>
      </c>
      <c r="S191" s="3">
        <v>295100000</v>
      </c>
    </row>
    <row r="192" spans="1:19" ht="16" x14ac:dyDescent="0.2">
      <c r="A192" s="2" t="s">
        <v>188</v>
      </c>
      <c r="B192" s="3">
        <v>5</v>
      </c>
      <c r="C192" s="5">
        <v>5.85</v>
      </c>
      <c r="D192" s="5">
        <v>6.54</v>
      </c>
      <c r="E192" s="5">
        <v>7.67</v>
      </c>
      <c r="F192" s="5">
        <v>8.01</v>
      </c>
      <c r="G192" s="5">
        <v>8.85</v>
      </c>
      <c r="H192" s="5">
        <v>9.09</v>
      </c>
      <c r="I192" s="5">
        <v>11.39</v>
      </c>
      <c r="J192" s="5">
        <v>13.2</v>
      </c>
      <c r="K192" s="5">
        <v>13.46</v>
      </c>
      <c r="L192" s="5">
        <v>14.01</v>
      </c>
      <c r="M192" s="5">
        <v>18.55</v>
      </c>
      <c r="N192" s="5">
        <v>6.27</v>
      </c>
      <c r="O192" s="6">
        <v>9.61</v>
      </c>
      <c r="P192" s="5">
        <v>2.16</v>
      </c>
      <c r="Q192" s="5">
        <v>0.5</v>
      </c>
      <c r="R192" s="5">
        <v>4.18</v>
      </c>
      <c r="S192" s="5">
        <v>2.77</v>
      </c>
    </row>
    <row r="193" spans="1:19" ht="16" x14ac:dyDescent="0.2">
      <c r="A193" s="2" t="s">
        <v>189</v>
      </c>
      <c r="B193" s="5">
        <v>13.99</v>
      </c>
      <c r="C193" s="5">
        <v>13.31</v>
      </c>
      <c r="D193" s="5">
        <v>15.5</v>
      </c>
      <c r="E193" s="5">
        <v>16.440000000000001</v>
      </c>
      <c r="F193" s="5">
        <v>17.91</v>
      </c>
      <c r="G193" s="5">
        <v>19.93</v>
      </c>
      <c r="H193" s="5">
        <v>18.64</v>
      </c>
      <c r="I193" s="5">
        <v>20.54</v>
      </c>
      <c r="J193" s="5">
        <v>18.57</v>
      </c>
      <c r="K193" s="5">
        <v>24.41</v>
      </c>
      <c r="L193" s="5">
        <v>28.74</v>
      </c>
      <c r="M193" s="5">
        <v>25.3</v>
      </c>
      <c r="N193" s="5">
        <v>57.33</v>
      </c>
      <c r="O193" s="6">
        <v>43.14</v>
      </c>
      <c r="P193" s="5">
        <v>29.67</v>
      </c>
      <c r="Q193" s="5">
        <v>58.25</v>
      </c>
      <c r="R193" s="5">
        <v>60.04</v>
      </c>
      <c r="S193" s="5">
        <v>43.99</v>
      </c>
    </row>
    <row r="194" spans="1:19" ht="16" x14ac:dyDescent="0.2">
      <c r="A194" s="2" t="s">
        <v>190</v>
      </c>
      <c r="B194" s="5">
        <v>1.55</v>
      </c>
      <c r="C194" s="5">
        <v>1.41</v>
      </c>
      <c r="D194" s="5">
        <v>1.4</v>
      </c>
      <c r="E194" s="5">
        <v>1.49</v>
      </c>
      <c r="F194" s="5">
        <v>1.3</v>
      </c>
      <c r="G194" s="5">
        <v>1.33</v>
      </c>
      <c r="H194" s="5">
        <v>1.46</v>
      </c>
      <c r="I194" s="5">
        <v>1.27</v>
      </c>
      <c r="J194" s="5">
        <v>1.51</v>
      </c>
      <c r="K194" s="5">
        <v>0.83</v>
      </c>
      <c r="L194" s="5">
        <v>1.61</v>
      </c>
      <c r="M194" s="5">
        <v>1.75</v>
      </c>
      <c r="N194" s="5">
        <v>0.16</v>
      </c>
      <c r="O194" s="6">
        <v>0.38</v>
      </c>
      <c r="P194" s="5">
        <v>0.77</v>
      </c>
      <c r="Q194" s="5">
        <v>0.04</v>
      </c>
      <c r="R194" s="5">
        <v>1.64</v>
      </c>
      <c r="S194" s="5">
        <v>0.88</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5 A19:S33 A191:S195 A16:L16 N16:S16 A2:S2 A9:S11 A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5EE0-8FA0-4941-BCEB-826B46EAB63B}">
  <dimension ref="A1:R110"/>
  <sheetViews>
    <sheetView tabSelected="1" workbookViewId="0">
      <selection activeCell="G22" sqref="G22"/>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7" cm="1">
        <f t="array" ref="A3">_FV(A1,"Market cap",TRUE)</f>
        <v>57320738860</v>
      </c>
      <c r="B3" s="38" t="s">
        <v>202</v>
      </c>
      <c r="C3" s="96">
        <f>Financials!O8*0.01</f>
        <v>0.69689999999999996</v>
      </c>
      <c r="D3" s="38" t="s">
        <v>203</v>
      </c>
      <c r="E3" s="96">
        <f>SUM(C11:E11)/3</f>
        <v>1.6527293244115171E-3</v>
      </c>
      <c r="F3" s="39" t="s">
        <v>204</v>
      </c>
      <c r="G3" s="40">
        <f>AVERAGE(Financials!J129:O129)</f>
        <v>6.744964027253479E-3</v>
      </c>
      <c r="H3" s="39" t="s">
        <v>205</v>
      </c>
      <c r="I3" s="100">
        <f>J15*(1+I7)/(I6-I7)</f>
        <v>60281186006.290779</v>
      </c>
      <c r="J3" s="41" t="s">
        <v>206</v>
      </c>
      <c r="K3" s="104">
        <f>(Financials!O172*-1)/Model!A3</f>
        <v>4.8219894840343652E-3</v>
      </c>
      <c r="L3" s="42" t="s">
        <v>207</v>
      </c>
      <c r="M3" s="43"/>
      <c r="N3" s="118" t="s">
        <v>208</v>
      </c>
      <c r="O3" s="119"/>
      <c r="P3" s="43"/>
      <c r="Q3" s="43"/>
      <c r="R3" s="43"/>
    </row>
    <row r="4" spans="1:18" ht="22" customHeight="1" x14ac:dyDescent="0.2">
      <c r="A4" s="44">
        <f>Financials!O56-Financials!O96-Financials!O105</f>
        <v>-5203300000</v>
      </c>
      <c r="B4" s="45" t="s">
        <v>209</v>
      </c>
      <c r="C4" s="97">
        <f>Financials!O17*0.01</f>
        <v>0.28399999999999997</v>
      </c>
      <c r="D4" s="45" t="s">
        <v>210</v>
      </c>
      <c r="E4" s="97">
        <f>SUM(C13:E13)/3</f>
        <v>0.8979452901873769</v>
      </c>
      <c r="F4" s="46" t="s">
        <v>211</v>
      </c>
      <c r="G4" s="47">
        <f>A5*(1+(5*G3))</f>
        <v>110424656.10907838</v>
      </c>
      <c r="H4" s="46" t="s">
        <v>212</v>
      </c>
      <c r="I4" s="101">
        <f>NPV(I6,F15,G15,H15,I15,(J15+I3))</f>
        <v>49864280016.398949</v>
      </c>
      <c r="J4" s="46" t="s">
        <v>213</v>
      </c>
      <c r="K4" s="102" cm="1">
        <f t="array" ref="K4">_FV(A1,"Change (%)",TRUE)</f>
        <v>3.3660000000000001E-3</v>
      </c>
      <c r="L4" s="48" t="s">
        <v>214</v>
      </c>
      <c r="M4" s="43"/>
      <c r="N4" s="120" t="s">
        <v>215</v>
      </c>
      <c r="O4" s="121"/>
      <c r="P4" s="43"/>
      <c r="Q4" s="43"/>
      <c r="R4" s="43"/>
    </row>
    <row r="5" spans="1:18" ht="22" customHeight="1" x14ac:dyDescent="0.2">
      <c r="A5" s="44" cm="1">
        <f t="array" ref="A5">_FV(A1,"Shares outstanding",TRUE)</f>
        <v>106822100</v>
      </c>
      <c r="B5" s="45" t="s">
        <v>216</v>
      </c>
      <c r="C5" s="97">
        <f>F14</f>
        <v>0.29143601432758059</v>
      </c>
      <c r="D5" s="49" t="s">
        <v>217</v>
      </c>
      <c r="E5" s="97">
        <f>SUM(C16:E16)/3</f>
        <v>-8.5654812142252859E-2</v>
      </c>
      <c r="F5" s="46" t="s">
        <v>218</v>
      </c>
      <c r="G5" s="47">
        <f>Financials!O56</f>
        <v>1462800000</v>
      </c>
      <c r="H5" s="46" t="s">
        <v>219</v>
      </c>
      <c r="I5" s="101">
        <f>I4+G5-G6</f>
        <v>44660980016.398949</v>
      </c>
      <c r="J5" s="46" t="s">
        <v>220</v>
      </c>
      <c r="K5" s="105" cm="1">
        <f t="array" ref="K5">_FV(A1,"Price")</f>
        <v>536.6</v>
      </c>
      <c r="L5" s="50" t="s">
        <v>221</v>
      </c>
      <c r="M5" s="43"/>
      <c r="N5" s="51" t="s">
        <v>222</v>
      </c>
      <c r="O5" s="52">
        <f>Financials!O20</f>
        <v>167300000</v>
      </c>
      <c r="P5" s="43"/>
      <c r="Q5" s="43"/>
      <c r="R5" s="43"/>
    </row>
    <row r="6" spans="1:18" ht="22" customHeight="1" x14ac:dyDescent="0.2">
      <c r="A6" s="53">
        <f>O20/F10</f>
        <v>9.3325852914360148</v>
      </c>
      <c r="B6" s="45" t="s">
        <v>223</v>
      </c>
      <c r="C6" s="97">
        <f>F17</f>
        <v>0.36063171605340277</v>
      </c>
      <c r="D6" s="49" t="s">
        <v>201</v>
      </c>
      <c r="E6" s="97">
        <f>Financials!O33/Financials!O126</f>
        <v>0.17337975265587396</v>
      </c>
      <c r="F6" s="45" t="s">
        <v>224</v>
      </c>
      <c r="G6" s="47">
        <f>Financials!O96+Financials!O105</f>
        <v>6666100000</v>
      </c>
      <c r="H6" s="46" t="s">
        <v>225</v>
      </c>
      <c r="I6" s="102">
        <f>N25</f>
        <v>8.9953931058877779E-2</v>
      </c>
      <c r="J6" s="46" t="s">
        <v>226</v>
      </c>
      <c r="K6" s="106">
        <f>I5/G4</f>
        <v>404.44753545152514</v>
      </c>
      <c r="L6" s="54" t="s">
        <v>227</v>
      </c>
      <c r="M6" s="43"/>
      <c r="N6" s="51" t="s">
        <v>228</v>
      </c>
      <c r="O6" s="52">
        <f>Financials!O96</f>
        <v>699800000</v>
      </c>
      <c r="P6" s="43"/>
      <c r="Q6" s="43"/>
      <c r="R6" s="43"/>
    </row>
    <row r="7" spans="1:18" ht="22" customHeight="1" thickBot="1" x14ac:dyDescent="0.25">
      <c r="A7" s="55">
        <f>O20/F12</f>
        <v>32.022759139664807</v>
      </c>
      <c r="B7" s="56" t="s">
        <v>229</v>
      </c>
      <c r="C7" s="98">
        <f>F15/A3</f>
        <v>3.8642209504834005E-2</v>
      </c>
      <c r="D7" s="56" t="s">
        <v>230</v>
      </c>
      <c r="E7" s="99">
        <f>(Financials!O16*(1-0.25))/(Financials!O126+Financials!O105+Financials!O96)</f>
        <v>5.2601230138390569E-2</v>
      </c>
      <c r="F7" s="56" t="s">
        <v>197</v>
      </c>
      <c r="G7" s="57">
        <f>(Financials!O96+Financials!O105)/Financials!O126</f>
        <v>0.39807355830382363</v>
      </c>
      <c r="H7" s="58" t="s">
        <v>231</v>
      </c>
      <c r="I7" s="103">
        <v>2.5000000000000001E-2</v>
      </c>
      <c r="J7" s="59" t="s">
        <v>232</v>
      </c>
      <c r="K7" s="107">
        <f>K6/K5-1</f>
        <v>-0.24627742181974444</v>
      </c>
      <c r="L7" s="60" t="s">
        <v>233</v>
      </c>
      <c r="M7" s="43"/>
      <c r="N7" s="51" t="s">
        <v>234</v>
      </c>
      <c r="O7" s="52">
        <f>Financials!O105</f>
        <v>5966300000</v>
      </c>
      <c r="P7" s="43"/>
      <c r="Q7" s="43"/>
      <c r="R7" s="43"/>
    </row>
    <row r="8" spans="1:18" ht="22" customHeight="1" x14ac:dyDescent="0.2">
      <c r="A8" s="61"/>
      <c r="B8" s="43"/>
      <c r="C8" s="43"/>
      <c r="D8" s="43"/>
      <c r="E8" s="43"/>
      <c r="F8" s="43"/>
      <c r="G8" s="43"/>
      <c r="H8" s="43"/>
      <c r="I8" s="43"/>
      <c r="J8" s="62"/>
      <c r="K8" s="62"/>
      <c r="L8" s="62"/>
      <c r="M8" s="43"/>
      <c r="N8" s="63" t="s">
        <v>215</v>
      </c>
      <c r="O8" s="64">
        <f>O5/(O6+O7)</f>
        <v>2.5097133256326787E-2</v>
      </c>
      <c r="P8" s="43"/>
      <c r="Q8" s="43"/>
      <c r="R8" s="43"/>
    </row>
    <row r="9" spans="1:18" ht="22" customHeight="1" x14ac:dyDescent="0.2">
      <c r="A9" s="65"/>
      <c r="B9" s="66">
        <v>2019</v>
      </c>
      <c r="C9" s="66">
        <v>2020</v>
      </c>
      <c r="D9" s="66">
        <v>2021</v>
      </c>
      <c r="E9" s="67">
        <v>2022</v>
      </c>
      <c r="F9" s="108">
        <v>2023</v>
      </c>
      <c r="G9" s="109">
        <v>2024</v>
      </c>
      <c r="H9" s="109">
        <v>2025</v>
      </c>
      <c r="I9" s="109">
        <v>2026</v>
      </c>
      <c r="J9" s="110">
        <v>2027</v>
      </c>
      <c r="K9" s="62"/>
      <c r="L9" s="62"/>
      <c r="M9" s="62"/>
      <c r="N9" s="51" t="s">
        <v>235</v>
      </c>
      <c r="O9" s="52">
        <f>Financials!O25</f>
        <v>318200000</v>
      </c>
      <c r="P9" s="43"/>
      <c r="Q9" s="43"/>
      <c r="R9" s="43"/>
    </row>
    <row r="10" spans="1:18" ht="22" customHeight="1" x14ac:dyDescent="0.2">
      <c r="A10" s="68" t="s">
        <v>236</v>
      </c>
      <c r="B10" s="69">
        <v>5366800000</v>
      </c>
      <c r="C10" s="69">
        <v>5527100000</v>
      </c>
      <c r="D10" s="69">
        <v>5777800000</v>
      </c>
      <c r="E10" s="70">
        <v>5371800000</v>
      </c>
      <c r="F10" s="69">
        <v>6142000000</v>
      </c>
      <c r="G10" s="69">
        <v>6635000000</v>
      </c>
      <c r="H10" s="69">
        <v>7000000000</v>
      </c>
      <c r="I10" s="69">
        <v>8600000000</v>
      </c>
      <c r="J10" s="70">
        <v>12420000000</v>
      </c>
      <c r="K10" s="71" t="s">
        <v>237</v>
      </c>
      <c r="L10" s="62"/>
      <c r="N10" s="51" t="s">
        <v>238</v>
      </c>
      <c r="O10" s="52">
        <f>Financials!O24</f>
        <v>1487700000</v>
      </c>
      <c r="P10" s="43"/>
      <c r="Q10" s="43"/>
      <c r="R10" s="43"/>
    </row>
    <row r="11" spans="1:18" ht="22" customHeight="1" x14ac:dyDescent="0.2">
      <c r="A11" s="72"/>
      <c r="B11" s="73"/>
      <c r="C11" s="73">
        <f t="shared" ref="C11:J11" si="0">(C10/B10)-1</f>
        <v>2.986882313482897E-2</v>
      </c>
      <c r="D11" s="73">
        <f t="shared" si="0"/>
        <v>4.5358325342403694E-2</v>
      </c>
      <c r="E11" s="73">
        <f t="shared" si="0"/>
        <v>-7.0268960503998112E-2</v>
      </c>
      <c r="F11" s="74">
        <f t="shared" si="0"/>
        <v>0.14337838340965781</v>
      </c>
      <c r="G11" s="73">
        <f t="shared" si="0"/>
        <v>8.0267014001953685E-2</v>
      </c>
      <c r="H11" s="73">
        <f t="shared" si="0"/>
        <v>5.5011303692539482E-2</v>
      </c>
      <c r="I11" s="73">
        <f t="shared" si="0"/>
        <v>0.22857142857142865</v>
      </c>
      <c r="J11" s="75">
        <f t="shared" si="0"/>
        <v>0.44418604651162785</v>
      </c>
      <c r="K11" s="75">
        <f>AVERAGE(F11:J11)</f>
        <v>0.19028283523744149</v>
      </c>
      <c r="L11" s="62"/>
      <c r="M11" s="62"/>
      <c r="N11" s="51" t="s">
        <v>239</v>
      </c>
      <c r="O11" s="76">
        <f>O9/O10</f>
        <v>0.21388720844256234</v>
      </c>
      <c r="P11" s="43"/>
      <c r="Q11" s="43"/>
      <c r="R11" s="43"/>
    </row>
    <row r="12" spans="1:18" ht="22" customHeight="1" x14ac:dyDescent="0.2">
      <c r="A12" s="68" t="s">
        <v>142</v>
      </c>
      <c r="B12" s="69">
        <v>1767900000</v>
      </c>
      <c r="C12" s="69">
        <v>949700000</v>
      </c>
      <c r="D12" s="69">
        <v>1152600000</v>
      </c>
      <c r="E12" s="69">
        <v>4544700000</v>
      </c>
      <c r="F12" s="77">
        <v>1790000000</v>
      </c>
      <c r="G12" s="69">
        <v>1992000000</v>
      </c>
      <c r="H12" s="69">
        <v>2330000000</v>
      </c>
      <c r="I12" s="69">
        <v>2923000000</v>
      </c>
      <c r="J12" s="70">
        <v>3370000000</v>
      </c>
      <c r="K12" s="78" t="s">
        <v>240</v>
      </c>
      <c r="L12" s="62"/>
      <c r="M12" s="62"/>
      <c r="N12" s="51" t="s">
        <v>241</v>
      </c>
      <c r="O12" s="76">
        <f>O8*(1-O11)</f>
        <v>1.9729177484220057E-2</v>
      </c>
      <c r="P12" s="43"/>
      <c r="Q12" s="43"/>
      <c r="R12" s="43"/>
    </row>
    <row r="13" spans="1:18" ht="22" customHeight="1" x14ac:dyDescent="0.2">
      <c r="A13" s="72"/>
      <c r="B13" s="73"/>
      <c r="C13" s="73">
        <f t="shared" ref="C13:J13" si="1">(C12/B12)-1</f>
        <v>-0.46280898240850732</v>
      </c>
      <c r="D13" s="73">
        <f t="shared" si="1"/>
        <v>0.21364641465726009</v>
      </c>
      <c r="E13" s="73">
        <f t="shared" si="1"/>
        <v>2.9429984383133783</v>
      </c>
      <c r="F13" s="74">
        <f t="shared" si="1"/>
        <v>-0.60613461834664562</v>
      </c>
      <c r="G13" s="73">
        <f t="shared" si="1"/>
        <v>0.11284916201117312</v>
      </c>
      <c r="H13" s="73">
        <f t="shared" si="1"/>
        <v>0.16967871485943764</v>
      </c>
      <c r="I13" s="73">
        <f t="shared" si="1"/>
        <v>0.25450643776824045</v>
      </c>
      <c r="J13" s="75">
        <f t="shared" si="1"/>
        <v>0.15292507697570978</v>
      </c>
      <c r="K13" s="75">
        <f>AVERAGE(G13:J13)</f>
        <v>0.17248984790364025</v>
      </c>
      <c r="L13" s="62"/>
      <c r="M13" s="62"/>
      <c r="N13" s="120" t="s">
        <v>242</v>
      </c>
      <c r="O13" s="121"/>
      <c r="P13" s="43"/>
      <c r="Q13" s="43"/>
      <c r="R13" s="43"/>
    </row>
    <row r="14" spans="1:18" ht="22" customHeight="1" x14ac:dyDescent="0.2">
      <c r="A14" s="79" t="s">
        <v>243</v>
      </c>
      <c r="B14" s="80">
        <f>B12/B10</f>
        <v>0.32941417604531564</v>
      </c>
      <c r="C14" s="80">
        <f t="shared" ref="C14:J14" si="2">C12/C10</f>
        <v>0.17182609324962458</v>
      </c>
      <c r="D14" s="80">
        <f t="shared" si="2"/>
        <v>0.19948769427809893</v>
      </c>
      <c r="E14" s="80">
        <f t="shared" si="2"/>
        <v>0.8460292639338769</v>
      </c>
      <c r="F14" s="81">
        <f t="shared" si="2"/>
        <v>0.29143601432758059</v>
      </c>
      <c r="G14" s="80">
        <f t="shared" si="2"/>
        <v>0.30022607385079125</v>
      </c>
      <c r="H14" s="80">
        <f t="shared" si="2"/>
        <v>0.33285714285714285</v>
      </c>
      <c r="I14" s="80">
        <f t="shared" si="2"/>
        <v>0.33988372093023256</v>
      </c>
      <c r="J14" s="82">
        <f t="shared" si="2"/>
        <v>0.27133655394524958</v>
      </c>
      <c r="K14" s="82"/>
      <c r="L14" s="62"/>
      <c r="M14" s="62"/>
      <c r="N14" s="51" t="s">
        <v>244</v>
      </c>
      <c r="O14" s="76">
        <f>'[1]US Treasury Bonds'!$C$8</f>
        <v>4.1210000000000004E-2</v>
      </c>
      <c r="P14" s="43"/>
      <c r="Q14" s="43"/>
      <c r="R14" s="43"/>
    </row>
    <row r="15" spans="1:18" ht="22" customHeight="1" x14ac:dyDescent="0.2">
      <c r="A15" s="68" t="s">
        <v>185</v>
      </c>
      <c r="B15" s="69">
        <v>1546505477</v>
      </c>
      <c r="C15" s="69">
        <v>1636908815</v>
      </c>
      <c r="D15" s="69">
        <v>2134680850</v>
      </c>
      <c r="E15" s="69">
        <v>812216880</v>
      </c>
      <c r="F15" s="77">
        <v>2215000000</v>
      </c>
      <c r="G15" s="69">
        <v>2356000000</v>
      </c>
      <c r="H15" s="69">
        <v>2475000000</v>
      </c>
      <c r="I15" s="69">
        <v>3200000000</v>
      </c>
      <c r="J15" s="70">
        <v>3820000000</v>
      </c>
      <c r="K15" s="78" t="s">
        <v>245</v>
      </c>
      <c r="L15" s="62"/>
      <c r="M15" s="62"/>
      <c r="N15" s="51" t="s">
        <v>246</v>
      </c>
      <c r="O15" s="83">
        <f>1.33</f>
        <v>1.33</v>
      </c>
      <c r="P15" s="43"/>
      <c r="Q15" s="43"/>
      <c r="R15" s="43"/>
    </row>
    <row r="16" spans="1:18" ht="22" customHeight="1" x14ac:dyDescent="0.2">
      <c r="A16" s="84"/>
      <c r="B16" s="73"/>
      <c r="C16" s="73">
        <f t="shared" ref="C16:J16" si="3">(C15/B15)-1</f>
        <v>5.845652624222808E-2</v>
      </c>
      <c r="D16" s="73">
        <f t="shared" si="3"/>
        <v>0.30409270842615621</v>
      </c>
      <c r="E16" s="73">
        <f t="shared" si="3"/>
        <v>-0.61951367109514288</v>
      </c>
      <c r="F16" s="74">
        <f t="shared" si="3"/>
        <v>1.7271041202689608</v>
      </c>
      <c r="G16" s="73">
        <f t="shared" si="3"/>
        <v>6.3656884875846531E-2</v>
      </c>
      <c r="H16" s="73">
        <f t="shared" si="3"/>
        <v>5.0509337860781045E-2</v>
      </c>
      <c r="I16" s="73">
        <f t="shared" si="3"/>
        <v>0.29292929292929304</v>
      </c>
      <c r="J16" s="75">
        <f t="shared" si="3"/>
        <v>0.19375000000000009</v>
      </c>
      <c r="K16" s="75">
        <f>AVERAGE(G16:J16)</f>
        <v>0.15021137891648018</v>
      </c>
      <c r="L16" s="62"/>
      <c r="M16" s="62"/>
      <c r="N16" s="51" t="s">
        <v>247</v>
      </c>
      <c r="O16" s="76">
        <v>8.4000000000000005E-2</v>
      </c>
      <c r="P16" s="43"/>
      <c r="Q16" s="43"/>
      <c r="R16" s="43"/>
    </row>
    <row r="17" spans="1:18" ht="22" customHeight="1" x14ac:dyDescent="0.2">
      <c r="A17" s="79" t="s">
        <v>201</v>
      </c>
      <c r="B17" s="80">
        <f>B15/B10</f>
        <v>0.28816156312886637</v>
      </c>
      <c r="C17" s="80">
        <f t="shared" ref="C17:J17" si="4">C15/C10</f>
        <v>0.29616052088798828</v>
      </c>
      <c r="D17" s="80">
        <f t="shared" si="4"/>
        <v>0.36946257225933749</v>
      </c>
      <c r="E17" s="82">
        <f t="shared" si="4"/>
        <v>0.15120013403328494</v>
      </c>
      <c r="F17" s="80">
        <f t="shared" si="4"/>
        <v>0.36063171605340277</v>
      </c>
      <c r="G17" s="80">
        <f t="shared" si="4"/>
        <v>0.35508666164280334</v>
      </c>
      <c r="H17" s="80">
        <f t="shared" si="4"/>
        <v>0.35357142857142859</v>
      </c>
      <c r="I17" s="80">
        <f t="shared" si="4"/>
        <v>0.37209302325581395</v>
      </c>
      <c r="J17" s="82">
        <f t="shared" si="4"/>
        <v>0.30756843800322059</v>
      </c>
      <c r="K17" s="82"/>
      <c r="L17" s="62"/>
      <c r="M17" s="62"/>
      <c r="N17" s="85" t="s">
        <v>242</v>
      </c>
      <c r="O17" s="86">
        <f>(O14)+((O15)*(O16-O14))</f>
        <v>9.8120700000000005E-2</v>
      </c>
      <c r="P17" s="43"/>
      <c r="Q17" s="43"/>
      <c r="R17" s="43"/>
    </row>
    <row r="18" spans="1:18" ht="22" customHeight="1" x14ac:dyDescent="0.2">
      <c r="A18" s="87" t="s">
        <v>197</v>
      </c>
      <c r="B18" s="88">
        <v>7.6101088899723709E-2</v>
      </c>
      <c r="C18" s="88">
        <v>5.3542299576480448E-2</v>
      </c>
      <c r="D18" s="88">
        <v>5.5082984357679519E-2</v>
      </c>
      <c r="E18" s="88">
        <v>5.0370052203793036E-2</v>
      </c>
      <c r="F18" s="89"/>
      <c r="G18" s="88"/>
      <c r="H18" s="88"/>
      <c r="I18" s="88"/>
      <c r="J18" s="90"/>
      <c r="K18" s="91"/>
      <c r="L18" s="62"/>
      <c r="M18" s="62"/>
      <c r="N18" s="120" t="s">
        <v>248</v>
      </c>
      <c r="O18" s="121"/>
      <c r="P18" s="43"/>
      <c r="Q18" s="43"/>
      <c r="R18" s="43"/>
    </row>
    <row r="19" spans="1:18" ht="22" customHeight="1" x14ac:dyDescent="0.2">
      <c r="A19" s="62"/>
      <c r="B19" s="62"/>
      <c r="C19" s="62"/>
      <c r="D19" s="62"/>
      <c r="E19" s="62"/>
      <c r="F19" s="62" t="s">
        <v>191</v>
      </c>
      <c r="G19" s="62"/>
      <c r="H19" s="62"/>
      <c r="I19" s="62"/>
      <c r="J19" s="62"/>
      <c r="K19" s="62"/>
      <c r="L19" s="62"/>
      <c r="M19" s="62"/>
      <c r="N19" s="51" t="s">
        <v>225</v>
      </c>
      <c r="O19" s="92">
        <f>O6+O7</f>
        <v>6666100000</v>
      </c>
      <c r="P19" s="43"/>
      <c r="Q19" s="43"/>
      <c r="R19" s="43"/>
    </row>
    <row r="20" spans="1:18" ht="22" customHeight="1" x14ac:dyDescent="0.2">
      <c r="B20" s="93"/>
      <c r="C20" s="93"/>
      <c r="D20" s="93"/>
      <c r="E20" s="93"/>
      <c r="F20" s="62"/>
      <c r="G20" s="62"/>
      <c r="H20" s="62"/>
      <c r="I20" s="62"/>
      <c r="J20" s="62"/>
      <c r="K20" s="62"/>
      <c r="L20" s="62"/>
      <c r="M20" s="62"/>
      <c r="N20" s="51" t="s">
        <v>202</v>
      </c>
      <c r="O20" s="92">
        <f>A3</f>
        <v>57320738860</v>
      </c>
      <c r="P20" s="43"/>
      <c r="Q20" s="43"/>
      <c r="R20" s="43"/>
    </row>
    <row r="21" spans="1:18" ht="22" customHeight="1" x14ac:dyDescent="0.2">
      <c r="A21" s="122" t="str" cm="1">
        <f t="array" ref="A21">_FV(A1,"Industry")</f>
        <v>Software &amp; IT Services</v>
      </c>
      <c r="B21" s="122"/>
      <c r="C21" s="122"/>
      <c r="D21" s="123" cm="1">
        <f t="array" ref="D21">_FV(A1,"Year incorporated",TRUE)</f>
        <v>1981</v>
      </c>
      <c r="E21" s="123"/>
      <c r="F21" s="62"/>
      <c r="G21" s="62"/>
      <c r="H21" s="62"/>
      <c r="I21" s="62"/>
      <c r="J21" s="62"/>
      <c r="K21" s="62"/>
      <c r="M21" s="62"/>
      <c r="N21" s="51" t="s">
        <v>249</v>
      </c>
      <c r="O21" s="92">
        <f>O19+O20</f>
        <v>63986838860</v>
      </c>
      <c r="P21" s="43"/>
      <c r="Q21" s="43"/>
      <c r="R21" s="43"/>
    </row>
    <row r="22" spans="1:18" ht="22" customHeight="1" x14ac:dyDescent="0.2">
      <c r="A22" s="111" t="str" cm="1">
        <f t="array" ref="A22">_FV(A1,"Description")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B22" s="111"/>
      <c r="C22" s="111"/>
      <c r="D22" s="111"/>
      <c r="E22" s="111"/>
      <c r="F22" s="62"/>
      <c r="G22" s="62"/>
      <c r="H22" s="62"/>
      <c r="I22" s="62"/>
      <c r="J22" s="62"/>
      <c r="K22" s="62"/>
      <c r="L22" s="62"/>
      <c r="M22" s="62"/>
      <c r="N22" s="63" t="s">
        <v>250</v>
      </c>
      <c r="O22" s="94">
        <f>(O19/O21)</f>
        <v>0.10417923621113856</v>
      </c>
      <c r="P22" s="43"/>
      <c r="Q22" s="43"/>
      <c r="R22" s="43"/>
    </row>
    <row r="23" spans="1:18" ht="22" customHeight="1" x14ac:dyDescent="0.2">
      <c r="A23" s="111"/>
      <c r="B23" s="111"/>
      <c r="C23" s="111"/>
      <c r="D23" s="111"/>
      <c r="E23" s="111"/>
      <c r="F23" s="62"/>
      <c r="G23" s="62"/>
      <c r="H23" s="62"/>
      <c r="I23" s="62"/>
      <c r="J23" s="62"/>
      <c r="K23" s="62"/>
      <c r="L23" s="62"/>
      <c r="M23" s="62"/>
      <c r="N23" s="85" t="s">
        <v>251</v>
      </c>
      <c r="O23" s="95">
        <f>O20/O21</f>
        <v>0.89582076378886144</v>
      </c>
      <c r="P23" s="43"/>
      <c r="Q23" s="43"/>
      <c r="R23" s="43"/>
    </row>
    <row r="24" spans="1:18" ht="22" customHeight="1" x14ac:dyDescent="0.2">
      <c r="A24" s="111"/>
      <c r="B24" s="111"/>
      <c r="C24" s="111"/>
      <c r="D24" s="111"/>
      <c r="E24" s="111"/>
      <c r="F24" s="62"/>
      <c r="G24" s="62"/>
      <c r="H24" s="62"/>
      <c r="I24" s="62"/>
      <c r="J24" s="62"/>
      <c r="K24" s="62"/>
      <c r="L24" s="62"/>
      <c r="M24" s="62"/>
      <c r="N24" s="112" t="s">
        <v>252</v>
      </c>
      <c r="O24" s="113"/>
      <c r="P24" s="43"/>
      <c r="Q24" s="43"/>
      <c r="R24" s="43"/>
    </row>
    <row r="25" spans="1:18" ht="22" customHeight="1" x14ac:dyDescent="0.2">
      <c r="A25" s="111"/>
      <c r="B25" s="111"/>
      <c r="C25" s="111"/>
      <c r="D25" s="111"/>
      <c r="E25" s="111"/>
      <c r="F25" s="62"/>
      <c r="G25" s="62"/>
      <c r="H25" s="62"/>
      <c r="I25" s="62"/>
      <c r="J25" s="62"/>
      <c r="K25" s="62"/>
      <c r="L25" s="62"/>
      <c r="M25" s="62"/>
      <c r="N25" s="114">
        <f>(O22*O12)+(O23*O17)</f>
        <v>8.9953931058877779E-2</v>
      </c>
      <c r="O25" s="115"/>
      <c r="P25" s="43"/>
      <c r="Q25" s="43"/>
      <c r="R25" s="43"/>
    </row>
    <row r="26" spans="1:18" ht="22" customHeight="1" x14ac:dyDescent="0.2">
      <c r="A26" s="111"/>
      <c r="B26" s="111"/>
      <c r="C26" s="111"/>
      <c r="D26" s="111"/>
      <c r="E26" s="111"/>
      <c r="F26" s="62"/>
      <c r="G26" s="62"/>
      <c r="H26" s="62"/>
      <c r="I26" s="62"/>
      <c r="J26" s="62"/>
      <c r="K26" s="62"/>
      <c r="L26" s="62"/>
      <c r="M26" s="62"/>
      <c r="N26" s="62"/>
      <c r="O26" s="43"/>
      <c r="P26" s="43"/>
      <c r="Q26" s="43"/>
      <c r="R26" s="43"/>
    </row>
    <row r="27" spans="1:18" ht="22" customHeight="1" x14ac:dyDescent="0.2">
      <c r="A27" s="111"/>
      <c r="B27" s="111"/>
      <c r="C27" s="111"/>
      <c r="D27" s="111"/>
      <c r="E27" s="111"/>
      <c r="F27" s="62"/>
      <c r="G27" s="62"/>
      <c r="H27" s="62"/>
      <c r="I27" s="62"/>
      <c r="J27" s="62"/>
      <c r="K27" s="62"/>
      <c r="L27" s="62"/>
      <c r="M27" s="62"/>
      <c r="N27" s="62"/>
      <c r="O27" s="43"/>
      <c r="P27" s="43"/>
      <c r="Q27" s="43"/>
      <c r="R27" s="43"/>
    </row>
    <row r="28" spans="1:18" ht="22" customHeight="1" x14ac:dyDescent="0.2">
      <c r="A28" s="111"/>
      <c r="B28" s="111"/>
      <c r="C28" s="111"/>
      <c r="D28" s="111"/>
      <c r="E28" s="111"/>
      <c r="F28" s="62"/>
      <c r="G28" s="62"/>
      <c r="H28" s="62"/>
      <c r="I28" s="62"/>
      <c r="J28" s="62"/>
      <c r="K28" s="62"/>
      <c r="L28" s="62"/>
      <c r="M28" s="62"/>
      <c r="N28" s="62"/>
      <c r="O28" s="43"/>
      <c r="P28" s="43"/>
      <c r="Q28" s="43"/>
      <c r="R28" s="43"/>
    </row>
    <row r="29" spans="1:18" ht="22" customHeight="1" x14ac:dyDescent="0.2">
      <c r="A29" s="111"/>
      <c r="B29" s="111"/>
      <c r="C29" s="111"/>
      <c r="D29" s="111"/>
      <c r="E29" s="111"/>
      <c r="F29" s="62"/>
      <c r="G29" s="62"/>
      <c r="H29" s="62"/>
      <c r="I29" s="62"/>
      <c r="J29" s="62"/>
      <c r="K29" s="62"/>
      <c r="L29" s="62"/>
      <c r="M29" s="62"/>
      <c r="N29" s="62"/>
      <c r="O29" s="43"/>
      <c r="P29" s="43"/>
      <c r="Q29" s="43"/>
      <c r="R29" s="43"/>
    </row>
    <row r="30" spans="1:18" ht="22" customHeight="1" x14ac:dyDescent="0.2">
      <c r="A30" s="111"/>
      <c r="B30" s="111"/>
      <c r="C30" s="111"/>
      <c r="D30" s="111"/>
      <c r="E30" s="111"/>
      <c r="F30" s="62"/>
      <c r="G30" s="62"/>
      <c r="H30" s="62"/>
      <c r="I30" s="62"/>
      <c r="J30" s="62"/>
      <c r="K30" s="62"/>
      <c r="L30" s="62"/>
      <c r="M30" s="62"/>
      <c r="N30" s="62"/>
      <c r="O30" s="43"/>
      <c r="P30" s="43"/>
      <c r="Q30" s="43"/>
      <c r="R30" s="43"/>
    </row>
    <row r="31" spans="1:18" x14ac:dyDescent="0.2">
      <c r="A31" s="43"/>
      <c r="B31" s="43"/>
      <c r="C31" s="43"/>
      <c r="D31" s="43"/>
      <c r="E31" s="43"/>
      <c r="F31" s="43"/>
      <c r="G31" s="43"/>
      <c r="H31" s="43"/>
      <c r="I31" s="43"/>
      <c r="J31" s="43"/>
      <c r="K31" s="43"/>
      <c r="L31" s="43"/>
      <c r="M31" s="43"/>
      <c r="N31" s="43"/>
      <c r="O31" s="43"/>
      <c r="P31" s="43"/>
      <c r="Q31" s="43"/>
      <c r="R31" s="43"/>
    </row>
    <row r="32" spans="1:18" x14ac:dyDescent="0.2">
      <c r="A32" s="43"/>
      <c r="B32" s="43"/>
      <c r="C32" s="43"/>
      <c r="D32" s="43"/>
      <c r="E32" s="43"/>
      <c r="F32" s="43"/>
      <c r="G32" s="43"/>
      <c r="H32" s="43"/>
      <c r="I32" s="43"/>
      <c r="J32" s="43"/>
      <c r="K32" s="43"/>
      <c r="L32" s="43"/>
      <c r="M32" s="43"/>
      <c r="N32" s="43"/>
      <c r="O32" s="43"/>
      <c r="P32" s="43"/>
      <c r="Q32" s="43"/>
      <c r="R32" s="43"/>
    </row>
    <row r="33" spans="1:18" x14ac:dyDescent="0.2">
      <c r="A33" s="62"/>
      <c r="B33" s="62"/>
      <c r="C33" s="62"/>
      <c r="D33" s="62"/>
      <c r="E33" s="62"/>
      <c r="F33" s="62"/>
      <c r="G33" s="62"/>
      <c r="H33" s="62"/>
      <c r="I33" s="62"/>
      <c r="J33" s="62"/>
      <c r="K33" s="62"/>
      <c r="L33" s="62"/>
      <c r="M33" s="62"/>
      <c r="N33" s="62"/>
      <c r="O33" s="62"/>
      <c r="P33" s="62"/>
      <c r="Q33" s="43"/>
      <c r="R33" s="43"/>
    </row>
    <row r="34" spans="1:18" x14ac:dyDescent="0.2">
      <c r="A34" s="62"/>
      <c r="B34" s="62"/>
      <c r="C34" s="62"/>
      <c r="D34" s="62"/>
      <c r="E34" s="62"/>
      <c r="F34" s="62"/>
      <c r="G34" s="62"/>
      <c r="H34" s="62"/>
      <c r="I34" s="62"/>
      <c r="J34" s="62"/>
      <c r="K34" s="62"/>
      <c r="L34" s="62"/>
      <c r="M34" s="62"/>
      <c r="N34" s="62"/>
      <c r="O34" s="62"/>
      <c r="P34" s="62"/>
      <c r="Q34" s="43"/>
      <c r="R34" s="43"/>
    </row>
    <row r="35" spans="1:18" x14ac:dyDescent="0.2">
      <c r="A35" s="62"/>
      <c r="B35" s="62"/>
      <c r="C35" s="62"/>
      <c r="D35" s="62"/>
      <c r="E35" s="62"/>
      <c r="F35" s="62"/>
      <c r="G35" s="62"/>
      <c r="H35" s="62"/>
      <c r="I35" s="62"/>
      <c r="J35" s="62"/>
      <c r="K35" s="62"/>
      <c r="L35" s="62"/>
      <c r="M35" s="62"/>
      <c r="N35" s="62"/>
      <c r="O35" s="62"/>
      <c r="P35" s="62"/>
      <c r="Q35" s="43"/>
      <c r="R35" s="43"/>
    </row>
    <row r="36" spans="1:18" x14ac:dyDescent="0.2">
      <c r="A36" s="62"/>
      <c r="B36" s="62"/>
      <c r="C36" s="62"/>
      <c r="D36" s="62"/>
      <c r="E36" s="62"/>
      <c r="F36" s="62"/>
      <c r="G36" s="62"/>
      <c r="H36" s="62"/>
      <c r="I36" s="62"/>
      <c r="J36" s="62"/>
      <c r="K36" s="62"/>
      <c r="L36" s="62"/>
      <c r="M36" s="62"/>
      <c r="N36" s="62"/>
      <c r="O36" s="62"/>
      <c r="P36" s="62"/>
      <c r="Q36" s="43"/>
      <c r="R36" s="43"/>
    </row>
    <row r="37" spans="1:18" x14ac:dyDescent="0.2">
      <c r="A37" s="62"/>
      <c r="B37" s="62"/>
      <c r="C37" s="62"/>
      <c r="D37" s="62"/>
      <c r="E37" s="62"/>
      <c r="F37" s="62"/>
      <c r="G37" s="62"/>
      <c r="H37" s="62"/>
      <c r="I37" s="62"/>
      <c r="J37" s="62"/>
      <c r="K37" s="62"/>
      <c r="L37" s="62"/>
      <c r="M37" s="62"/>
      <c r="N37" s="62"/>
      <c r="O37" s="62"/>
      <c r="P37" s="62"/>
      <c r="Q37" s="43"/>
      <c r="R37" s="43"/>
    </row>
    <row r="38" spans="1:18" x14ac:dyDescent="0.2">
      <c r="A38" s="62"/>
      <c r="B38" s="62"/>
      <c r="C38" s="62"/>
      <c r="D38" s="62"/>
      <c r="E38" s="62"/>
      <c r="F38" s="62"/>
      <c r="G38" s="62"/>
      <c r="H38" s="62"/>
      <c r="I38" s="62"/>
      <c r="J38" s="62"/>
      <c r="K38" s="62"/>
      <c r="L38" s="62"/>
      <c r="M38" s="62"/>
      <c r="N38" s="62"/>
      <c r="O38" s="62"/>
      <c r="P38" s="62"/>
      <c r="Q38" s="43"/>
      <c r="R38" s="43"/>
    </row>
    <row r="39" spans="1:18" x14ac:dyDescent="0.2">
      <c r="A39" s="62"/>
      <c r="B39" s="62"/>
      <c r="C39" s="62"/>
      <c r="D39" s="62"/>
      <c r="E39" s="62"/>
      <c r="F39" s="62"/>
      <c r="G39" s="62"/>
      <c r="H39" s="62"/>
      <c r="I39" s="62"/>
      <c r="J39" s="62"/>
      <c r="K39" s="62"/>
      <c r="L39" s="62"/>
      <c r="M39" s="62"/>
      <c r="N39" s="62"/>
      <c r="O39" s="62"/>
      <c r="P39" s="62"/>
      <c r="Q39" s="43"/>
      <c r="R39" s="43"/>
    </row>
    <row r="40" spans="1:18" x14ac:dyDescent="0.2">
      <c r="A40" s="62"/>
      <c r="B40" s="62"/>
      <c r="C40" s="62"/>
      <c r="D40" s="62"/>
      <c r="E40" s="62"/>
      <c r="F40" s="62"/>
      <c r="G40" s="62"/>
      <c r="H40" s="62"/>
      <c r="I40" s="62"/>
      <c r="J40" s="62"/>
      <c r="K40" s="62"/>
      <c r="L40" s="62"/>
      <c r="M40" s="62"/>
      <c r="N40" s="62"/>
      <c r="O40" s="62"/>
      <c r="P40" s="62"/>
      <c r="Q40" s="43"/>
      <c r="R40" s="43"/>
    </row>
    <row r="41" spans="1:18" x14ac:dyDescent="0.2">
      <c r="A41" s="62"/>
      <c r="B41" s="62"/>
      <c r="C41" s="62"/>
      <c r="D41" s="62"/>
      <c r="E41" s="62"/>
      <c r="F41" s="62"/>
      <c r="G41" s="62"/>
      <c r="H41" s="62"/>
      <c r="I41" s="62"/>
      <c r="J41" s="62"/>
      <c r="K41" s="62"/>
      <c r="L41" s="62"/>
      <c r="M41" s="62"/>
      <c r="N41" s="62"/>
      <c r="O41" s="62"/>
      <c r="P41" s="62"/>
      <c r="Q41" s="43"/>
      <c r="R41" s="43"/>
    </row>
    <row r="42" spans="1:18" x14ac:dyDescent="0.2">
      <c r="A42" s="62"/>
      <c r="B42" s="62"/>
      <c r="C42" s="62"/>
      <c r="D42" s="62"/>
      <c r="E42" s="62"/>
      <c r="F42" s="62"/>
      <c r="G42" s="62"/>
      <c r="H42" s="62"/>
      <c r="I42" s="62"/>
      <c r="J42" s="62"/>
      <c r="K42" s="62"/>
      <c r="L42" s="62"/>
      <c r="M42" s="62"/>
      <c r="N42" s="62"/>
      <c r="O42" s="62"/>
      <c r="P42" s="62"/>
      <c r="Q42" s="43"/>
      <c r="R42" s="43"/>
    </row>
    <row r="43" spans="1:18" x14ac:dyDescent="0.2">
      <c r="A43" s="62"/>
      <c r="B43" s="62"/>
      <c r="C43" s="62"/>
      <c r="D43" s="62"/>
      <c r="E43" s="62"/>
      <c r="F43" s="62"/>
      <c r="G43" s="62"/>
      <c r="H43" s="62"/>
      <c r="I43" s="62"/>
      <c r="J43" s="62"/>
      <c r="K43" s="62"/>
      <c r="L43" s="62"/>
      <c r="M43" s="62"/>
      <c r="N43" s="62"/>
      <c r="O43" s="62"/>
      <c r="P43" s="62"/>
      <c r="Q43" s="43"/>
      <c r="R43" s="43"/>
    </row>
    <row r="44" spans="1:18" x14ac:dyDescent="0.2">
      <c r="A44" s="62"/>
      <c r="B44" s="62"/>
      <c r="C44" s="62"/>
      <c r="D44" s="62"/>
      <c r="E44" s="62"/>
      <c r="F44" s="62"/>
      <c r="G44" s="62"/>
      <c r="H44" s="62"/>
      <c r="I44" s="62"/>
      <c r="J44" s="62"/>
      <c r="K44" s="62"/>
      <c r="L44" s="62"/>
      <c r="M44" s="62"/>
      <c r="N44" s="62"/>
      <c r="O44" s="62"/>
      <c r="P44" s="62"/>
      <c r="Q44" s="43"/>
      <c r="R44" s="43"/>
    </row>
    <row r="45" spans="1:18" x14ac:dyDescent="0.2">
      <c r="A45" s="62"/>
      <c r="B45" s="62"/>
      <c r="C45" s="62"/>
      <c r="D45" s="62"/>
      <c r="E45" s="62"/>
      <c r="F45" s="62"/>
      <c r="G45" s="62"/>
      <c r="H45" s="62"/>
      <c r="I45" s="62"/>
      <c r="J45" s="62"/>
      <c r="K45" s="62"/>
      <c r="L45" s="62"/>
      <c r="M45" s="62"/>
      <c r="N45" s="62"/>
      <c r="O45" s="62"/>
      <c r="P45" s="62"/>
      <c r="Q45" s="43"/>
      <c r="R45" s="43"/>
    </row>
    <row r="46" spans="1:18" x14ac:dyDescent="0.2">
      <c r="A46" s="62"/>
      <c r="B46" s="62"/>
      <c r="C46" s="62"/>
      <c r="D46" s="62"/>
      <c r="E46" s="62"/>
      <c r="F46" s="62"/>
      <c r="G46" s="62"/>
      <c r="H46" s="62"/>
      <c r="I46" s="62"/>
      <c r="J46" s="62"/>
      <c r="K46" s="62"/>
      <c r="L46" s="62"/>
      <c r="M46" s="62"/>
      <c r="N46" s="62"/>
      <c r="O46" s="62"/>
      <c r="P46" s="62"/>
      <c r="Q46" s="43"/>
      <c r="R46" s="43"/>
    </row>
    <row r="47" spans="1:18" x14ac:dyDescent="0.2">
      <c r="A47" s="62"/>
      <c r="B47" s="62"/>
      <c r="C47" s="62"/>
      <c r="D47" s="62"/>
      <c r="E47" s="62"/>
      <c r="F47" s="62"/>
      <c r="G47" s="62"/>
      <c r="H47" s="62"/>
      <c r="I47" s="62"/>
      <c r="J47" s="62"/>
      <c r="K47" s="62"/>
      <c r="L47" s="62"/>
      <c r="M47" s="62"/>
      <c r="N47" s="62"/>
      <c r="O47" s="62"/>
      <c r="P47" s="62"/>
      <c r="Q47" s="43"/>
      <c r="R47" s="43"/>
    </row>
    <row r="48" spans="1:18" x14ac:dyDescent="0.2">
      <c r="A48" s="62"/>
      <c r="B48" s="62"/>
      <c r="C48" s="62"/>
      <c r="D48" s="62"/>
      <c r="E48" s="62"/>
      <c r="F48" s="62"/>
      <c r="G48" s="62"/>
      <c r="H48" s="62"/>
      <c r="I48" s="62"/>
      <c r="J48" s="62"/>
      <c r="K48" s="62"/>
      <c r="L48" s="62"/>
      <c r="M48" s="62"/>
      <c r="N48" s="62"/>
      <c r="O48" s="62"/>
      <c r="P48" s="62"/>
      <c r="Q48" s="43"/>
      <c r="R48" s="43"/>
    </row>
    <row r="49" spans="1:18" x14ac:dyDescent="0.2">
      <c r="A49" s="62"/>
      <c r="B49" s="62"/>
      <c r="C49" s="62"/>
      <c r="D49" s="62"/>
      <c r="E49" s="62"/>
      <c r="F49" s="62"/>
      <c r="G49" s="62"/>
      <c r="H49" s="62"/>
      <c r="I49" s="62"/>
      <c r="J49" s="62"/>
      <c r="K49" s="62"/>
      <c r="L49" s="62"/>
      <c r="M49" s="62"/>
      <c r="N49" s="62"/>
      <c r="O49" s="62"/>
      <c r="P49" s="62"/>
      <c r="Q49" s="43"/>
      <c r="R49" s="43"/>
    </row>
    <row r="50" spans="1:18" x14ac:dyDescent="0.2">
      <c r="A50" s="62"/>
      <c r="B50" s="62"/>
      <c r="C50" s="62"/>
      <c r="D50" s="62"/>
      <c r="E50" s="62"/>
      <c r="F50" s="62"/>
      <c r="G50" s="62"/>
      <c r="H50" s="62"/>
      <c r="I50" s="62"/>
      <c r="J50" s="62"/>
      <c r="K50" s="62"/>
      <c r="L50" s="62"/>
      <c r="M50" s="62"/>
      <c r="N50" s="62"/>
      <c r="O50" s="62"/>
      <c r="P50" s="62"/>
      <c r="Q50" s="43"/>
      <c r="R50" s="43"/>
    </row>
    <row r="51" spans="1:18" x14ac:dyDescent="0.2">
      <c r="A51" s="62"/>
      <c r="B51" s="62"/>
      <c r="C51" s="62"/>
      <c r="D51" s="62"/>
      <c r="E51" s="62"/>
      <c r="F51" s="62"/>
      <c r="G51" s="62"/>
      <c r="H51" s="62"/>
      <c r="I51" s="62"/>
      <c r="J51" s="62"/>
      <c r="K51" s="62"/>
      <c r="L51" s="62"/>
      <c r="M51" s="62"/>
      <c r="N51" s="62"/>
      <c r="O51" s="62"/>
      <c r="P51" s="62"/>
      <c r="Q51" s="43"/>
      <c r="R51" s="43"/>
    </row>
    <row r="52" spans="1:18" x14ac:dyDescent="0.2">
      <c r="A52" s="62"/>
      <c r="B52" s="62"/>
      <c r="C52" s="62"/>
      <c r="D52" s="62"/>
      <c r="E52" s="62"/>
      <c r="F52" s="62"/>
      <c r="G52" s="62"/>
      <c r="H52" s="62"/>
      <c r="I52" s="62"/>
      <c r="J52" s="62"/>
      <c r="K52" s="62"/>
      <c r="L52" s="62"/>
      <c r="M52" s="62"/>
      <c r="N52" s="62"/>
      <c r="O52" s="62"/>
      <c r="P52" s="62"/>
      <c r="Q52" s="43"/>
      <c r="R52" s="43"/>
    </row>
    <row r="53" spans="1:18" x14ac:dyDescent="0.2">
      <c r="A53" s="62"/>
      <c r="B53" s="62"/>
      <c r="C53" s="62"/>
      <c r="D53" s="62"/>
      <c r="E53" s="62"/>
      <c r="F53" s="62"/>
      <c r="G53" s="62"/>
      <c r="H53" s="62"/>
      <c r="I53" s="62"/>
      <c r="J53" s="62"/>
      <c r="K53" s="62"/>
      <c r="L53" s="62"/>
      <c r="M53" s="62"/>
      <c r="N53" s="62"/>
      <c r="O53" s="62"/>
      <c r="P53" s="62"/>
      <c r="Q53" s="43"/>
      <c r="R53" s="43"/>
    </row>
    <row r="54" spans="1:18" x14ac:dyDescent="0.2">
      <c r="A54" s="62"/>
      <c r="B54" s="62"/>
      <c r="C54" s="62"/>
      <c r="D54" s="62"/>
      <c r="E54" s="62"/>
      <c r="F54" s="62"/>
      <c r="G54" s="62"/>
      <c r="H54" s="62"/>
      <c r="I54" s="62"/>
      <c r="J54" s="62"/>
      <c r="K54" s="62"/>
      <c r="L54" s="62"/>
      <c r="M54" s="62"/>
      <c r="N54" s="62"/>
      <c r="O54" s="62"/>
      <c r="P54" s="62"/>
      <c r="Q54" s="43"/>
      <c r="R54" s="43"/>
    </row>
    <row r="55" spans="1:18" x14ac:dyDescent="0.2">
      <c r="A55" s="62"/>
      <c r="B55" s="62"/>
      <c r="C55" s="62"/>
      <c r="D55" s="62"/>
      <c r="E55" s="62"/>
      <c r="F55" s="62"/>
      <c r="G55" s="62"/>
      <c r="H55" s="62"/>
      <c r="I55" s="62"/>
      <c r="J55" s="62"/>
      <c r="K55" s="62"/>
      <c r="L55" s="62"/>
      <c r="M55" s="62"/>
      <c r="N55" s="62"/>
      <c r="O55" s="62"/>
      <c r="P55" s="62"/>
      <c r="Q55" s="43"/>
      <c r="R55" s="43"/>
    </row>
    <row r="56" spans="1:18" x14ac:dyDescent="0.2">
      <c r="A56" s="62"/>
      <c r="B56" s="62"/>
      <c r="C56" s="62"/>
      <c r="D56" s="62"/>
      <c r="E56" s="62"/>
      <c r="F56" s="62"/>
      <c r="G56" s="62"/>
      <c r="H56" s="62"/>
      <c r="I56" s="62"/>
      <c r="J56" s="62"/>
      <c r="K56" s="62"/>
      <c r="L56" s="62"/>
      <c r="M56" s="62"/>
      <c r="N56" s="62"/>
      <c r="O56" s="62"/>
      <c r="P56" s="62"/>
      <c r="Q56" s="43"/>
      <c r="R56" s="43"/>
    </row>
    <row r="57" spans="1:18" x14ac:dyDescent="0.2">
      <c r="A57" s="62"/>
      <c r="B57" s="62"/>
      <c r="C57" s="62"/>
      <c r="D57" s="62"/>
      <c r="E57" s="62"/>
      <c r="F57" s="62"/>
      <c r="G57" s="62"/>
      <c r="H57" s="62"/>
      <c r="I57" s="62"/>
      <c r="J57" s="62"/>
      <c r="K57" s="62"/>
      <c r="L57" s="62"/>
      <c r="M57" s="62"/>
      <c r="N57" s="62"/>
      <c r="O57" s="62"/>
      <c r="P57" s="62"/>
      <c r="Q57" s="43"/>
      <c r="R57" s="43"/>
    </row>
    <row r="58" spans="1:18" x14ac:dyDescent="0.2">
      <c r="A58" s="62"/>
      <c r="B58" s="62"/>
      <c r="C58" s="62"/>
      <c r="D58" s="62"/>
      <c r="E58" s="62"/>
      <c r="F58" s="62"/>
      <c r="G58" s="62"/>
      <c r="H58" s="62"/>
      <c r="I58" s="62"/>
      <c r="J58" s="62"/>
      <c r="K58" s="62"/>
      <c r="L58" s="62"/>
      <c r="M58" s="62"/>
      <c r="N58" s="62"/>
      <c r="O58" s="62"/>
      <c r="P58" s="62"/>
      <c r="Q58" s="43"/>
      <c r="R58" s="43"/>
    </row>
    <row r="59" spans="1:18" x14ac:dyDescent="0.2">
      <c r="A59" s="62"/>
      <c r="B59" s="62"/>
      <c r="C59" s="62"/>
      <c r="D59" s="62"/>
      <c r="E59" s="62"/>
      <c r="F59" s="62"/>
      <c r="G59" s="62"/>
      <c r="H59" s="62"/>
      <c r="I59" s="62"/>
      <c r="J59" s="62"/>
      <c r="K59" s="62"/>
      <c r="L59" s="62"/>
      <c r="M59" s="62"/>
      <c r="N59" s="62"/>
      <c r="O59" s="62"/>
      <c r="P59" s="62"/>
      <c r="Q59" s="43"/>
      <c r="R59" s="43"/>
    </row>
    <row r="60" spans="1:18" x14ac:dyDescent="0.2">
      <c r="A60" s="62"/>
      <c r="B60" s="62"/>
      <c r="C60" s="62"/>
      <c r="D60" s="62"/>
      <c r="E60" s="62"/>
      <c r="F60" s="62"/>
      <c r="G60" s="62"/>
      <c r="H60" s="62"/>
      <c r="I60" s="62"/>
      <c r="J60" s="62"/>
      <c r="K60" s="62"/>
      <c r="L60" s="62"/>
      <c r="M60" s="62"/>
      <c r="N60" s="62"/>
      <c r="O60" s="62"/>
      <c r="P60" s="62"/>
      <c r="Q60" s="43"/>
      <c r="R60" s="43"/>
    </row>
    <row r="61" spans="1:18" x14ac:dyDescent="0.2">
      <c r="A61" s="62"/>
      <c r="B61" s="62"/>
      <c r="C61" s="62"/>
      <c r="D61" s="62"/>
      <c r="E61" s="62"/>
      <c r="F61" s="62"/>
      <c r="G61" s="62"/>
      <c r="H61" s="62"/>
      <c r="I61" s="62"/>
      <c r="J61" s="62"/>
      <c r="K61" s="62"/>
      <c r="L61" s="62"/>
      <c r="M61" s="62"/>
      <c r="N61" s="62"/>
      <c r="O61" s="62"/>
      <c r="P61" s="62"/>
      <c r="Q61" s="43"/>
      <c r="R61" s="43"/>
    </row>
    <row r="62" spans="1:18" x14ac:dyDescent="0.2">
      <c r="O62" s="43"/>
      <c r="P62" s="43"/>
      <c r="Q62" s="43"/>
      <c r="R62" s="43"/>
    </row>
    <row r="63" spans="1:18" x14ac:dyDescent="0.2">
      <c r="O63" s="43"/>
      <c r="P63" s="43"/>
    </row>
    <row r="64" spans="1:18"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ROP/explorer/revenue_proj" xr:uid="{7F8A2179-9D03-1F41-A3B3-9B3A5D30DA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2023-12-09T08:19:02Z</dcterms:modified>
</cp:coreProperties>
</file>