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233F7783-B866-5247-AB4E-DCD6D053C6C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2" l="1"/>
  <c r="K16" i="2"/>
  <c r="G3" i="2"/>
  <c r="O10" i="2"/>
  <c r="O7" i="2"/>
  <c r="G7" i="2"/>
  <c r="E7" i="2"/>
  <c r="O6" i="2"/>
  <c r="G6" i="2"/>
  <c r="E6" i="2"/>
  <c r="O5" i="2"/>
  <c r="O8" i="2" s="1"/>
  <c r="G5" i="2"/>
  <c r="C4" i="2"/>
  <c r="A4" i="2"/>
  <c r="C3" i="2"/>
  <c r="O9" i="2"/>
  <c r="O19"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K5" i="2" a="1"/>
  <c r="K5" i="2" s="1"/>
  <c r="A5" i="2" a="1"/>
  <c r="A5" i="2" s="1"/>
  <c r="K4" i="2" a="1"/>
  <c r="K4" i="2" s="1"/>
  <c r="A3" i="2" a="1"/>
  <c r="A3" i="2" s="1"/>
  <c r="K3" i="2" s="1"/>
  <c r="P3" i="1"/>
  <c r="P18" i="1"/>
  <c r="P35" i="1"/>
  <c r="P189" i="1"/>
  <c r="Q190" i="1"/>
  <c r="P190" i="1"/>
  <c r="O190" i="1"/>
  <c r="N190" i="1"/>
  <c r="M190" i="1"/>
  <c r="L190" i="1"/>
  <c r="K190" i="1"/>
  <c r="J190" i="1"/>
  <c r="I190" i="1"/>
  <c r="H190" i="1"/>
  <c r="G190" i="1"/>
  <c r="F190" i="1"/>
  <c r="E190" i="1"/>
  <c r="D190" i="1"/>
  <c r="C190" i="1"/>
  <c r="B190" i="1"/>
  <c r="Q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O35" i="1"/>
  <c r="M35" i="1"/>
  <c r="L35" i="1"/>
  <c r="K35" i="1"/>
  <c r="J35" i="1"/>
  <c r="I35" i="1"/>
  <c r="H35" i="1"/>
  <c r="G35" i="1"/>
  <c r="F35" i="1"/>
  <c r="E35" i="1"/>
  <c r="D35" i="1"/>
  <c r="C35" i="1"/>
  <c r="Q18" i="1"/>
  <c r="O18" i="1"/>
  <c r="M18" i="1"/>
  <c r="L18" i="1"/>
  <c r="K18" i="1"/>
  <c r="J18" i="1"/>
  <c r="I18" i="1"/>
  <c r="H18" i="1"/>
  <c r="G18" i="1"/>
  <c r="F18" i="1"/>
  <c r="E18" i="1"/>
  <c r="D18" i="1"/>
  <c r="C18" i="1"/>
  <c r="Q14" i="1"/>
  <c r="P14" i="1"/>
  <c r="O14" i="1"/>
  <c r="N14" i="1"/>
  <c r="M14" i="1"/>
  <c r="L14" i="1"/>
  <c r="K14" i="1"/>
  <c r="Q12" i="1"/>
  <c r="P12" i="1"/>
  <c r="O12" i="1"/>
  <c r="N12" i="1"/>
  <c r="M12" i="1"/>
  <c r="L12" i="1"/>
  <c r="K12" i="1"/>
  <c r="J12" i="1"/>
  <c r="I12" i="1"/>
  <c r="H12" i="1"/>
  <c r="G12" i="1"/>
  <c r="F12" i="1"/>
  <c r="E12" i="1"/>
  <c r="D12" i="1"/>
  <c r="C12" i="1"/>
  <c r="B12" i="1"/>
  <c r="Q3" i="1"/>
  <c r="O3" i="1"/>
  <c r="M3" i="1"/>
  <c r="L3" i="1"/>
  <c r="K3" i="1"/>
  <c r="J3" i="1"/>
  <c r="I3" i="1"/>
  <c r="H3" i="1"/>
  <c r="G3" i="1"/>
  <c r="F3" i="1"/>
  <c r="E3" i="1"/>
  <c r="D3" i="1"/>
  <c r="C3" i="1"/>
  <c r="K11" i="2" l="1"/>
  <c r="O12"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<sst xmlns="http://schemas.openxmlformats.org/spreadsheetml/2006/main" count="1357" uniqueCount="252">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</sst>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top/>
      <bottom style="medium">
        <color theme="0" tint="-0.14999847407452621"/>
      </bottom>
      <diagonal/>
    </border>
    <border>
      <left style="thin">
        <color theme="0" tint="-0.14999847407452621"/>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9"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3" xfId="1" applyNumberFormat="1" applyFont="1" applyFill="1" applyBorder="1" applyAlignment="1">
      <alignment horizontal="right" vertical="center" indent="1"/>
    </xf>
    <xf numFmtId="9" fontId="18" fillId="10" borderId="21" xfId="1" applyFont="1" applyFill="1" applyBorder="1" applyAlignment="1">
      <alignment horizontal="left" vertical="center" indent="1"/>
    </xf>
    <xf numFmtId="9" fontId="3" fillId="13" borderId="24" xfId="1" applyFont="1" applyFill="1" applyBorder="1" applyAlignment="1">
      <alignment horizontal="right" vertical="center" indent="1"/>
    </xf>
    <xf numFmtId="9" fontId="17" fillId="10" borderId="25"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26" xfId="0" applyFont="1" applyFill="1" applyBorder="1"/>
    <xf numFmtId="0" fontId="1" fillId="11" borderId="26" xfId="0" applyFont="1" applyFill="1" applyBorder="1" applyAlignment="1">
      <alignment vertical="center"/>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5" xfId="0" applyNumberFormat="1" applyFont="1" applyFill="1" applyBorder="1" applyAlignment="1">
      <alignment vertical="center"/>
    </xf>
    <xf numFmtId="0" fontId="13" fillId="9" borderId="28" xfId="0" applyFont="1" applyFill="1" applyBorder="1" applyAlignment="1">
      <alignment horizontal="right" vertical="center" indent="1"/>
    </xf>
    <xf numFmtId="0" fontId="13" fillId="9" borderId="29"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0" fontId="1" fillId="11" borderId="30" xfId="0" applyFont="1" applyFill="1" applyBorder="1" applyAlignment="1">
      <alignment vertical="center"/>
    </xf>
    <xf numFmtId="9" fontId="13" fillId="10" borderId="12" xfId="1" applyFont="1" applyFill="1" applyBorder="1" applyAlignment="1">
      <alignment horizontal="left" vertical="center" indent="2"/>
    </xf>
    <xf numFmtId="164" fontId="4" fillId="10" borderId="31"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32"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3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30" xfId="0" applyFont="1" applyFill="1" applyBorder="1" applyAlignment="1">
      <alignment horizontal="left" vertical="center" wrapText="1"/>
    </xf>
    <xf numFmtId="10" fontId="20" fillId="12" borderId="33" xfId="0" applyNumberFormat="1" applyFont="1" applyFill="1" applyBorder="1" applyAlignment="1">
      <alignment vertical="center"/>
    </xf>
    <xf numFmtId="9" fontId="13" fillId="10" borderId="30" xfId="1" applyFont="1" applyFill="1" applyBorder="1" applyAlignment="1">
      <alignment horizontal="left" vertical="center" indent="2"/>
    </xf>
    <xf numFmtId="9" fontId="4" fillId="10" borderId="34"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3" xfId="1" applyFont="1" applyFill="1" applyBorder="1" applyAlignment="1">
      <alignment horizontal="right" vertical="center" indent="1"/>
    </xf>
    <xf numFmtId="9" fontId="4" fillId="10" borderId="33"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33" xfId="0" applyNumberFormat="1" applyFont="1" applyFill="1" applyBorder="1" applyAlignment="1">
      <alignment horizontal="right" vertical="center"/>
    </xf>
    <xf numFmtId="0" fontId="17" fillId="9" borderId="27"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30" xfId="1" applyFont="1" applyFill="1" applyBorder="1" applyAlignment="1">
      <alignment horizontal="center" vertical="center"/>
    </xf>
    <xf numFmtId="9" fontId="4" fillId="10" borderId="33" xfId="1" applyFont="1" applyFill="1" applyBorder="1" applyAlignment="1">
      <alignment horizontal="center" vertical="center"/>
    </xf>
    <xf numFmtId="10" fontId="13" fillId="9" borderId="30" xfId="1" applyNumberFormat="1" applyFont="1" applyFill="1" applyBorder="1" applyAlignment="1">
      <alignment horizontal="center" vertical="center"/>
    </xf>
    <xf numFmtId="10" fontId="13" fillId="9" borderId="33"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https://www.bing.com/financeapi/forcetrigger?t=a22wz2&amp;q=XNYS%3aSHOP&amp;form=skydnc</v>
    <v>Learn more on Bing</v>
  </rv>
  <rv s="1">
    <v>0</v>
    <v>SHOPIFY INC. (XNYS:SHOP)</v>
    <v>2</v>
    <v>3</v>
    <v>Finance</v>
    <v>4</v>
    <v>en-US</v>
    <v>a22wz2</v>
    <v>268435456</v>
    <v>1</v>
    <v>Powered by Refinitiv</v>
    <v>75.47</v>
    <v>32.35</v>
    <v>2.2879</v>
    <v>0.67</v>
    <v>9.3240000000000007E-3</v>
    <v>0.03</v>
    <v>4.1369999999999997E-4</v>
    <v>USD</v>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v>11600</v>
    <v>New York Stock Exchange</v>
    <v>XNYS</v>
    <v>XNYS</v>
    <v>Suite 200, 126 York Street, OTTAWA, ON, K1N 5T5 CA</v>
    <v>73.02</v>
    <v>Software &amp; IT Services</v>
    <v>Stock</v>
    <v>45269.041282765626</v>
    <v>0</v>
    <v>71.239999999999995</v>
    <v>93186036290</v>
    <v>SHOPIFY INC.</v>
    <v>SHOPIFY INC.</v>
    <v>71.260000000000005</v>
    <v>71.86</v>
    <v>72.53</v>
    <v>72.55</v>
    <v>1284793000</v>
    <v>SHOP</v>
    <v>SHOPIFY INC. (XNYS:SHOP)</v>
    <v>7457627</v>
    <v>12912110</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HOP%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SHO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
  <sheetViews>
    <sheetView topLeftCell="A151" workbookViewId="0">
      <pane xSplit="1" topLeftCell="F1" activePane="topRight" state="frozen"/>
      <selection pane="topRight" activeCell="I188" sqref="I188:L188"/>
    </sheetView>
  </sheetViews>
  <sheetFormatPr baseColWidth="10" defaultRowHeight="15" x14ac:dyDescent="0.2"/>
  <cols>
    <col min="1" max="1" width="40.83203125" customWidth="1"/>
    <col min="2" max="18" width="15.83203125" customWidth="1"/>
  </cols>
  <sheetData>
    <row r="1" spans="1:17"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6" x14ac:dyDescent="0.2">
      <c r="A2" s="34" t="s">
        <v>16</v>
      </c>
      <c r="B2" s="32">
        <v>23713000</v>
      </c>
      <c r="C2" s="32">
        <v>50252000</v>
      </c>
      <c r="D2" s="32">
        <v>105018000</v>
      </c>
      <c r="E2" s="32">
        <v>205233000</v>
      </c>
      <c r="F2" s="32">
        <v>389330000</v>
      </c>
      <c r="G2" s="32">
        <v>673304000</v>
      </c>
      <c r="H2" s="32">
        <v>1073229000</v>
      </c>
      <c r="I2" s="32">
        <v>1578173000</v>
      </c>
      <c r="J2" s="32">
        <v>2929491000</v>
      </c>
      <c r="K2" s="32">
        <v>4611856000</v>
      </c>
      <c r="L2" s="32">
        <v>5599864000</v>
      </c>
      <c r="M2" s="33">
        <v>6650978000</v>
      </c>
      <c r="N2" s="32">
        <v>1734978000</v>
      </c>
      <c r="O2" s="32">
        <v>1508000000</v>
      </c>
      <c r="P2" s="32">
        <v>1694000000</v>
      </c>
      <c r="Q2" s="32">
        <v>1714000000</v>
      </c>
    </row>
    <row r="3" spans="1:17" ht="16" x14ac:dyDescent="0.2">
      <c r="A3" s="9" t="s">
        <v>189</v>
      </c>
      <c r="B3" s="10"/>
      <c r="C3" s="11">
        <f t="shared" ref="C3:P3" si="0">(C2/B2)-1</f>
        <v>1.1191751360013495</v>
      </c>
      <c r="D3" s="11">
        <f t="shared" si="0"/>
        <v>1.0898272705563956</v>
      </c>
      <c r="E3" s="11">
        <f t="shared" si="0"/>
        <v>0.95426498314574637</v>
      </c>
      <c r="F3" s="11">
        <f t="shared" si="0"/>
        <v>0.89701461265975735</v>
      </c>
      <c r="G3" s="11">
        <f t="shared" si="0"/>
        <v>0.72939151876300312</v>
      </c>
      <c r="H3" s="11">
        <f t="shared" si="0"/>
        <v>0.59397389589249427</v>
      </c>
      <c r="I3" s="11">
        <f t="shared" si="0"/>
        <v>0.47049045450691329</v>
      </c>
      <c r="J3" s="11">
        <f t="shared" si="0"/>
        <v>0.85625466916491422</v>
      </c>
      <c r="K3" s="11">
        <f t="shared" si="0"/>
        <v>0.57428577182862139</v>
      </c>
      <c r="L3" s="11">
        <f t="shared" si="0"/>
        <v>0.21423218764853025</v>
      </c>
      <c r="M3" s="11">
        <f t="shared" si="0"/>
        <v>0.18770348708468632</v>
      </c>
      <c r="N3" s="11"/>
      <c r="O3" s="11">
        <f t="shared" si="0"/>
        <v>-0.13082471362749271</v>
      </c>
      <c r="P3" s="11">
        <f t="shared" si="0"/>
        <v>0.12334217506631306</v>
      </c>
      <c r="Q3" s="11">
        <f t="shared" ref="Q3" si="1">(Q2/P2)-1</f>
        <v>1.1806375442739103E-2</v>
      </c>
    </row>
    <row r="4" spans="1:17" ht="16" x14ac:dyDescent="0.2">
      <c r="A4" s="3" t="s">
        <v>17</v>
      </c>
      <c r="B4" s="4">
        <v>23713000</v>
      </c>
      <c r="C4" s="4">
        <v>50252000</v>
      </c>
      <c r="D4" s="4">
        <v>105018000</v>
      </c>
      <c r="E4" s="4">
        <v>205233000</v>
      </c>
      <c r="F4" s="4">
        <v>389330000</v>
      </c>
      <c r="G4" s="4">
        <v>673304000</v>
      </c>
      <c r="H4" s="4">
        <v>1073229000</v>
      </c>
      <c r="I4" s="4">
        <v>1578173000</v>
      </c>
      <c r="J4" s="4">
        <v>2929491000</v>
      </c>
      <c r="K4" s="4">
        <v>4611856000</v>
      </c>
      <c r="L4" s="4">
        <v>5599864000</v>
      </c>
      <c r="M4" s="5">
        <v>6650978000</v>
      </c>
      <c r="N4" s="4">
        <v>1734978000</v>
      </c>
      <c r="O4" s="4">
        <v>1508000000</v>
      </c>
      <c r="P4" s="4">
        <v>1694000000</v>
      </c>
      <c r="Q4" s="4">
        <v>1714000000</v>
      </c>
    </row>
    <row r="5" spans="1:17" ht="16" x14ac:dyDescent="0.2">
      <c r="A5" s="3" t="s">
        <v>18</v>
      </c>
      <c r="B5" s="4">
        <v>4776000</v>
      </c>
      <c r="C5" s="4">
        <v>13513000</v>
      </c>
      <c r="D5" s="4">
        <v>43223000</v>
      </c>
      <c r="E5" s="4">
        <v>94162000</v>
      </c>
      <c r="F5" s="4">
        <v>179835000</v>
      </c>
      <c r="G5" s="4">
        <v>293051000</v>
      </c>
      <c r="H5" s="4">
        <v>476962000</v>
      </c>
      <c r="I5" s="4">
        <v>712530000</v>
      </c>
      <c r="J5" s="4">
        <v>1387971000</v>
      </c>
      <c r="K5" s="4">
        <v>2130712000</v>
      </c>
      <c r="L5" s="4">
        <v>2845745000</v>
      </c>
      <c r="M5" s="5">
        <v>3399470000</v>
      </c>
      <c r="N5" s="4">
        <v>936470000</v>
      </c>
      <c r="O5" s="4">
        <v>791000000</v>
      </c>
      <c r="P5" s="4">
        <v>859000000</v>
      </c>
      <c r="Q5" s="4">
        <v>813000000</v>
      </c>
    </row>
    <row r="6" spans="1:17" ht="16" x14ac:dyDescent="0.2">
      <c r="A6" s="3" t="s">
        <v>19</v>
      </c>
      <c r="B6" s="4">
        <v>4776000</v>
      </c>
      <c r="C6" s="4">
        <v>13513000</v>
      </c>
      <c r="D6" s="4">
        <v>43223000</v>
      </c>
      <c r="E6" s="4">
        <v>94162000</v>
      </c>
      <c r="F6" s="4">
        <v>179835000</v>
      </c>
      <c r="G6" s="4">
        <v>293051000</v>
      </c>
      <c r="H6" s="4">
        <v>476962000</v>
      </c>
      <c r="I6" s="4">
        <v>712530000</v>
      </c>
      <c r="J6" s="4">
        <v>1387971000</v>
      </c>
      <c r="K6" s="4">
        <v>2130712000</v>
      </c>
      <c r="L6" s="4">
        <v>2845745000</v>
      </c>
      <c r="M6" s="5">
        <v>3399470000</v>
      </c>
      <c r="N6" s="4">
        <v>936470000</v>
      </c>
      <c r="O6" s="4">
        <v>791000000</v>
      </c>
      <c r="P6" s="4">
        <v>859000000</v>
      </c>
      <c r="Q6" s="4">
        <v>813000000</v>
      </c>
    </row>
    <row r="7" spans="1:17" ht="16" x14ac:dyDescent="0.2">
      <c r="A7" s="34" t="s">
        <v>20</v>
      </c>
      <c r="B7" s="32">
        <v>18937000</v>
      </c>
      <c r="C7" s="32">
        <v>36739000</v>
      </c>
      <c r="D7" s="32">
        <v>61795000</v>
      </c>
      <c r="E7" s="32">
        <v>111071000</v>
      </c>
      <c r="F7" s="32">
        <v>209495000</v>
      </c>
      <c r="G7" s="32">
        <v>380253000</v>
      </c>
      <c r="H7" s="32">
        <v>596267000</v>
      </c>
      <c r="I7" s="32">
        <v>865643000</v>
      </c>
      <c r="J7" s="32">
        <v>1541520000</v>
      </c>
      <c r="K7" s="32">
        <v>2481144000</v>
      </c>
      <c r="L7" s="32">
        <v>2754119000</v>
      </c>
      <c r="M7" s="33">
        <v>3251508000</v>
      </c>
      <c r="N7" s="32">
        <v>798508000</v>
      </c>
      <c r="O7" s="32">
        <v>717000000</v>
      </c>
      <c r="P7" s="32">
        <v>835000000</v>
      </c>
      <c r="Q7" s="32">
        <v>901000000</v>
      </c>
    </row>
    <row r="8" spans="1:17" ht="16" x14ac:dyDescent="0.2">
      <c r="A8" s="29" t="s">
        <v>56</v>
      </c>
      <c r="B8" s="30">
        <v>79.86</v>
      </c>
      <c r="C8" s="30">
        <v>73.11</v>
      </c>
      <c r="D8" s="30">
        <v>58.84</v>
      </c>
      <c r="E8" s="30">
        <v>54.12</v>
      </c>
      <c r="F8" s="30">
        <v>53.81</v>
      </c>
      <c r="G8" s="30">
        <v>56.48</v>
      </c>
      <c r="H8" s="30">
        <v>55.56</v>
      </c>
      <c r="I8" s="30">
        <v>54.85</v>
      </c>
      <c r="J8" s="30">
        <v>52.62</v>
      </c>
      <c r="K8" s="30">
        <v>53.8</v>
      </c>
      <c r="L8" s="30">
        <v>49.18</v>
      </c>
      <c r="M8" s="31">
        <v>48.89</v>
      </c>
      <c r="N8" s="30">
        <v>46.02</v>
      </c>
      <c r="O8" s="30">
        <v>47.55</v>
      </c>
      <c r="P8" s="30">
        <v>49.29</v>
      </c>
      <c r="Q8" s="30">
        <v>52.57</v>
      </c>
    </row>
    <row r="9" spans="1:17" ht="16" x14ac:dyDescent="0.2">
      <c r="A9" s="3" t="s">
        <v>21</v>
      </c>
      <c r="B9" s="4" t="s">
        <v>22</v>
      </c>
      <c r="C9" s="4" t="s">
        <v>22</v>
      </c>
      <c r="D9" s="4" t="s">
        <v>22</v>
      </c>
      <c r="E9" s="4" t="s">
        <v>22</v>
      </c>
      <c r="F9" s="4" t="s">
        <v>22</v>
      </c>
      <c r="G9" s="4" t="s">
        <v>22</v>
      </c>
      <c r="H9" s="4" t="s">
        <v>22</v>
      </c>
      <c r="I9" s="4" t="s">
        <v>22</v>
      </c>
      <c r="J9" s="4" t="s">
        <v>22</v>
      </c>
      <c r="K9" s="4" t="s">
        <v>22</v>
      </c>
      <c r="L9" s="4" t="s">
        <v>22</v>
      </c>
      <c r="M9" s="5" t="s">
        <v>22</v>
      </c>
      <c r="N9" s="4" t="s">
        <v>22</v>
      </c>
      <c r="O9" s="4" t="s">
        <v>22</v>
      </c>
      <c r="P9" s="4" t="s">
        <v>22</v>
      </c>
      <c r="Q9" s="4" t="s">
        <v>22</v>
      </c>
    </row>
    <row r="10" spans="1:17" ht="16" x14ac:dyDescent="0.2">
      <c r="A10" s="3" t="s">
        <v>23</v>
      </c>
      <c r="B10" s="4">
        <v>20451000</v>
      </c>
      <c r="C10" s="4">
        <v>41008000</v>
      </c>
      <c r="D10" s="4">
        <v>83410000</v>
      </c>
      <c r="E10" s="4">
        <v>128827000</v>
      </c>
      <c r="F10" s="4">
        <v>246660000</v>
      </c>
      <c r="G10" s="4">
        <v>429410000</v>
      </c>
      <c r="H10" s="4">
        <v>688187000</v>
      </c>
      <c r="I10" s="4">
        <v>1006790000</v>
      </c>
      <c r="J10" s="4">
        <v>1451367000</v>
      </c>
      <c r="K10" s="4">
        <v>2212501000</v>
      </c>
      <c r="L10" s="4">
        <v>3576418000</v>
      </c>
      <c r="M10" s="5">
        <v>3807257000</v>
      </c>
      <c r="N10" s="4">
        <v>987257000</v>
      </c>
      <c r="O10" s="4">
        <v>910000000</v>
      </c>
      <c r="P10" s="4">
        <v>1131000000</v>
      </c>
      <c r="Q10" s="4">
        <v>779000000</v>
      </c>
    </row>
    <row r="11" spans="1:17" ht="16" x14ac:dyDescent="0.2">
      <c r="A11" s="29" t="s">
        <v>24</v>
      </c>
      <c r="B11" s="32">
        <v>13999000</v>
      </c>
      <c r="C11" s="32">
        <v>27326000</v>
      </c>
      <c r="D11" s="32">
        <v>57495000</v>
      </c>
      <c r="E11" s="32">
        <v>89105000</v>
      </c>
      <c r="F11" s="32">
        <v>172324000</v>
      </c>
      <c r="G11" s="32">
        <v>293413000</v>
      </c>
      <c r="H11" s="32">
        <v>457513000</v>
      </c>
      <c r="I11" s="32">
        <v>651775000</v>
      </c>
      <c r="J11" s="32">
        <v>847391000</v>
      </c>
      <c r="K11" s="32">
        <v>1276401000</v>
      </c>
      <c r="L11" s="32">
        <v>1938255000</v>
      </c>
      <c r="M11" s="33">
        <v>1806392000</v>
      </c>
      <c r="N11" s="32">
        <v>512392000</v>
      </c>
      <c r="O11" s="32">
        <v>410000000</v>
      </c>
      <c r="P11" s="32">
        <v>452000000</v>
      </c>
      <c r="Q11" s="32">
        <v>432000000</v>
      </c>
    </row>
    <row r="12" spans="1:17" ht="16" x14ac:dyDescent="0.2">
      <c r="A12" s="12" t="s">
        <v>190</v>
      </c>
      <c r="B12" s="11">
        <f t="shared" ref="B12:Q12" si="2">B11/B2</f>
        <v>0.59035128410576476</v>
      </c>
      <c r="C12" s="11">
        <f t="shared" si="2"/>
        <v>0.54377935206558947</v>
      </c>
      <c r="D12" s="11">
        <f t="shared" si="2"/>
        <v>0.54747757527281038</v>
      </c>
      <c r="E12" s="11">
        <f t="shared" si="2"/>
        <v>0.43416507091939405</v>
      </c>
      <c r="F12" s="11">
        <f t="shared" si="2"/>
        <v>0.44261680322605501</v>
      </c>
      <c r="G12" s="11">
        <f t="shared" si="2"/>
        <v>0.43578086570108004</v>
      </c>
      <c r="H12" s="11">
        <f t="shared" si="2"/>
        <v>0.42629578589471584</v>
      </c>
      <c r="I12" s="11">
        <f t="shared" si="2"/>
        <v>0.41299337905286682</v>
      </c>
      <c r="J12" s="11">
        <f t="shared" si="2"/>
        <v>0.28926219606068088</v>
      </c>
      <c r="K12" s="11">
        <f t="shared" si="2"/>
        <v>0.27676514617975928</v>
      </c>
      <c r="L12" s="11">
        <f t="shared" si="2"/>
        <v>0.34612537018756168</v>
      </c>
      <c r="M12" s="11">
        <f t="shared" si="2"/>
        <v>0.27159795145916887</v>
      </c>
      <c r="N12" s="11">
        <f t="shared" si="2"/>
        <v>0.2953305459781046</v>
      </c>
      <c r="O12" s="11">
        <f t="shared" si="2"/>
        <v>0.27188328912466841</v>
      </c>
      <c r="P12" s="11">
        <f t="shared" si="2"/>
        <v>0.26682408500590321</v>
      </c>
      <c r="Q12" s="11">
        <f t="shared" si="2"/>
        <v>0.25204200700116686</v>
      </c>
    </row>
    <row r="13" spans="1:17" ht="16" x14ac:dyDescent="0.2">
      <c r="A13" s="29" t="s">
        <v>25</v>
      </c>
      <c r="B13" s="32">
        <v>6452000</v>
      </c>
      <c r="C13" s="32">
        <v>13682000</v>
      </c>
      <c r="D13" s="32">
        <v>25915000</v>
      </c>
      <c r="E13" s="32">
        <v>39722000</v>
      </c>
      <c r="F13" s="32">
        <v>74336000</v>
      </c>
      <c r="G13" s="32">
        <v>135997000</v>
      </c>
      <c r="H13" s="32">
        <v>230674000</v>
      </c>
      <c r="I13" s="32">
        <v>355015000</v>
      </c>
      <c r="J13" s="32">
        <v>552127000</v>
      </c>
      <c r="K13" s="32">
        <v>854383000</v>
      </c>
      <c r="L13" s="32">
        <v>1503234000</v>
      </c>
      <c r="M13" s="33">
        <v>1859547000</v>
      </c>
      <c r="N13" s="32">
        <v>440547000</v>
      </c>
      <c r="O13" s="32">
        <v>458000000</v>
      </c>
      <c r="P13" s="32">
        <v>648000000</v>
      </c>
      <c r="Q13" s="32">
        <v>313000000</v>
      </c>
    </row>
    <row r="14" spans="1:17" ht="16" x14ac:dyDescent="0.2">
      <c r="A14" s="13" t="s">
        <v>191</v>
      </c>
      <c r="B14" s="14">
        <v>0</v>
      </c>
      <c r="C14" s="14">
        <v>0</v>
      </c>
      <c r="D14" s="14">
        <v>0</v>
      </c>
      <c r="E14" s="14">
        <v>0</v>
      </c>
      <c r="F14" s="14">
        <v>0</v>
      </c>
      <c r="G14" s="14">
        <v>0</v>
      </c>
      <c r="H14" s="14">
        <v>0</v>
      </c>
      <c r="I14" s="14">
        <v>0</v>
      </c>
      <c r="J14" s="14">
        <v>0</v>
      </c>
      <c r="K14" s="14">
        <f t="shared" ref="K14:Q14" si="3">K13/K2</f>
        <v>0.18525795254665367</v>
      </c>
      <c r="L14" s="14">
        <f t="shared" si="3"/>
        <v>0.26844116214250918</v>
      </c>
      <c r="M14" s="14">
        <f t="shared" si="3"/>
        <v>0.2795900091685764</v>
      </c>
      <c r="N14" s="14">
        <f t="shared" si="3"/>
        <v>0.25392079899572212</v>
      </c>
      <c r="O14" s="14">
        <f t="shared" si="3"/>
        <v>0.30371352785145889</v>
      </c>
      <c r="P14" s="14">
        <f t="shared" si="3"/>
        <v>0.38252656434474619</v>
      </c>
      <c r="Q14" s="14">
        <f t="shared" si="3"/>
        <v>0.18261376896149359</v>
      </c>
    </row>
    <row r="15" spans="1:17" ht="16" x14ac:dyDescent="0.2">
      <c r="A15" s="3" t="s">
        <v>26</v>
      </c>
      <c r="B15" s="4" t="s">
        <v>22</v>
      </c>
      <c r="C15" s="4" t="s">
        <v>22</v>
      </c>
      <c r="D15" s="4" t="s">
        <v>22</v>
      </c>
      <c r="E15" s="4" t="s">
        <v>22</v>
      </c>
      <c r="F15" s="4" t="s">
        <v>22</v>
      </c>
      <c r="G15" s="4" t="s">
        <v>22</v>
      </c>
      <c r="H15" s="4" t="s">
        <v>22</v>
      </c>
      <c r="I15" s="4" t="s">
        <v>22</v>
      </c>
      <c r="J15" s="4">
        <v>51849000</v>
      </c>
      <c r="K15" s="4">
        <v>81717000</v>
      </c>
      <c r="L15" s="4">
        <v>134929000</v>
      </c>
      <c r="M15" s="5">
        <v>141318000</v>
      </c>
      <c r="N15" s="4">
        <v>34318000</v>
      </c>
      <c r="O15" s="4">
        <v>42000000</v>
      </c>
      <c r="P15" s="4">
        <v>31000000</v>
      </c>
      <c r="Q15" s="4">
        <v>34000000</v>
      </c>
    </row>
    <row r="16" spans="1:17" ht="16" x14ac:dyDescent="0.2">
      <c r="A16" s="34" t="s">
        <v>27</v>
      </c>
      <c r="B16" s="32">
        <v>-1514000</v>
      </c>
      <c r="C16" s="32">
        <v>-4269000</v>
      </c>
      <c r="D16" s="32">
        <v>-21615000</v>
      </c>
      <c r="E16" s="32">
        <v>-17756000</v>
      </c>
      <c r="F16" s="32">
        <v>-37165000</v>
      </c>
      <c r="G16" s="32">
        <v>-49157000</v>
      </c>
      <c r="H16" s="32">
        <v>-91920000</v>
      </c>
      <c r="I16" s="32">
        <v>-141147000</v>
      </c>
      <c r="J16" s="32">
        <v>90153000</v>
      </c>
      <c r="K16" s="32">
        <v>268643000</v>
      </c>
      <c r="L16" s="32">
        <v>-822299000</v>
      </c>
      <c r="M16" s="33">
        <v>-555749000</v>
      </c>
      <c r="N16" s="32">
        <v>-188749000</v>
      </c>
      <c r="O16" s="32">
        <v>-193000000</v>
      </c>
      <c r="P16" s="32">
        <v>-296000000</v>
      </c>
      <c r="Q16" s="32">
        <v>122000000</v>
      </c>
    </row>
    <row r="17" spans="1:17" ht="16" x14ac:dyDescent="0.2">
      <c r="A17" s="29" t="s">
        <v>57</v>
      </c>
      <c r="B17" s="30">
        <v>-6.38</v>
      </c>
      <c r="C17" s="30">
        <v>-8.5</v>
      </c>
      <c r="D17" s="30">
        <v>-20.58</v>
      </c>
      <c r="E17" s="30">
        <v>-8.65</v>
      </c>
      <c r="F17" s="30">
        <v>-9.5500000000000007</v>
      </c>
      <c r="G17" s="30">
        <v>-7.3</v>
      </c>
      <c r="H17" s="30">
        <v>-8.56</v>
      </c>
      <c r="I17" s="30">
        <v>-8.94</v>
      </c>
      <c r="J17" s="30">
        <v>3.08</v>
      </c>
      <c r="K17" s="30">
        <v>5.83</v>
      </c>
      <c r="L17" s="30">
        <v>-14.68</v>
      </c>
      <c r="M17" s="31">
        <v>-8.36</v>
      </c>
      <c r="N17" s="30">
        <v>-10.88</v>
      </c>
      <c r="O17" s="30">
        <v>-12.8</v>
      </c>
      <c r="P17" s="30">
        <v>-17.47</v>
      </c>
      <c r="Q17" s="30">
        <v>7.12</v>
      </c>
    </row>
    <row r="18" spans="1:17" ht="16" x14ac:dyDescent="0.2">
      <c r="A18" s="15" t="s">
        <v>192</v>
      </c>
      <c r="B18" s="10"/>
      <c r="C18" s="11">
        <f>(C16/B16)-1</f>
        <v>1.819682959048877</v>
      </c>
      <c r="D18" s="11">
        <f>(D16/C16)-1</f>
        <v>4.0632466619817285</v>
      </c>
      <c r="E18" s="11">
        <f>(E16/D16)-1</f>
        <v>-0.17853342586167009</v>
      </c>
      <c r="F18" s="11">
        <f t="shared" ref="F18:P18" si="4">(F16/E16)-1</f>
        <v>1.093095291732372</v>
      </c>
      <c r="G18" s="11">
        <f t="shared" si="4"/>
        <v>0.32266917799004435</v>
      </c>
      <c r="H18" s="11">
        <f t="shared" si="4"/>
        <v>0.86992696869214958</v>
      </c>
      <c r="I18" s="11">
        <f t="shared" si="4"/>
        <v>0.53554177545691917</v>
      </c>
      <c r="J18" s="11">
        <f t="shared" si="4"/>
        <v>-1.6387170821909074</v>
      </c>
      <c r="K18" s="11">
        <f t="shared" si="4"/>
        <v>1.9798564662296316</v>
      </c>
      <c r="L18" s="11">
        <f t="shared" si="4"/>
        <v>-4.0609358888934386</v>
      </c>
      <c r="M18" s="11">
        <f t="shared" si="4"/>
        <v>-0.32415216362904486</v>
      </c>
      <c r="N18" s="11"/>
      <c r="O18" s="11">
        <f t="shared" si="4"/>
        <v>2.2521973626350444E-2</v>
      </c>
      <c r="P18" s="11">
        <f t="shared" si="4"/>
        <v>0.53367875647668384</v>
      </c>
      <c r="Q18" s="11">
        <f t="shared" ref="Q18" si="5">(Q16/P16)-1</f>
        <v>-1.4121621621621623</v>
      </c>
    </row>
    <row r="19" spans="1:17" ht="16" x14ac:dyDescent="0.2">
      <c r="A19" s="3" t="s">
        <v>28</v>
      </c>
      <c r="B19" s="4">
        <v>-282000</v>
      </c>
      <c r="C19" s="4">
        <v>568000</v>
      </c>
      <c r="D19" s="4">
        <v>696000</v>
      </c>
      <c r="E19" s="4">
        <v>1034000</v>
      </c>
      <c r="F19" s="4">
        <v>-1810000</v>
      </c>
      <c r="G19" s="4">
        <v>-9162000</v>
      </c>
      <c r="H19" s="4">
        <v>-27367000</v>
      </c>
      <c r="I19" s="4">
        <v>-45332000</v>
      </c>
      <c r="J19" s="4">
        <v>-150211000</v>
      </c>
      <c r="K19" s="4">
        <v>-2871949000</v>
      </c>
      <c r="L19" s="4">
        <v>2800549000</v>
      </c>
      <c r="M19" s="5">
        <v>555859000</v>
      </c>
      <c r="N19" s="4">
        <v>425859000</v>
      </c>
      <c r="O19" s="4">
        <v>-269000000</v>
      </c>
      <c r="P19" s="4">
        <v>1005000000</v>
      </c>
      <c r="Q19" s="4">
        <v>-606000000</v>
      </c>
    </row>
    <row r="20" spans="1:17" ht="16" x14ac:dyDescent="0.2">
      <c r="A20" s="3" t="s">
        <v>29</v>
      </c>
      <c r="B20" s="4">
        <v>-50000</v>
      </c>
      <c r="C20" s="4">
        <v>-42000</v>
      </c>
      <c r="D20" s="4">
        <v>-57000</v>
      </c>
      <c r="E20" s="4">
        <v>-200000</v>
      </c>
      <c r="F20" s="4">
        <v>-1536000</v>
      </c>
      <c r="G20" s="4">
        <v>-7850000</v>
      </c>
      <c r="H20" s="4">
        <v>-29436000</v>
      </c>
      <c r="I20" s="4">
        <v>-48182000</v>
      </c>
      <c r="J20" s="4">
        <v>-14859000</v>
      </c>
      <c r="K20" s="4">
        <v>-14206000</v>
      </c>
      <c r="L20" s="4">
        <v>-77991000</v>
      </c>
      <c r="M20" s="5">
        <v>-212272000</v>
      </c>
      <c r="N20" s="4">
        <v>-39272000</v>
      </c>
      <c r="O20" s="4">
        <v>-52000000</v>
      </c>
      <c r="P20" s="4">
        <v>-58000000</v>
      </c>
      <c r="Q20" s="4">
        <v>-63000000</v>
      </c>
    </row>
    <row r="21" spans="1:17" ht="16" x14ac:dyDescent="0.2">
      <c r="A21" s="3" t="s">
        <v>30</v>
      </c>
      <c r="B21" s="4" t="s">
        <v>22</v>
      </c>
      <c r="C21" s="4" t="s">
        <v>22</v>
      </c>
      <c r="D21" s="4" t="s">
        <v>22</v>
      </c>
      <c r="E21" s="4" t="s">
        <v>22</v>
      </c>
      <c r="F21" s="4" t="s">
        <v>22</v>
      </c>
      <c r="G21" s="4" t="s">
        <v>22</v>
      </c>
      <c r="H21" s="4" t="s">
        <v>22</v>
      </c>
      <c r="I21" s="4" t="s">
        <v>22</v>
      </c>
      <c r="J21" s="4">
        <v>8575000</v>
      </c>
      <c r="K21" s="4">
        <v>1150000</v>
      </c>
      <c r="L21" s="4">
        <v>1150000</v>
      </c>
      <c r="M21" s="5">
        <v>291000</v>
      </c>
      <c r="N21" s="4">
        <v>291000</v>
      </c>
      <c r="O21" s="4" t="s">
        <v>22</v>
      </c>
      <c r="P21" s="4" t="s">
        <v>22</v>
      </c>
      <c r="Q21" s="4" t="s">
        <v>22</v>
      </c>
    </row>
    <row r="22" spans="1:17" ht="16" x14ac:dyDescent="0.2">
      <c r="A22" s="3" t="s">
        <v>31</v>
      </c>
      <c r="B22" s="4">
        <v>50000</v>
      </c>
      <c r="C22" s="4">
        <v>42000</v>
      </c>
      <c r="D22" s="4">
        <v>57000</v>
      </c>
      <c r="E22" s="4">
        <v>200000</v>
      </c>
      <c r="F22" s="4">
        <v>1536000</v>
      </c>
      <c r="G22" s="4">
        <v>7850000</v>
      </c>
      <c r="H22" s="4">
        <v>29436000</v>
      </c>
      <c r="I22" s="4">
        <v>48182000</v>
      </c>
      <c r="J22" s="4">
        <v>23434000</v>
      </c>
      <c r="K22" s="4">
        <v>15356000</v>
      </c>
      <c r="L22" s="4">
        <v>79141000</v>
      </c>
      <c r="M22" s="5">
        <v>212563000</v>
      </c>
      <c r="N22" s="4">
        <v>39563000</v>
      </c>
      <c r="O22" s="4">
        <v>52000000</v>
      </c>
      <c r="P22" s="4">
        <v>58000000</v>
      </c>
      <c r="Q22" s="4">
        <v>63000000</v>
      </c>
    </row>
    <row r="23" spans="1:17" ht="16" x14ac:dyDescent="0.2">
      <c r="A23" s="3" t="s">
        <v>32</v>
      </c>
      <c r="B23" s="4">
        <v>-232000</v>
      </c>
      <c r="C23" s="4">
        <v>610000</v>
      </c>
      <c r="D23" s="4">
        <v>753000</v>
      </c>
      <c r="E23" s="4">
        <v>1234000</v>
      </c>
      <c r="F23" s="4">
        <v>-274000</v>
      </c>
      <c r="G23" s="4">
        <v>-1312000</v>
      </c>
      <c r="H23" s="4">
        <v>2069000</v>
      </c>
      <c r="I23" s="4">
        <v>2850000</v>
      </c>
      <c r="J23" s="4">
        <v>-135352000</v>
      </c>
      <c r="K23" s="4">
        <v>-2857743000</v>
      </c>
      <c r="L23" s="4">
        <v>2878540000</v>
      </c>
      <c r="M23" s="5">
        <v>768131000</v>
      </c>
      <c r="N23" s="4">
        <v>465131000</v>
      </c>
      <c r="O23" s="4">
        <v>-217000000</v>
      </c>
      <c r="P23" s="4">
        <v>1063000000</v>
      </c>
      <c r="Q23" s="4">
        <v>-543000000</v>
      </c>
    </row>
    <row r="24" spans="1:17" ht="16" x14ac:dyDescent="0.2">
      <c r="A24" s="3" t="s">
        <v>33</v>
      </c>
      <c r="B24" s="4">
        <v>-1232000</v>
      </c>
      <c r="C24" s="4">
        <v>-4837000</v>
      </c>
      <c r="D24" s="4">
        <v>-22311000</v>
      </c>
      <c r="E24" s="4">
        <v>-18790000</v>
      </c>
      <c r="F24" s="4">
        <v>-35355000</v>
      </c>
      <c r="G24" s="4">
        <v>-39995000</v>
      </c>
      <c r="H24" s="4">
        <v>-64553000</v>
      </c>
      <c r="I24" s="4">
        <v>-95815000</v>
      </c>
      <c r="J24" s="4">
        <v>240364000</v>
      </c>
      <c r="K24" s="4">
        <v>3140592000</v>
      </c>
      <c r="L24" s="4">
        <v>-3622848000</v>
      </c>
      <c r="M24" s="5">
        <v>-1111608000</v>
      </c>
      <c r="N24" s="4">
        <v>-614608000</v>
      </c>
      <c r="O24" s="4">
        <v>76000000</v>
      </c>
      <c r="P24" s="4">
        <v>-1301000000</v>
      </c>
      <c r="Q24" s="4">
        <v>728000000</v>
      </c>
    </row>
    <row r="25" spans="1:17" ht="16" x14ac:dyDescent="0.2">
      <c r="A25" s="3" t="s">
        <v>34</v>
      </c>
      <c r="B25" s="4" t="s">
        <v>22</v>
      </c>
      <c r="C25" s="4" t="s">
        <v>22</v>
      </c>
      <c r="D25" s="4" t="s">
        <v>22</v>
      </c>
      <c r="E25" s="4" t="s">
        <v>22</v>
      </c>
      <c r="F25" s="4" t="s">
        <v>22</v>
      </c>
      <c r="G25" s="4" t="s">
        <v>22</v>
      </c>
      <c r="H25" s="4" t="s">
        <v>22</v>
      </c>
      <c r="I25" s="4">
        <v>29027000</v>
      </c>
      <c r="J25" s="4">
        <v>-79145000</v>
      </c>
      <c r="K25" s="4">
        <v>225933000</v>
      </c>
      <c r="L25" s="4">
        <v>-162430000</v>
      </c>
      <c r="M25" s="5">
        <v>37086000</v>
      </c>
      <c r="N25" s="4">
        <v>9086000</v>
      </c>
      <c r="O25" s="4">
        <v>8000000</v>
      </c>
      <c r="P25" s="4">
        <v>10000000</v>
      </c>
      <c r="Q25" s="4">
        <v>10000000</v>
      </c>
    </row>
    <row r="26" spans="1:17" ht="16" x14ac:dyDescent="0.2">
      <c r="A26" s="3" t="s">
        <v>35</v>
      </c>
      <c r="B26" s="4" t="s">
        <v>22</v>
      </c>
      <c r="C26" s="4" t="s">
        <v>22</v>
      </c>
      <c r="D26" s="4" t="s">
        <v>22</v>
      </c>
      <c r="E26" s="4" t="s">
        <v>22</v>
      </c>
      <c r="F26" s="4" t="s">
        <v>22</v>
      </c>
      <c r="G26" s="4" t="s">
        <v>22</v>
      </c>
      <c r="H26" s="4" t="s">
        <v>22</v>
      </c>
      <c r="I26" s="4" t="s">
        <v>22</v>
      </c>
      <c r="J26" s="4" t="s">
        <v>22</v>
      </c>
      <c r="K26" s="4" t="s">
        <v>22</v>
      </c>
      <c r="L26" s="4" t="s">
        <v>22</v>
      </c>
      <c r="M26" s="5" t="s">
        <v>22</v>
      </c>
      <c r="N26" s="4" t="s">
        <v>22</v>
      </c>
      <c r="O26" s="4" t="s">
        <v>22</v>
      </c>
      <c r="P26" s="4" t="s">
        <v>22</v>
      </c>
      <c r="Q26" s="4" t="s">
        <v>22</v>
      </c>
    </row>
    <row r="27" spans="1:17" ht="16" x14ac:dyDescent="0.2">
      <c r="A27" s="3" t="s">
        <v>36</v>
      </c>
      <c r="B27" s="4">
        <v>-1232000</v>
      </c>
      <c r="C27" s="4">
        <v>-4837000</v>
      </c>
      <c r="D27" s="4">
        <v>-22311000</v>
      </c>
      <c r="E27" s="4">
        <v>-18790000</v>
      </c>
      <c r="F27" s="4">
        <v>-35355000</v>
      </c>
      <c r="G27" s="4">
        <v>-39995000</v>
      </c>
      <c r="H27" s="4">
        <v>-64553000</v>
      </c>
      <c r="I27" s="4">
        <v>-124842000</v>
      </c>
      <c r="J27" s="4">
        <v>319509000</v>
      </c>
      <c r="K27" s="4">
        <v>2914659000</v>
      </c>
      <c r="L27" s="4">
        <v>-3460418000</v>
      </c>
      <c r="M27" s="5">
        <v>-1148694000</v>
      </c>
      <c r="N27" s="4">
        <v>-623694000</v>
      </c>
      <c r="O27" s="4">
        <v>68000000</v>
      </c>
      <c r="P27" s="4">
        <v>-1311000000</v>
      </c>
      <c r="Q27" s="4">
        <v>718000000</v>
      </c>
    </row>
    <row r="28" spans="1:17" ht="16" x14ac:dyDescent="0.2">
      <c r="A28" s="3" t="s">
        <v>37</v>
      </c>
      <c r="B28" s="4" t="s">
        <v>22</v>
      </c>
      <c r="C28" s="4" t="s">
        <v>22</v>
      </c>
      <c r="D28" s="4" t="s">
        <v>22</v>
      </c>
      <c r="E28" s="4" t="s">
        <v>22</v>
      </c>
      <c r="F28" s="4" t="s">
        <v>22</v>
      </c>
      <c r="G28" s="4" t="s">
        <v>22</v>
      </c>
      <c r="H28" s="4" t="s">
        <v>22</v>
      </c>
      <c r="I28" s="4" t="s">
        <v>22</v>
      </c>
      <c r="J28" s="4" t="s">
        <v>22</v>
      </c>
      <c r="K28" s="4" t="s">
        <v>22</v>
      </c>
      <c r="L28" s="4" t="s">
        <v>22</v>
      </c>
      <c r="M28" s="5" t="s">
        <v>22</v>
      </c>
      <c r="N28" s="4" t="s">
        <v>22</v>
      </c>
      <c r="O28" s="4" t="s">
        <v>22</v>
      </c>
      <c r="P28" s="4" t="s">
        <v>22</v>
      </c>
      <c r="Q28" s="4" t="s">
        <v>22</v>
      </c>
    </row>
    <row r="29" spans="1:17" ht="16" x14ac:dyDescent="0.2">
      <c r="A29" s="3" t="s">
        <v>38</v>
      </c>
      <c r="B29" s="4" t="s">
        <v>22</v>
      </c>
      <c r="C29" s="4" t="s">
        <v>22</v>
      </c>
      <c r="D29" s="4" t="s">
        <v>22</v>
      </c>
      <c r="E29" s="4" t="s">
        <v>22</v>
      </c>
      <c r="F29" s="4" t="s">
        <v>22</v>
      </c>
      <c r="G29" s="4" t="s">
        <v>22</v>
      </c>
      <c r="H29" s="4" t="s">
        <v>22</v>
      </c>
      <c r="I29" s="4" t="s">
        <v>22</v>
      </c>
      <c r="J29" s="4" t="s">
        <v>22</v>
      </c>
      <c r="K29" s="4" t="s">
        <v>22</v>
      </c>
      <c r="L29" s="4" t="s">
        <v>22</v>
      </c>
      <c r="M29" s="5" t="s">
        <v>22</v>
      </c>
      <c r="N29" s="4" t="s">
        <v>22</v>
      </c>
      <c r="O29" s="4" t="s">
        <v>22</v>
      </c>
      <c r="P29" s="4" t="s">
        <v>22</v>
      </c>
      <c r="Q29" s="4" t="s">
        <v>22</v>
      </c>
    </row>
    <row r="30" spans="1:17" ht="16" x14ac:dyDescent="0.2">
      <c r="A30" s="3" t="s">
        <v>39</v>
      </c>
      <c r="B30" s="4" t="s">
        <v>22</v>
      </c>
      <c r="C30" s="4" t="s">
        <v>22</v>
      </c>
      <c r="D30" s="4" t="s">
        <v>22</v>
      </c>
      <c r="E30" s="4" t="s">
        <v>22</v>
      </c>
      <c r="F30" s="4" t="s">
        <v>22</v>
      </c>
      <c r="G30" s="4" t="s">
        <v>22</v>
      </c>
      <c r="H30" s="4" t="s">
        <v>22</v>
      </c>
      <c r="I30" s="4" t="s">
        <v>22</v>
      </c>
      <c r="J30" s="4" t="s">
        <v>22</v>
      </c>
      <c r="K30" s="4" t="s">
        <v>22</v>
      </c>
      <c r="L30" s="4" t="s">
        <v>22</v>
      </c>
      <c r="M30" s="5" t="s">
        <v>22</v>
      </c>
      <c r="N30" s="4" t="s">
        <v>22</v>
      </c>
      <c r="O30" s="4" t="s">
        <v>22</v>
      </c>
      <c r="P30" s="4" t="s">
        <v>22</v>
      </c>
      <c r="Q30" s="4" t="s">
        <v>22</v>
      </c>
    </row>
    <row r="31" spans="1:17" ht="16" x14ac:dyDescent="0.2">
      <c r="A31" s="3" t="s">
        <v>40</v>
      </c>
      <c r="B31" s="4">
        <v>-1232000</v>
      </c>
      <c r="C31" s="4">
        <v>-4837000</v>
      </c>
      <c r="D31" s="4">
        <v>-22311000</v>
      </c>
      <c r="E31" s="4">
        <v>-18790000</v>
      </c>
      <c r="F31" s="4">
        <v>-35355000</v>
      </c>
      <c r="G31" s="4">
        <v>-39995000</v>
      </c>
      <c r="H31" s="4">
        <v>-64553000</v>
      </c>
      <c r="I31" s="4">
        <v>-124842000</v>
      </c>
      <c r="J31" s="4">
        <v>319509000</v>
      </c>
      <c r="K31" s="4">
        <v>2914659000</v>
      </c>
      <c r="L31" s="4">
        <v>-3460418000</v>
      </c>
      <c r="M31" s="5">
        <v>-1148694000</v>
      </c>
      <c r="N31" s="4">
        <v>-623694000</v>
      </c>
      <c r="O31" s="4">
        <v>68000000</v>
      </c>
      <c r="P31" s="4">
        <v>-1311000000</v>
      </c>
      <c r="Q31" s="4">
        <v>718000000</v>
      </c>
    </row>
    <row r="32" spans="1:17" ht="16" x14ac:dyDescent="0.2">
      <c r="A32" s="3" t="s">
        <v>41</v>
      </c>
      <c r="B32" s="4" t="s">
        <v>22</v>
      </c>
      <c r="C32" s="4" t="s">
        <v>22</v>
      </c>
      <c r="D32" s="4" t="s">
        <v>22</v>
      </c>
      <c r="E32" s="4" t="s">
        <v>22</v>
      </c>
      <c r="F32" s="4" t="s">
        <v>22</v>
      </c>
      <c r="G32" s="4" t="s">
        <v>22</v>
      </c>
      <c r="H32" s="4" t="s">
        <v>22</v>
      </c>
      <c r="I32" s="4" t="s">
        <v>22</v>
      </c>
      <c r="J32" s="4" t="s">
        <v>22</v>
      </c>
      <c r="K32" s="4" t="s">
        <v>22</v>
      </c>
      <c r="L32" s="4" t="s">
        <v>22</v>
      </c>
      <c r="M32" s="5" t="s">
        <v>22</v>
      </c>
      <c r="N32" s="4" t="s">
        <v>22</v>
      </c>
      <c r="O32" s="4" t="s">
        <v>22</v>
      </c>
      <c r="P32" s="4" t="s">
        <v>22</v>
      </c>
      <c r="Q32" s="4" t="s">
        <v>22</v>
      </c>
    </row>
    <row r="33" spans="1:17" ht="16" x14ac:dyDescent="0.2">
      <c r="A33" s="34" t="s">
        <v>42</v>
      </c>
      <c r="B33" s="32">
        <v>-1232000</v>
      </c>
      <c r="C33" s="32">
        <v>-4837000</v>
      </c>
      <c r="D33" s="32">
        <v>-22311000</v>
      </c>
      <c r="E33" s="32">
        <v>-18790000</v>
      </c>
      <c r="F33" s="32">
        <v>-35355000</v>
      </c>
      <c r="G33" s="32">
        <v>-39995000</v>
      </c>
      <c r="H33" s="32">
        <v>-64553000</v>
      </c>
      <c r="I33" s="32">
        <v>-124842000</v>
      </c>
      <c r="J33" s="32">
        <v>319509000</v>
      </c>
      <c r="K33" s="32">
        <v>2914659000</v>
      </c>
      <c r="L33" s="32">
        <v>-3460418000</v>
      </c>
      <c r="M33" s="33">
        <v>-1148694000</v>
      </c>
      <c r="N33" s="32">
        <v>-623694000</v>
      </c>
      <c r="O33" s="32">
        <v>68000000</v>
      </c>
      <c r="P33" s="32">
        <v>-1311000000</v>
      </c>
      <c r="Q33" s="32">
        <v>718000000</v>
      </c>
    </row>
    <row r="34" spans="1:17" ht="16" x14ac:dyDescent="0.2">
      <c r="A34" s="29" t="s">
        <v>58</v>
      </c>
      <c r="B34" s="30">
        <v>-5.2</v>
      </c>
      <c r="C34" s="30">
        <v>-9.6300000000000008</v>
      </c>
      <c r="D34" s="30">
        <v>-21.24</v>
      </c>
      <c r="E34" s="30">
        <v>-9.16</v>
      </c>
      <c r="F34" s="30">
        <v>-9.08</v>
      </c>
      <c r="G34" s="30">
        <v>-5.94</v>
      </c>
      <c r="H34" s="30">
        <v>-6.01</v>
      </c>
      <c r="I34" s="30">
        <v>-7.91</v>
      </c>
      <c r="J34" s="30">
        <v>10.91</v>
      </c>
      <c r="K34" s="30">
        <v>63.2</v>
      </c>
      <c r="L34" s="30">
        <v>-61.79</v>
      </c>
      <c r="M34" s="31">
        <v>-17.27</v>
      </c>
      <c r="N34" s="30">
        <v>-35.950000000000003</v>
      </c>
      <c r="O34" s="30">
        <v>4.51</v>
      </c>
      <c r="P34" s="30">
        <v>-77.39</v>
      </c>
      <c r="Q34" s="30">
        <v>41.89</v>
      </c>
    </row>
    <row r="35" spans="1:17" ht="16" x14ac:dyDescent="0.2">
      <c r="A35" s="16" t="s">
        <v>193</v>
      </c>
      <c r="B35" s="17"/>
      <c r="C35" s="14">
        <f>(C33/B33)-1</f>
        <v>2.9261363636363638</v>
      </c>
      <c r="D35" s="14">
        <f>(D33/C33)-1</f>
        <v>3.6125697746537107</v>
      </c>
      <c r="E35" s="14">
        <f>(E33/D33)-1</f>
        <v>-0.15781453094885933</v>
      </c>
      <c r="F35" s="14">
        <f t="shared" ref="F35:P35" si="6">(F33/E33)-1</f>
        <v>0.88158594997339002</v>
      </c>
      <c r="G35" s="14">
        <f t="shared" si="6"/>
        <v>0.13124027718851639</v>
      </c>
      <c r="H35" s="14">
        <f t="shared" si="6"/>
        <v>0.61402675334416812</v>
      </c>
      <c r="I35" s="14">
        <f t="shared" si="6"/>
        <v>0.93394575000387281</v>
      </c>
      <c r="J35" s="14">
        <f t="shared" si="6"/>
        <v>-3.559306964002499</v>
      </c>
      <c r="K35" s="14">
        <f t="shared" si="6"/>
        <v>8.1223064139038339</v>
      </c>
      <c r="L35" s="14">
        <f t="shared" si="6"/>
        <v>-2.1872462610548951</v>
      </c>
      <c r="M35" s="14">
        <f t="shared" si="6"/>
        <v>-0.66804761736876872</v>
      </c>
      <c r="N35" s="14"/>
      <c r="O35" s="14">
        <f t="shared" si="6"/>
        <v>-1.1090278245421632</v>
      </c>
      <c r="P35" s="14">
        <f t="shared" si="6"/>
        <v>-20.279411764705884</v>
      </c>
      <c r="Q35" s="14">
        <f t="shared" ref="Q35" si="7">(Q33/P33)-1</f>
        <v>-1.547673531655225</v>
      </c>
    </row>
    <row r="36" spans="1:17" ht="16" x14ac:dyDescent="0.2">
      <c r="A36" s="18" t="s">
        <v>194</v>
      </c>
      <c r="B36" s="19" t="e">
        <f t="shared" ref="B36:Q36" si="8">(B16*(1-0.25))/(B126+B105+B96)</f>
        <v>#VALUE!</v>
      </c>
      <c r="C36" s="19">
        <f t="shared" si="8"/>
        <v>-3.7287316431225036E-2</v>
      </c>
      <c r="D36" s="19">
        <f t="shared" si="8"/>
        <v>-0.2146901072705602</v>
      </c>
      <c r="E36" s="19">
        <f t="shared" si="8"/>
        <v>-6.444665982694206E-2</v>
      </c>
      <c r="F36" s="19">
        <f t="shared" si="8"/>
        <v>-6.5675694779873478E-2</v>
      </c>
      <c r="G36" s="19">
        <f t="shared" si="8"/>
        <v>-3.623173806992061E-2</v>
      </c>
      <c r="H36" s="19">
        <f t="shared" si="8"/>
        <v>-3.2585945786515261E-2</v>
      </c>
      <c r="I36" s="19">
        <f t="shared" si="8"/>
        <v>-3.3421380224604023E-2</v>
      </c>
      <c r="J36" s="19">
        <f t="shared" si="8"/>
        <v>9.2450480733338829E-3</v>
      </c>
      <c r="K36" s="19">
        <f t="shared" si="8"/>
        <v>1.6371582506881546E-2</v>
      </c>
      <c r="L36" s="19">
        <f t="shared" si="8"/>
        <v>-6.4005442583812744E-2</v>
      </c>
      <c r="M36" s="19">
        <f t="shared" si="8"/>
        <v>-4.4313390389113333E-2</v>
      </c>
      <c r="N36" s="19">
        <f t="shared" si="8"/>
        <v>-1.4691691565053676E-2</v>
      </c>
      <c r="O36" s="19">
        <f t="shared" si="8"/>
        <v>-1.468648538961039E-2</v>
      </c>
      <c r="P36" s="19">
        <f t="shared" si="8"/>
        <v>-2.5822961498197045E-2</v>
      </c>
      <c r="Q36" s="19">
        <f t="shared" si="8"/>
        <v>9.7278332978949604E-3</v>
      </c>
    </row>
    <row r="37" spans="1:17" ht="16" x14ac:dyDescent="0.2">
      <c r="A37" s="3" t="s">
        <v>43</v>
      </c>
      <c r="B37" s="4" t="s">
        <v>22</v>
      </c>
      <c r="C37" s="4" t="s">
        <v>22</v>
      </c>
      <c r="D37" s="4" t="s">
        <v>22</v>
      </c>
      <c r="E37" s="4" t="s">
        <v>22</v>
      </c>
      <c r="F37" s="4" t="s">
        <v>22</v>
      </c>
      <c r="G37" s="4" t="s">
        <v>22</v>
      </c>
      <c r="H37" s="4" t="s">
        <v>22</v>
      </c>
      <c r="I37" s="4" t="s">
        <v>22</v>
      </c>
      <c r="J37" s="4" t="s">
        <v>22</v>
      </c>
      <c r="K37" s="4" t="s">
        <v>22</v>
      </c>
      <c r="L37" s="4" t="s">
        <v>22</v>
      </c>
      <c r="M37" s="5" t="s">
        <v>22</v>
      </c>
      <c r="N37" s="4" t="s">
        <v>22</v>
      </c>
      <c r="O37" s="4" t="s">
        <v>22</v>
      </c>
      <c r="P37" s="4" t="s">
        <v>22</v>
      </c>
      <c r="Q37" s="4" t="s">
        <v>22</v>
      </c>
    </row>
    <row r="38" spans="1:17" ht="16" x14ac:dyDescent="0.2">
      <c r="A38" s="3" t="s">
        <v>44</v>
      </c>
      <c r="B38" s="4" t="s">
        <v>22</v>
      </c>
      <c r="C38" s="4" t="s">
        <v>22</v>
      </c>
      <c r="D38" s="4" t="s">
        <v>22</v>
      </c>
      <c r="E38" s="4" t="s">
        <v>22</v>
      </c>
      <c r="F38" s="4" t="s">
        <v>22</v>
      </c>
      <c r="G38" s="4" t="s">
        <v>22</v>
      </c>
      <c r="H38" s="4" t="s">
        <v>22</v>
      </c>
      <c r="I38" s="4" t="s">
        <v>22</v>
      </c>
      <c r="J38" s="4" t="s">
        <v>22</v>
      </c>
      <c r="K38" s="4" t="s">
        <v>22</v>
      </c>
      <c r="L38" s="4" t="s">
        <v>22</v>
      </c>
      <c r="M38" s="5" t="s">
        <v>22</v>
      </c>
      <c r="N38" s="4" t="s">
        <v>22</v>
      </c>
      <c r="O38" s="4" t="s">
        <v>22</v>
      </c>
      <c r="P38" s="4" t="s">
        <v>22</v>
      </c>
      <c r="Q38" s="4" t="s">
        <v>22</v>
      </c>
    </row>
    <row r="39" spans="1:17" ht="16" x14ac:dyDescent="0.2">
      <c r="A39" s="3" t="s">
        <v>45</v>
      </c>
      <c r="B39" s="4">
        <v>-1232000</v>
      </c>
      <c r="C39" s="4">
        <v>-4837000</v>
      </c>
      <c r="D39" s="4">
        <v>-22311000</v>
      </c>
      <c r="E39" s="4">
        <v>-18790000</v>
      </c>
      <c r="F39" s="4">
        <v>-35355000</v>
      </c>
      <c r="G39" s="4">
        <v>-39995000</v>
      </c>
      <c r="H39" s="4">
        <v>-64553000</v>
      </c>
      <c r="I39" s="4">
        <v>-124842000</v>
      </c>
      <c r="J39" s="4">
        <v>319509000</v>
      </c>
      <c r="K39" s="4">
        <v>2914659000</v>
      </c>
      <c r="L39" s="4">
        <v>-3460418000</v>
      </c>
      <c r="M39" s="5">
        <v>-1148694000</v>
      </c>
      <c r="N39" s="4">
        <v>-623694000</v>
      </c>
      <c r="O39" s="4">
        <v>68000000</v>
      </c>
      <c r="P39" s="4">
        <v>-1311000000</v>
      </c>
      <c r="Q39" s="4">
        <v>718000000</v>
      </c>
    </row>
    <row r="40" spans="1:17" ht="16" x14ac:dyDescent="0.2">
      <c r="A40" s="3" t="s">
        <v>46</v>
      </c>
      <c r="B40" s="4">
        <v>660995000</v>
      </c>
      <c r="C40" s="4">
        <v>1195697000</v>
      </c>
      <c r="D40" s="4">
        <v>1195697000</v>
      </c>
      <c r="E40" s="4">
        <v>617161000</v>
      </c>
      <c r="F40" s="4">
        <v>839886000</v>
      </c>
      <c r="G40" s="4">
        <v>957749000</v>
      </c>
      <c r="H40" s="4">
        <v>1056718000</v>
      </c>
      <c r="I40" s="4">
        <v>1130264000</v>
      </c>
      <c r="J40" s="4">
        <v>1195697000</v>
      </c>
      <c r="K40" s="4">
        <v>1246589000</v>
      </c>
      <c r="L40" s="4">
        <v>1266268000</v>
      </c>
      <c r="M40" s="5">
        <v>1278509750</v>
      </c>
      <c r="N40" s="4">
        <v>1273417000</v>
      </c>
      <c r="O40" s="4">
        <v>1276885000</v>
      </c>
      <c r="P40" s="4">
        <v>1280408000</v>
      </c>
      <c r="Q40" s="4">
        <v>1283329000</v>
      </c>
    </row>
    <row r="41" spans="1:17" ht="16" x14ac:dyDescent="0.2">
      <c r="A41" s="3" t="s">
        <v>47</v>
      </c>
      <c r="B41" s="4">
        <v>0</v>
      </c>
      <c r="C41" s="4">
        <v>0</v>
      </c>
      <c r="D41" s="6">
        <v>-0.02</v>
      </c>
      <c r="E41" s="6">
        <v>-0.03</v>
      </c>
      <c r="F41" s="6">
        <v>-0.04</v>
      </c>
      <c r="G41" s="6">
        <v>-0.04</v>
      </c>
      <c r="H41" s="6">
        <v>-0.06</v>
      </c>
      <c r="I41" s="6">
        <v>-0.11</v>
      </c>
      <c r="J41" s="6">
        <v>0.27</v>
      </c>
      <c r="K41" s="6">
        <v>2.34</v>
      </c>
      <c r="L41" s="6">
        <v>-2.73</v>
      </c>
      <c r="M41" s="7">
        <v>-0.9</v>
      </c>
      <c r="N41" s="6">
        <v>-0.49</v>
      </c>
      <c r="O41" s="6">
        <v>0.05</v>
      </c>
      <c r="P41" s="6">
        <v>-1.02</v>
      </c>
      <c r="Q41" s="6">
        <v>0.56000000000000005</v>
      </c>
    </row>
    <row r="42" spans="1:17" ht="16" x14ac:dyDescent="0.2">
      <c r="A42" s="3" t="s">
        <v>48</v>
      </c>
      <c r="B42" s="4">
        <v>0</v>
      </c>
      <c r="C42" s="4">
        <v>0</v>
      </c>
      <c r="D42" s="6">
        <v>-0.02</v>
      </c>
      <c r="E42" s="6">
        <v>-0.03</v>
      </c>
      <c r="F42" s="6">
        <v>-0.04</v>
      </c>
      <c r="G42" s="6">
        <v>-0.04</v>
      </c>
      <c r="H42" s="6">
        <v>-0.06</v>
      </c>
      <c r="I42" s="6">
        <v>-0.11</v>
      </c>
      <c r="J42" s="6">
        <v>0.27</v>
      </c>
      <c r="K42" s="6">
        <v>2.34</v>
      </c>
      <c r="L42" s="6">
        <v>-2.73</v>
      </c>
      <c r="M42" s="7">
        <v>-0.9</v>
      </c>
      <c r="N42" s="6">
        <v>-0.49</v>
      </c>
      <c r="O42" s="6">
        <v>0.05</v>
      </c>
      <c r="P42" s="6">
        <v>-1.02</v>
      </c>
      <c r="Q42" s="6">
        <v>0.56000000000000005</v>
      </c>
    </row>
    <row r="43" spans="1:17" ht="16" x14ac:dyDescent="0.2">
      <c r="A43" s="3" t="s">
        <v>49</v>
      </c>
      <c r="B43" s="4">
        <v>660995000</v>
      </c>
      <c r="C43" s="4">
        <v>1234633000</v>
      </c>
      <c r="D43" s="4">
        <v>1234633000</v>
      </c>
      <c r="E43" s="4">
        <v>617161000</v>
      </c>
      <c r="F43" s="4">
        <v>839886000</v>
      </c>
      <c r="G43" s="4">
        <v>957749000</v>
      </c>
      <c r="H43" s="4">
        <v>1056718000</v>
      </c>
      <c r="I43" s="4">
        <v>1130264000</v>
      </c>
      <c r="J43" s="4">
        <v>1234633000</v>
      </c>
      <c r="K43" s="4">
        <v>1273647000</v>
      </c>
      <c r="L43" s="4">
        <v>1266268000</v>
      </c>
      <c r="M43" s="5">
        <v>1285334250</v>
      </c>
      <c r="N43" s="4">
        <v>1273417000</v>
      </c>
      <c r="O43" s="4">
        <v>1291682000</v>
      </c>
      <c r="P43" s="4">
        <v>1280408000</v>
      </c>
      <c r="Q43" s="4">
        <v>1295830000</v>
      </c>
    </row>
    <row r="44" spans="1:17" ht="16" x14ac:dyDescent="0.2">
      <c r="A44" s="3" t="s">
        <v>50</v>
      </c>
      <c r="B44" s="4">
        <v>0</v>
      </c>
      <c r="C44" s="4">
        <v>0</v>
      </c>
      <c r="D44" s="6">
        <v>-0.02</v>
      </c>
      <c r="E44" s="6">
        <v>-0.03</v>
      </c>
      <c r="F44" s="6">
        <v>-0.04</v>
      </c>
      <c r="G44" s="6">
        <v>-0.04</v>
      </c>
      <c r="H44" s="6">
        <v>-0.06</v>
      </c>
      <c r="I44" s="6">
        <v>-0.11</v>
      </c>
      <c r="J44" s="6">
        <v>0.26</v>
      </c>
      <c r="K44" s="6">
        <v>2.29</v>
      </c>
      <c r="L44" s="6">
        <v>-2.73</v>
      </c>
      <c r="M44" s="7">
        <v>-0.89</v>
      </c>
      <c r="N44" s="6">
        <v>-0.49</v>
      </c>
      <c r="O44" s="6">
        <v>0.05</v>
      </c>
      <c r="P44" s="6">
        <v>-1.02</v>
      </c>
      <c r="Q44" s="6">
        <v>0.55000000000000004</v>
      </c>
    </row>
    <row r="45" spans="1:17" ht="16" x14ac:dyDescent="0.2">
      <c r="A45" s="3" t="s">
        <v>51</v>
      </c>
      <c r="B45" s="4">
        <v>0</v>
      </c>
      <c r="C45" s="4">
        <v>0</v>
      </c>
      <c r="D45" s="6">
        <v>-0.02</v>
      </c>
      <c r="E45" s="6">
        <v>-0.03</v>
      </c>
      <c r="F45" s="6">
        <v>-0.04</v>
      </c>
      <c r="G45" s="6">
        <v>-0.04</v>
      </c>
      <c r="H45" s="6">
        <v>-0.06</v>
      </c>
      <c r="I45" s="6">
        <v>-0.11</v>
      </c>
      <c r="J45" s="6">
        <v>0.26</v>
      </c>
      <c r="K45" s="6">
        <v>2.29</v>
      </c>
      <c r="L45" s="6">
        <v>-2.73</v>
      </c>
      <c r="M45" s="7">
        <v>-0.89</v>
      </c>
      <c r="N45" s="6">
        <v>-0.49</v>
      </c>
      <c r="O45" s="6">
        <v>0.05</v>
      </c>
      <c r="P45" s="6">
        <v>-1.02</v>
      </c>
      <c r="Q45" s="6">
        <v>0.55000000000000004</v>
      </c>
    </row>
    <row r="46" spans="1:17" ht="16" x14ac:dyDescent="0.2">
      <c r="A46" s="3" t="s">
        <v>52</v>
      </c>
      <c r="B46" s="4">
        <v>-747000</v>
      </c>
      <c r="C46" s="4">
        <v>-2511000</v>
      </c>
      <c r="D46" s="4">
        <v>-16943000</v>
      </c>
      <c r="E46" s="4">
        <v>-10520000</v>
      </c>
      <c r="F46" s="4">
        <v>-23198000</v>
      </c>
      <c r="G46" s="4">
        <v>-25775000</v>
      </c>
      <c r="H46" s="4">
        <v>-64868000</v>
      </c>
      <c r="I46" s="4">
        <v>-105496000</v>
      </c>
      <c r="J46" s="4">
        <v>160213000</v>
      </c>
      <c r="K46" s="4">
        <v>334951000</v>
      </c>
      <c r="L46" s="4">
        <v>-731779000</v>
      </c>
      <c r="M46" s="5">
        <v>-466927000</v>
      </c>
      <c r="N46" s="4">
        <v>-158927000</v>
      </c>
      <c r="O46" s="4">
        <v>-164000000</v>
      </c>
      <c r="P46" s="4">
        <v>-279000000</v>
      </c>
      <c r="Q46" s="4">
        <v>135000000</v>
      </c>
    </row>
    <row r="47" spans="1:17" ht="16" x14ac:dyDescent="0.2">
      <c r="A47" s="3" t="s">
        <v>53</v>
      </c>
      <c r="B47" s="6">
        <v>-3.15</v>
      </c>
      <c r="C47" s="4">
        <v>-5</v>
      </c>
      <c r="D47" s="6">
        <v>-16.13</v>
      </c>
      <c r="E47" s="6">
        <v>-5.13</v>
      </c>
      <c r="F47" s="6">
        <v>-5.96</v>
      </c>
      <c r="G47" s="6">
        <v>-3.83</v>
      </c>
      <c r="H47" s="6">
        <v>-6.04</v>
      </c>
      <c r="I47" s="6">
        <v>-6.68</v>
      </c>
      <c r="J47" s="6">
        <v>5.47</v>
      </c>
      <c r="K47" s="6">
        <v>7.26</v>
      </c>
      <c r="L47" s="6">
        <v>-13.07</v>
      </c>
      <c r="M47" s="7">
        <v>-7.02</v>
      </c>
      <c r="N47" s="6">
        <v>-13.07</v>
      </c>
      <c r="O47" s="6">
        <v>-13.79</v>
      </c>
      <c r="P47" s="6">
        <v>-14.59</v>
      </c>
      <c r="Q47" s="6">
        <v>-7.02</v>
      </c>
    </row>
    <row r="48" spans="1:17" ht="16" x14ac:dyDescent="0.2">
      <c r="A48" s="3" t="s">
        <v>54</v>
      </c>
      <c r="B48" s="4">
        <v>-1514000</v>
      </c>
      <c r="C48" s="4">
        <v>-4269000</v>
      </c>
      <c r="D48" s="4">
        <v>-21615000</v>
      </c>
      <c r="E48" s="4">
        <v>-17756000</v>
      </c>
      <c r="F48" s="4">
        <v>-37165000</v>
      </c>
      <c r="G48" s="4">
        <v>-49157000</v>
      </c>
      <c r="H48" s="4">
        <v>-91920000</v>
      </c>
      <c r="I48" s="4">
        <v>-141147000</v>
      </c>
      <c r="J48" s="4">
        <v>90153000</v>
      </c>
      <c r="K48" s="4">
        <v>268643000</v>
      </c>
      <c r="L48" s="4">
        <v>-822299000</v>
      </c>
      <c r="M48" s="5">
        <v>-555749000</v>
      </c>
      <c r="N48" s="4">
        <v>-188749000</v>
      </c>
      <c r="O48" s="4">
        <v>-193000000</v>
      </c>
      <c r="P48" s="4">
        <v>-296000000</v>
      </c>
      <c r="Q48" s="4">
        <v>122000000</v>
      </c>
    </row>
    <row r="49" spans="1:17" ht="16" x14ac:dyDescent="0.2">
      <c r="A49" s="3" t="s">
        <v>55</v>
      </c>
      <c r="B49" s="4">
        <v>-1514000</v>
      </c>
      <c r="C49" s="4">
        <v>-4269000</v>
      </c>
      <c r="D49" s="4">
        <v>-21615000</v>
      </c>
      <c r="E49" s="4">
        <v>-17756000</v>
      </c>
      <c r="F49" s="4">
        <v>-37165000</v>
      </c>
      <c r="G49" s="4">
        <v>-49157000</v>
      </c>
      <c r="H49" s="4">
        <v>-91920000</v>
      </c>
      <c r="I49" s="4">
        <v>-141147000</v>
      </c>
      <c r="J49" s="4">
        <v>90153000</v>
      </c>
      <c r="K49" s="4">
        <v>268643000</v>
      </c>
      <c r="L49" s="4">
        <v>-822299000</v>
      </c>
      <c r="M49" s="5">
        <v>-555749000</v>
      </c>
      <c r="N49" s="4">
        <v>-188749000</v>
      </c>
      <c r="O49" s="4">
        <v>-193000000</v>
      </c>
      <c r="P49" s="4">
        <v>-296000000</v>
      </c>
      <c r="Q49" s="4">
        <v>122000000</v>
      </c>
    </row>
    <row r="50" spans="1:17" ht="16" x14ac:dyDescent="0.2">
      <c r="A50" s="3" t="s">
        <v>59</v>
      </c>
      <c r="B50" s="4" t="s">
        <v>22</v>
      </c>
      <c r="C50" s="4" t="s">
        <v>22</v>
      </c>
      <c r="D50" s="4" t="s">
        <v>22</v>
      </c>
      <c r="E50" s="4">
        <v>195833</v>
      </c>
      <c r="F50" s="4">
        <v>204911</v>
      </c>
      <c r="G50" s="4" t="s">
        <v>22</v>
      </c>
      <c r="H50" s="4">
        <v>268307</v>
      </c>
      <c r="I50" s="4">
        <v>315635</v>
      </c>
      <c r="J50" s="4">
        <v>418499</v>
      </c>
      <c r="K50" s="4">
        <v>461186</v>
      </c>
      <c r="L50" s="4">
        <v>482747</v>
      </c>
      <c r="M50" s="5">
        <v>573360</v>
      </c>
      <c r="N50" s="4">
        <v>149567</v>
      </c>
      <c r="O50" s="4">
        <v>130000</v>
      </c>
      <c r="P50" s="4">
        <v>146034</v>
      </c>
      <c r="Q50" s="4">
        <v>147759</v>
      </c>
    </row>
    <row r="51" spans="1:17" ht="16" x14ac:dyDescent="0.2">
      <c r="A51" s="3" t="s">
        <v>60</v>
      </c>
      <c r="B51" s="4" t="s">
        <v>22</v>
      </c>
      <c r="C51" s="4" t="s">
        <v>22</v>
      </c>
      <c r="D51" s="4" t="s">
        <v>22</v>
      </c>
      <c r="E51" s="4" t="s">
        <v>22</v>
      </c>
      <c r="F51" s="4" t="s">
        <v>22</v>
      </c>
      <c r="G51" s="4" t="s">
        <v>22</v>
      </c>
      <c r="H51" s="4" t="s">
        <v>22</v>
      </c>
      <c r="I51" s="4" t="s">
        <v>22</v>
      </c>
      <c r="J51" s="4" t="s">
        <v>22</v>
      </c>
      <c r="K51" s="4" t="s">
        <v>22</v>
      </c>
      <c r="L51" s="4" t="s">
        <v>22</v>
      </c>
      <c r="M51" s="5" t="s">
        <v>22</v>
      </c>
      <c r="N51" s="4" t="s">
        <v>22</v>
      </c>
      <c r="O51" s="4" t="s">
        <v>22</v>
      </c>
      <c r="P51" s="4" t="s">
        <v>22</v>
      </c>
      <c r="Q51" s="4" t="s">
        <v>22</v>
      </c>
    </row>
    <row r="52" spans="1:17" ht="16" x14ac:dyDescent="0.2">
      <c r="A52" s="3" t="s">
        <v>61</v>
      </c>
      <c r="B52" s="4">
        <v>767000</v>
      </c>
      <c r="C52" s="4">
        <v>1758000</v>
      </c>
      <c r="D52" s="4">
        <v>4672000</v>
      </c>
      <c r="E52" s="4">
        <v>7236000</v>
      </c>
      <c r="F52" s="4">
        <v>13967000</v>
      </c>
      <c r="G52" s="4">
        <v>23382000</v>
      </c>
      <c r="H52" s="4">
        <v>27052000</v>
      </c>
      <c r="I52" s="4">
        <v>35651000</v>
      </c>
      <c r="J52" s="4">
        <v>70060000</v>
      </c>
      <c r="K52" s="4">
        <v>66308000</v>
      </c>
      <c r="L52" s="4">
        <v>90520000</v>
      </c>
      <c r="M52" s="5">
        <v>88822000</v>
      </c>
      <c r="N52" s="4">
        <v>29822000</v>
      </c>
      <c r="O52" s="4">
        <v>29000000</v>
      </c>
      <c r="P52" s="4">
        <v>17000000</v>
      </c>
      <c r="Q52" s="4">
        <v>13000000</v>
      </c>
    </row>
    <row r="54" spans="1:17"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row>
    <row r="55" spans="1:17" ht="16" x14ac:dyDescent="0.2">
      <c r="A55" s="3" t="s">
        <v>62</v>
      </c>
      <c r="B55" s="4" t="s">
        <v>22</v>
      </c>
      <c r="C55" s="4">
        <v>88001000</v>
      </c>
      <c r="D55" s="4">
        <v>68384000</v>
      </c>
      <c r="E55" s="4">
        <v>202465000</v>
      </c>
      <c r="F55" s="4">
        <v>422898000</v>
      </c>
      <c r="G55" s="4">
        <v>1025677000</v>
      </c>
      <c r="H55" s="4">
        <v>2129082000</v>
      </c>
      <c r="I55" s="4">
        <v>2744728000</v>
      </c>
      <c r="J55" s="4">
        <v>6877756000</v>
      </c>
      <c r="K55" s="4">
        <v>8539320000</v>
      </c>
      <c r="L55" s="4">
        <v>6050473000</v>
      </c>
      <c r="M55" s="5">
        <v>6161000000</v>
      </c>
      <c r="N55" s="4">
        <v>6050473000</v>
      </c>
      <c r="O55" s="4">
        <v>5927000000</v>
      </c>
      <c r="P55" s="4">
        <v>5909000000</v>
      </c>
      <c r="Q55" s="4">
        <v>6161000000</v>
      </c>
    </row>
    <row r="56" spans="1:17" ht="16" x14ac:dyDescent="0.2">
      <c r="A56" s="3" t="s">
        <v>63</v>
      </c>
      <c r="B56" s="4" t="s">
        <v>22</v>
      </c>
      <c r="C56" s="4">
        <v>83529000</v>
      </c>
      <c r="D56" s="4">
        <v>59662000</v>
      </c>
      <c r="E56" s="4">
        <v>190173000</v>
      </c>
      <c r="F56" s="4">
        <v>392414000</v>
      </c>
      <c r="G56" s="4">
        <v>938039000</v>
      </c>
      <c r="H56" s="4">
        <v>1969670000</v>
      </c>
      <c r="I56" s="4">
        <v>2455194000</v>
      </c>
      <c r="J56" s="4">
        <v>6387967000</v>
      </c>
      <c r="K56" s="4">
        <v>7768093000</v>
      </c>
      <c r="L56" s="4">
        <v>5052950000</v>
      </c>
      <c r="M56" s="5">
        <v>4918000000</v>
      </c>
      <c r="N56" s="4">
        <v>5052950000</v>
      </c>
      <c r="O56" s="4">
        <v>4863000000</v>
      </c>
      <c r="P56" s="4">
        <v>4780000000</v>
      </c>
      <c r="Q56" s="4">
        <v>4918000000</v>
      </c>
    </row>
    <row r="57" spans="1:17" ht="16" x14ac:dyDescent="0.2">
      <c r="A57" s="3" t="s">
        <v>64</v>
      </c>
      <c r="B57" s="4" t="s">
        <v>22</v>
      </c>
      <c r="C57" s="4">
        <v>83529000</v>
      </c>
      <c r="D57" s="4">
        <v>41953000</v>
      </c>
      <c r="E57" s="4">
        <v>110070000</v>
      </c>
      <c r="F57" s="4">
        <v>84013000</v>
      </c>
      <c r="G57" s="4">
        <v>141677000</v>
      </c>
      <c r="H57" s="4">
        <v>410683000</v>
      </c>
      <c r="I57" s="4">
        <v>649916000</v>
      </c>
      <c r="J57" s="4">
        <v>2703597000</v>
      </c>
      <c r="K57" s="4">
        <v>2502992000</v>
      </c>
      <c r="L57" s="4">
        <v>1649328000</v>
      </c>
      <c r="M57" s="5">
        <v>1287000000</v>
      </c>
      <c r="N57" s="4">
        <v>1649328000</v>
      </c>
      <c r="O57" s="4">
        <v>1738000000</v>
      </c>
      <c r="P57" s="4">
        <v>1611000000</v>
      </c>
      <c r="Q57" s="4">
        <v>1287000000</v>
      </c>
    </row>
    <row r="58" spans="1:17" ht="16" x14ac:dyDescent="0.2">
      <c r="A58" s="3" t="s">
        <v>65</v>
      </c>
      <c r="B58" s="4" t="s">
        <v>22</v>
      </c>
      <c r="C58" s="4" t="s">
        <v>22</v>
      </c>
      <c r="D58" s="4">
        <v>17709000</v>
      </c>
      <c r="E58" s="4">
        <v>80103000</v>
      </c>
      <c r="F58" s="4">
        <v>308401000</v>
      </c>
      <c r="G58" s="4">
        <v>796362000</v>
      </c>
      <c r="H58" s="4">
        <v>1558987000</v>
      </c>
      <c r="I58" s="4">
        <v>1805278000</v>
      </c>
      <c r="J58" s="4">
        <v>3684370000</v>
      </c>
      <c r="K58" s="4">
        <v>5265101000</v>
      </c>
      <c r="L58" s="4">
        <v>3403622000</v>
      </c>
      <c r="M58" s="5">
        <v>3631000000</v>
      </c>
      <c r="N58" s="4">
        <v>3403622000</v>
      </c>
      <c r="O58" s="4">
        <v>3125000000</v>
      </c>
      <c r="P58" s="4">
        <v>3169000000</v>
      </c>
      <c r="Q58" s="4">
        <v>3631000000</v>
      </c>
    </row>
    <row r="59" spans="1:17" ht="16" x14ac:dyDescent="0.2">
      <c r="A59" s="3" t="s">
        <v>66</v>
      </c>
      <c r="B59" s="4" t="s">
        <v>22</v>
      </c>
      <c r="C59" s="4">
        <v>3391000</v>
      </c>
      <c r="D59" s="4">
        <v>7227000</v>
      </c>
      <c r="E59" s="4">
        <v>6089000</v>
      </c>
      <c r="F59" s="4">
        <v>21495000</v>
      </c>
      <c r="G59" s="4">
        <v>69040000</v>
      </c>
      <c r="H59" s="4">
        <v>133220000</v>
      </c>
      <c r="I59" s="4">
        <v>240701000</v>
      </c>
      <c r="J59" s="4">
        <v>421542000</v>
      </c>
      <c r="K59" s="4">
        <v>667954000</v>
      </c>
      <c r="L59" s="4">
        <v>857864000</v>
      </c>
      <c r="M59" s="5">
        <v>1081000000</v>
      </c>
      <c r="N59" s="4">
        <v>857864000</v>
      </c>
      <c r="O59" s="4">
        <v>905000000</v>
      </c>
      <c r="P59" s="4">
        <v>981000000</v>
      </c>
      <c r="Q59" s="4">
        <v>1081000000</v>
      </c>
    </row>
    <row r="60" spans="1:17" ht="16" x14ac:dyDescent="0.2">
      <c r="A60" s="3" t="s">
        <v>67</v>
      </c>
      <c r="B60" s="4" t="s">
        <v>22</v>
      </c>
      <c r="C60" s="4">
        <v>846000</v>
      </c>
      <c r="D60" s="4">
        <v>838000</v>
      </c>
      <c r="E60" s="4">
        <v>6089000</v>
      </c>
      <c r="F60" s="4">
        <v>21495000</v>
      </c>
      <c r="G60" s="4">
        <v>69040000</v>
      </c>
      <c r="H60" s="4">
        <v>103064000</v>
      </c>
      <c r="I60" s="4">
        <v>240701000</v>
      </c>
      <c r="J60" s="4">
        <v>365475000</v>
      </c>
      <c r="K60" s="4">
        <v>662931000</v>
      </c>
      <c r="L60" s="4">
        <v>853169000</v>
      </c>
      <c r="M60" s="5">
        <v>48000000</v>
      </c>
      <c r="N60" s="4">
        <v>853169000</v>
      </c>
      <c r="O60" s="4">
        <v>325000000</v>
      </c>
      <c r="P60" s="4">
        <v>65000000</v>
      </c>
      <c r="Q60" s="4">
        <v>48000000</v>
      </c>
    </row>
    <row r="61" spans="1:17" ht="16" x14ac:dyDescent="0.2">
      <c r="A61" s="3" t="s">
        <v>68</v>
      </c>
      <c r="B61" s="4" t="s">
        <v>22</v>
      </c>
      <c r="C61" s="4" t="s">
        <v>22</v>
      </c>
      <c r="D61" s="4" t="s">
        <v>22</v>
      </c>
      <c r="E61" s="4" t="s">
        <v>22</v>
      </c>
      <c r="F61" s="4" t="s">
        <v>22</v>
      </c>
      <c r="G61" s="4" t="s">
        <v>22</v>
      </c>
      <c r="H61" s="4" t="s">
        <v>22</v>
      </c>
      <c r="I61" s="4" t="s">
        <v>22</v>
      </c>
      <c r="J61" s="4" t="s">
        <v>22</v>
      </c>
      <c r="K61" s="4" t="s">
        <v>22</v>
      </c>
      <c r="L61" s="4" t="s">
        <v>22</v>
      </c>
      <c r="M61" s="5" t="s">
        <v>22</v>
      </c>
      <c r="N61" s="4" t="s">
        <v>22</v>
      </c>
      <c r="O61" s="4" t="s">
        <v>22</v>
      </c>
      <c r="P61" s="4" t="s">
        <v>22</v>
      </c>
      <c r="Q61" s="4" t="s">
        <v>22</v>
      </c>
    </row>
    <row r="62" spans="1:17" ht="16" x14ac:dyDescent="0.2">
      <c r="A62" s="3" t="s">
        <v>69</v>
      </c>
      <c r="B62" s="4" t="s">
        <v>22</v>
      </c>
      <c r="C62" s="4" t="s">
        <v>22</v>
      </c>
      <c r="D62" s="4" t="s">
        <v>22</v>
      </c>
      <c r="E62" s="4" t="s">
        <v>22</v>
      </c>
      <c r="F62" s="4" t="s">
        <v>22</v>
      </c>
      <c r="G62" s="4" t="s">
        <v>22</v>
      </c>
      <c r="H62" s="4">
        <v>15987000</v>
      </c>
      <c r="I62" s="4">
        <v>26186000</v>
      </c>
      <c r="J62" s="4">
        <v>40880000</v>
      </c>
      <c r="K62" s="4">
        <v>69697000</v>
      </c>
      <c r="L62" s="4">
        <v>209158000</v>
      </c>
      <c r="M62" s="5">
        <v>679000000</v>
      </c>
      <c r="N62" s="4">
        <v>209158000</v>
      </c>
      <c r="O62" s="4">
        <v>408000000</v>
      </c>
      <c r="P62" s="4">
        <v>547000000</v>
      </c>
      <c r="Q62" s="4">
        <v>679000000</v>
      </c>
    </row>
    <row r="63" spans="1:17" ht="16" x14ac:dyDescent="0.2">
      <c r="A63" s="3" t="s">
        <v>70</v>
      </c>
      <c r="B63" s="4" t="s">
        <v>22</v>
      </c>
      <c r="C63" s="4">
        <v>2545000</v>
      </c>
      <c r="D63" s="4">
        <v>6389000</v>
      </c>
      <c r="E63" s="4" t="s">
        <v>22</v>
      </c>
      <c r="F63" s="4" t="s">
        <v>22</v>
      </c>
      <c r="G63" s="4" t="s">
        <v>22</v>
      </c>
      <c r="H63" s="4">
        <v>14169000</v>
      </c>
      <c r="I63" s="4">
        <v>-26186000</v>
      </c>
      <c r="J63" s="4">
        <v>15187000</v>
      </c>
      <c r="K63" s="4">
        <v>-64674000</v>
      </c>
      <c r="L63" s="4">
        <v>-204463000</v>
      </c>
      <c r="M63" s="5">
        <v>354000000</v>
      </c>
      <c r="N63" s="4">
        <v>-204463000</v>
      </c>
      <c r="O63" s="4">
        <v>172000000</v>
      </c>
      <c r="P63" s="4">
        <v>369000000</v>
      </c>
      <c r="Q63" s="4">
        <v>354000000</v>
      </c>
    </row>
    <row r="64" spans="1:17" ht="16" x14ac:dyDescent="0.2">
      <c r="A64" s="3" t="s">
        <v>71</v>
      </c>
      <c r="B64" s="4" t="s">
        <v>22</v>
      </c>
      <c r="C64" s="4" t="s">
        <v>22</v>
      </c>
      <c r="D64" s="4" t="s">
        <v>22</v>
      </c>
      <c r="E64" s="4" t="s">
        <v>22</v>
      </c>
      <c r="F64" s="4" t="s">
        <v>22</v>
      </c>
      <c r="G64" s="4" t="s">
        <v>22</v>
      </c>
      <c r="H64" s="4" t="s">
        <v>22</v>
      </c>
      <c r="I64" s="4" t="s">
        <v>22</v>
      </c>
      <c r="J64" s="4" t="s">
        <v>22</v>
      </c>
      <c r="K64" s="4" t="s">
        <v>22</v>
      </c>
      <c r="L64" s="4" t="s">
        <v>22</v>
      </c>
      <c r="M64" s="5" t="s">
        <v>22</v>
      </c>
      <c r="N64" s="4" t="s">
        <v>22</v>
      </c>
      <c r="O64" s="4" t="s">
        <v>22</v>
      </c>
      <c r="P64" s="4" t="s">
        <v>22</v>
      </c>
      <c r="Q64" s="4" t="s">
        <v>22</v>
      </c>
    </row>
    <row r="65" spans="1:17" ht="16" x14ac:dyDescent="0.2">
      <c r="A65" s="3" t="s">
        <v>72</v>
      </c>
      <c r="B65" s="4" t="s">
        <v>22</v>
      </c>
      <c r="C65" s="4" t="s">
        <v>22</v>
      </c>
      <c r="D65" s="4" t="s">
        <v>22</v>
      </c>
      <c r="E65" s="4" t="s">
        <v>22</v>
      </c>
      <c r="F65" s="4" t="s">
        <v>22</v>
      </c>
      <c r="G65" s="4" t="s">
        <v>22</v>
      </c>
      <c r="H65" s="4" t="s">
        <v>22</v>
      </c>
      <c r="I65" s="4" t="s">
        <v>22</v>
      </c>
      <c r="J65" s="4" t="s">
        <v>22</v>
      </c>
      <c r="K65" s="4" t="s">
        <v>22</v>
      </c>
      <c r="L65" s="4" t="s">
        <v>22</v>
      </c>
      <c r="M65" s="5" t="s">
        <v>22</v>
      </c>
      <c r="N65" s="4" t="s">
        <v>22</v>
      </c>
      <c r="O65" s="4" t="s">
        <v>22</v>
      </c>
      <c r="P65" s="4" t="s">
        <v>22</v>
      </c>
      <c r="Q65" s="4" t="s">
        <v>22</v>
      </c>
    </row>
    <row r="66" spans="1:17" ht="16" x14ac:dyDescent="0.2">
      <c r="A66" s="3" t="s">
        <v>73</v>
      </c>
      <c r="B66" s="4" t="s">
        <v>22</v>
      </c>
      <c r="C66" s="4" t="s">
        <v>22</v>
      </c>
      <c r="D66" s="4" t="s">
        <v>22</v>
      </c>
      <c r="E66" s="4" t="s">
        <v>22</v>
      </c>
      <c r="F66" s="4" t="s">
        <v>22</v>
      </c>
      <c r="G66" s="4" t="s">
        <v>22</v>
      </c>
      <c r="H66" s="4" t="s">
        <v>22</v>
      </c>
      <c r="I66" s="4" t="s">
        <v>22</v>
      </c>
      <c r="J66" s="4" t="s">
        <v>22</v>
      </c>
      <c r="K66" s="4" t="s">
        <v>22</v>
      </c>
      <c r="L66" s="4" t="s">
        <v>22</v>
      </c>
      <c r="M66" s="5" t="s">
        <v>22</v>
      </c>
      <c r="N66" s="4" t="s">
        <v>22</v>
      </c>
      <c r="O66" s="4" t="s">
        <v>22</v>
      </c>
      <c r="P66" s="4" t="s">
        <v>22</v>
      </c>
      <c r="Q66" s="4" t="s">
        <v>22</v>
      </c>
    </row>
    <row r="67" spans="1:17" ht="16" x14ac:dyDescent="0.2">
      <c r="A67" s="3" t="s">
        <v>74</v>
      </c>
      <c r="B67" s="4" t="s">
        <v>22</v>
      </c>
      <c r="C67" s="4" t="s">
        <v>22</v>
      </c>
      <c r="D67" s="4" t="s">
        <v>22</v>
      </c>
      <c r="E67" s="4" t="s">
        <v>22</v>
      </c>
      <c r="F67" s="4" t="s">
        <v>22</v>
      </c>
      <c r="G67" s="4" t="s">
        <v>22</v>
      </c>
      <c r="H67" s="4" t="s">
        <v>22</v>
      </c>
      <c r="I67" s="4" t="s">
        <v>22</v>
      </c>
      <c r="J67" s="4" t="s">
        <v>22</v>
      </c>
      <c r="K67" s="4" t="s">
        <v>22</v>
      </c>
      <c r="L67" s="4" t="s">
        <v>22</v>
      </c>
      <c r="M67" s="5" t="s">
        <v>22</v>
      </c>
      <c r="N67" s="4" t="s">
        <v>22</v>
      </c>
      <c r="O67" s="4" t="s">
        <v>22</v>
      </c>
      <c r="P67" s="4" t="s">
        <v>22</v>
      </c>
      <c r="Q67" s="4" t="s">
        <v>22</v>
      </c>
    </row>
    <row r="68" spans="1:17" ht="16" x14ac:dyDescent="0.2">
      <c r="A68" s="3" t="s">
        <v>75</v>
      </c>
      <c r="B68" s="4" t="s">
        <v>22</v>
      </c>
      <c r="C68" s="4" t="s">
        <v>22</v>
      </c>
      <c r="D68" s="4" t="s">
        <v>22</v>
      </c>
      <c r="E68" s="4" t="s">
        <v>22</v>
      </c>
      <c r="F68" s="4" t="s">
        <v>22</v>
      </c>
      <c r="G68" s="4" t="s">
        <v>22</v>
      </c>
      <c r="H68" s="4" t="s">
        <v>22</v>
      </c>
      <c r="I68" s="4" t="s">
        <v>22</v>
      </c>
      <c r="J68" s="4" t="s">
        <v>22</v>
      </c>
      <c r="K68" s="4" t="s">
        <v>22</v>
      </c>
      <c r="L68" s="4" t="s">
        <v>22</v>
      </c>
      <c r="M68" s="5" t="s">
        <v>22</v>
      </c>
      <c r="N68" s="4" t="s">
        <v>22</v>
      </c>
      <c r="O68" s="4" t="s">
        <v>22</v>
      </c>
      <c r="P68" s="4" t="s">
        <v>22</v>
      </c>
      <c r="Q68" s="4" t="s">
        <v>22</v>
      </c>
    </row>
    <row r="69" spans="1:17" ht="16" x14ac:dyDescent="0.2">
      <c r="A69" s="3" t="s">
        <v>76</v>
      </c>
      <c r="B69" s="4" t="s">
        <v>22</v>
      </c>
      <c r="C69" s="4" t="s">
        <v>22</v>
      </c>
      <c r="D69" s="4" t="s">
        <v>22</v>
      </c>
      <c r="E69" s="4" t="s">
        <v>22</v>
      </c>
      <c r="F69" s="4" t="s">
        <v>22</v>
      </c>
      <c r="G69" s="4" t="s">
        <v>22</v>
      </c>
      <c r="H69" s="4" t="s">
        <v>22</v>
      </c>
      <c r="I69" s="4" t="s">
        <v>22</v>
      </c>
      <c r="J69" s="4" t="s">
        <v>22</v>
      </c>
      <c r="K69" s="4" t="s">
        <v>22</v>
      </c>
      <c r="L69" s="4" t="s">
        <v>22</v>
      </c>
      <c r="M69" s="5" t="s">
        <v>22</v>
      </c>
      <c r="N69" s="4" t="s">
        <v>22</v>
      </c>
      <c r="O69" s="4" t="s">
        <v>22</v>
      </c>
      <c r="P69" s="4" t="s">
        <v>22</v>
      </c>
      <c r="Q69" s="4" t="s">
        <v>22</v>
      </c>
    </row>
    <row r="70" spans="1:17" ht="16" x14ac:dyDescent="0.2">
      <c r="A70" s="3" t="s">
        <v>77</v>
      </c>
      <c r="B70" s="4" t="s">
        <v>22</v>
      </c>
      <c r="C70" s="4">
        <v>1081000</v>
      </c>
      <c r="D70" s="4">
        <v>1495000</v>
      </c>
      <c r="E70" s="4">
        <v>6203000</v>
      </c>
      <c r="F70" s="4">
        <v>8989000</v>
      </c>
      <c r="G70" s="4">
        <v>18598000</v>
      </c>
      <c r="H70" s="4">
        <v>26192000</v>
      </c>
      <c r="I70" s="4">
        <v>48833000</v>
      </c>
      <c r="J70" s="4">
        <v>68247000</v>
      </c>
      <c r="K70" s="4">
        <v>103273000</v>
      </c>
      <c r="L70" s="4">
        <v>139659000</v>
      </c>
      <c r="M70" s="5">
        <v>162000000</v>
      </c>
      <c r="N70" s="4">
        <v>139659000</v>
      </c>
      <c r="O70" s="4">
        <v>159000000</v>
      </c>
      <c r="P70" s="4">
        <v>148000000</v>
      </c>
      <c r="Q70" s="4">
        <v>162000000</v>
      </c>
    </row>
    <row r="71" spans="1:17" ht="16" x14ac:dyDescent="0.2">
      <c r="A71" s="3" t="s">
        <v>78</v>
      </c>
      <c r="B71" s="4" t="s">
        <v>22</v>
      </c>
      <c r="C71" s="4" t="s">
        <v>22</v>
      </c>
      <c r="D71" s="4" t="s">
        <v>22</v>
      </c>
      <c r="E71" s="4" t="s">
        <v>22</v>
      </c>
      <c r="F71" s="4" t="s">
        <v>22</v>
      </c>
      <c r="G71" s="4" t="s">
        <v>22</v>
      </c>
      <c r="H71" s="4" t="s">
        <v>22</v>
      </c>
      <c r="I71" s="4" t="s">
        <v>22</v>
      </c>
      <c r="J71" s="4" t="s">
        <v>22</v>
      </c>
      <c r="K71" s="4" t="s">
        <v>22</v>
      </c>
      <c r="L71" s="4" t="s">
        <v>22</v>
      </c>
      <c r="M71" s="5" t="s">
        <v>22</v>
      </c>
      <c r="N71" s="4" t="s">
        <v>22</v>
      </c>
      <c r="O71" s="4" t="s">
        <v>22</v>
      </c>
      <c r="P71" s="4" t="s">
        <v>22</v>
      </c>
      <c r="Q71" s="4" t="s">
        <v>22</v>
      </c>
    </row>
    <row r="72" spans="1:17" ht="16" x14ac:dyDescent="0.2">
      <c r="A72" s="3" t="s">
        <v>79</v>
      </c>
      <c r="B72" s="4" t="s">
        <v>22</v>
      </c>
      <c r="C72" s="4" t="s">
        <v>22</v>
      </c>
      <c r="D72" s="4" t="s">
        <v>22</v>
      </c>
      <c r="E72" s="4" t="s">
        <v>22</v>
      </c>
      <c r="F72" s="4" t="s">
        <v>22</v>
      </c>
      <c r="G72" s="4" t="s">
        <v>22</v>
      </c>
      <c r="H72" s="4" t="s">
        <v>22</v>
      </c>
      <c r="I72" s="4" t="s">
        <v>22</v>
      </c>
      <c r="J72" s="4" t="s">
        <v>22</v>
      </c>
      <c r="K72" s="4" t="s">
        <v>22</v>
      </c>
      <c r="L72" s="4" t="s">
        <v>22</v>
      </c>
      <c r="M72" s="5" t="s">
        <v>22</v>
      </c>
      <c r="N72" s="4" t="s">
        <v>22</v>
      </c>
      <c r="O72" s="4" t="s">
        <v>22</v>
      </c>
      <c r="P72" s="4" t="s">
        <v>22</v>
      </c>
      <c r="Q72" s="4" t="s">
        <v>22</v>
      </c>
    </row>
    <row r="73" spans="1:17" ht="16" x14ac:dyDescent="0.2">
      <c r="A73" s="3" t="s">
        <v>80</v>
      </c>
      <c r="B73" s="4" t="s">
        <v>22</v>
      </c>
      <c r="C73" s="4" t="s">
        <v>22</v>
      </c>
      <c r="D73" s="4" t="s">
        <v>22</v>
      </c>
      <c r="E73" s="4" t="s">
        <v>22</v>
      </c>
      <c r="F73" s="4" t="s">
        <v>22</v>
      </c>
      <c r="G73" s="4" t="s">
        <v>22</v>
      </c>
      <c r="H73" s="4" t="s">
        <v>22</v>
      </c>
      <c r="I73" s="4" t="s">
        <v>22</v>
      </c>
      <c r="J73" s="4" t="s">
        <v>22</v>
      </c>
      <c r="K73" s="4" t="s">
        <v>22</v>
      </c>
      <c r="L73" s="4" t="s">
        <v>22</v>
      </c>
      <c r="M73" s="5" t="s">
        <v>22</v>
      </c>
      <c r="N73" s="4" t="s">
        <v>22</v>
      </c>
      <c r="O73" s="4" t="s">
        <v>22</v>
      </c>
      <c r="P73" s="4" t="s">
        <v>22</v>
      </c>
      <c r="Q73" s="4" t="s">
        <v>22</v>
      </c>
    </row>
    <row r="74" spans="1:17" ht="16" x14ac:dyDescent="0.2">
      <c r="A74" s="3" t="s">
        <v>81</v>
      </c>
      <c r="B74" s="4" t="s">
        <v>22</v>
      </c>
      <c r="C74" s="4" t="s">
        <v>22</v>
      </c>
      <c r="D74" s="4" t="s">
        <v>22</v>
      </c>
      <c r="E74" s="4" t="s">
        <v>22</v>
      </c>
      <c r="F74" s="4" t="s">
        <v>22</v>
      </c>
      <c r="G74" s="4" t="s">
        <v>22</v>
      </c>
      <c r="H74" s="4" t="s">
        <v>22</v>
      </c>
      <c r="I74" s="4" t="s">
        <v>22</v>
      </c>
      <c r="J74" s="4" t="s">
        <v>22</v>
      </c>
      <c r="K74" s="4" t="s">
        <v>22</v>
      </c>
      <c r="L74" s="4" t="s">
        <v>22</v>
      </c>
      <c r="M74" s="5" t="s">
        <v>22</v>
      </c>
      <c r="N74" s="4" t="s">
        <v>22</v>
      </c>
      <c r="O74" s="4" t="s">
        <v>22</v>
      </c>
      <c r="P74" s="4" t="s">
        <v>22</v>
      </c>
      <c r="Q74" s="4" t="s">
        <v>22</v>
      </c>
    </row>
    <row r="75" spans="1:17" ht="16" x14ac:dyDescent="0.2">
      <c r="A75" s="3" t="s">
        <v>82</v>
      </c>
      <c r="B75" s="4" t="s">
        <v>22</v>
      </c>
      <c r="C75" s="4" t="s">
        <v>22</v>
      </c>
      <c r="D75" s="4" t="s">
        <v>22</v>
      </c>
      <c r="E75" s="4" t="s">
        <v>22</v>
      </c>
      <c r="F75" s="4" t="s">
        <v>22</v>
      </c>
      <c r="G75" s="4" t="s">
        <v>22</v>
      </c>
      <c r="H75" s="4" t="s">
        <v>22</v>
      </c>
      <c r="I75" s="4" t="s">
        <v>22</v>
      </c>
      <c r="J75" s="4" t="s">
        <v>22</v>
      </c>
      <c r="K75" s="4" t="s">
        <v>22</v>
      </c>
      <c r="L75" s="4" t="s">
        <v>22</v>
      </c>
      <c r="M75" s="5" t="s">
        <v>22</v>
      </c>
      <c r="N75" s="4" t="s">
        <v>22</v>
      </c>
      <c r="O75" s="4" t="s">
        <v>22</v>
      </c>
      <c r="P75" s="4" t="s">
        <v>22</v>
      </c>
      <c r="Q75" s="4" t="s">
        <v>22</v>
      </c>
    </row>
    <row r="76" spans="1:17" ht="16" x14ac:dyDescent="0.2">
      <c r="A76" s="3" t="s">
        <v>83</v>
      </c>
      <c r="B76" s="4" t="s">
        <v>22</v>
      </c>
      <c r="C76" s="4">
        <v>7787000</v>
      </c>
      <c r="D76" s="4">
        <v>26809000</v>
      </c>
      <c r="E76" s="4">
        <v>41247000</v>
      </c>
      <c r="F76" s="4">
        <v>67660000</v>
      </c>
      <c r="G76" s="4">
        <v>87887000</v>
      </c>
      <c r="H76" s="4">
        <v>125703000</v>
      </c>
      <c r="I76" s="4">
        <v>744751000</v>
      </c>
      <c r="J76" s="4">
        <v>885149000</v>
      </c>
      <c r="K76" s="4">
        <v>4800852000</v>
      </c>
      <c r="L76" s="4">
        <v>4706678000</v>
      </c>
      <c r="M76" s="5">
        <v>4303000000</v>
      </c>
      <c r="N76" s="4">
        <v>4706678000</v>
      </c>
      <c r="O76" s="4">
        <v>5037000000</v>
      </c>
      <c r="P76" s="4">
        <v>3794000000</v>
      </c>
      <c r="Q76" s="4">
        <v>4303000000</v>
      </c>
    </row>
    <row r="77" spans="1:17" ht="16" x14ac:dyDescent="0.2">
      <c r="A77" s="3" t="s">
        <v>84</v>
      </c>
      <c r="B77" s="4" t="s">
        <v>22</v>
      </c>
      <c r="C77" s="4">
        <v>4488000</v>
      </c>
      <c r="D77" s="4">
        <v>21728000</v>
      </c>
      <c r="E77" s="4">
        <v>33048000</v>
      </c>
      <c r="F77" s="4">
        <v>45719000</v>
      </c>
      <c r="G77" s="4">
        <v>50360000</v>
      </c>
      <c r="H77" s="4">
        <v>61612000</v>
      </c>
      <c r="I77" s="4">
        <v>199911000</v>
      </c>
      <c r="J77" s="4">
        <v>111863000</v>
      </c>
      <c r="K77" s="4">
        <v>174642000</v>
      </c>
      <c r="L77" s="4">
        <v>332389000</v>
      </c>
      <c r="M77" s="5">
        <v>124000000</v>
      </c>
      <c r="N77" s="4">
        <v>332389000</v>
      </c>
      <c r="O77" s="4">
        <v>482000000</v>
      </c>
      <c r="P77" s="4">
        <v>170000000</v>
      </c>
      <c r="Q77" s="4">
        <v>124000000</v>
      </c>
    </row>
    <row r="78" spans="1:17" ht="16" x14ac:dyDescent="0.2">
      <c r="A78" s="3" t="s">
        <v>85</v>
      </c>
      <c r="B78" s="4" t="s">
        <v>22</v>
      </c>
      <c r="C78" s="4">
        <v>6790000</v>
      </c>
      <c r="D78" s="4">
        <v>24866000</v>
      </c>
      <c r="E78" s="4">
        <v>41833000</v>
      </c>
      <c r="F78" s="4">
        <v>64375000</v>
      </c>
      <c r="G78" s="4">
        <v>85362000</v>
      </c>
      <c r="H78" s="4">
        <v>91787000</v>
      </c>
      <c r="I78" s="4">
        <v>246172000</v>
      </c>
      <c r="J78" s="4">
        <v>211477000</v>
      </c>
      <c r="K78" s="4">
        <v>301914000</v>
      </c>
      <c r="L78" s="4">
        <v>485966000</v>
      </c>
      <c r="M78" s="5">
        <v>124000000</v>
      </c>
      <c r="N78" s="4">
        <v>485966000</v>
      </c>
      <c r="O78" s="4">
        <v>482000000</v>
      </c>
      <c r="P78" s="4">
        <v>170000000</v>
      </c>
      <c r="Q78" s="4">
        <v>124000000</v>
      </c>
    </row>
    <row r="79" spans="1:17" ht="16" x14ac:dyDescent="0.2">
      <c r="A79" s="3" t="s">
        <v>86</v>
      </c>
      <c r="B79" s="4" t="s">
        <v>22</v>
      </c>
      <c r="C79" s="4">
        <v>2302000</v>
      </c>
      <c r="D79" s="4">
        <v>3138000</v>
      </c>
      <c r="E79" s="4">
        <v>8785000</v>
      </c>
      <c r="F79" s="4">
        <v>18656000</v>
      </c>
      <c r="G79" s="4">
        <v>35002000</v>
      </c>
      <c r="H79" s="4">
        <v>30175000</v>
      </c>
      <c r="I79" s="4">
        <v>46261000</v>
      </c>
      <c r="J79" s="4">
        <v>99614000</v>
      </c>
      <c r="K79" s="4">
        <v>127272000</v>
      </c>
      <c r="L79" s="4">
        <v>153577000</v>
      </c>
      <c r="M79" s="5" t="s">
        <v>22</v>
      </c>
      <c r="N79" s="4">
        <v>153577000</v>
      </c>
      <c r="O79" s="4" t="s">
        <v>22</v>
      </c>
      <c r="P79" s="4" t="s">
        <v>22</v>
      </c>
      <c r="Q79" s="4" t="s">
        <v>22</v>
      </c>
    </row>
    <row r="80" spans="1:17" ht="16" x14ac:dyDescent="0.2">
      <c r="A80" s="3" t="s">
        <v>87</v>
      </c>
      <c r="B80" s="4" t="s">
        <v>22</v>
      </c>
      <c r="C80" s="4" t="s">
        <v>22</v>
      </c>
      <c r="D80" s="4" t="s">
        <v>22</v>
      </c>
      <c r="E80" s="4" t="s">
        <v>22</v>
      </c>
      <c r="F80" s="4" t="s">
        <v>22</v>
      </c>
      <c r="G80" s="4" t="s">
        <v>22</v>
      </c>
      <c r="H80" s="4" t="s">
        <v>22</v>
      </c>
      <c r="I80" s="4">
        <v>2500000</v>
      </c>
      <c r="J80" s="4">
        <v>173454000</v>
      </c>
      <c r="K80" s="4">
        <v>3955545000</v>
      </c>
      <c r="L80" s="4">
        <v>1953460000</v>
      </c>
      <c r="M80" s="5">
        <v>3680000000</v>
      </c>
      <c r="N80" s="4">
        <v>1953460000</v>
      </c>
      <c r="O80" s="4">
        <v>2277000000</v>
      </c>
      <c r="P80" s="4">
        <v>3132000000</v>
      </c>
      <c r="Q80" s="4">
        <v>3680000000</v>
      </c>
    </row>
    <row r="81" spans="1:17" ht="16" x14ac:dyDescent="0.2">
      <c r="A81" s="3" t="s">
        <v>88</v>
      </c>
      <c r="B81" s="4" t="s">
        <v>22</v>
      </c>
      <c r="C81" s="4" t="s">
        <v>22</v>
      </c>
      <c r="D81" s="4" t="s">
        <v>22</v>
      </c>
      <c r="E81" s="4" t="s">
        <v>22</v>
      </c>
      <c r="F81" s="4" t="s">
        <v>22</v>
      </c>
      <c r="G81" s="4" t="s">
        <v>22</v>
      </c>
      <c r="H81" s="4" t="s">
        <v>22</v>
      </c>
      <c r="I81" s="4">
        <v>2500000</v>
      </c>
      <c r="J81" s="4">
        <v>173454000</v>
      </c>
      <c r="K81" s="4">
        <v>3955545000</v>
      </c>
      <c r="L81" s="4">
        <v>1953460000</v>
      </c>
      <c r="M81" s="5">
        <v>3680000000</v>
      </c>
      <c r="N81" s="4">
        <v>1953460000</v>
      </c>
      <c r="O81" s="4">
        <v>2277000000</v>
      </c>
      <c r="P81" s="4">
        <v>3132000000</v>
      </c>
      <c r="Q81" s="4">
        <v>3680000000</v>
      </c>
    </row>
    <row r="82" spans="1:17" ht="16" x14ac:dyDescent="0.2">
      <c r="A82" s="3" t="s">
        <v>89</v>
      </c>
      <c r="B82" s="4" t="s">
        <v>22</v>
      </c>
      <c r="C82" s="4" t="s">
        <v>22</v>
      </c>
      <c r="D82" s="4" t="s">
        <v>22</v>
      </c>
      <c r="E82" s="4" t="s">
        <v>22</v>
      </c>
      <c r="F82" s="4" t="s">
        <v>22</v>
      </c>
      <c r="G82" s="4" t="s">
        <v>22</v>
      </c>
      <c r="H82" s="4" t="s">
        <v>22</v>
      </c>
      <c r="I82" s="4" t="s">
        <v>22</v>
      </c>
      <c r="J82" s="4" t="s">
        <v>22</v>
      </c>
      <c r="K82" s="4" t="s">
        <v>22</v>
      </c>
      <c r="L82" s="4" t="s">
        <v>22</v>
      </c>
      <c r="M82" s="5" t="s">
        <v>22</v>
      </c>
      <c r="N82" s="4" t="s">
        <v>22</v>
      </c>
      <c r="O82" s="4" t="s">
        <v>22</v>
      </c>
      <c r="P82" s="4" t="s">
        <v>22</v>
      </c>
      <c r="Q82" s="4" t="s">
        <v>22</v>
      </c>
    </row>
    <row r="83" spans="1:17" ht="16" x14ac:dyDescent="0.2">
      <c r="A83" s="3" t="s">
        <v>90</v>
      </c>
      <c r="B83" s="4" t="s">
        <v>22</v>
      </c>
      <c r="C83" s="4">
        <v>3299000</v>
      </c>
      <c r="D83" s="4">
        <v>5081000</v>
      </c>
      <c r="E83" s="4">
        <v>8199000</v>
      </c>
      <c r="F83" s="4">
        <v>21941000</v>
      </c>
      <c r="G83" s="4">
        <v>37527000</v>
      </c>
      <c r="H83" s="4">
        <v>64091000</v>
      </c>
      <c r="I83" s="4">
        <v>542340000</v>
      </c>
      <c r="J83" s="4">
        <v>599832000</v>
      </c>
      <c r="K83" s="4">
        <v>670665000</v>
      </c>
      <c r="L83" s="4">
        <v>2420829000</v>
      </c>
      <c r="M83" s="5">
        <v>499000000</v>
      </c>
      <c r="N83" s="4">
        <v>2420829000</v>
      </c>
      <c r="O83" s="4">
        <v>2278000000</v>
      </c>
      <c r="P83" s="4">
        <v>492000000</v>
      </c>
      <c r="Q83" s="4">
        <v>499000000</v>
      </c>
    </row>
    <row r="84" spans="1:17" ht="16" x14ac:dyDescent="0.2">
      <c r="A84" s="3" t="s">
        <v>91</v>
      </c>
      <c r="B84" s="4" t="s">
        <v>22</v>
      </c>
      <c r="C84" s="4">
        <v>3299000</v>
      </c>
      <c r="D84" s="4">
        <v>5081000</v>
      </c>
      <c r="E84" s="4">
        <v>8199000</v>
      </c>
      <c r="F84" s="4">
        <v>21941000</v>
      </c>
      <c r="G84" s="4">
        <v>37527000</v>
      </c>
      <c r="H84" s="4">
        <v>64091000</v>
      </c>
      <c r="I84" s="4">
        <v>479147000</v>
      </c>
      <c r="J84" s="4">
        <v>447541000</v>
      </c>
      <c r="K84" s="4">
        <v>495024000</v>
      </c>
      <c r="L84" s="4">
        <v>2226430000</v>
      </c>
      <c r="M84" s="5">
        <v>460000000</v>
      </c>
      <c r="N84" s="4">
        <v>2226430000</v>
      </c>
      <c r="O84" s="4">
        <v>2237000000</v>
      </c>
      <c r="P84" s="4">
        <v>453000000</v>
      </c>
      <c r="Q84" s="4">
        <v>460000000</v>
      </c>
    </row>
    <row r="85" spans="1:17" ht="16" x14ac:dyDescent="0.2">
      <c r="A85" s="3" t="s">
        <v>92</v>
      </c>
      <c r="B85" s="4" t="s">
        <v>22</v>
      </c>
      <c r="C85" s="4">
        <v>2373000</v>
      </c>
      <c r="D85" s="4">
        <v>2373000</v>
      </c>
      <c r="E85" s="4">
        <v>2373000</v>
      </c>
      <c r="F85" s="4">
        <v>15504000</v>
      </c>
      <c r="G85" s="4">
        <v>20317000</v>
      </c>
      <c r="H85" s="4">
        <v>38019000</v>
      </c>
      <c r="I85" s="4">
        <v>311865000</v>
      </c>
      <c r="J85" s="4">
        <v>311865000</v>
      </c>
      <c r="K85" s="4">
        <v>356528000</v>
      </c>
      <c r="L85" s="4">
        <v>1836282000</v>
      </c>
      <c r="M85" s="5">
        <v>427000000</v>
      </c>
      <c r="N85" s="4">
        <v>1836282000</v>
      </c>
      <c r="O85" s="4">
        <v>1865000000</v>
      </c>
      <c r="P85" s="4">
        <v>427000000</v>
      </c>
      <c r="Q85" s="4">
        <v>427000000</v>
      </c>
    </row>
    <row r="86" spans="1:17" ht="16" x14ac:dyDescent="0.2">
      <c r="A86" s="3" t="s">
        <v>93</v>
      </c>
      <c r="B86" s="4" t="s">
        <v>22</v>
      </c>
      <c r="C86" s="4">
        <v>926000</v>
      </c>
      <c r="D86" s="4">
        <v>2708000</v>
      </c>
      <c r="E86" s="4">
        <v>5826000</v>
      </c>
      <c r="F86" s="4">
        <v>6437000</v>
      </c>
      <c r="G86" s="4">
        <v>17210000</v>
      </c>
      <c r="H86" s="4">
        <v>26072000</v>
      </c>
      <c r="I86" s="4">
        <v>167282000</v>
      </c>
      <c r="J86" s="4">
        <v>135676000</v>
      </c>
      <c r="K86" s="4">
        <v>138496000</v>
      </c>
      <c r="L86" s="4">
        <v>390148000</v>
      </c>
      <c r="M86" s="5">
        <v>33000000</v>
      </c>
      <c r="N86" s="4">
        <v>390148000</v>
      </c>
      <c r="O86" s="4">
        <v>372000000</v>
      </c>
      <c r="P86" s="4">
        <v>26000000</v>
      </c>
      <c r="Q86" s="4">
        <v>33000000</v>
      </c>
    </row>
    <row r="87" spans="1:17" ht="16" x14ac:dyDescent="0.2">
      <c r="A87" s="3" t="s">
        <v>94</v>
      </c>
      <c r="B87" s="4" t="s">
        <v>22</v>
      </c>
      <c r="C87" s="4" t="s">
        <v>22</v>
      </c>
      <c r="D87" s="4" t="s">
        <v>22</v>
      </c>
      <c r="E87" s="4" t="s">
        <v>22</v>
      </c>
      <c r="F87" s="4" t="s">
        <v>22</v>
      </c>
      <c r="G87" s="4" t="s">
        <v>22</v>
      </c>
      <c r="H87" s="4" t="s">
        <v>22</v>
      </c>
      <c r="I87" s="4" t="s">
        <v>22</v>
      </c>
      <c r="J87" s="4" t="s">
        <v>22</v>
      </c>
      <c r="K87" s="4" t="s">
        <v>22</v>
      </c>
      <c r="L87" s="4" t="s">
        <v>22</v>
      </c>
      <c r="M87" s="5" t="s">
        <v>22</v>
      </c>
      <c r="N87" s="4" t="s">
        <v>22</v>
      </c>
      <c r="O87" s="4" t="s">
        <v>22</v>
      </c>
      <c r="P87" s="4" t="s">
        <v>22</v>
      </c>
      <c r="Q87" s="4" t="s">
        <v>22</v>
      </c>
    </row>
    <row r="88" spans="1:17" ht="16" x14ac:dyDescent="0.2">
      <c r="A88" s="3" t="s">
        <v>95</v>
      </c>
      <c r="B88" s="4" t="s">
        <v>22</v>
      </c>
      <c r="C88" s="4" t="s">
        <v>22</v>
      </c>
      <c r="D88" s="4" t="s">
        <v>22</v>
      </c>
      <c r="E88" s="4" t="s">
        <v>22</v>
      </c>
      <c r="F88" s="4" t="s">
        <v>22</v>
      </c>
      <c r="G88" s="4" t="s">
        <v>22</v>
      </c>
      <c r="H88" s="4" t="s">
        <v>22</v>
      </c>
      <c r="I88" s="4" t="s">
        <v>22</v>
      </c>
      <c r="J88" s="4" t="s">
        <v>22</v>
      </c>
      <c r="K88" s="4" t="s">
        <v>22</v>
      </c>
      <c r="L88" s="4" t="s">
        <v>22</v>
      </c>
      <c r="M88" s="5" t="s">
        <v>22</v>
      </c>
      <c r="N88" s="4" t="s">
        <v>22</v>
      </c>
      <c r="O88" s="4" t="s">
        <v>22</v>
      </c>
      <c r="P88" s="4" t="s">
        <v>22</v>
      </c>
      <c r="Q88" s="4" t="s">
        <v>22</v>
      </c>
    </row>
    <row r="89" spans="1:17" ht="16" x14ac:dyDescent="0.2">
      <c r="A89" s="3" t="s">
        <v>96</v>
      </c>
      <c r="B89" s="4" t="s">
        <v>22</v>
      </c>
      <c r="C89" s="4" t="s">
        <v>22</v>
      </c>
      <c r="D89" s="4" t="s">
        <v>22</v>
      </c>
      <c r="E89" s="4" t="s">
        <v>22</v>
      </c>
      <c r="F89" s="4" t="s">
        <v>22</v>
      </c>
      <c r="G89" s="4" t="s">
        <v>22</v>
      </c>
      <c r="H89" s="4" t="s">
        <v>22</v>
      </c>
      <c r="I89" s="4">
        <v>63193000</v>
      </c>
      <c r="J89" s="4">
        <v>152291000</v>
      </c>
      <c r="K89" s="4">
        <v>175641000</v>
      </c>
      <c r="L89" s="4">
        <v>194399000</v>
      </c>
      <c r="M89" s="5">
        <v>39000000</v>
      </c>
      <c r="N89" s="4">
        <v>194399000</v>
      </c>
      <c r="O89" s="4">
        <v>41000000</v>
      </c>
      <c r="P89" s="4">
        <v>39000000</v>
      </c>
      <c r="Q89" s="4">
        <v>39000000</v>
      </c>
    </row>
    <row r="90" spans="1:17" ht="16" x14ac:dyDescent="0.2">
      <c r="A90" s="3" t="s">
        <v>97</v>
      </c>
      <c r="B90" s="4" t="s">
        <v>22</v>
      </c>
      <c r="C90" s="4">
        <v>95788000</v>
      </c>
      <c r="D90" s="4">
        <v>95193000</v>
      </c>
      <c r="E90" s="4">
        <v>243712000</v>
      </c>
      <c r="F90" s="4">
        <v>490558000</v>
      </c>
      <c r="G90" s="4">
        <v>1113564000</v>
      </c>
      <c r="H90" s="4">
        <v>2254785000</v>
      </c>
      <c r="I90" s="4">
        <v>3489479000</v>
      </c>
      <c r="J90" s="4">
        <v>7762905000</v>
      </c>
      <c r="K90" s="4">
        <v>13340172000</v>
      </c>
      <c r="L90" s="4">
        <v>10757151000</v>
      </c>
      <c r="M90" s="5">
        <v>10464000000</v>
      </c>
      <c r="N90" s="4">
        <v>10757151000</v>
      </c>
      <c r="O90" s="4">
        <v>10964000000</v>
      </c>
      <c r="P90" s="4">
        <v>9703000000</v>
      </c>
      <c r="Q90" s="4">
        <v>10464000000</v>
      </c>
    </row>
    <row r="91" spans="1:17" ht="16" x14ac:dyDescent="0.2">
      <c r="A91" s="3" t="s">
        <v>98</v>
      </c>
      <c r="B91" s="4" t="s">
        <v>22</v>
      </c>
      <c r="C91" s="4">
        <v>4046000</v>
      </c>
      <c r="D91" s="4">
        <v>11975000</v>
      </c>
      <c r="E91" s="4">
        <v>23689000</v>
      </c>
      <c r="F91" s="4">
        <v>45057000</v>
      </c>
      <c r="G91" s="4">
        <v>62576000</v>
      </c>
      <c r="H91" s="4">
        <v>70419000</v>
      </c>
      <c r="I91" s="4">
        <v>250625000</v>
      </c>
      <c r="J91" s="4">
        <v>320472000</v>
      </c>
      <c r="K91" s="4">
        <v>470193000</v>
      </c>
      <c r="L91" s="4">
        <v>541959000</v>
      </c>
      <c r="M91" s="5">
        <v>533000000</v>
      </c>
      <c r="N91" s="4">
        <v>541959000</v>
      </c>
      <c r="O91" s="4">
        <v>535000000</v>
      </c>
      <c r="P91" s="4">
        <v>554000000</v>
      </c>
      <c r="Q91" s="4">
        <v>533000000</v>
      </c>
    </row>
    <row r="92" spans="1:17" ht="16" x14ac:dyDescent="0.2">
      <c r="A92" s="3" t="s">
        <v>99</v>
      </c>
      <c r="B92" s="4" t="s">
        <v>22</v>
      </c>
      <c r="C92" s="4">
        <v>3285000</v>
      </c>
      <c r="D92" s="4">
        <v>8186000</v>
      </c>
      <c r="E92" s="4">
        <v>23689000</v>
      </c>
      <c r="F92" s="4">
        <v>45057000</v>
      </c>
      <c r="G92" s="4">
        <v>62576000</v>
      </c>
      <c r="H92" s="4">
        <v>61271000</v>
      </c>
      <c r="I92" s="4">
        <v>181193000</v>
      </c>
      <c r="J92" s="4">
        <v>300795000</v>
      </c>
      <c r="K92" s="4">
        <v>456688000</v>
      </c>
      <c r="L92" s="4">
        <v>532569000</v>
      </c>
      <c r="M92" s="5" t="s">
        <v>22</v>
      </c>
      <c r="N92" s="4">
        <v>532569000</v>
      </c>
      <c r="O92" s="4">
        <v>535000000</v>
      </c>
      <c r="P92" s="4">
        <v>554000000</v>
      </c>
      <c r="Q92" s="4" t="s">
        <v>22</v>
      </c>
    </row>
    <row r="93" spans="1:17" ht="16" x14ac:dyDescent="0.2">
      <c r="A93" s="3" t="s">
        <v>100</v>
      </c>
      <c r="B93" s="4" t="s">
        <v>22</v>
      </c>
      <c r="C93" s="4" t="s">
        <v>22</v>
      </c>
      <c r="D93" s="4">
        <v>2182000</v>
      </c>
      <c r="E93" s="4">
        <v>2389000</v>
      </c>
      <c r="F93" s="4">
        <v>2358000</v>
      </c>
      <c r="G93" s="4">
        <v>4123000</v>
      </c>
      <c r="H93" s="4">
        <v>4974000</v>
      </c>
      <c r="I93" s="4">
        <v>69432000</v>
      </c>
      <c r="J93" s="4">
        <v>19677000</v>
      </c>
      <c r="K93" s="4">
        <v>13505000</v>
      </c>
      <c r="L93" s="4">
        <v>9390000</v>
      </c>
      <c r="M93" s="5" t="s">
        <v>22</v>
      </c>
      <c r="N93" s="4">
        <v>9390000</v>
      </c>
      <c r="O93" s="4" t="s">
        <v>22</v>
      </c>
      <c r="P93" s="4" t="s">
        <v>22</v>
      </c>
      <c r="Q93" s="4" t="s">
        <v>22</v>
      </c>
    </row>
    <row r="94" spans="1:17" ht="16" x14ac:dyDescent="0.2">
      <c r="A94" s="3" t="s">
        <v>101</v>
      </c>
      <c r="B94" s="4" t="s">
        <v>22</v>
      </c>
      <c r="C94" s="4" t="s">
        <v>22</v>
      </c>
      <c r="D94" s="4" t="s">
        <v>22</v>
      </c>
      <c r="E94" s="4" t="s">
        <v>22</v>
      </c>
      <c r="F94" s="4" t="s">
        <v>22</v>
      </c>
      <c r="G94" s="4" t="s">
        <v>22</v>
      </c>
      <c r="H94" s="4" t="s">
        <v>22</v>
      </c>
      <c r="I94" s="4" t="s">
        <v>22</v>
      </c>
      <c r="J94" s="4" t="s">
        <v>22</v>
      </c>
      <c r="K94" s="4" t="s">
        <v>22</v>
      </c>
      <c r="L94" s="4" t="s">
        <v>22</v>
      </c>
      <c r="M94" s="5" t="s">
        <v>22</v>
      </c>
      <c r="N94" s="4" t="s">
        <v>22</v>
      </c>
      <c r="O94" s="4" t="s">
        <v>22</v>
      </c>
      <c r="P94" s="4" t="s">
        <v>22</v>
      </c>
      <c r="Q94" s="4" t="s">
        <v>22</v>
      </c>
    </row>
    <row r="95" spans="1:17" ht="16" x14ac:dyDescent="0.2">
      <c r="A95" s="3" t="s">
        <v>102</v>
      </c>
      <c r="B95" s="4" t="s">
        <v>22</v>
      </c>
      <c r="C95" s="4">
        <v>761000</v>
      </c>
      <c r="D95" s="4">
        <v>1607000</v>
      </c>
      <c r="E95" s="4">
        <v>-2389000</v>
      </c>
      <c r="F95" s="4">
        <v>-2358000</v>
      </c>
      <c r="G95" s="4">
        <v>-4123000</v>
      </c>
      <c r="H95" s="4">
        <v>4174000</v>
      </c>
      <c r="I95" s="4" t="s">
        <v>22</v>
      </c>
      <c r="J95" s="4" t="s">
        <v>22</v>
      </c>
      <c r="K95" s="4" t="s">
        <v>22</v>
      </c>
      <c r="L95" s="4" t="s">
        <v>22</v>
      </c>
      <c r="M95" s="5">
        <v>533000000</v>
      </c>
      <c r="N95" s="4" t="s">
        <v>22</v>
      </c>
      <c r="O95" s="4" t="s">
        <v>22</v>
      </c>
      <c r="P95" s="4" t="s">
        <v>22</v>
      </c>
      <c r="Q95" s="4">
        <v>533000000</v>
      </c>
    </row>
    <row r="96" spans="1:17" ht="16" x14ac:dyDescent="0.2">
      <c r="A96" s="3" t="s">
        <v>103</v>
      </c>
      <c r="B96" s="4" t="s">
        <v>22</v>
      </c>
      <c r="C96" s="4">
        <v>330000</v>
      </c>
      <c r="D96" s="4">
        <v>485000</v>
      </c>
      <c r="E96" s="4">
        <v>822000</v>
      </c>
      <c r="F96" s="4">
        <v>1311000</v>
      </c>
      <c r="G96" s="4">
        <v>1484000</v>
      </c>
      <c r="H96" s="4">
        <v>2552000</v>
      </c>
      <c r="I96" s="4">
        <v>9066000</v>
      </c>
      <c r="J96" s="4">
        <v>10051000</v>
      </c>
      <c r="K96" s="4">
        <v>15748000</v>
      </c>
      <c r="L96" s="4">
        <v>18161000</v>
      </c>
      <c r="M96" s="5">
        <v>15000000</v>
      </c>
      <c r="N96" s="4">
        <v>18161000</v>
      </c>
      <c r="O96" s="4">
        <v>24000000</v>
      </c>
      <c r="P96" s="4">
        <v>16000000</v>
      </c>
      <c r="Q96" s="4">
        <v>15000000</v>
      </c>
    </row>
    <row r="97" spans="1:17" ht="16" x14ac:dyDescent="0.2">
      <c r="A97" s="3" t="s">
        <v>104</v>
      </c>
      <c r="B97" s="4" t="s">
        <v>22</v>
      </c>
      <c r="C97" s="4" t="s">
        <v>22</v>
      </c>
      <c r="D97" s="4" t="s">
        <v>22</v>
      </c>
      <c r="E97" s="4" t="s">
        <v>22</v>
      </c>
      <c r="F97" s="4" t="s">
        <v>22</v>
      </c>
      <c r="G97" s="4" t="s">
        <v>22</v>
      </c>
      <c r="H97" s="4" t="s">
        <v>22</v>
      </c>
      <c r="I97" s="4" t="s">
        <v>22</v>
      </c>
      <c r="J97" s="4" t="s">
        <v>22</v>
      </c>
      <c r="K97" s="4" t="s">
        <v>22</v>
      </c>
      <c r="L97" s="4" t="s">
        <v>22</v>
      </c>
      <c r="M97" s="5" t="s">
        <v>22</v>
      </c>
      <c r="N97" s="4" t="s">
        <v>22</v>
      </c>
      <c r="O97" s="4" t="s">
        <v>22</v>
      </c>
      <c r="P97" s="4" t="s">
        <v>22</v>
      </c>
      <c r="Q97" s="4" t="s">
        <v>22</v>
      </c>
    </row>
    <row r="98" spans="1:17" ht="16" x14ac:dyDescent="0.2">
      <c r="A98" s="3" t="s">
        <v>105</v>
      </c>
      <c r="B98" s="4" t="s">
        <v>22</v>
      </c>
      <c r="C98" s="4">
        <v>330000</v>
      </c>
      <c r="D98" s="4">
        <v>485000</v>
      </c>
      <c r="E98" s="4">
        <v>822000</v>
      </c>
      <c r="F98" s="4">
        <v>1311000</v>
      </c>
      <c r="G98" s="4">
        <v>1484000</v>
      </c>
      <c r="H98" s="4">
        <v>2552000</v>
      </c>
      <c r="I98" s="4">
        <v>9066000</v>
      </c>
      <c r="J98" s="4">
        <v>10051000</v>
      </c>
      <c r="K98" s="4">
        <v>15748000</v>
      </c>
      <c r="L98" s="4">
        <v>18161000</v>
      </c>
      <c r="M98" s="5">
        <v>15000000</v>
      </c>
      <c r="N98" s="4">
        <v>18161000</v>
      </c>
      <c r="O98" s="4">
        <v>24000000</v>
      </c>
      <c r="P98" s="4">
        <v>16000000</v>
      </c>
      <c r="Q98" s="4">
        <v>15000000</v>
      </c>
    </row>
    <row r="99" spans="1:17" ht="16" x14ac:dyDescent="0.2">
      <c r="A99" s="3" t="s">
        <v>106</v>
      </c>
      <c r="B99" s="4" t="s">
        <v>22</v>
      </c>
      <c r="C99" s="4">
        <v>5665000</v>
      </c>
      <c r="D99" s="4">
        <v>7314000</v>
      </c>
      <c r="E99" s="4">
        <v>12726000</v>
      </c>
      <c r="F99" s="4">
        <v>20164000</v>
      </c>
      <c r="G99" s="4">
        <v>30694000</v>
      </c>
      <c r="H99" s="4">
        <v>65717000</v>
      </c>
      <c r="I99" s="4">
        <v>56691000</v>
      </c>
      <c r="J99" s="4">
        <v>107809000</v>
      </c>
      <c r="K99" s="4">
        <v>216792000</v>
      </c>
      <c r="L99" s="4">
        <v>295888000</v>
      </c>
      <c r="M99" s="5">
        <v>304000000</v>
      </c>
      <c r="N99" s="4">
        <v>295888000</v>
      </c>
      <c r="O99" s="4">
        <v>324000000</v>
      </c>
      <c r="P99" s="4">
        <v>310000000</v>
      </c>
      <c r="Q99" s="4">
        <v>304000000</v>
      </c>
    </row>
    <row r="100" spans="1:17" ht="16" x14ac:dyDescent="0.2">
      <c r="A100" s="3" t="s">
        <v>107</v>
      </c>
      <c r="B100" s="4" t="s">
        <v>22</v>
      </c>
      <c r="C100" s="4">
        <v>4146000</v>
      </c>
      <c r="D100" s="4">
        <v>6775000</v>
      </c>
      <c r="E100" s="4">
        <v>12726000</v>
      </c>
      <c r="F100" s="4">
        <v>20164000</v>
      </c>
      <c r="G100" s="4">
        <v>30694000</v>
      </c>
      <c r="H100" s="4">
        <v>39180000</v>
      </c>
      <c r="I100" s="4">
        <v>56691000</v>
      </c>
      <c r="J100" s="4">
        <v>107809000</v>
      </c>
      <c r="K100" s="4">
        <v>216792000</v>
      </c>
      <c r="L100" s="4">
        <v>295888000</v>
      </c>
      <c r="M100" s="5">
        <v>304000000</v>
      </c>
      <c r="N100" s="4">
        <v>295888000</v>
      </c>
      <c r="O100" s="4">
        <v>324000000</v>
      </c>
      <c r="P100" s="4">
        <v>310000000</v>
      </c>
      <c r="Q100" s="4">
        <v>304000000</v>
      </c>
    </row>
    <row r="101" spans="1:17"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5" t="s">
        <v>22</v>
      </c>
      <c r="N101" s="4" t="s">
        <v>22</v>
      </c>
      <c r="O101" s="4" t="s">
        <v>22</v>
      </c>
      <c r="P101" s="4" t="s">
        <v>22</v>
      </c>
      <c r="Q101" s="4" t="s">
        <v>22</v>
      </c>
    </row>
    <row r="102" spans="1:17" ht="16" x14ac:dyDescent="0.2">
      <c r="A102" s="3" t="s">
        <v>109</v>
      </c>
      <c r="B102" s="4" t="s">
        <v>22</v>
      </c>
      <c r="C102" s="4" t="s">
        <v>22</v>
      </c>
      <c r="D102" s="4" t="s">
        <v>22</v>
      </c>
      <c r="E102" s="4" t="s">
        <v>22</v>
      </c>
      <c r="F102" s="4" t="s">
        <v>22</v>
      </c>
      <c r="G102" s="4" t="s">
        <v>22</v>
      </c>
      <c r="H102" s="4" t="s">
        <v>22</v>
      </c>
      <c r="I102" s="4" t="s">
        <v>22</v>
      </c>
      <c r="J102" s="4" t="s">
        <v>22</v>
      </c>
      <c r="K102" s="4" t="s">
        <v>22</v>
      </c>
      <c r="L102" s="4" t="s">
        <v>22</v>
      </c>
      <c r="M102" s="5" t="s">
        <v>22</v>
      </c>
      <c r="N102" s="4" t="s">
        <v>22</v>
      </c>
      <c r="O102" s="4" t="s">
        <v>22</v>
      </c>
      <c r="P102" s="4" t="s">
        <v>22</v>
      </c>
      <c r="Q102" s="4" t="s">
        <v>22</v>
      </c>
    </row>
    <row r="103" spans="1:17" ht="16" x14ac:dyDescent="0.2">
      <c r="A103" s="3" t="s">
        <v>110</v>
      </c>
      <c r="B103" s="4" t="s">
        <v>22</v>
      </c>
      <c r="C103" s="4">
        <v>1519000</v>
      </c>
      <c r="D103" s="4">
        <v>539000</v>
      </c>
      <c r="E103" s="4" t="s">
        <v>22</v>
      </c>
      <c r="F103" s="4" t="s">
        <v>22</v>
      </c>
      <c r="G103" s="4" t="s">
        <v>22</v>
      </c>
      <c r="H103" s="4">
        <v>26537000</v>
      </c>
      <c r="I103" s="4" t="s">
        <v>22</v>
      </c>
      <c r="J103" s="4" t="s">
        <v>22</v>
      </c>
      <c r="K103" s="4" t="s">
        <v>22</v>
      </c>
      <c r="L103" s="4" t="s">
        <v>22</v>
      </c>
      <c r="M103" s="5" t="s">
        <v>22</v>
      </c>
      <c r="N103" s="4" t="s">
        <v>22</v>
      </c>
      <c r="O103" s="4" t="s">
        <v>22</v>
      </c>
      <c r="P103" s="4" t="s">
        <v>22</v>
      </c>
      <c r="Q103" s="4" t="s">
        <v>22</v>
      </c>
    </row>
    <row r="104" spans="1:17" ht="16" x14ac:dyDescent="0.2">
      <c r="A104" s="3" t="s">
        <v>111</v>
      </c>
      <c r="B104" s="4" t="s">
        <v>22</v>
      </c>
      <c r="C104" s="4">
        <v>10041000</v>
      </c>
      <c r="D104" s="4">
        <v>19774000</v>
      </c>
      <c r="E104" s="4">
        <v>37237000</v>
      </c>
      <c r="F104" s="4">
        <v>66532000</v>
      </c>
      <c r="G104" s="4">
        <v>94754000</v>
      </c>
      <c r="H104" s="4">
        <v>138688000</v>
      </c>
      <c r="I104" s="4">
        <v>316382000</v>
      </c>
      <c r="J104" s="4">
        <v>438332000</v>
      </c>
      <c r="K104" s="4">
        <v>702733000</v>
      </c>
      <c r="L104" s="4">
        <v>856008000</v>
      </c>
      <c r="M104" s="5">
        <v>852000000</v>
      </c>
      <c r="N104" s="4">
        <v>856008000</v>
      </c>
      <c r="O104" s="4">
        <v>883000000</v>
      </c>
      <c r="P104" s="4">
        <v>880000000</v>
      </c>
      <c r="Q104" s="4">
        <v>852000000</v>
      </c>
    </row>
    <row r="105" spans="1:17" ht="16" x14ac:dyDescent="0.2">
      <c r="A105" s="3" t="s">
        <v>112</v>
      </c>
      <c r="B105" s="4" t="s">
        <v>22</v>
      </c>
      <c r="C105" s="4">
        <v>156000</v>
      </c>
      <c r="D105" s="4">
        <v>7293000</v>
      </c>
      <c r="E105" s="4">
        <v>10497000</v>
      </c>
      <c r="F105" s="4">
        <v>12628000</v>
      </c>
      <c r="G105" s="4">
        <v>14970000</v>
      </c>
      <c r="H105" s="4">
        <v>22316000</v>
      </c>
      <c r="I105" s="4">
        <v>142641000</v>
      </c>
      <c r="J105" s="4">
        <v>902844000</v>
      </c>
      <c r="K105" s="4">
        <v>1157739000</v>
      </c>
      <c r="L105" s="4">
        <v>1378447000</v>
      </c>
      <c r="M105" s="5">
        <v>1107000000</v>
      </c>
      <c r="N105" s="4">
        <v>1378447000</v>
      </c>
      <c r="O105" s="4">
        <v>1375000000</v>
      </c>
      <c r="P105" s="4">
        <v>1118000000</v>
      </c>
      <c r="Q105" s="4">
        <v>1107000000</v>
      </c>
    </row>
    <row r="106" spans="1:17" ht="16" x14ac:dyDescent="0.2">
      <c r="A106" s="3" t="s">
        <v>113</v>
      </c>
      <c r="B106" s="4" t="s">
        <v>22</v>
      </c>
      <c r="C106" s="4" t="s">
        <v>22</v>
      </c>
      <c r="D106" s="4" t="s">
        <v>22</v>
      </c>
      <c r="E106" s="4" t="s">
        <v>22</v>
      </c>
      <c r="F106" s="4" t="s">
        <v>22</v>
      </c>
      <c r="G106" s="4" t="s">
        <v>22</v>
      </c>
      <c r="H106" s="4" t="s">
        <v>22</v>
      </c>
      <c r="I106" s="4" t="s">
        <v>22</v>
      </c>
      <c r="J106" s="4">
        <v>758008000</v>
      </c>
      <c r="K106" s="4">
        <v>910963000</v>
      </c>
      <c r="L106" s="4">
        <v>913312000</v>
      </c>
      <c r="M106" s="5">
        <v>915000000</v>
      </c>
      <c r="N106" s="4">
        <v>913312000</v>
      </c>
      <c r="O106" s="4">
        <v>914000000</v>
      </c>
      <c r="P106" s="4">
        <v>914000000</v>
      </c>
      <c r="Q106" s="4">
        <v>915000000</v>
      </c>
    </row>
    <row r="107" spans="1:17" ht="16" x14ac:dyDescent="0.2">
      <c r="A107" s="3" t="s">
        <v>114</v>
      </c>
      <c r="B107" s="4" t="s">
        <v>22</v>
      </c>
      <c r="C107" s="4">
        <v>156000</v>
      </c>
      <c r="D107" s="4">
        <v>7293000</v>
      </c>
      <c r="E107" s="4">
        <v>10497000</v>
      </c>
      <c r="F107" s="4">
        <v>12628000</v>
      </c>
      <c r="G107" s="4">
        <v>14970000</v>
      </c>
      <c r="H107" s="4">
        <v>22316000</v>
      </c>
      <c r="I107" s="4">
        <v>142641000</v>
      </c>
      <c r="J107" s="4">
        <v>144836000</v>
      </c>
      <c r="K107" s="4">
        <v>246776000</v>
      </c>
      <c r="L107" s="4">
        <v>465135000</v>
      </c>
      <c r="M107" s="5">
        <v>192000000</v>
      </c>
      <c r="N107" s="4">
        <v>465135000</v>
      </c>
      <c r="O107" s="4">
        <v>461000000</v>
      </c>
      <c r="P107" s="4">
        <v>204000000</v>
      </c>
      <c r="Q107" s="4">
        <v>192000000</v>
      </c>
    </row>
    <row r="108" spans="1:17" ht="16" x14ac:dyDescent="0.2">
      <c r="A108" s="3" t="s">
        <v>115</v>
      </c>
      <c r="B108" s="4" t="s">
        <v>22</v>
      </c>
      <c r="C108" s="4">
        <v>210000</v>
      </c>
      <c r="D108" s="4">
        <v>394000</v>
      </c>
      <c r="E108" s="4">
        <v>661000</v>
      </c>
      <c r="F108" s="4">
        <v>922000</v>
      </c>
      <c r="G108" s="4">
        <v>2740000</v>
      </c>
      <c r="H108" s="4">
        <v>3013000</v>
      </c>
      <c r="I108" s="4">
        <v>14722000</v>
      </c>
      <c r="J108" s="4">
        <v>21006000</v>
      </c>
      <c r="K108" s="4">
        <v>346359000</v>
      </c>
      <c r="L108" s="4">
        <v>283807000</v>
      </c>
      <c r="M108" s="5">
        <v>221000000</v>
      </c>
      <c r="N108" s="4">
        <v>283807000</v>
      </c>
      <c r="O108" s="4">
        <v>249000000</v>
      </c>
      <c r="P108" s="4">
        <v>242000000</v>
      </c>
      <c r="Q108" s="4">
        <v>221000000</v>
      </c>
    </row>
    <row r="109" spans="1:17" ht="16" x14ac:dyDescent="0.2">
      <c r="A109" s="3" t="s">
        <v>116</v>
      </c>
      <c r="B109" s="4" t="s">
        <v>22</v>
      </c>
      <c r="C109" s="4">
        <v>210000</v>
      </c>
      <c r="D109" s="4">
        <v>394000</v>
      </c>
      <c r="E109" s="4">
        <v>661000</v>
      </c>
      <c r="F109" s="4">
        <v>922000</v>
      </c>
      <c r="G109" s="4">
        <v>2740000</v>
      </c>
      <c r="H109" s="4">
        <v>3013000</v>
      </c>
      <c r="I109" s="4">
        <v>14722000</v>
      </c>
      <c r="J109" s="4">
        <v>21006000</v>
      </c>
      <c r="K109" s="4">
        <v>346359000</v>
      </c>
      <c r="L109" s="4">
        <v>283807000</v>
      </c>
      <c r="M109" s="5">
        <v>221000000</v>
      </c>
      <c r="N109" s="4">
        <v>283807000</v>
      </c>
      <c r="O109" s="4">
        <v>249000000</v>
      </c>
      <c r="P109" s="4">
        <v>242000000</v>
      </c>
      <c r="Q109" s="4">
        <v>221000000</v>
      </c>
    </row>
    <row r="110" spans="1:17" ht="16" x14ac:dyDescent="0.2">
      <c r="A110" s="3" t="s">
        <v>117</v>
      </c>
      <c r="B110" s="4" t="s">
        <v>22</v>
      </c>
      <c r="C110" s="4" t="s">
        <v>22</v>
      </c>
      <c r="D110" s="4" t="s">
        <v>22</v>
      </c>
      <c r="E110" s="4" t="s">
        <v>22</v>
      </c>
      <c r="F110" s="4" t="s">
        <v>22</v>
      </c>
      <c r="G110" s="4" t="s">
        <v>22</v>
      </c>
      <c r="H110" s="4" t="s">
        <v>22</v>
      </c>
      <c r="I110" s="4" t="s">
        <v>22</v>
      </c>
      <c r="J110" s="4" t="s">
        <v>22</v>
      </c>
      <c r="K110" s="4" t="s">
        <v>22</v>
      </c>
      <c r="L110" s="4" t="s">
        <v>22</v>
      </c>
      <c r="M110" s="5" t="s">
        <v>22</v>
      </c>
      <c r="N110" s="4" t="s">
        <v>22</v>
      </c>
      <c r="O110" s="4" t="s">
        <v>22</v>
      </c>
      <c r="P110" s="4" t="s">
        <v>22</v>
      </c>
      <c r="Q110" s="4" t="s">
        <v>22</v>
      </c>
    </row>
    <row r="111" spans="1:17"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5" t="s">
        <v>22</v>
      </c>
      <c r="N111" s="4" t="s">
        <v>22</v>
      </c>
      <c r="O111" s="4" t="s">
        <v>22</v>
      </c>
      <c r="P111" s="4" t="s">
        <v>22</v>
      </c>
      <c r="Q111" s="4" t="s">
        <v>22</v>
      </c>
    </row>
    <row r="112" spans="1:17"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5" t="s">
        <v>22</v>
      </c>
      <c r="N112" s="4" t="s">
        <v>22</v>
      </c>
      <c r="O112" s="4" t="s">
        <v>22</v>
      </c>
      <c r="P112" s="4" t="s">
        <v>22</v>
      </c>
      <c r="Q112" s="4" t="s">
        <v>22</v>
      </c>
    </row>
    <row r="113" spans="1:17"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5" t="s">
        <v>22</v>
      </c>
      <c r="N113" s="4" t="s">
        <v>22</v>
      </c>
      <c r="O113" s="4" t="s">
        <v>22</v>
      </c>
      <c r="P113" s="4" t="s">
        <v>22</v>
      </c>
      <c r="Q113" s="4" t="s">
        <v>22</v>
      </c>
    </row>
    <row r="114" spans="1:17" ht="16" x14ac:dyDescent="0.2">
      <c r="A114" s="3" t="s">
        <v>118</v>
      </c>
      <c r="B114" s="4" t="s">
        <v>22</v>
      </c>
      <c r="C114" s="4" t="s">
        <v>22</v>
      </c>
      <c r="D114" s="4" t="s">
        <v>22</v>
      </c>
      <c r="E114" s="4" t="s">
        <v>22</v>
      </c>
      <c r="F114" s="4" t="s">
        <v>22</v>
      </c>
      <c r="G114" s="4" t="s">
        <v>22</v>
      </c>
      <c r="H114" s="4" t="s">
        <v>22</v>
      </c>
      <c r="I114" s="4" t="s">
        <v>22</v>
      </c>
      <c r="J114" s="4" t="s">
        <v>22</v>
      </c>
      <c r="K114" s="4" t="s">
        <v>22</v>
      </c>
      <c r="L114" s="4" t="s">
        <v>22</v>
      </c>
      <c r="M114" s="5" t="s">
        <v>22</v>
      </c>
      <c r="N114" s="4" t="s">
        <v>22</v>
      </c>
      <c r="O114" s="4" t="s">
        <v>22</v>
      </c>
      <c r="P114" s="4" t="s">
        <v>22</v>
      </c>
      <c r="Q114" s="4" t="s">
        <v>22</v>
      </c>
    </row>
    <row r="115" spans="1:17" ht="16" x14ac:dyDescent="0.2">
      <c r="A115" s="3" t="s">
        <v>119</v>
      </c>
      <c r="B115" s="4" t="s">
        <v>22</v>
      </c>
      <c r="C115" s="4">
        <v>366000</v>
      </c>
      <c r="D115" s="4">
        <v>7687000</v>
      </c>
      <c r="E115" s="4">
        <v>11158000</v>
      </c>
      <c r="F115" s="4">
        <v>13550000</v>
      </c>
      <c r="G115" s="4">
        <v>17710000</v>
      </c>
      <c r="H115" s="4">
        <v>25329000</v>
      </c>
      <c r="I115" s="4">
        <v>157363000</v>
      </c>
      <c r="J115" s="4">
        <v>923850000</v>
      </c>
      <c r="K115" s="4">
        <v>1504098000</v>
      </c>
      <c r="L115" s="4">
        <v>1662254000</v>
      </c>
      <c r="M115" s="5">
        <v>1328000000</v>
      </c>
      <c r="N115" s="4">
        <v>1662254000</v>
      </c>
      <c r="O115" s="4">
        <v>1624000000</v>
      </c>
      <c r="P115" s="4">
        <v>1360000000</v>
      </c>
      <c r="Q115" s="4">
        <v>1328000000</v>
      </c>
    </row>
    <row r="116" spans="1:17" ht="16" x14ac:dyDescent="0.2">
      <c r="A116" s="3" t="s">
        <v>120</v>
      </c>
      <c r="B116" s="4" t="s">
        <v>22</v>
      </c>
      <c r="C116" s="4">
        <v>10407000</v>
      </c>
      <c r="D116" s="4">
        <v>27461000</v>
      </c>
      <c r="E116" s="4">
        <v>48395000</v>
      </c>
      <c r="F116" s="4">
        <v>80082000</v>
      </c>
      <c r="G116" s="4">
        <v>112464000</v>
      </c>
      <c r="H116" s="4">
        <v>164017000</v>
      </c>
      <c r="I116" s="4">
        <v>473745000</v>
      </c>
      <c r="J116" s="4">
        <v>1362182000</v>
      </c>
      <c r="K116" s="4">
        <v>2206831000</v>
      </c>
      <c r="L116" s="4">
        <v>2518262000</v>
      </c>
      <c r="M116" s="5">
        <v>2180000000</v>
      </c>
      <c r="N116" s="4">
        <v>2518262000</v>
      </c>
      <c r="O116" s="4">
        <v>2507000000</v>
      </c>
      <c r="P116" s="4">
        <v>2240000000</v>
      </c>
      <c r="Q116" s="4">
        <v>2180000000</v>
      </c>
    </row>
    <row r="117" spans="1:17" ht="16" x14ac:dyDescent="0.2">
      <c r="A117" s="3" t="s">
        <v>121</v>
      </c>
      <c r="B117" s="4" t="s">
        <v>22</v>
      </c>
      <c r="C117" s="4">
        <v>87056000</v>
      </c>
      <c r="D117" s="4">
        <v>87056000</v>
      </c>
      <c r="E117" s="4" t="s">
        <v>22</v>
      </c>
      <c r="F117" s="4" t="s">
        <v>22</v>
      </c>
      <c r="G117" s="4" t="s">
        <v>22</v>
      </c>
      <c r="H117" s="4" t="s">
        <v>22</v>
      </c>
      <c r="I117" s="4" t="s">
        <v>22</v>
      </c>
      <c r="J117" s="4" t="s">
        <v>22</v>
      </c>
      <c r="K117" s="4" t="s">
        <v>22</v>
      </c>
      <c r="L117" s="4" t="s">
        <v>22</v>
      </c>
      <c r="M117" s="5" t="s">
        <v>22</v>
      </c>
      <c r="N117" s="4" t="s">
        <v>22</v>
      </c>
      <c r="O117" s="4" t="s">
        <v>22</v>
      </c>
      <c r="P117" s="4" t="s">
        <v>22</v>
      </c>
      <c r="Q117" s="4" t="s">
        <v>22</v>
      </c>
    </row>
    <row r="118" spans="1:17" ht="16" x14ac:dyDescent="0.2">
      <c r="A118" s="3" t="s">
        <v>122</v>
      </c>
      <c r="B118" s="4" t="s">
        <v>22</v>
      </c>
      <c r="C118" s="4">
        <v>5078000</v>
      </c>
      <c r="D118" s="4">
        <v>9740000</v>
      </c>
      <c r="E118" s="4">
        <v>243171000</v>
      </c>
      <c r="F118" s="4">
        <v>495503000</v>
      </c>
      <c r="G118" s="4">
        <v>1120869000</v>
      </c>
      <c r="H118" s="4">
        <v>2290741000</v>
      </c>
      <c r="I118" s="4">
        <v>3318912000</v>
      </c>
      <c r="J118" s="4">
        <v>6376668000</v>
      </c>
      <c r="K118" s="4">
        <v>8201173000</v>
      </c>
      <c r="L118" s="4">
        <v>8777638000</v>
      </c>
      <c r="M118" s="5">
        <v>9337000000</v>
      </c>
      <c r="N118" s="4">
        <v>8777638000</v>
      </c>
      <c r="O118" s="4">
        <v>8918000000</v>
      </c>
      <c r="P118" s="4">
        <v>9224000000</v>
      </c>
      <c r="Q118" s="4">
        <v>9337000000</v>
      </c>
    </row>
    <row r="119" spans="1:17" ht="16" x14ac:dyDescent="0.2">
      <c r="A119" s="3" t="s">
        <v>123</v>
      </c>
      <c r="B119" s="4" t="s">
        <v>22</v>
      </c>
      <c r="C119" s="4">
        <v>3009000</v>
      </c>
      <c r="D119" s="4">
        <v>4055000</v>
      </c>
      <c r="E119" s="4">
        <v>231452000</v>
      </c>
      <c r="F119" s="4">
        <v>468494000</v>
      </c>
      <c r="G119" s="4">
        <v>1077477000</v>
      </c>
      <c r="H119" s="4">
        <v>2215936000</v>
      </c>
      <c r="I119" s="4">
        <v>3256284000</v>
      </c>
      <c r="J119" s="4">
        <v>6115232000</v>
      </c>
      <c r="K119" s="4">
        <v>8040099000</v>
      </c>
      <c r="L119" s="4">
        <v>8747432000</v>
      </c>
      <c r="M119" s="5">
        <v>9098000000</v>
      </c>
      <c r="N119" s="4">
        <v>8747432000</v>
      </c>
      <c r="O119" s="4">
        <v>8886000000</v>
      </c>
      <c r="P119" s="4">
        <v>9019000000</v>
      </c>
      <c r="Q119" s="4">
        <v>9098000000</v>
      </c>
    </row>
    <row r="120" spans="1:17" ht="16" x14ac:dyDescent="0.2">
      <c r="A120" s="3" t="s">
        <v>124</v>
      </c>
      <c r="B120" s="4" t="s">
        <v>22</v>
      </c>
      <c r="C120" s="4">
        <v>2069000</v>
      </c>
      <c r="D120" s="4">
        <v>5685000</v>
      </c>
      <c r="E120" s="4">
        <v>11719000</v>
      </c>
      <c r="F120" s="4">
        <v>27009000</v>
      </c>
      <c r="G120" s="4">
        <v>43392000</v>
      </c>
      <c r="H120" s="4">
        <v>74805000</v>
      </c>
      <c r="I120" s="4">
        <v>62628000</v>
      </c>
      <c r="J120" s="4">
        <v>261436000</v>
      </c>
      <c r="K120" s="4">
        <v>161074000</v>
      </c>
      <c r="L120" s="4">
        <v>30206000</v>
      </c>
      <c r="M120" s="5">
        <v>239000000</v>
      </c>
      <c r="N120" s="4">
        <v>30206000</v>
      </c>
      <c r="O120" s="4">
        <v>32000000</v>
      </c>
      <c r="P120" s="4">
        <v>205000000</v>
      </c>
      <c r="Q120" s="4">
        <v>239000000</v>
      </c>
    </row>
    <row r="121" spans="1:17" ht="16" x14ac:dyDescent="0.2">
      <c r="A121" s="3" t="s">
        <v>125</v>
      </c>
      <c r="B121" s="4" t="s">
        <v>22</v>
      </c>
      <c r="C121" s="4" t="s">
        <v>22</v>
      </c>
      <c r="D121" s="4" t="s">
        <v>22</v>
      </c>
      <c r="E121" s="4" t="s">
        <v>22</v>
      </c>
      <c r="F121" s="4" t="s">
        <v>22</v>
      </c>
      <c r="G121" s="4" t="s">
        <v>22</v>
      </c>
      <c r="H121" s="4" t="s">
        <v>22</v>
      </c>
      <c r="I121" s="4" t="s">
        <v>22</v>
      </c>
      <c r="J121" s="4" t="s">
        <v>22</v>
      </c>
      <c r="K121" s="4" t="s">
        <v>22</v>
      </c>
      <c r="L121" s="4" t="s">
        <v>22</v>
      </c>
      <c r="M121" s="5" t="s">
        <v>22</v>
      </c>
      <c r="N121" s="4" t="s">
        <v>22</v>
      </c>
      <c r="O121" s="4" t="s">
        <v>22</v>
      </c>
      <c r="P121" s="4" t="s">
        <v>22</v>
      </c>
      <c r="Q121" s="4" t="s">
        <v>22</v>
      </c>
    </row>
    <row r="122" spans="1:17" ht="16" x14ac:dyDescent="0.2">
      <c r="A122" s="3" t="s">
        <v>126</v>
      </c>
      <c r="B122" s="4" t="s">
        <v>22</v>
      </c>
      <c r="C122" s="4">
        <v>-6753000</v>
      </c>
      <c r="D122" s="4">
        <v>-29064000</v>
      </c>
      <c r="E122" s="4">
        <v>-47854000</v>
      </c>
      <c r="F122" s="4">
        <v>-83209000</v>
      </c>
      <c r="G122" s="4">
        <v>-123204000</v>
      </c>
      <c r="H122" s="4">
        <v>-187757000</v>
      </c>
      <c r="I122" s="4">
        <v>-304224000</v>
      </c>
      <c r="J122" s="4">
        <v>15285000</v>
      </c>
      <c r="K122" s="4">
        <v>2938142000</v>
      </c>
      <c r="L122" s="4">
        <v>-522276000</v>
      </c>
      <c r="M122" s="5">
        <v>-1047000000</v>
      </c>
      <c r="N122" s="4">
        <v>-522276000</v>
      </c>
      <c r="O122" s="4">
        <v>-454000000</v>
      </c>
      <c r="P122" s="4">
        <v>-1765000000</v>
      </c>
      <c r="Q122" s="4">
        <v>-1047000000</v>
      </c>
    </row>
    <row r="123" spans="1:17" ht="16" x14ac:dyDescent="0.2">
      <c r="A123" s="3" t="s">
        <v>127</v>
      </c>
      <c r="B123" s="4" t="s">
        <v>22</v>
      </c>
      <c r="C123" s="4" t="s">
        <v>22</v>
      </c>
      <c r="D123" s="4" t="s">
        <v>22</v>
      </c>
      <c r="E123" s="4" t="s">
        <v>22</v>
      </c>
      <c r="F123" s="4">
        <v>-1818000</v>
      </c>
      <c r="G123" s="4">
        <v>3435000</v>
      </c>
      <c r="H123" s="4">
        <v>-12216000</v>
      </c>
      <c r="I123" s="4">
        <v>1046000</v>
      </c>
      <c r="J123" s="4">
        <v>8770000</v>
      </c>
      <c r="K123" s="4">
        <v>-5974000</v>
      </c>
      <c r="L123" s="4">
        <v>-16473000</v>
      </c>
      <c r="M123" s="5">
        <v>-6000000</v>
      </c>
      <c r="N123" s="4">
        <v>-16473000</v>
      </c>
      <c r="O123" s="4">
        <v>-7000000</v>
      </c>
      <c r="P123" s="4">
        <v>4000000</v>
      </c>
      <c r="Q123" s="4">
        <v>-6000000</v>
      </c>
    </row>
    <row r="124" spans="1:17" ht="16" x14ac:dyDescent="0.2">
      <c r="A124" s="3" t="s">
        <v>128</v>
      </c>
      <c r="B124" s="4" t="s">
        <v>22</v>
      </c>
      <c r="C124" s="4">
        <v>85381000</v>
      </c>
      <c r="D124" s="4">
        <v>67732000</v>
      </c>
      <c r="E124" s="4">
        <v>195317000</v>
      </c>
      <c r="F124" s="4">
        <v>410476000</v>
      </c>
      <c r="G124" s="4">
        <v>1001100000</v>
      </c>
      <c r="H124" s="4">
        <v>2090768000</v>
      </c>
      <c r="I124" s="4">
        <v>3015734000</v>
      </c>
      <c r="J124" s="4">
        <v>6400723000</v>
      </c>
      <c r="K124" s="4">
        <v>11133341000</v>
      </c>
      <c r="L124" s="4">
        <v>8238889000</v>
      </c>
      <c r="M124" s="5">
        <v>8284000000</v>
      </c>
      <c r="N124" s="4">
        <v>8238889000</v>
      </c>
      <c r="O124" s="4">
        <v>8457000000</v>
      </c>
      <c r="P124" s="4">
        <v>7463000000</v>
      </c>
      <c r="Q124" s="4">
        <v>8284000000</v>
      </c>
    </row>
    <row r="125" spans="1:17" ht="16" x14ac:dyDescent="0.2">
      <c r="A125" s="3" t="s">
        <v>129</v>
      </c>
      <c r="B125" s="4" t="s">
        <v>22</v>
      </c>
      <c r="C125" s="4" t="s">
        <v>22</v>
      </c>
      <c r="D125" s="4" t="s">
        <v>22</v>
      </c>
      <c r="E125" s="4" t="s">
        <v>22</v>
      </c>
      <c r="F125" s="4" t="s">
        <v>22</v>
      </c>
      <c r="G125" s="4" t="s">
        <v>22</v>
      </c>
      <c r="H125" s="4" t="s">
        <v>22</v>
      </c>
      <c r="I125" s="4" t="s">
        <v>22</v>
      </c>
      <c r="J125" s="4" t="s">
        <v>22</v>
      </c>
      <c r="K125" s="4" t="s">
        <v>22</v>
      </c>
      <c r="L125" s="4" t="s">
        <v>22</v>
      </c>
      <c r="M125" s="5" t="s">
        <v>22</v>
      </c>
      <c r="N125" s="4" t="s">
        <v>22</v>
      </c>
      <c r="O125" s="4" t="s">
        <v>22</v>
      </c>
      <c r="P125" s="4" t="s">
        <v>22</v>
      </c>
      <c r="Q125" s="4" t="s">
        <v>22</v>
      </c>
    </row>
    <row r="126" spans="1:17" ht="16" x14ac:dyDescent="0.2">
      <c r="A126" s="3" t="s">
        <v>130</v>
      </c>
      <c r="B126" s="4" t="s">
        <v>22</v>
      </c>
      <c r="C126" s="4">
        <v>85381000</v>
      </c>
      <c r="D126" s="4">
        <v>67732000</v>
      </c>
      <c r="E126" s="4">
        <v>195317000</v>
      </c>
      <c r="F126" s="4">
        <v>410476000</v>
      </c>
      <c r="G126" s="4">
        <v>1001100000</v>
      </c>
      <c r="H126" s="4">
        <v>2090768000</v>
      </c>
      <c r="I126" s="4">
        <v>3015734000</v>
      </c>
      <c r="J126" s="4">
        <v>6400723000</v>
      </c>
      <c r="K126" s="4">
        <v>11133341000</v>
      </c>
      <c r="L126" s="4">
        <v>8238889000</v>
      </c>
      <c r="M126" s="5">
        <v>8284000000</v>
      </c>
      <c r="N126" s="4">
        <v>8238889000</v>
      </c>
      <c r="O126" s="4">
        <v>8457000000</v>
      </c>
      <c r="P126" s="4">
        <v>7463000000</v>
      </c>
      <c r="Q126" s="4">
        <v>8284000000</v>
      </c>
    </row>
    <row r="127" spans="1:17" ht="16" x14ac:dyDescent="0.2">
      <c r="A127" s="3" t="s">
        <v>131</v>
      </c>
      <c r="B127" s="4" t="s">
        <v>22</v>
      </c>
      <c r="C127" s="4">
        <v>95788000</v>
      </c>
      <c r="D127" s="4">
        <v>95193000</v>
      </c>
      <c r="E127" s="4">
        <v>243712000</v>
      </c>
      <c r="F127" s="4">
        <v>490558000</v>
      </c>
      <c r="G127" s="4">
        <v>1113564000</v>
      </c>
      <c r="H127" s="4">
        <v>2254785000</v>
      </c>
      <c r="I127" s="4">
        <v>3489479000</v>
      </c>
      <c r="J127" s="4">
        <v>7762905000</v>
      </c>
      <c r="K127" s="4">
        <v>13340172000</v>
      </c>
      <c r="L127" s="4">
        <v>10757151000</v>
      </c>
      <c r="M127" s="5">
        <v>10464000000</v>
      </c>
      <c r="N127" s="4">
        <v>10757151000</v>
      </c>
      <c r="O127" s="4">
        <v>10964000000</v>
      </c>
      <c r="P127" s="4">
        <v>9703000000</v>
      </c>
      <c r="Q127" s="4">
        <v>10464000000</v>
      </c>
    </row>
    <row r="128" spans="1:17" ht="16" x14ac:dyDescent="0.2">
      <c r="A128" s="28" t="s">
        <v>132</v>
      </c>
      <c r="B128" s="26">
        <v>660995000</v>
      </c>
      <c r="C128" s="26">
        <v>1234633000</v>
      </c>
      <c r="D128" s="26">
        <v>667374000</v>
      </c>
      <c r="E128" s="26">
        <v>800899000</v>
      </c>
      <c r="F128" s="26">
        <v>894055000</v>
      </c>
      <c r="G128" s="26">
        <v>998777000</v>
      </c>
      <c r="H128" s="26">
        <v>1103927000</v>
      </c>
      <c r="I128" s="26">
        <v>1164290000</v>
      </c>
      <c r="J128" s="26">
        <v>1225289000</v>
      </c>
      <c r="K128" s="26">
        <v>1258972000</v>
      </c>
      <c r="L128" s="26">
        <v>1275129000</v>
      </c>
      <c r="M128" s="27">
        <v>1282773000</v>
      </c>
      <c r="N128" s="26">
        <v>1275129000</v>
      </c>
      <c r="O128" s="26">
        <v>1278916000</v>
      </c>
      <c r="P128" s="26">
        <v>1282470000</v>
      </c>
      <c r="Q128" s="26">
        <v>1282773000</v>
      </c>
    </row>
    <row r="129" spans="1:17" ht="16" x14ac:dyDescent="0.2">
      <c r="A129" s="15" t="s">
        <v>195</v>
      </c>
      <c r="B129" s="10"/>
      <c r="C129" s="20">
        <f>(C128/B128)-1</f>
        <v>0.86784015007677828</v>
      </c>
      <c r="D129" s="20">
        <f>(D128/C128)-1</f>
        <v>-0.4594555629081678</v>
      </c>
      <c r="E129" s="20">
        <f>(E128/D128)-1</f>
        <v>0.20007522019137691</v>
      </c>
      <c r="F129" s="20">
        <f t="shared" ref="F129:Q129" si="9">(F128/E128)-1</f>
        <v>0.11631429181457342</v>
      </c>
      <c r="G129" s="20">
        <f t="shared" si="9"/>
        <v>0.11713149638445053</v>
      </c>
      <c r="H129" s="20">
        <f t="shared" si="9"/>
        <v>0.10527875591848823</v>
      </c>
      <c r="I129" s="20">
        <f t="shared" si="9"/>
        <v>5.4680246066995286E-2</v>
      </c>
      <c r="J129" s="20">
        <f t="shared" si="9"/>
        <v>5.2391586288639491E-2</v>
      </c>
      <c r="K129" s="20">
        <f t="shared" si="9"/>
        <v>2.7489841172164242E-2</v>
      </c>
      <c r="L129" s="20">
        <f t="shared" si="9"/>
        <v>1.283348636824333E-2</v>
      </c>
      <c r="M129" s="20">
        <f t="shared" si="9"/>
        <v>5.9946875963137192E-3</v>
      </c>
      <c r="N129" s="20">
        <f t="shared" si="9"/>
        <v>-5.9589654599839781E-3</v>
      </c>
      <c r="O129" s="20">
        <f t="shared" si="9"/>
        <v>2.9698955948771477E-3</v>
      </c>
      <c r="P129" s="20">
        <f t="shared" si="9"/>
        <v>2.7789158943980485E-3</v>
      </c>
      <c r="Q129" s="20">
        <f t="shared" si="9"/>
        <v>2.3626283655753255E-4</v>
      </c>
    </row>
    <row r="130" spans="1:17" ht="16" x14ac:dyDescent="0.2">
      <c r="A130" s="3" t="s">
        <v>133</v>
      </c>
      <c r="B130" s="4" t="s">
        <v>22</v>
      </c>
      <c r="C130" s="4">
        <v>486000</v>
      </c>
      <c r="D130" s="4">
        <v>7778000</v>
      </c>
      <c r="E130" s="4">
        <v>11319000</v>
      </c>
      <c r="F130" s="4">
        <v>13939000</v>
      </c>
      <c r="G130" s="4">
        <v>16454000</v>
      </c>
      <c r="H130" s="4">
        <v>24868000</v>
      </c>
      <c r="I130" s="4">
        <v>151707000</v>
      </c>
      <c r="J130" s="4">
        <v>154887000</v>
      </c>
      <c r="K130" s="4">
        <v>262524000</v>
      </c>
      <c r="L130" s="4">
        <v>483296000</v>
      </c>
      <c r="M130" s="5">
        <v>207000000</v>
      </c>
      <c r="N130" s="4">
        <v>483296000</v>
      </c>
      <c r="O130" s="4">
        <v>485000000</v>
      </c>
      <c r="P130" s="4">
        <v>220000000</v>
      </c>
      <c r="Q130" s="4">
        <v>207000000</v>
      </c>
    </row>
    <row r="131" spans="1:17" ht="16" x14ac:dyDescent="0.2">
      <c r="A131" s="3" t="s">
        <v>134</v>
      </c>
      <c r="B131" s="4" t="s">
        <v>22</v>
      </c>
      <c r="C131" s="4">
        <v>-83529000</v>
      </c>
      <c r="D131" s="4">
        <v>-41953000</v>
      </c>
      <c r="E131" s="4">
        <v>-110070000</v>
      </c>
      <c r="F131" s="4">
        <v>-84013000</v>
      </c>
      <c r="G131" s="4">
        <v>-141677000</v>
      </c>
      <c r="H131" s="4">
        <v>-410683000</v>
      </c>
      <c r="I131" s="4">
        <v>-649916000</v>
      </c>
      <c r="J131" s="4">
        <v>-1945589000</v>
      </c>
      <c r="K131" s="4">
        <v>-1592029000</v>
      </c>
      <c r="L131" s="4">
        <v>-736016000</v>
      </c>
      <c r="M131" s="5">
        <v>-372000000</v>
      </c>
      <c r="N131" s="4">
        <v>-736016000</v>
      </c>
      <c r="O131" s="4">
        <v>-824000000</v>
      </c>
      <c r="P131" s="4">
        <v>-697000000</v>
      </c>
      <c r="Q131" s="4">
        <v>-372000000</v>
      </c>
    </row>
    <row r="132" spans="1:17" ht="16" x14ac:dyDescent="0.2">
      <c r="A132" s="3" t="s">
        <v>135</v>
      </c>
      <c r="B132" s="4" t="s">
        <v>22</v>
      </c>
      <c r="C132" s="6">
        <v>-97.83</v>
      </c>
      <c r="D132" s="6">
        <v>-61.94</v>
      </c>
      <c r="E132" s="6">
        <v>-56.35</v>
      </c>
      <c r="F132" s="6">
        <v>-20.47</v>
      </c>
      <c r="G132" s="6">
        <v>-14.15</v>
      </c>
      <c r="H132" s="6">
        <v>-19.64</v>
      </c>
      <c r="I132" s="6">
        <v>-21.55</v>
      </c>
      <c r="J132" s="6">
        <v>-30.4</v>
      </c>
      <c r="K132" s="6">
        <v>-14.3</v>
      </c>
      <c r="L132" s="6">
        <v>-8.93</v>
      </c>
      <c r="M132" s="7">
        <v>-4.49</v>
      </c>
      <c r="N132" s="6">
        <v>-8.93</v>
      </c>
      <c r="O132" s="6">
        <v>-9.74</v>
      </c>
      <c r="P132" s="6">
        <v>-9.34</v>
      </c>
      <c r="Q132" s="6">
        <v>-4.49</v>
      </c>
    </row>
    <row r="133" spans="1:17" ht="16" x14ac:dyDescent="0.2">
      <c r="A133" s="3" t="s">
        <v>136</v>
      </c>
      <c r="B133" s="4" t="s">
        <v>22</v>
      </c>
      <c r="C133" s="6">
        <v>-5.38</v>
      </c>
      <c r="D133" s="6">
        <v>-27.08</v>
      </c>
      <c r="E133" s="6">
        <v>79.45</v>
      </c>
      <c r="F133" s="6">
        <v>82.91</v>
      </c>
      <c r="G133" s="6">
        <v>89.55</v>
      </c>
      <c r="H133" s="6">
        <v>92.51</v>
      </c>
      <c r="I133" s="6">
        <v>84.26</v>
      </c>
      <c r="J133" s="6">
        <v>81.38</v>
      </c>
      <c r="K133" s="6">
        <v>82.82</v>
      </c>
      <c r="L133" s="6">
        <v>70.48</v>
      </c>
      <c r="M133" s="7">
        <v>78.209999999999994</v>
      </c>
      <c r="N133" s="6">
        <v>70.48</v>
      </c>
      <c r="O133" s="6">
        <v>71.27</v>
      </c>
      <c r="P133" s="6">
        <v>75.78</v>
      </c>
      <c r="Q133" s="6">
        <v>78.209999999999994</v>
      </c>
    </row>
    <row r="134" spans="1:17" ht="16" x14ac:dyDescent="0.2">
      <c r="A134" s="3" t="s">
        <v>137</v>
      </c>
      <c r="B134" s="4" t="s">
        <v>22</v>
      </c>
      <c r="C134" s="6">
        <v>8.76</v>
      </c>
      <c r="D134" s="6">
        <v>3.46</v>
      </c>
      <c r="E134" s="6">
        <v>5.44</v>
      </c>
      <c r="F134" s="6">
        <v>6.36</v>
      </c>
      <c r="G134" s="6">
        <v>10.82</v>
      </c>
      <c r="H134" s="6">
        <v>15.35</v>
      </c>
      <c r="I134" s="6">
        <v>8.68</v>
      </c>
      <c r="J134" s="6">
        <v>15.69</v>
      </c>
      <c r="K134" s="6">
        <v>12.15</v>
      </c>
      <c r="L134" s="6">
        <v>7.07</v>
      </c>
      <c r="M134" s="7">
        <v>7.23</v>
      </c>
      <c r="N134" s="6">
        <v>7.07</v>
      </c>
      <c r="O134" s="6">
        <v>6.71</v>
      </c>
      <c r="P134" s="6">
        <v>6.71</v>
      </c>
      <c r="Q134" s="6">
        <v>7.23</v>
      </c>
    </row>
    <row r="135" spans="1:17" ht="16" x14ac:dyDescent="0.2">
      <c r="A135" s="3" t="s">
        <v>138</v>
      </c>
      <c r="B135" s="4" t="s">
        <v>22</v>
      </c>
      <c r="C135" s="6">
        <v>-41.29</v>
      </c>
      <c r="D135" s="6">
        <v>-45.51</v>
      </c>
      <c r="E135" s="6">
        <v>-55.62</v>
      </c>
      <c r="F135" s="6">
        <v>-56.83</v>
      </c>
      <c r="G135" s="6">
        <v>-42.49</v>
      </c>
      <c r="H135" s="6">
        <v>-18.12</v>
      </c>
      <c r="I135" s="6">
        <v>-22.35</v>
      </c>
      <c r="J135" s="6">
        <v>-25.61</v>
      </c>
      <c r="K135" s="6">
        <v>-24.18</v>
      </c>
      <c r="L135" s="6">
        <v>-14.03</v>
      </c>
      <c r="M135" s="7">
        <v>-16.52</v>
      </c>
      <c r="N135" s="6">
        <v>-14.03</v>
      </c>
      <c r="O135" s="6">
        <v>-32.76</v>
      </c>
      <c r="P135" s="6">
        <v>-39.17</v>
      </c>
      <c r="Q135" s="6">
        <v>-16.52</v>
      </c>
    </row>
    <row r="136" spans="1:17" ht="16" x14ac:dyDescent="0.2">
      <c r="A136" s="3" t="s">
        <v>139</v>
      </c>
      <c r="B136" s="4" t="s">
        <v>22</v>
      </c>
      <c r="C136" s="4" t="s">
        <v>22</v>
      </c>
      <c r="D136" s="4" t="s">
        <v>22</v>
      </c>
      <c r="E136" s="4">
        <v>1048</v>
      </c>
      <c r="F136" s="4">
        <v>1900</v>
      </c>
      <c r="G136" s="4" t="s">
        <v>22</v>
      </c>
      <c r="H136" s="4">
        <v>4000</v>
      </c>
      <c r="I136" s="4">
        <v>5000</v>
      </c>
      <c r="J136" s="4">
        <v>7000</v>
      </c>
      <c r="K136" s="4">
        <v>10000</v>
      </c>
      <c r="L136" s="4">
        <v>11600</v>
      </c>
      <c r="M136" s="5">
        <v>11600</v>
      </c>
      <c r="N136" s="4">
        <v>11600</v>
      </c>
      <c r="O136" s="4">
        <v>11600</v>
      </c>
      <c r="P136" s="4">
        <v>11600</v>
      </c>
      <c r="Q136" s="4">
        <v>11600</v>
      </c>
    </row>
    <row r="138" spans="1:17"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row>
    <row r="139" spans="1:17" ht="16" x14ac:dyDescent="0.2">
      <c r="A139" s="3" t="s">
        <v>140</v>
      </c>
      <c r="B139" s="4">
        <v>-1232000</v>
      </c>
      <c r="C139" s="4">
        <v>-4837000</v>
      </c>
      <c r="D139" s="4">
        <v>-22311000</v>
      </c>
      <c r="E139" s="4">
        <v>-18790000</v>
      </c>
      <c r="F139" s="4">
        <v>-35355000</v>
      </c>
      <c r="G139" s="4">
        <v>-39995000</v>
      </c>
      <c r="H139" s="4">
        <v>-64553000</v>
      </c>
      <c r="I139" s="4">
        <v>-124842000</v>
      </c>
      <c r="J139" s="4">
        <v>319509000</v>
      </c>
      <c r="K139" s="4">
        <v>2914659000</v>
      </c>
      <c r="L139" s="4">
        <v>-3460418000</v>
      </c>
      <c r="M139" s="5">
        <v>-1148694000</v>
      </c>
      <c r="N139" s="4">
        <v>-623694000</v>
      </c>
      <c r="O139" s="4">
        <v>68000000</v>
      </c>
      <c r="P139" s="4">
        <v>-1311000000</v>
      </c>
      <c r="Q139" s="4">
        <v>718000000</v>
      </c>
    </row>
    <row r="140" spans="1:17" ht="16" x14ac:dyDescent="0.2">
      <c r="A140" s="3" t="s">
        <v>141</v>
      </c>
      <c r="B140" s="4">
        <v>767000</v>
      </c>
      <c r="C140" s="4">
        <v>1758000</v>
      </c>
      <c r="D140" s="4">
        <v>4672000</v>
      </c>
      <c r="E140" s="4">
        <v>7236000</v>
      </c>
      <c r="F140" s="4">
        <v>13967000</v>
      </c>
      <c r="G140" s="4">
        <v>23382000</v>
      </c>
      <c r="H140" s="4">
        <v>27052000</v>
      </c>
      <c r="I140" s="4">
        <v>35651000</v>
      </c>
      <c r="J140" s="4">
        <v>70060000</v>
      </c>
      <c r="K140" s="4">
        <v>66308000</v>
      </c>
      <c r="L140" s="4">
        <v>90520000</v>
      </c>
      <c r="M140" s="5">
        <v>88822000</v>
      </c>
      <c r="N140" s="4">
        <v>29822000</v>
      </c>
      <c r="O140" s="4">
        <v>29000000</v>
      </c>
      <c r="P140" s="4">
        <v>17000000</v>
      </c>
      <c r="Q140" s="4">
        <v>13000000</v>
      </c>
    </row>
    <row r="141" spans="1:17" ht="16" x14ac:dyDescent="0.2">
      <c r="A141" s="3" t="s">
        <v>142</v>
      </c>
      <c r="B141" s="4">
        <v>268000</v>
      </c>
      <c r="C141" s="4">
        <v>1901000</v>
      </c>
      <c r="D141" s="4">
        <v>5067000</v>
      </c>
      <c r="E141" s="4">
        <v>9986000</v>
      </c>
      <c r="F141" s="4">
        <v>22129000</v>
      </c>
      <c r="G141" s="4">
        <v>50165000</v>
      </c>
      <c r="H141" s="4">
        <v>102914000</v>
      </c>
      <c r="I141" s="4">
        <v>139631000</v>
      </c>
      <c r="J141" s="4">
        <v>135721000</v>
      </c>
      <c r="K141" s="4">
        <v>-2315615000</v>
      </c>
      <c r="L141" s="4">
        <v>3331721000</v>
      </c>
      <c r="M141" s="5">
        <v>1458534000</v>
      </c>
      <c r="N141" s="4">
        <v>667534000</v>
      </c>
      <c r="O141" s="4">
        <v>-101000000</v>
      </c>
      <c r="P141" s="4">
        <v>1318000000</v>
      </c>
      <c r="Q141" s="4">
        <v>-426000000</v>
      </c>
    </row>
    <row r="142" spans="1:17" ht="16" x14ac:dyDescent="0.2">
      <c r="A142" s="28" t="s">
        <v>143</v>
      </c>
      <c r="B142" s="26">
        <v>268000</v>
      </c>
      <c r="C142" s="26">
        <v>1446000</v>
      </c>
      <c r="D142" s="26">
        <v>3792000</v>
      </c>
      <c r="E142" s="26">
        <v>7805000</v>
      </c>
      <c r="F142" s="26">
        <v>22896000</v>
      </c>
      <c r="G142" s="26">
        <v>49163000</v>
      </c>
      <c r="H142" s="26">
        <v>95720000</v>
      </c>
      <c r="I142" s="26">
        <v>158456000</v>
      </c>
      <c r="J142" s="26">
        <v>246940000</v>
      </c>
      <c r="K142" s="26">
        <v>330763000</v>
      </c>
      <c r="L142" s="26">
        <v>549142000</v>
      </c>
      <c r="M142" s="27">
        <v>658744000</v>
      </c>
      <c r="N142" s="26">
        <v>141744000</v>
      </c>
      <c r="O142" s="26">
        <v>135000000</v>
      </c>
      <c r="P142" s="26">
        <v>280000000</v>
      </c>
      <c r="Q142" s="26">
        <v>102000000</v>
      </c>
    </row>
    <row r="143" spans="1:17" ht="16" x14ac:dyDescent="0.2">
      <c r="A143" s="12" t="s">
        <v>196</v>
      </c>
      <c r="B143" s="20">
        <f t="shared" ref="B143:Q143" si="10">B142/B2</f>
        <v>1.1301817568422384E-2</v>
      </c>
      <c r="C143" s="20">
        <f t="shared" si="10"/>
        <v>2.8774974130382869E-2</v>
      </c>
      <c r="D143" s="20">
        <f t="shared" si="10"/>
        <v>3.6108095755013427E-2</v>
      </c>
      <c r="E143" s="20">
        <f t="shared" si="10"/>
        <v>3.8029946451106793E-2</v>
      </c>
      <c r="F143" s="20">
        <f t="shared" si="10"/>
        <v>5.8808722677420183E-2</v>
      </c>
      <c r="G143" s="20">
        <f t="shared" si="10"/>
        <v>7.3017537397668808E-2</v>
      </c>
      <c r="H143" s="20">
        <f t="shared" si="10"/>
        <v>8.918879381753568E-2</v>
      </c>
      <c r="I143" s="20">
        <f t="shared" si="10"/>
        <v>0.10040470848253012</v>
      </c>
      <c r="J143" s="20">
        <f t="shared" si="10"/>
        <v>8.4294507134515861E-2</v>
      </c>
      <c r="K143" s="20">
        <f t="shared" si="10"/>
        <v>7.1720149111333925E-2</v>
      </c>
      <c r="L143" s="20">
        <f t="shared" si="10"/>
        <v>9.8063452969572112E-2</v>
      </c>
      <c r="M143" s="20">
        <f t="shared" si="10"/>
        <v>9.9044681849797131E-2</v>
      </c>
      <c r="N143" s="20">
        <f t="shared" si="10"/>
        <v>8.1697865909538911E-2</v>
      </c>
      <c r="O143" s="20">
        <f t="shared" si="10"/>
        <v>8.952254641909814E-2</v>
      </c>
      <c r="P143" s="20">
        <f t="shared" si="10"/>
        <v>0.16528925619834711</v>
      </c>
      <c r="Q143" s="20">
        <f t="shared" si="10"/>
        <v>5.9509918319719954E-2</v>
      </c>
    </row>
    <row r="144" spans="1:17" ht="16" x14ac:dyDescent="0.2">
      <c r="A144" s="3" t="s">
        <v>144</v>
      </c>
      <c r="B144" s="4" t="s">
        <v>22</v>
      </c>
      <c r="C144" s="4" t="s">
        <v>22</v>
      </c>
      <c r="D144" s="4" t="s">
        <v>22</v>
      </c>
      <c r="E144" s="4" t="s">
        <v>22</v>
      </c>
      <c r="F144" s="4" t="s">
        <v>22</v>
      </c>
      <c r="G144" s="4" t="s">
        <v>22</v>
      </c>
      <c r="H144" s="4" t="s">
        <v>22</v>
      </c>
      <c r="I144" s="4">
        <v>-37918000</v>
      </c>
      <c r="J144" s="4">
        <v>-41998000</v>
      </c>
      <c r="K144" s="4">
        <v>190963000</v>
      </c>
      <c r="L144" s="4">
        <v>-186571000</v>
      </c>
      <c r="M144" s="5">
        <v>-3341000</v>
      </c>
      <c r="N144" s="4">
        <v>-5341000</v>
      </c>
      <c r="O144" s="4">
        <v>1000000</v>
      </c>
      <c r="P144" s="4">
        <v>2000000</v>
      </c>
      <c r="Q144" s="4">
        <v>-1000000</v>
      </c>
    </row>
    <row r="145" spans="1:17" ht="16" x14ac:dyDescent="0.2">
      <c r="A145" s="3" t="s">
        <v>145</v>
      </c>
      <c r="B145" s="4" t="s">
        <v>22</v>
      </c>
      <c r="C145" s="4" t="s">
        <v>22</v>
      </c>
      <c r="D145" s="4" t="s">
        <v>22</v>
      </c>
      <c r="E145" s="4" t="s">
        <v>22</v>
      </c>
      <c r="F145" s="4" t="s">
        <v>22</v>
      </c>
      <c r="G145" s="4" t="s">
        <v>22</v>
      </c>
      <c r="H145" s="4" t="s">
        <v>22</v>
      </c>
      <c r="I145" s="4" t="s">
        <v>22</v>
      </c>
      <c r="J145" s="4">
        <v>31623000</v>
      </c>
      <c r="K145" s="4">
        <v>30145000</v>
      </c>
      <c r="L145" s="4">
        <v>84314000</v>
      </c>
      <c r="M145" s="5">
        <v>1462314000</v>
      </c>
      <c r="N145" s="4">
        <v>84314000</v>
      </c>
      <c r="O145" s="4" t="s">
        <v>22</v>
      </c>
      <c r="P145" s="4">
        <v>1340000000</v>
      </c>
      <c r="Q145" s="4">
        <v>38000000</v>
      </c>
    </row>
    <row r="146" spans="1:17" ht="16" x14ac:dyDescent="0.2">
      <c r="A146" s="3" t="s">
        <v>146</v>
      </c>
      <c r="B146" s="4" t="s">
        <v>22</v>
      </c>
      <c r="C146" s="4">
        <v>455000</v>
      </c>
      <c r="D146" s="4">
        <v>1275000</v>
      </c>
      <c r="E146" s="4">
        <v>2181000</v>
      </c>
      <c r="F146" s="4">
        <v>-767000</v>
      </c>
      <c r="G146" s="4">
        <v>1002000</v>
      </c>
      <c r="H146" s="4">
        <v>7194000</v>
      </c>
      <c r="I146" s="4">
        <v>19093000</v>
      </c>
      <c r="J146" s="4">
        <v>-100844000</v>
      </c>
      <c r="K146" s="4">
        <v>-2867486000</v>
      </c>
      <c r="L146" s="4">
        <v>2884836000</v>
      </c>
      <c r="M146" s="5">
        <v>-659183000</v>
      </c>
      <c r="N146" s="4">
        <v>446817000</v>
      </c>
      <c r="O146" s="4">
        <v>-237000000</v>
      </c>
      <c r="P146" s="4">
        <v>-304000000</v>
      </c>
      <c r="Q146" s="4">
        <v>-565000000</v>
      </c>
    </row>
    <row r="147" spans="1:17" ht="16" x14ac:dyDescent="0.2">
      <c r="A147" s="3" t="s">
        <v>147</v>
      </c>
      <c r="B147" s="4">
        <v>2238000</v>
      </c>
      <c r="C147" s="4">
        <v>2574000</v>
      </c>
      <c r="D147" s="4">
        <v>11771000</v>
      </c>
      <c r="E147" s="4">
        <v>17324000</v>
      </c>
      <c r="F147" s="4">
        <v>13276000</v>
      </c>
      <c r="G147" s="4">
        <v>-25651000</v>
      </c>
      <c r="H147" s="4">
        <v>-56089000</v>
      </c>
      <c r="I147" s="4">
        <v>20175000</v>
      </c>
      <c r="J147" s="4">
        <v>-100332000</v>
      </c>
      <c r="K147" s="4">
        <v>-160924000</v>
      </c>
      <c r="L147" s="4">
        <v>-98271000</v>
      </c>
      <c r="M147" s="5">
        <v>352723000</v>
      </c>
      <c r="N147" s="4">
        <v>181723000</v>
      </c>
      <c r="O147" s="4">
        <v>104000000</v>
      </c>
      <c r="P147" s="4">
        <v>94000000</v>
      </c>
      <c r="Q147" s="4">
        <v>-27000000</v>
      </c>
    </row>
    <row r="148" spans="1:17" ht="16" x14ac:dyDescent="0.2">
      <c r="A148" s="3" t="s">
        <v>148</v>
      </c>
      <c r="B148" s="4">
        <v>-635000</v>
      </c>
      <c r="C148" s="4">
        <v>-1196000</v>
      </c>
      <c r="D148" s="4">
        <v>-3930000</v>
      </c>
      <c r="E148" s="4">
        <v>1176000</v>
      </c>
      <c r="F148" s="4">
        <v>-14252000</v>
      </c>
      <c r="G148" s="4">
        <v>-50848000</v>
      </c>
      <c r="H148" s="4">
        <v>-83343000</v>
      </c>
      <c r="I148" s="4">
        <v>-130392000</v>
      </c>
      <c r="J148" s="4">
        <v>-29146000</v>
      </c>
      <c r="K148" s="4">
        <v>-72300000</v>
      </c>
      <c r="L148" s="4">
        <v>-127908000</v>
      </c>
      <c r="M148" s="5">
        <v>195456000</v>
      </c>
      <c r="N148" s="4">
        <v>195456000</v>
      </c>
      <c r="O148" s="4" t="s">
        <v>22</v>
      </c>
      <c r="P148" s="4" t="s">
        <v>22</v>
      </c>
      <c r="Q148" s="4" t="s">
        <v>22</v>
      </c>
    </row>
    <row r="149" spans="1:17" ht="16" x14ac:dyDescent="0.2">
      <c r="A149" s="3" t="s">
        <v>149</v>
      </c>
      <c r="B149" s="4" t="s">
        <v>22</v>
      </c>
      <c r="C149" s="4" t="s">
        <v>22</v>
      </c>
      <c r="D149" s="4" t="s">
        <v>22</v>
      </c>
      <c r="E149" s="4" t="s">
        <v>22</v>
      </c>
      <c r="F149" s="4" t="s">
        <v>22</v>
      </c>
      <c r="G149" s="4" t="s">
        <v>22</v>
      </c>
      <c r="H149" s="4" t="s">
        <v>22</v>
      </c>
      <c r="I149" s="4" t="s">
        <v>22</v>
      </c>
      <c r="J149" s="4" t="s">
        <v>22</v>
      </c>
      <c r="K149" s="4" t="s">
        <v>22</v>
      </c>
      <c r="L149" s="4" t="s">
        <v>22</v>
      </c>
      <c r="M149" s="5" t="s">
        <v>22</v>
      </c>
      <c r="N149" s="4" t="s">
        <v>22</v>
      </c>
      <c r="O149" s="4" t="s">
        <v>22</v>
      </c>
      <c r="P149" s="4" t="s">
        <v>22</v>
      </c>
      <c r="Q149" s="4" t="s">
        <v>22</v>
      </c>
    </row>
    <row r="150" spans="1:17" ht="16" x14ac:dyDescent="0.2">
      <c r="A150" s="3" t="s">
        <v>150</v>
      </c>
      <c r="B150" s="4" t="s">
        <v>22</v>
      </c>
      <c r="C150" s="4" t="s">
        <v>22</v>
      </c>
      <c r="D150" s="4" t="s">
        <v>22</v>
      </c>
      <c r="E150" s="4" t="s">
        <v>22</v>
      </c>
      <c r="F150" s="4" t="s">
        <v>22</v>
      </c>
      <c r="G150" s="4" t="s">
        <v>22</v>
      </c>
      <c r="H150" s="4" t="s">
        <v>22</v>
      </c>
      <c r="I150" s="4">
        <v>-74211000</v>
      </c>
      <c r="J150" s="4">
        <v>-112721000</v>
      </c>
      <c r="K150" s="4">
        <v>-266077000</v>
      </c>
      <c r="L150" s="4" t="s">
        <v>22</v>
      </c>
      <c r="M150" s="5" t="s">
        <v>22</v>
      </c>
      <c r="N150" s="4" t="s">
        <v>22</v>
      </c>
      <c r="O150" s="4" t="s">
        <v>22</v>
      </c>
      <c r="P150" s="4" t="s">
        <v>22</v>
      </c>
      <c r="Q150" s="4" t="s">
        <v>22</v>
      </c>
    </row>
    <row r="151" spans="1:17" ht="16" x14ac:dyDescent="0.2">
      <c r="A151" s="3" t="s">
        <v>151</v>
      </c>
      <c r="B151" s="4">
        <v>1289000</v>
      </c>
      <c r="C151" s="4">
        <v>2314000</v>
      </c>
      <c r="D151" s="4">
        <v>6010000</v>
      </c>
      <c r="E151" s="4">
        <v>11097000</v>
      </c>
      <c r="F151" s="4">
        <v>19813000</v>
      </c>
      <c r="G151" s="4">
        <v>15428000</v>
      </c>
      <c r="H151" s="4">
        <v>20641000</v>
      </c>
      <c r="I151" s="4">
        <v>84563000</v>
      </c>
      <c r="J151" s="4">
        <v>118588000</v>
      </c>
      <c r="K151" s="4">
        <v>138175000</v>
      </c>
      <c r="L151" s="4">
        <v>36541000</v>
      </c>
      <c r="M151" s="5">
        <v>-60406000</v>
      </c>
      <c r="N151" s="4">
        <v>-60406000</v>
      </c>
      <c r="O151" s="4" t="s">
        <v>22</v>
      </c>
      <c r="P151" s="4" t="s">
        <v>22</v>
      </c>
      <c r="Q151" s="4" t="s">
        <v>22</v>
      </c>
    </row>
    <row r="152" spans="1:17" ht="16" x14ac:dyDescent="0.2">
      <c r="A152" s="3" t="s">
        <v>152</v>
      </c>
      <c r="B152" s="4">
        <v>1584000</v>
      </c>
      <c r="C152" s="4">
        <v>1456000</v>
      </c>
      <c r="D152" s="4">
        <v>9691000</v>
      </c>
      <c r="E152" s="4">
        <v>5051000</v>
      </c>
      <c r="F152" s="4">
        <v>7715000</v>
      </c>
      <c r="G152" s="4">
        <v>9769000</v>
      </c>
      <c r="H152" s="4">
        <v>6613000</v>
      </c>
      <c r="I152" s="4">
        <v>140215000</v>
      </c>
      <c r="J152" s="4">
        <v>-77053000</v>
      </c>
      <c r="K152" s="4">
        <v>39278000</v>
      </c>
      <c r="L152" s="4">
        <v>-6904000</v>
      </c>
      <c r="M152" s="5">
        <v>217673000</v>
      </c>
      <c r="N152" s="4">
        <v>46673000</v>
      </c>
      <c r="O152" s="4">
        <v>104000000</v>
      </c>
      <c r="P152" s="4">
        <v>94000000</v>
      </c>
      <c r="Q152" s="4">
        <v>-27000000</v>
      </c>
    </row>
    <row r="153" spans="1:17"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5" t="s">
        <v>22</v>
      </c>
      <c r="N153" s="4" t="s">
        <v>22</v>
      </c>
      <c r="O153" s="4" t="s">
        <v>22</v>
      </c>
      <c r="P153" s="4" t="s">
        <v>22</v>
      </c>
      <c r="Q153" s="4" t="s">
        <v>22</v>
      </c>
    </row>
    <row r="154" spans="1:17" ht="16" x14ac:dyDescent="0.2">
      <c r="A154" s="3" t="s">
        <v>154</v>
      </c>
      <c r="B154" s="4">
        <v>2041000</v>
      </c>
      <c r="C154" s="4">
        <v>1396000</v>
      </c>
      <c r="D154" s="4">
        <v>-801000</v>
      </c>
      <c r="E154" s="4">
        <v>15756000</v>
      </c>
      <c r="F154" s="4">
        <v>14017000</v>
      </c>
      <c r="G154" s="4">
        <v>7901000</v>
      </c>
      <c r="H154" s="4">
        <v>9324000</v>
      </c>
      <c r="I154" s="4">
        <v>70615000</v>
      </c>
      <c r="J154" s="4">
        <v>424958000</v>
      </c>
      <c r="K154" s="4">
        <v>504428000</v>
      </c>
      <c r="L154" s="4">
        <v>-136448000</v>
      </c>
      <c r="M154" s="5">
        <v>751385000</v>
      </c>
      <c r="N154" s="4">
        <v>255385000</v>
      </c>
      <c r="O154" s="4">
        <v>100000000</v>
      </c>
      <c r="P154" s="4">
        <v>118000000</v>
      </c>
      <c r="Q154" s="4">
        <v>278000000</v>
      </c>
    </row>
    <row r="155" spans="1:17"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5" t="s">
        <v>22</v>
      </c>
      <c r="N155" s="4" t="s">
        <v>22</v>
      </c>
      <c r="O155" s="4" t="s">
        <v>22</v>
      </c>
      <c r="P155" s="4" t="s">
        <v>22</v>
      </c>
      <c r="Q155" s="4" t="s">
        <v>22</v>
      </c>
    </row>
    <row r="156" spans="1:17" ht="16" x14ac:dyDescent="0.2">
      <c r="A156" s="3" t="s">
        <v>156</v>
      </c>
      <c r="B156" s="4" t="s">
        <v>22</v>
      </c>
      <c r="C156" s="4" t="s">
        <v>22</v>
      </c>
      <c r="D156" s="4">
        <v>90000</v>
      </c>
      <c r="E156" s="4" t="s">
        <v>22</v>
      </c>
      <c r="F156" s="4" t="s">
        <v>22</v>
      </c>
      <c r="G156" s="4" t="s">
        <v>22</v>
      </c>
      <c r="H156" s="4" t="s">
        <v>22</v>
      </c>
      <c r="I156" s="4" t="s">
        <v>22</v>
      </c>
      <c r="J156" s="4" t="s">
        <v>22</v>
      </c>
      <c r="K156" s="4" t="s">
        <v>22</v>
      </c>
      <c r="L156" s="4" t="s">
        <v>22</v>
      </c>
      <c r="M156" s="5" t="s">
        <v>22</v>
      </c>
      <c r="N156" s="4" t="s">
        <v>22</v>
      </c>
      <c r="O156" s="4" t="s">
        <v>22</v>
      </c>
      <c r="P156" s="4" t="s">
        <v>22</v>
      </c>
      <c r="Q156" s="4" t="s">
        <v>22</v>
      </c>
    </row>
    <row r="157" spans="1:17" ht="16" x14ac:dyDescent="0.2">
      <c r="A157" s="3" t="s">
        <v>157</v>
      </c>
      <c r="B157" s="4" t="s">
        <v>22</v>
      </c>
      <c r="C157" s="4" t="s">
        <v>22</v>
      </c>
      <c r="D157" s="4">
        <v>90000</v>
      </c>
      <c r="E157" s="4" t="s">
        <v>22</v>
      </c>
      <c r="F157" s="4" t="s">
        <v>22</v>
      </c>
      <c r="G157" s="4" t="s">
        <v>22</v>
      </c>
      <c r="H157" s="4" t="s">
        <v>22</v>
      </c>
      <c r="I157" s="4" t="s">
        <v>22</v>
      </c>
      <c r="J157" s="4" t="s">
        <v>22</v>
      </c>
      <c r="K157" s="4" t="s">
        <v>22</v>
      </c>
      <c r="L157" s="4" t="s">
        <v>22</v>
      </c>
      <c r="M157" s="5" t="s">
        <v>22</v>
      </c>
      <c r="N157" s="4" t="s">
        <v>22</v>
      </c>
      <c r="O157" s="4" t="s">
        <v>22</v>
      </c>
      <c r="P157" s="4" t="s">
        <v>22</v>
      </c>
      <c r="Q157" s="4" t="s">
        <v>22</v>
      </c>
    </row>
    <row r="158" spans="1:17"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5" t="s">
        <v>22</v>
      </c>
      <c r="N158" s="4" t="s">
        <v>22</v>
      </c>
      <c r="O158" s="4" t="s">
        <v>22</v>
      </c>
      <c r="P158" s="4" t="s">
        <v>22</v>
      </c>
      <c r="Q158" s="4" t="s">
        <v>22</v>
      </c>
    </row>
    <row r="159" spans="1:17" ht="16" x14ac:dyDescent="0.2">
      <c r="A159" s="3" t="s">
        <v>159</v>
      </c>
      <c r="B159" s="4">
        <v>-2016000</v>
      </c>
      <c r="C159" s="4">
        <v>-4504000</v>
      </c>
      <c r="D159" s="4">
        <v>-22700000</v>
      </c>
      <c r="E159" s="4">
        <v>-21036000</v>
      </c>
      <c r="F159" s="4">
        <v>-26236000</v>
      </c>
      <c r="G159" s="4">
        <v>-24262000</v>
      </c>
      <c r="H159" s="4">
        <v>-41545000</v>
      </c>
      <c r="I159" s="4">
        <v>-62397000</v>
      </c>
      <c r="J159" s="4">
        <v>-41995000</v>
      </c>
      <c r="K159" s="4">
        <v>-50788000</v>
      </c>
      <c r="L159" s="4">
        <v>-50018000</v>
      </c>
      <c r="M159" s="5">
        <v>-44624000</v>
      </c>
      <c r="N159" s="4">
        <v>-7624000</v>
      </c>
      <c r="O159" s="4">
        <v>-14000000</v>
      </c>
      <c r="P159" s="4">
        <v>-21000000</v>
      </c>
      <c r="Q159" s="4">
        <v>-2000000</v>
      </c>
    </row>
    <row r="160" spans="1:17" ht="16" x14ac:dyDescent="0.2">
      <c r="A160" s="3" t="s">
        <v>160</v>
      </c>
      <c r="B160" s="4">
        <v>-1706000</v>
      </c>
      <c r="C160" s="4">
        <v>-3462000</v>
      </c>
      <c r="D160" s="4">
        <v>-20573000</v>
      </c>
      <c r="E160" s="4">
        <v>-16525000</v>
      </c>
      <c r="F160" s="4">
        <v>-23773000</v>
      </c>
      <c r="G160" s="4">
        <v>-20043000</v>
      </c>
      <c r="H160" s="4">
        <v>-27950000</v>
      </c>
      <c r="I160" s="4">
        <v>-56759000</v>
      </c>
      <c r="J160" s="4">
        <v>-41733000</v>
      </c>
      <c r="K160" s="4">
        <v>-50788000</v>
      </c>
      <c r="L160" s="4">
        <v>-50018000</v>
      </c>
      <c r="M160" s="5">
        <v>-44624000</v>
      </c>
      <c r="N160" s="4">
        <v>-7624000</v>
      </c>
      <c r="O160" s="4">
        <v>-14000000</v>
      </c>
      <c r="P160" s="4">
        <v>-21000000</v>
      </c>
      <c r="Q160" s="4">
        <v>-2000000</v>
      </c>
    </row>
    <row r="161" spans="1:17" ht="16" x14ac:dyDescent="0.2">
      <c r="A161" s="3" t="s">
        <v>161</v>
      </c>
      <c r="B161" s="4">
        <v>-310000</v>
      </c>
      <c r="C161" s="4">
        <v>-1042000</v>
      </c>
      <c r="D161" s="4">
        <v>-2127000</v>
      </c>
      <c r="E161" s="4">
        <v>-4511000</v>
      </c>
      <c r="F161" s="4">
        <v>-2463000</v>
      </c>
      <c r="G161" s="4">
        <v>-4219000</v>
      </c>
      <c r="H161" s="4">
        <v>-13595000</v>
      </c>
      <c r="I161" s="4">
        <v>-5638000</v>
      </c>
      <c r="J161" s="4">
        <v>-262000</v>
      </c>
      <c r="K161" s="4" t="s">
        <v>22</v>
      </c>
      <c r="L161" s="4" t="s">
        <v>22</v>
      </c>
      <c r="M161" s="5" t="s">
        <v>22</v>
      </c>
      <c r="N161" s="4" t="s">
        <v>22</v>
      </c>
      <c r="O161" s="4" t="s">
        <v>22</v>
      </c>
      <c r="P161" s="4" t="s">
        <v>22</v>
      </c>
      <c r="Q161" s="4" t="s">
        <v>22</v>
      </c>
    </row>
    <row r="162" spans="1:17" ht="16" x14ac:dyDescent="0.2">
      <c r="A162" s="3" t="s">
        <v>162</v>
      </c>
      <c r="B162" s="4" t="s">
        <v>22</v>
      </c>
      <c r="C162" s="4" t="s">
        <v>22</v>
      </c>
      <c r="D162" s="4">
        <v>-17756000</v>
      </c>
      <c r="E162" s="4">
        <v>-62804000</v>
      </c>
      <c r="F162" s="4">
        <v>-229336000</v>
      </c>
      <c r="G162" s="4">
        <v>-487190000</v>
      </c>
      <c r="H162" s="4">
        <v>-749691000</v>
      </c>
      <c r="I162" s="4">
        <v>-241566000</v>
      </c>
      <c r="J162" s="4">
        <v>-1889853000</v>
      </c>
      <c r="K162" s="4">
        <v>-1587142000</v>
      </c>
      <c r="L162" s="4">
        <v>1879038000</v>
      </c>
      <c r="M162" s="5">
        <v>-6677000</v>
      </c>
      <c r="N162" s="4">
        <v>173323000</v>
      </c>
      <c r="O162" s="4">
        <v>299000000</v>
      </c>
      <c r="P162" s="4">
        <v>-34000000</v>
      </c>
      <c r="Q162" s="4">
        <v>-445000000</v>
      </c>
    </row>
    <row r="163" spans="1:17" ht="16" x14ac:dyDescent="0.2">
      <c r="A163" s="3" t="s">
        <v>163</v>
      </c>
      <c r="B163" s="4" t="s">
        <v>22</v>
      </c>
      <c r="C163" s="4" t="s">
        <v>22</v>
      </c>
      <c r="D163" s="4">
        <v>2375000</v>
      </c>
      <c r="E163" s="4">
        <v>48350000</v>
      </c>
      <c r="F163" s="4">
        <v>139872000</v>
      </c>
      <c r="G163" s="4">
        <v>642073000</v>
      </c>
      <c r="H163" s="4">
        <v>1698264000</v>
      </c>
      <c r="I163" s="4">
        <v>2477038000</v>
      </c>
      <c r="J163" s="4">
        <v>3721405000</v>
      </c>
      <c r="K163" s="4">
        <v>5750224000</v>
      </c>
      <c r="L163" s="4">
        <v>6890167000</v>
      </c>
      <c r="M163" s="5">
        <v>5594223000</v>
      </c>
      <c r="N163" s="4">
        <v>1616223000</v>
      </c>
      <c r="O163" s="4">
        <v>1397000000</v>
      </c>
      <c r="P163" s="4">
        <v>1245000000</v>
      </c>
      <c r="Q163" s="4">
        <v>1336000000</v>
      </c>
    </row>
    <row r="164" spans="1:17" ht="16" x14ac:dyDescent="0.2">
      <c r="A164" s="3" t="s">
        <v>164</v>
      </c>
      <c r="B164" s="4" t="s">
        <v>22</v>
      </c>
      <c r="C164" s="4" t="s">
        <v>22</v>
      </c>
      <c r="D164" s="4">
        <v>-20131000</v>
      </c>
      <c r="E164" s="4">
        <v>-111154000</v>
      </c>
      <c r="F164" s="4">
        <v>-369208000</v>
      </c>
      <c r="G164" s="4">
        <v>-1129263000</v>
      </c>
      <c r="H164" s="4">
        <v>-2447955000</v>
      </c>
      <c r="I164" s="4">
        <v>-2718604000</v>
      </c>
      <c r="J164" s="4">
        <v>-5611258000</v>
      </c>
      <c r="K164" s="4">
        <v>-7337366000</v>
      </c>
      <c r="L164" s="4">
        <v>-5011129000</v>
      </c>
      <c r="M164" s="5">
        <v>-5600900000</v>
      </c>
      <c r="N164" s="4">
        <v>-1442900000</v>
      </c>
      <c r="O164" s="4">
        <v>-1098000000</v>
      </c>
      <c r="P164" s="4">
        <v>-1279000000</v>
      </c>
      <c r="Q164" s="4">
        <v>-1781000000</v>
      </c>
    </row>
    <row r="165" spans="1:17" ht="16" x14ac:dyDescent="0.2">
      <c r="A165" s="3" t="s">
        <v>165</v>
      </c>
      <c r="B165" s="4">
        <v>-779000</v>
      </c>
      <c r="C165" s="4">
        <v>-828000</v>
      </c>
      <c r="D165" s="4" t="s">
        <v>22</v>
      </c>
      <c r="E165" s="4" t="s">
        <v>22</v>
      </c>
      <c r="F165" s="4">
        <v>-14114000</v>
      </c>
      <c r="G165" s="4">
        <v>-15718000</v>
      </c>
      <c r="H165" s="4">
        <v>-19397000</v>
      </c>
      <c r="I165" s="4">
        <v>-265512000</v>
      </c>
      <c r="J165" s="4">
        <v>-11051000</v>
      </c>
      <c r="K165" s="4">
        <v>-709860000</v>
      </c>
      <c r="L165" s="4">
        <v>-2388904000</v>
      </c>
      <c r="M165" s="5">
        <v>-140021000</v>
      </c>
      <c r="N165" s="4">
        <v>-5021000</v>
      </c>
      <c r="O165" s="4">
        <v>-121000000</v>
      </c>
      <c r="P165" s="4">
        <v>-14000000</v>
      </c>
      <c r="Q165" s="4" t="s">
        <v>22</v>
      </c>
    </row>
    <row r="166" spans="1:17" ht="16" x14ac:dyDescent="0.2">
      <c r="A166" s="3" t="s">
        <v>166</v>
      </c>
      <c r="B166" s="4" t="s">
        <v>22</v>
      </c>
      <c r="C166" s="4" t="s">
        <v>22</v>
      </c>
      <c r="D166" s="4" t="s">
        <v>22</v>
      </c>
      <c r="E166" s="4" t="s">
        <v>22</v>
      </c>
      <c r="F166" s="4" t="s">
        <v>22</v>
      </c>
      <c r="G166" s="4" t="s">
        <v>22</v>
      </c>
      <c r="H166" s="4" t="s">
        <v>22</v>
      </c>
      <c r="I166" s="4" t="s">
        <v>22</v>
      </c>
      <c r="J166" s="4" t="s">
        <v>22</v>
      </c>
      <c r="K166" s="4" t="s">
        <v>22</v>
      </c>
      <c r="L166" s="4" t="s">
        <v>22</v>
      </c>
      <c r="M166" s="5" t="s">
        <v>22</v>
      </c>
      <c r="N166" s="4" t="s">
        <v>22</v>
      </c>
      <c r="O166" s="4" t="s">
        <v>22</v>
      </c>
      <c r="P166" s="4" t="s">
        <v>22</v>
      </c>
      <c r="Q166" s="4" t="s">
        <v>22</v>
      </c>
    </row>
    <row r="167" spans="1:17" ht="16" x14ac:dyDescent="0.2">
      <c r="A167" s="3" t="s">
        <v>167</v>
      </c>
      <c r="B167" s="4">
        <v>-779000</v>
      </c>
      <c r="C167" s="4">
        <v>-828000</v>
      </c>
      <c r="D167" s="4" t="s">
        <v>22</v>
      </c>
      <c r="E167" s="4" t="s">
        <v>22</v>
      </c>
      <c r="F167" s="4">
        <v>-14114000</v>
      </c>
      <c r="G167" s="4">
        <v>-15718000</v>
      </c>
      <c r="H167" s="4">
        <v>-19397000</v>
      </c>
      <c r="I167" s="4">
        <v>-265512000</v>
      </c>
      <c r="J167" s="4">
        <v>-11051000</v>
      </c>
      <c r="K167" s="4">
        <v>-709860000</v>
      </c>
      <c r="L167" s="4">
        <v>-2388904000</v>
      </c>
      <c r="M167" s="5">
        <v>-140021000</v>
      </c>
      <c r="N167" s="4">
        <v>-5021000</v>
      </c>
      <c r="O167" s="4">
        <v>-121000000</v>
      </c>
      <c r="P167" s="4">
        <v>-14000000</v>
      </c>
      <c r="Q167" s="4" t="s">
        <v>22</v>
      </c>
    </row>
    <row r="168" spans="1:17"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5" t="s">
        <v>22</v>
      </c>
      <c r="N168" s="4" t="s">
        <v>22</v>
      </c>
      <c r="O168" s="4" t="s">
        <v>22</v>
      </c>
      <c r="P168" s="4" t="s">
        <v>22</v>
      </c>
      <c r="Q168" s="4" t="s">
        <v>22</v>
      </c>
    </row>
    <row r="169" spans="1:17" ht="16" x14ac:dyDescent="0.2">
      <c r="A169" s="3" t="s">
        <v>169</v>
      </c>
      <c r="B169" s="4" t="s">
        <v>22</v>
      </c>
      <c r="C169" s="4" t="s">
        <v>22</v>
      </c>
      <c r="D169" s="4" t="s">
        <v>22</v>
      </c>
      <c r="E169" s="4" t="s">
        <v>22</v>
      </c>
      <c r="F169" s="4" t="s">
        <v>22</v>
      </c>
      <c r="G169" s="4" t="s">
        <v>22</v>
      </c>
      <c r="H169" s="4" t="s">
        <v>22</v>
      </c>
      <c r="I169" s="4" t="s">
        <v>22</v>
      </c>
      <c r="J169" s="4">
        <v>11051000</v>
      </c>
      <c r="K169" s="4" t="s">
        <v>22</v>
      </c>
      <c r="L169" s="4">
        <v>-158683000</v>
      </c>
      <c r="M169" s="5">
        <v>-704683000</v>
      </c>
      <c r="N169" s="4">
        <v>-158683000</v>
      </c>
      <c r="O169" s="4">
        <v>-183000000</v>
      </c>
      <c r="P169" s="4">
        <v>-204000000</v>
      </c>
      <c r="Q169" s="4">
        <v>-159000000</v>
      </c>
    </row>
    <row r="170" spans="1:17"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5" t="s">
        <v>22</v>
      </c>
      <c r="N170" s="4" t="s">
        <v>22</v>
      </c>
      <c r="O170" s="4" t="s">
        <v>22</v>
      </c>
      <c r="P170" s="4" t="s">
        <v>22</v>
      </c>
      <c r="Q170" s="4" t="s">
        <v>22</v>
      </c>
    </row>
    <row r="171" spans="1:17" ht="16" x14ac:dyDescent="0.2">
      <c r="A171" s="3" t="s">
        <v>170</v>
      </c>
      <c r="B171" s="4">
        <v>-2795000</v>
      </c>
      <c r="C171" s="4">
        <v>-5332000</v>
      </c>
      <c r="D171" s="4">
        <v>-40366000</v>
      </c>
      <c r="E171" s="4">
        <v>-83840000</v>
      </c>
      <c r="F171" s="4">
        <v>-269686000</v>
      </c>
      <c r="G171" s="4">
        <v>-527170000</v>
      </c>
      <c r="H171" s="4">
        <v>-810633000</v>
      </c>
      <c r="I171" s="4">
        <v>-569475000</v>
      </c>
      <c r="J171" s="4">
        <v>-1931848000</v>
      </c>
      <c r="K171" s="4">
        <v>-2347790000</v>
      </c>
      <c r="L171" s="4">
        <v>-718567000</v>
      </c>
      <c r="M171" s="5">
        <v>-896005000</v>
      </c>
      <c r="N171" s="4">
        <v>1995000</v>
      </c>
      <c r="O171" s="4">
        <v>-19000000</v>
      </c>
      <c r="P171" s="4">
        <v>-273000000</v>
      </c>
      <c r="Q171" s="4">
        <v>-606000000</v>
      </c>
    </row>
    <row r="172" spans="1:17" ht="16" x14ac:dyDescent="0.2">
      <c r="A172" s="3" t="s">
        <v>171</v>
      </c>
      <c r="B172" s="4" t="s">
        <v>22</v>
      </c>
      <c r="C172" s="4" t="s">
        <v>22</v>
      </c>
      <c r="D172" s="4" t="s">
        <v>22</v>
      </c>
      <c r="E172" s="4" t="s">
        <v>22</v>
      </c>
      <c r="F172" s="4" t="s">
        <v>22</v>
      </c>
      <c r="G172" s="4" t="s">
        <v>22</v>
      </c>
      <c r="H172" s="4" t="s">
        <v>22</v>
      </c>
      <c r="I172" s="4" t="s">
        <v>22</v>
      </c>
      <c r="J172" s="4" t="s">
        <v>22</v>
      </c>
      <c r="K172" s="4" t="s">
        <v>22</v>
      </c>
      <c r="L172" s="4" t="s">
        <v>22</v>
      </c>
      <c r="M172" s="5">
        <v>0</v>
      </c>
      <c r="N172" s="4" t="s">
        <v>22</v>
      </c>
      <c r="O172" s="4" t="s">
        <v>22</v>
      </c>
      <c r="P172" s="4" t="s">
        <v>22</v>
      </c>
      <c r="Q172" s="4" t="s">
        <v>22</v>
      </c>
    </row>
    <row r="173" spans="1:17" ht="16" x14ac:dyDescent="0.2">
      <c r="A173" s="3" t="s">
        <v>172</v>
      </c>
      <c r="B173" s="4" t="s">
        <v>22</v>
      </c>
      <c r="C173" s="4" t="s">
        <v>22</v>
      </c>
      <c r="D173" s="4" t="s">
        <v>22</v>
      </c>
      <c r="E173" s="4" t="s">
        <v>22</v>
      </c>
      <c r="F173" s="4" t="s">
        <v>22</v>
      </c>
      <c r="G173" s="4" t="s">
        <v>22</v>
      </c>
      <c r="H173" s="4" t="s">
        <v>22</v>
      </c>
      <c r="I173" s="4" t="s">
        <v>22</v>
      </c>
      <c r="J173" s="4">
        <v>907950000</v>
      </c>
      <c r="K173" s="4" t="s">
        <v>22</v>
      </c>
      <c r="L173" s="4" t="s">
        <v>22</v>
      </c>
      <c r="M173" s="5" t="s">
        <v>22</v>
      </c>
      <c r="N173" s="4" t="s">
        <v>22</v>
      </c>
      <c r="O173" s="4" t="s">
        <v>22</v>
      </c>
      <c r="P173" s="4" t="s">
        <v>22</v>
      </c>
      <c r="Q173" s="4" t="s">
        <v>22</v>
      </c>
    </row>
    <row r="174" spans="1:17" ht="16" x14ac:dyDescent="0.2">
      <c r="A174" s="3" t="s">
        <v>173</v>
      </c>
      <c r="B174" s="4" t="s">
        <v>22</v>
      </c>
      <c r="C174" s="4" t="s">
        <v>22</v>
      </c>
      <c r="D174" s="4" t="s">
        <v>22</v>
      </c>
      <c r="E174" s="4" t="s">
        <v>22</v>
      </c>
      <c r="F174" s="4" t="s">
        <v>22</v>
      </c>
      <c r="G174" s="4" t="s">
        <v>22</v>
      </c>
      <c r="H174" s="4" t="s">
        <v>22</v>
      </c>
      <c r="I174" s="4" t="s">
        <v>22</v>
      </c>
      <c r="J174" s="4">
        <v>907950000</v>
      </c>
      <c r="K174" s="4" t="s">
        <v>22</v>
      </c>
      <c r="L174" s="4" t="s">
        <v>22</v>
      </c>
      <c r="M174" s="5" t="s">
        <v>22</v>
      </c>
      <c r="N174" s="4" t="s">
        <v>22</v>
      </c>
      <c r="O174" s="4" t="s">
        <v>22</v>
      </c>
      <c r="P174" s="4" t="s">
        <v>22</v>
      </c>
      <c r="Q174" s="4" t="s">
        <v>22</v>
      </c>
    </row>
    <row r="175" spans="1:17" ht="16" x14ac:dyDescent="0.2">
      <c r="A175" s="3" t="s">
        <v>174</v>
      </c>
      <c r="B175" s="4" t="s">
        <v>22</v>
      </c>
      <c r="C175" s="4" t="s">
        <v>22</v>
      </c>
      <c r="D175" s="4" t="s">
        <v>22</v>
      </c>
      <c r="E175" s="4" t="s">
        <v>22</v>
      </c>
      <c r="F175" s="4" t="s">
        <v>22</v>
      </c>
      <c r="G175" s="4" t="s">
        <v>22</v>
      </c>
      <c r="H175" s="4" t="s">
        <v>22</v>
      </c>
      <c r="I175" s="4" t="s">
        <v>22</v>
      </c>
      <c r="J175" s="4" t="s">
        <v>22</v>
      </c>
      <c r="K175" s="4" t="s">
        <v>22</v>
      </c>
      <c r="L175" s="4" t="s">
        <v>22</v>
      </c>
      <c r="M175" s="5" t="s">
        <v>22</v>
      </c>
      <c r="N175" s="4" t="s">
        <v>22</v>
      </c>
      <c r="O175" s="4" t="s">
        <v>22</v>
      </c>
      <c r="P175" s="4" t="s">
        <v>22</v>
      </c>
      <c r="Q175" s="4" t="s">
        <v>22</v>
      </c>
    </row>
    <row r="176" spans="1:17" ht="16" x14ac:dyDescent="0.2">
      <c r="A176" s="3" t="s">
        <v>175</v>
      </c>
      <c r="B176" s="4" t="s">
        <v>22</v>
      </c>
      <c r="C176" s="4" t="s">
        <v>22</v>
      </c>
      <c r="D176" s="4" t="s">
        <v>22</v>
      </c>
      <c r="E176" s="4">
        <v>136251000</v>
      </c>
      <c r="F176" s="4">
        <v>224423000</v>
      </c>
      <c r="G176" s="4">
        <v>560057000</v>
      </c>
      <c r="H176" s="4">
        <v>1041688000</v>
      </c>
      <c r="I176" s="4">
        <v>688014000</v>
      </c>
      <c r="J176" s="4">
        <v>2578591000</v>
      </c>
      <c r="K176" s="4">
        <v>1541168000</v>
      </c>
      <c r="L176" s="4" t="s">
        <v>22</v>
      </c>
      <c r="M176" s="5" t="s">
        <v>22</v>
      </c>
      <c r="N176" s="4" t="s">
        <v>22</v>
      </c>
      <c r="O176" s="4" t="s">
        <v>22</v>
      </c>
      <c r="P176" s="4" t="s">
        <v>22</v>
      </c>
      <c r="Q176" s="4" t="s">
        <v>22</v>
      </c>
    </row>
    <row r="177" spans="1:17" ht="16" x14ac:dyDescent="0.2">
      <c r="A177" s="3" t="s">
        <v>176</v>
      </c>
      <c r="B177" s="4" t="s">
        <v>22</v>
      </c>
      <c r="C177" s="4" t="s">
        <v>22</v>
      </c>
      <c r="D177" s="4" t="s">
        <v>22</v>
      </c>
      <c r="E177" s="4">
        <v>136251000</v>
      </c>
      <c r="F177" s="4">
        <v>224423000</v>
      </c>
      <c r="G177" s="4">
        <v>560057000</v>
      </c>
      <c r="H177" s="4">
        <v>1041688000</v>
      </c>
      <c r="I177" s="4">
        <v>688014000</v>
      </c>
      <c r="J177" s="4">
        <v>2578591000</v>
      </c>
      <c r="K177" s="4">
        <v>1541168000</v>
      </c>
      <c r="L177" s="4" t="s">
        <v>22</v>
      </c>
      <c r="M177" s="5" t="s">
        <v>22</v>
      </c>
      <c r="N177" s="4" t="s">
        <v>22</v>
      </c>
      <c r="O177" s="4" t="s">
        <v>22</v>
      </c>
      <c r="P177" s="4" t="s">
        <v>22</v>
      </c>
      <c r="Q177" s="4" t="s">
        <v>22</v>
      </c>
    </row>
    <row r="178" spans="1:17" ht="16" x14ac:dyDescent="0.2">
      <c r="A178" s="3" t="s">
        <v>177</v>
      </c>
      <c r="B178" s="4" t="s">
        <v>22</v>
      </c>
      <c r="C178" s="4" t="s">
        <v>22</v>
      </c>
      <c r="D178" s="4" t="s">
        <v>22</v>
      </c>
      <c r="E178" s="4" t="s">
        <v>22</v>
      </c>
      <c r="F178" s="4" t="s">
        <v>22</v>
      </c>
      <c r="G178" s="4" t="s">
        <v>22</v>
      </c>
      <c r="H178" s="4" t="s">
        <v>22</v>
      </c>
      <c r="I178" s="4" t="s">
        <v>22</v>
      </c>
      <c r="J178" s="4" t="s">
        <v>22</v>
      </c>
      <c r="K178" s="4" t="s">
        <v>22</v>
      </c>
      <c r="L178" s="4" t="s">
        <v>22</v>
      </c>
      <c r="M178" s="5" t="s">
        <v>22</v>
      </c>
      <c r="N178" s="4" t="s">
        <v>22</v>
      </c>
      <c r="O178" s="4" t="s">
        <v>22</v>
      </c>
      <c r="P178" s="4" t="s">
        <v>22</v>
      </c>
      <c r="Q178" s="4" t="s">
        <v>22</v>
      </c>
    </row>
    <row r="179" spans="1:17" ht="16" x14ac:dyDescent="0.2">
      <c r="A179" s="3" t="s">
        <v>178</v>
      </c>
      <c r="B179" s="4">
        <v>57000</v>
      </c>
      <c r="C179" s="4">
        <v>70053000</v>
      </c>
      <c r="D179" s="4">
        <v>140000</v>
      </c>
      <c r="E179" s="4">
        <v>1604000</v>
      </c>
      <c r="F179" s="4">
        <v>4162000</v>
      </c>
      <c r="G179" s="4">
        <v>14774000</v>
      </c>
      <c r="H179" s="4">
        <v>30494000</v>
      </c>
      <c r="I179" s="4">
        <v>48337000</v>
      </c>
      <c r="J179" s="4">
        <v>70809000</v>
      </c>
      <c r="K179" s="4">
        <v>108594000</v>
      </c>
      <c r="L179" s="4">
        <v>17549000</v>
      </c>
      <c r="M179" s="5">
        <v>49292000</v>
      </c>
      <c r="N179" s="4">
        <v>6292000</v>
      </c>
      <c r="O179" s="4">
        <v>6000000</v>
      </c>
      <c r="P179" s="4">
        <v>26000000</v>
      </c>
      <c r="Q179" s="4">
        <v>11000000</v>
      </c>
    </row>
    <row r="180" spans="1:17"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5" t="s">
        <v>22</v>
      </c>
      <c r="N180" s="4" t="s">
        <v>22</v>
      </c>
      <c r="O180" s="4" t="s">
        <v>22</v>
      </c>
      <c r="P180" s="4" t="s">
        <v>22</v>
      </c>
      <c r="Q180" s="4" t="s">
        <v>22</v>
      </c>
    </row>
    <row r="181" spans="1:17" ht="16" x14ac:dyDescent="0.2">
      <c r="A181" s="3" t="s">
        <v>179</v>
      </c>
      <c r="B181" s="4">
        <v>57000</v>
      </c>
      <c r="C181" s="4">
        <v>70053000</v>
      </c>
      <c r="D181" s="4">
        <v>140000</v>
      </c>
      <c r="E181" s="4">
        <v>137855000</v>
      </c>
      <c r="F181" s="4">
        <v>228585000</v>
      </c>
      <c r="G181" s="4">
        <v>574831000</v>
      </c>
      <c r="H181" s="4">
        <v>1072182000</v>
      </c>
      <c r="I181" s="4">
        <v>736351000</v>
      </c>
      <c r="J181" s="4">
        <v>3557350000</v>
      </c>
      <c r="K181" s="4">
        <v>1649762000</v>
      </c>
      <c r="L181" s="4">
        <v>17549000</v>
      </c>
      <c r="M181" s="5">
        <v>49292000</v>
      </c>
      <c r="N181" s="4">
        <v>6292000</v>
      </c>
      <c r="O181" s="4">
        <v>6000000</v>
      </c>
      <c r="P181" s="4">
        <v>26000000</v>
      </c>
      <c r="Q181" s="4">
        <v>11000000</v>
      </c>
    </row>
    <row r="182" spans="1:17" ht="16" x14ac:dyDescent="0.2">
      <c r="A182" s="3" t="s">
        <v>180</v>
      </c>
      <c r="B182" s="4">
        <v>36000</v>
      </c>
      <c r="C182" s="4">
        <v>-243000</v>
      </c>
      <c r="D182" s="4">
        <v>-549000</v>
      </c>
      <c r="E182" s="4">
        <v>-1654000</v>
      </c>
      <c r="F182" s="4">
        <v>1027000</v>
      </c>
      <c r="G182" s="4">
        <v>2102000</v>
      </c>
      <c r="H182" s="4">
        <v>-1867000</v>
      </c>
      <c r="I182" s="4">
        <v>1742000</v>
      </c>
      <c r="J182" s="4">
        <v>3221000</v>
      </c>
      <c r="K182" s="4">
        <v>-7005000</v>
      </c>
      <c r="L182" s="4">
        <v>-16198000</v>
      </c>
      <c r="M182" s="5">
        <v>4405000</v>
      </c>
      <c r="N182" s="4">
        <v>7405000</v>
      </c>
      <c r="O182" s="4">
        <v>2000000</v>
      </c>
      <c r="P182" s="4">
        <v>2000000</v>
      </c>
      <c r="Q182" s="4">
        <v>-7000000</v>
      </c>
    </row>
    <row r="183" spans="1:17" ht="16" x14ac:dyDescent="0.2">
      <c r="A183" s="3" t="s">
        <v>181</v>
      </c>
      <c r="B183" s="4">
        <v>-697000</v>
      </c>
      <c r="C183" s="4">
        <v>66117000</v>
      </c>
      <c r="D183" s="4">
        <v>-41027000</v>
      </c>
      <c r="E183" s="4">
        <v>69771000</v>
      </c>
      <c r="F183" s="4">
        <v>-27084000</v>
      </c>
      <c r="G183" s="4">
        <v>55562000</v>
      </c>
      <c r="H183" s="4">
        <v>270873000</v>
      </c>
      <c r="I183" s="4">
        <v>237491000</v>
      </c>
      <c r="J183" s="4">
        <v>2050460000</v>
      </c>
      <c r="K183" s="4">
        <v>-193600000</v>
      </c>
      <c r="L183" s="4">
        <v>-837466000</v>
      </c>
      <c r="M183" s="5">
        <v>-95328000</v>
      </c>
      <c r="N183" s="4">
        <v>263672000</v>
      </c>
      <c r="O183" s="4">
        <v>87000000</v>
      </c>
      <c r="P183" s="4">
        <v>-129000000</v>
      </c>
      <c r="Q183" s="4">
        <v>-317000000</v>
      </c>
    </row>
    <row r="184" spans="1:17" ht="16" x14ac:dyDescent="0.2">
      <c r="A184" s="3" t="s">
        <v>52</v>
      </c>
      <c r="B184" s="4">
        <v>-747000</v>
      </c>
      <c r="C184" s="4">
        <v>-2511000</v>
      </c>
      <c r="D184" s="4">
        <v>-16943000</v>
      </c>
      <c r="E184" s="4">
        <v>-10520000</v>
      </c>
      <c r="F184" s="4">
        <v>-23198000</v>
      </c>
      <c r="G184" s="4">
        <v>-25775000</v>
      </c>
      <c r="H184" s="4">
        <v>-64868000</v>
      </c>
      <c r="I184" s="4">
        <v>-105496000</v>
      </c>
      <c r="J184" s="4">
        <v>160213000</v>
      </c>
      <c r="K184" s="4">
        <v>334951000</v>
      </c>
      <c r="L184" s="4">
        <v>-731779000</v>
      </c>
      <c r="M184" s="5">
        <v>-466927000</v>
      </c>
      <c r="N184" s="4">
        <v>-158927000</v>
      </c>
      <c r="O184" s="4">
        <v>-164000000</v>
      </c>
      <c r="P184" s="4">
        <v>-279000000</v>
      </c>
      <c r="Q184" s="4">
        <v>135000000</v>
      </c>
    </row>
    <row r="185" spans="1:17" ht="16" x14ac:dyDescent="0.2">
      <c r="A185" s="3" t="s">
        <v>53</v>
      </c>
      <c r="B185" s="6">
        <v>-3.15</v>
      </c>
      <c r="C185" s="4">
        <v>-5</v>
      </c>
      <c r="D185" s="6">
        <v>-16.13</v>
      </c>
      <c r="E185" s="6">
        <v>-5.13</v>
      </c>
      <c r="F185" s="6">
        <v>-5.96</v>
      </c>
      <c r="G185" s="6">
        <v>-3.83</v>
      </c>
      <c r="H185" s="6">
        <v>-6.04</v>
      </c>
      <c r="I185" s="6">
        <v>-6.68</v>
      </c>
      <c r="J185" s="6">
        <v>5.47</v>
      </c>
      <c r="K185" s="6">
        <v>7.26</v>
      </c>
      <c r="L185" s="6">
        <v>-13.07</v>
      </c>
      <c r="M185" s="7">
        <v>-7.02</v>
      </c>
      <c r="N185" s="6">
        <v>-13.07</v>
      </c>
      <c r="O185" s="6">
        <v>-13.79</v>
      </c>
      <c r="P185" s="6">
        <v>-14.59</v>
      </c>
      <c r="Q185" s="6">
        <v>-7.02</v>
      </c>
    </row>
    <row r="186" spans="1:17" ht="16" x14ac:dyDescent="0.2">
      <c r="A186" s="3" t="s">
        <v>182</v>
      </c>
      <c r="B186" s="4">
        <v>779000</v>
      </c>
      <c r="C186" s="4">
        <v>828000</v>
      </c>
      <c r="D186" s="4" t="s">
        <v>22</v>
      </c>
      <c r="E186" s="4" t="s">
        <v>22</v>
      </c>
      <c r="F186" s="4">
        <v>14114000</v>
      </c>
      <c r="G186" s="4">
        <v>15718000</v>
      </c>
      <c r="H186" s="4">
        <v>19397000</v>
      </c>
      <c r="I186" s="4">
        <v>265512000</v>
      </c>
      <c r="J186" s="4">
        <v>11051000</v>
      </c>
      <c r="K186" s="4">
        <v>709860000</v>
      </c>
      <c r="L186" s="4">
        <v>2388904000</v>
      </c>
      <c r="M186" s="5">
        <v>140021000</v>
      </c>
      <c r="N186" s="4">
        <v>5021000</v>
      </c>
      <c r="O186" s="4">
        <v>121000000</v>
      </c>
      <c r="P186" s="4">
        <v>14000000</v>
      </c>
      <c r="Q186" s="4" t="s">
        <v>22</v>
      </c>
    </row>
    <row r="187" spans="1:17" ht="16" x14ac:dyDescent="0.2">
      <c r="A187" s="3" t="s">
        <v>183</v>
      </c>
      <c r="B187" s="4">
        <v>25000</v>
      </c>
      <c r="C187" s="4">
        <v>-3108000</v>
      </c>
      <c r="D187" s="4">
        <v>-23501000</v>
      </c>
      <c r="E187" s="4">
        <v>-5280000</v>
      </c>
      <c r="F187" s="4">
        <v>-12219000</v>
      </c>
      <c r="G187" s="4">
        <v>-16361000</v>
      </c>
      <c r="H187" s="4">
        <v>-32221000</v>
      </c>
      <c r="I187" s="4">
        <v>8218000</v>
      </c>
      <c r="J187" s="4">
        <v>382963000</v>
      </c>
      <c r="K187" s="4">
        <v>453640000</v>
      </c>
      <c r="L187" s="4">
        <v>-186466000</v>
      </c>
      <c r="M187" s="5">
        <v>706761000</v>
      </c>
      <c r="N187" s="4">
        <v>247761000</v>
      </c>
      <c r="O187" s="4">
        <v>86000000</v>
      </c>
      <c r="P187" s="4">
        <v>97000000</v>
      </c>
      <c r="Q187" s="4">
        <v>276000000</v>
      </c>
    </row>
    <row r="188" spans="1:17" ht="16" x14ac:dyDescent="0.2">
      <c r="A188" s="28" t="s">
        <v>184</v>
      </c>
      <c r="B188" s="26" t="s">
        <v>22</v>
      </c>
      <c r="C188" s="26" t="s">
        <v>22</v>
      </c>
      <c r="D188" s="26" t="s">
        <v>22</v>
      </c>
      <c r="E188" s="26" t="s">
        <v>22</v>
      </c>
      <c r="F188" s="26">
        <v>-12219000</v>
      </c>
      <c r="G188" s="26">
        <v>-16361000</v>
      </c>
      <c r="H188" s="26">
        <v>-32221000</v>
      </c>
      <c r="I188" s="26">
        <v>8218000</v>
      </c>
      <c r="J188" s="26">
        <v>382963000</v>
      </c>
      <c r="K188" s="26">
        <v>454707269</v>
      </c>
      <c r="L188" s="26">
        <v>-186466000</v>
      </c>
      <c r="M188" s="27">
        <v>706761000</v>
      </c>
      <c r="N188" s="26">
        <v>247761000</v>
      </c>
      <c r="O188" s="26">
        <v>86000000</v>
      </c>
      <c r="P188" s="26">
        <v>97000000</v>
      </c>
      <c r="Q188" s="26">
        <v>276000000</v>
      </c>
    </row>
    <row r="189" spans="1:17" ht="16" x14ac:dyDescent="0.2">
      <c r="A189" s="21" t="s">
        <v>197</v>
      </c>
      <c r="B189" s="22"/>
      <c r="C189" s="23" t="e">
        <f>(C188/B188)-1</f>
        <v>#VALUE!</v>
      </c>
      <c r="D189" s="23" t="e">
        <f>(D188/C188)-1</f>
        <v>#VALUE!</v>
      </c>
      <c r="E189" s="23" t="e">
        <f>(E188/D188)-1</f>
        <v>#VALUE!</v>
      </c>
      <c r="F189" s="23" t="e">
        <f t="shared" ref="F189:P189" si="11">(F188/E188)-1</f>
        <v>#VALUE!</v>
      </c>
      <c r="G189" s="23">
        <f t="shared" si="11"/>
        <v>0.33898027661838115</v>
      </c>
      <c r="H189" s="23">
        <f t="shared" si="11"/>
        <v>0.96937839985330965</v>
      </c>
      <c r="I189" s="23">
        <f t="shared" si="11"/>
        <v>-1.2550510536606561</v>
      </c>
      <c r="J189" s="23">
        <f t="shared" si="11"/>
        <v>45.600511073253834</v>
      </c>
      <c r="K189" s="23">
        <f t="shared" si="11"/>
        <v>0.1873399492901402</v>
      </c>
      <c r="L189" s="23">
        <f t="shared" si="11"/>
        <v>-1.4100792151620518</v>
      </c>
      <c r="M189" s="23">
        <f t="shared" si="11"/>
        <v>-4.7902942091319591</v>
      </c>
      <c r="N189" s="23"/>
      <c r="O189" s="23">
        <f t="shared" si="11"/>
        <v>-0.65289129443294147</v>
      </c>
      <c r="P189" s="23">
        <f t="shared" si="11"/>
        <v>0.12790697674418605</v>
      </c>
      <c r="Q189" s="23">
        <f t="shared" ref="Q189" si="12">(Q188/P188)-1</f>
        <v>1.8453608247422681</v>
      </c>
    </row>
    <row r="190" spans="1:17" ht="16" x14ac:dyDescent="0.2">
      <c r="A190" s="24" t="s">
        <v>198</v>
      </c>
      <c r="B190" s="25" t="e">
        <f t="shared" ref="B190:Q190" si="13">B188/B2</f>
        <v>#VALUE!</v>
      </c>
      <c r="C190" s="25" t="e">
        <f t="shared" si="13"/>
        <v>#VALUE!</v>
      </c>
      <c r="D190" s="25" t="e">
        <f t="shared" si="13"/>
        <v>#VALUE!</v>
      </c>
      <c r="E190" s="25" t="e">
        <f t="shared" si="13"/>
        <v>#VALUE!</v>
      </c>
      <c r="F190" s="25">
        <f t="shared" si="13"/>
        <v>-3.1384686512726995E-2</v>
      </c>
      <c r="G190" s="25">
        <f t="shared" si="13"/>
        <v>-2.4299573446764016E-2</v>
      </c>
      <c r="H190" s="25">
        <f t="shared" si="13"/>
        <v>-3.0022483551972599E-2</v>
      </c>
      <c r="I190" s="25">
        <f t="shared" si="13"/>
        <v>5.2072871605330978E-3</v>
      </c>
      <c r="J190" s="25">
        <f t="shared" si="13"/>
        <v>0.1307268054416279</v>
      </c>
      <c r="K190" s="25">
        <f t="shared" si="13"/>
        <v>9.8595287667264553E-2</v>
      </c>
      <c r="L190" s="25">
        <f t="shared" si="13"/>
        <v>-3.3298308673210632E-2</v>
      </c>
      <c r="M190" s="25">
        <f t="shared" si="13"/>
        <v>0.10626422159267404</v>
      </c>
      <c r="N190" s="25">
        <f t="shared" si="13"/>
        <v>0.14280353987197533</v>
      </c>
      <c r="O190" s="25">
        <f t="shared" si="13"/>
        <v>5.7029177718832889E-2</v>
      </c>
      <c r="P190" s="25">
        <f t="shared" si="13"/>
        <v>5.7260920897284531E-2</v>
      </c>
      <c r="Q190" s="25">
        <f t="shared" si="13"/>
        <v>0.16102683780630106</v>
      </c>
    </row>
    <row r="191" spans="1:17" ht="16" x14ac:dyDescent="0.2">
      <c r="A191" s="3" t="s">
        <v>185</v>
      </c>
      <c r="B191" s="4" t="s">
        <v>22</v>
      </c>
      <c r="C191" s="4">
        <v>84990000</v>
      </c>
      <c r="D191" s="4">
        <v>-21284000</v>
      </c>
      <c r="E191" s="4">
        <v>-87825000</v>
      </c>
      <c r="F191" s="4">
        <v>-9756000</v>
      </c>
      <c r="G191" s="4">
        <v>-12142000</v>
      </c>
      <c r="H191" s="4">
        <v>-18626000</v>
      </c>
      <c r="I191" s="4">
        <v>13856000</v>
      </c>
      <c r="J191" s="4">
        <v>1291175000</v>
      </c>
      <c r="K191" s="4">
        <v>453640000</v>
      </c>
      <c r="L191" s="4">
        <v>-186466000</v>
      </c>
      <c r="M191" s="5">
        <v>706761000</v>
      </c>
      <c r="N191" s="4">
        <v>247761000</v>
      </c>
      <c r="O191" s="4">
        <v>86000000</v>
      </c>
      <c r="P191" s="4">
        <v>97000000</v>
      </c>
      <c r="Q191" s="4">
        <v>276000000</v>
      </c>
    </row>
    <row r="192" spans="1:17" ht="16" x14ac:dyDescent="0.2">
      <c r="A192" s="3" t="s">
        <v>186</v>
      </c>
      <c r="B192" s="6">
        <v>3.78</v>
      </c>
      <c r="C192" s="4">
        <v>0</v>
      </c>
      <c r="D192" s="6">
        <v>-0.02</v>
      </c>
      <c r="E192" s="6">
        <v>-0.01</v>
      </c>
      <c r="F192" s="6">
        <v>-0.01</v>
      </c>
      <c r="G192" s="6">
        <v>-0.02</v>
      </c>
      <c r="H192" s="6">
        <v>-0.03</v>
      </c>
      <c r="I192" s="6">
        <v>0.01</v>
      </c>
      <c r="J192" s="6">
        <v>0.32</v>
      </c>
      <c r="K192" s="6">
        <v>0.36</v>
      </c>
      <c r="L192" s="6">
        <v>-0.15</v>
      </c>
      <c r="M192" s="7">
        <v>0.55000000000000004</v>
      </c>
      <c r="N192" s="6">
        <v>0.19</v>
      </c>
      <c r="O192" s="6">
        <v>7.0000000000000007E-2</v>
      </c>
      <c r="P192" s="6">
        <v>0.08</v>
      </c>
      <c r="Q192" s="6">
        <v>0.22</v>
      </c>
    </row>
    <row r="193" spans="1:17" ht="16" x14ac:dyDescent="0.2">
      <c r="A193" s="3" t="s">
        <v>187</v>
      </c>
      <c r="B193" s="4" t="s">
        <v>22</v>
      </c>
      <c r="C193" s="4" t="s">
        <v>22</v>
      </c>
      <c r="D193" s="4" t="s">
        <v>22</v>
      </c>
      <c r="E193" s="6">
        <v>43.28</v>
      </c>
      <c r="F193" s="6">
        <v>89.45</v>
      </c>
      <c r="G193" s="6">
        <v>300.76</v>
      </c>
      <c r="H193" s="6">
        <v>287.61</v>
      </c>
      <c r="I193" s="6">
        <v>337.84</v>
      </c>
      <c r="J193" s="6">
        <v>299.29000000000002</v>
      </c>
      <c r="K193" s="6">
        <v>315.97000000000003</v>
      </c>
      <c r="L193" s="6">
        <v>-508.53</v>
      </c>
      <c r="M193" s="7">
        <v>88.12</v>
      </c>
      <c r="N193" s="6">
        <v>-429.34</v>
      </c>
      <c r="O193" s="6">
        <v>1160.3499999999999</v>
      </c>
      <c r="P193" s="6">
        <v>273.62</v>
      </c>
      <c r="Q193" s="6">
        <v>88.97</v>
      </c>
    </row>
    <row r="194" spans="1:17" ht="16" x14ac:dyDescent="0.2">
      <c r="A194" s="3" t="s">
        <v>188</v>
      </c>
      <c r="B194" s="6">
        <v>-1.66</v>
      </c>
      <c r="C194" s="6">
        <v>-0.28999999999999998</v>
      </c>
      <c r="D194" s="6">
        <v>0.04</v>
      </c>
      <c r="E194" s="6">
        <v>-0.84</v>
      </c>
      <c r="F194" s="6">
        <v>-0.4</v>
      </c>
      <c r="G194" s="6">
        <v>-0.2</v>
      </c>
      <c r="H194" s="6">
        <v>-0.14000000000000001</v>
      </c>
      <c r="I194" s="6">
        <v>-0.56999999999999995</v>
      </c>
      <c r="J194" s="6">
        <v>1.33</v>
      </c>
      <c r="K194" s="6">
        <v>0.17</v>
      </c>
      <c r="L194" s="6">
        <v>0.04</v>
      </c>
      <c r="M194" s="7">
        <v>-0.65</v>
      </c>
      <c r="N194" s="6">
        <v>-0.41</v>
      </c>
      <c r="O194" s="6">
        <v>1.47</v>
      </c>
      <c r="P194" s="6">
        <v>-0.09</v>
      </c>
      <c r="Q194" s="6">
        <v>0.39</v>
      </c>
    </row>
    <row r="196" spans="1:17" ht="16" x14ac:dyDescent="0.2">
      <c r="A196" s="8"/>
    </row>
  </sheetData>
  <hyperlinks>
    <hyperlink ref="A1" r:id="rId1" tooltip="ROIC AI" display="ROIC AI" xr:uid="{00000000-0004-0000-0000-000000000000}"/>
  </hyperlinks>
  <pageMargins left="0.7" right="0.7" top="0.75" bottom="0.75" header="0.3" footer="0.3"/>
  <ignoredErrors>
    <ignoredError sqref="B1:Q1 A4:Q7 A15:Q16 A19:Q33 A191:Q195 A2:Q2 A9:Q11 A13:Q13 A37:Q128 A130:Q142 A144:Q171 A188:E188 K188 O188 Q188 A173:Q187 A172:L172 N172:Q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B0AA-2283-344D-A1A7-1C8D1D19FCEC}">
  <dimension ref="A1:R110"/>
  <sheetViews>
    <sheetView tabSelected="1" workbookViewId="0">
      <selection activeCell="G22" sqref="G22"/>
    </sheetView>
  </sheetViews>
  <sheetFormatPr baseColWidth="10" defaultRowHeight="15" x14ac:dyDescent="0.2"/>
  <cols>
    <col min="1" max="19"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c r="Q1" s="117"/>
      <c r="R1" s="117"/>
    </row>
    <row r="2" spans="1:18" s="118" customFormat="1" ht="22" customHeight="1" thickBot="1" x14ac:dyDescent="0.25">
      <c r="A2" s="117"/>
      <c r="B2" s="117"/>
      <c r="C2" s="117"/>
      <c r="D2" s="117"/>
      <c r="E2" s="117"/>
      <c r="F2" s="117"/>
      <c r="G2" s="117"/>
      <c r="H2" s="117"/>
      <c r="I2" s="117"/>
      <c r="J2" s="117"/>
      <c r="K2" s="117"/>
      <c r="L2" s="117"/>
      <c r="M2" s="117"/>
      <c r="N2" s="117"/>
      <c r="O2" s="117"/>
      <c r="P2" s="117"/>
      <c r="Q2" s="117"/>
      <c r="R2" s="117"/>
    </row>
    <row r="3" spans="1:18" ht="22" customHeight="1" x14ac:dyDescent="0.2">
      <c r="A3" s="35" cm="1">
        <f t="array" ref="A3">_FV(A1,"Market cap",TRUE)</f>
        <v>93186036290</v>
      </c>
      <c r="B3" s="36" t="s">
        <v>199</v>
      </c>
      <c r="C3" s="37">
        <f>Financials!M8*0.01</f>
        <v>0.4889</v>
      </c>
      <c r="D3" s="36" t="s">
        <v>200</v>
      </c>
      <c r="E3" s="37">
        <f>SUM(C11:E11)/3</f>
        <v>0.54825754288068862</v>
      </c>
      <c r="F3" s="38" t="s">
        <v>201</v>
      </c>
      <c r="G3" s="39">
        <f>AVERAGE(Financials!I129:M129)</f>
        <v>3.0677969498471215E-2</v>
      </c>
      <c r="H3" s="38" t="s">
        <v>202</v>
      </c>
      <c r="I3" s="40">
        <f>J15*(1+I7)/(I6-I7)</f>
        <v>41572708382.240692</v>
      </c>
      <c r="J3" s="41" t="s">
        <v>203</v>
      </c>
      <c r="K3" s="42">
        <f>Financials!M172/Model!A3</f>
        <v>0</v>
      </c>
      <c r="L3" s="43" t="s">
        <v>204</v>
      </c>
      <c r="M3" s="44"/>
      <c r="N3" s="119" t="s">
        <v>205</v>
      </c>
      <c r="O3" s="120"/>
      <c r="P3" s="44"/>
      <c r="Q3" s="44"/>
      <c r="R3" s="44"/>
    </row>
    <row r="4" spans="1:18" ht="22" customHeight="1" x14ac:dyDescent="0.2">
      <c r="A4" s="45">
        <f>Financials!M56-Financials!M96-Financials!M105</f>
        <v>3796000000</v>
      </c>
      <c r="B4" s="46" t="s">
        <v>206</v>
      </c>
      <c r="C4" s="47">
        <f>Financials!M17*0.01</f>
        <v>-8.3599999999999994E-2</v>
      </c>
      <c r="D4" s="46" t="s">
        <v>207</v>
      </c>
      <c r="E4" s="47">
        <f>SUM(C13:E13)/3</f>
        <v>0.79191772961548013</v>
      </c>
      <c r="F4" s="48" t="s">
        <v>208</v>
      </c>
      <c r="G4" s="49">
        <f>A5*(1+(5*G3))</f>
        <v>1481867202.3292465</v>
      </c>
      <c r="H4" s="48" t="s">
        <v>209</v>
      </c>
      <c r="I4" s="50">
        <f>NPV(I6,F15,G15,H15,I15,(J15+I3))</f>
        <v>32308203980.949039</v>
      </c>
      <c r="J4" s="48" t="s">
        <v>210</v>
      </c>
      <c r="K4" s="51" cm="1">
        <f t="array" ref="K4">_FV(A1,"Change (%)",TRUE)</f>
        <v>9.3240000000000007E-3</v>
      </c>
      <c r="L4" s="52" t="s">
        <v>211</v>
      </c>
      <c r="M4" s="44"/>
      <c r="N4" s="121" t="s">
        <v>212</v>
      </c>
      <c r="O4" s="122"/>
      <c r="P4" s="44"/>
      <c r="Q4" s="44"/>
      <c r="R4" s="44"/>
    </row>
    <row r="5" spans="1:18" ht="22" customHeight="1" x14ac:dyDescent="0.2">
      <c r="A5" s="45" cm="1">
        <f t="array" ref="A5">_FV(A1,"Shares outstanding",TRUE)</f>
        <v>1284793000</v>
      </c>
      <c r="B5" s="46" t="s">
        <v>213</v>
      </c>
      <c r="C5" s="47">
        <f>F14</f>
        <v>0.12750716332378223</v>
      </c>
      <c r="D5" s="53" t="s">
        <v>214</v>
      </c>
      <c r="E5" s="47">
        <f>SUM(C16:E16)/3</f>
        <v>14.792590602460642</v>
      </c>
      <c r="F5" s="48" t="s">
        <v>215</v>
      </c>
      <c r="G5" s="49">
        <f>Financials!M56</f>
        <v>4918000000</v>
      </c>
      <c r="H5" s="48" t="s">
        <v>216</v>
      </c>
      <c r="I5" s="50">
        <f>I4+G5-G6</f>
        <v>36104203980.949036</v>
      </c>
      <c r="J5" s="48" t="s">
        <v>217</v>
      </c>
      <c r="K5" s="54" cm="1">
        <f t="array" ref="K5">_FV(A1,"Price")</f>
        <v>72.53</v>
      </c>
      <c r="L5" s="55" t="s">
        <v>218</v>
      </c>
      <c r="M5" s="44"/>
      <c r="N5" s="56" t="s">
        <v>219</v>
      </c>
      <c r="O5" s="57">
        <f>Financials!M20</f>
        <v>-212272000</v>
      </c>
      <c r="P5" s="44"/>
      <c r="Q5" s="44"/>
      <c r="R5" s="44"/>
    </row>
    <row r="6" spans="1:18" ht="22" customHeight="1" x14ac:dyDescent="0.2">
      <c r="A6" s="58">
        <f>O20/F10</f>
        <v>13.350434998567335</v>
      </c>
      <c r="B6" s="46" t="s">
        <v>220</v>
      </c>
      <c r="C6" s="47">
        <f>F17</f>
        <v>8.2951289398280809E-2</v>
      </c>
      <c r="D6" s="53" t="s">
        <v>198</v>
      </c>
      <c r="E6" s="47">
        <f>Financials!M33/Financials!M126</f>
        <v>-0.138664171897634</v>
      </c>
      <c r="F6" s="46" t="s">
        <v>221</v>
      </c>
      <c r="G6" s="49">
        <f>Financials!M96+Financials!M105</f>
        <v>1122000000</v>
      </c>
      <c r="H6" s="48" t="s">
        <v>222</v>
      </c>
      <c r="I6" s="51">
        <f>N25</f>
        <v>9.4627409727207817E-2</v>
      </c>
      <c r="J6" s="48" t="s">
        <v>223</v>
      </c>
      <c r="K6" s="59">
        <f>I5/G4</f>
        <v>24.363994239294374</v>
      </c>
      <c r="L6" s="60" t="s">
        <v>224</v>
      </c>
      <c r="M6" s="44"/>
      <c r="N6" s="56" t="s">
        <v>225</v>
      </c>
      <c r="O6" s="57">
        <f>Financials!M96</f>
        <v>15000000</v>
      </c>
      <c r="P6" s="44"/>
      <c r="Q6" s="44"/>
      <c r="R6" s="44"/>
    </row>
    <row r="7" spans="1:18" ht="22" customHeight="1" thickBot="1" x14ac:dyDescent="0.25">
      <c r="A7" s="61">
        <f>O20/F12</f>
        <v>104.70341156179775</v>
      </c>
      <c r="B7" s="62" t="s">
        <v>226</v>
      </c>
      <c r="C7" s="63">
        <f>F15/A3</f>
        <v>6.2133772725145274E-3</v>
      </c>
      <c r="D7" s="62" t="s">
        <v>227</v>
      </c>
      <c r="E7" s="64">
        <f>(Financials!M16*(1-0.25))/(Financials!M126+Financials!M105+Financials!M96)</f>
        <v>-4.4313390389113333E-2</v>
      </c>
      <c r="F7" s="62" t="s">
        <v>194</v>
      </c>
      <c r="G7" s="65">
        <f>(Financials!M96+Financials!M105)/Financials!M126</f>
        <v>0.13544181554804444</v>
      </c>
      <c r="H7" s="66" t="s">
        <v>228</v>
      </c>
      <c r="I7" s="67">
        <v>2.5000000000000001E-2</v>
      </c>
      <c r="J7" s="68" t="s">
        <v>229</v>
      </c>
      <c r="K7" s="69">
        <f>K6/K5-1</f>
        <v>-0.66408390680691609</v>
      </c>
      <c r="L7" s="70" t="s">
        <v>230</v>
      </c>
      <c r="M7" s="44"/>
      <c r="N7" s="56" t="s">
        <v>231</v>
      </c>
      <c r="O7" s="57">
        <f>Financials!M105</f>
        <v>1107000000</v>
      </c>
      <c r="P7" s="44"/>
      <c r="Q7" s="44"/>
      <c r="R7" s="44"/>
    </row>
    <row r="8" spans="1:18" ht="22" customHeight="1" x14ac:dyDescent="0.2">
      <c r="A8" s="71"/>
      <c r="B8" s="44"/>
      <c r="C8" s="44"/>
      <c r="D8" s="44"/>
      <c r="E8" s="44"/>
      <c r="F8" s="72"/>
      <c r="G8" s="72"/>
      <c r="H8" s="72"/>
      <c r="I8" s="72"/>
      <c r="J8" s="73"/>
      <c r="K8" s="74"/>
      <c r="L8" s="74"/>
      <c r="M8" s="44"/>
      <c r="N8" s="75" t="s">
        <v>212</v>
      </c>
      <c r="O8" s="76">
        <f>O5/(O6+O7)</f>
        <v>-0.18919073083778967</v>
      </c>
      <c r="P8" s="44"/>
      <c r="Q8" s="44"/>
      <c r="R8" s="44"/>
    </row>
    <row r="9" spans="1:18" ht="22" customHeight="1" x14ac:dyDescent="0.2">
      <c r="A9" s="111" t="s">
        <v>251</v>
      </c>
      <c r="B9" s="77">
        <v>2019</v>
      </c>
      <c r="C9" s="77">
        <v>2020</v>
      </c>
      <c r="D9" s="77">
        <v>2021</v>
      </c>
      <c r="E9" s="78">
        <v>2022</v>
      </c>
      <c r="F9" s="79">
        <v>2023</v>
      </c>
      <c r="G9" s="80">
        <v>2024</v>
      </c>
      <c r="H9" s="80">
        <v>2025</v>
      </c>
      <c r="I9" s="80">
        <v>2026</v>
      </c>
      <c r="J9" s="81">
        <v>2027</v>
      </c>
      <c r="K9" s="82"/>
      <c r="L9" s="74"/>
      <c r="M9" s="74"/>
      <c r="N9" s="56" t="s">
        <v>232</v>
      </c>
      <c r="O9" s="57">
        <f>Financials!M25</f>
        <v>37086000</v>
      </c>
      <c r="P9" s="44"/>
      <c r="Q9" s="44"/>
      <c r="R9" s="44"/>
    </row>
    <row r="10" spans="1:18" ht="22" customHeight="1" x14ac:dyDescent="0.2">
      <c r="A10" s="83" t="s">
        <v>233</v>
      </c>
      <c r="B10" s="84">
        <v>1578173000</v>
      </c>
      <c r="C10" s="84">
        <v>2929491000</v>
      </c>
      <c r="D10" s="84">
        <v>4611856000</v>
      </c>
      <c r="E10" s="85">
        <v>5599864000</v>
      </c>
      <c r="F10" s="84">
        <v>6980000000</v>
      </c>
      <c r="G10" s="84">
        <v>8314000000</v>
      </c>
      <c r="H10" s="84">
        <v>9937000000</v>
      </c>
      <c r="I10" s="84">
        <v>12130000000</v>
      </c>
      <c r="J10" s="85">
        <v>15037000000</v>
      </c>
      <c r="K10" s="86" t="s">
        <v>234</v>
      </c>
      <c r="L10" s="74"/>
      <c r="N10" s="56" t="s">
        <v>235</v>
      </c>
      <c r="O10" s="57">
        <f>Financials!M24</f>
        <v>-1111608000</v>
      </c>
      <c r="P10" s="44"/>
      <c r="Q10" s="44"/>
      <c r="R10" s="44"/>
    </row>
    <row r="11" spans="1:18" ht="22" customHeight="1" x14ac:dyDescent="0.2">
      <c r="A11" s="87"/>
      <c r="B11" s="88"/>
      <c r="C11" s="88">
        <f t="shared" ref="C11:J11" si="0">(C10/B10)-1</f>
        <v>0.85625466916491422</v>
      </c>
      <c r="D11" s="88">
        <f t="shared" si="0"/>
        <v>0.57428577182862139</v>
      </c>
      <c r="E11" s="88">
        <f t="shared" si="0"/>
        <v>0.21423218764853025</v>
      </c>
      <c r="F11" s="89">
        <f t="shared" si="0"/>
        <v>0.24645884257189099</v>
      </c>
      <c r="G11" s="88">
        <f t="shared" si="0"/>
        <v>0.19111747851002869</v>
      </c>
      <c r="H11" s="88">
        <f t="shared" si="0"/>
        <v>0.19521289391388019</v>
      </c>
      <c r="I11" s="88">
        <f t="shared" si="0"/>
        <v>0.22069034919995967</v>
      </c>
      <c r="J11" s="90">
        <f t="shared" si="0"/>
        <v>0.23965375103050279</v>
      </c>
      <c r="K11" s="90">
        <f>AVERAGE(F11:J11)</f>
        <v>0.21862666304525247</v>
      </c>
      <c r="L11" s="74"/>
      <c r="M11" s="74"/>
      <c r="N11" s="56" t="s">
        <v>236</v>
      </c>
      <c r="O11" s="91">
        <f>O9/O10</f>
        <v>-3.3362480298810372E-2</v>
      </c>
      <c r="P11" s="44"/>
      <c r="Q11" s="44"/>
      <c r="R11" s="44"/>
    </row>
    <row r="12" spans="1:18" ht="22" customHeight="1" x14ac:dyDescent="0.2">
      <c r="A12" s="83" t="s">
        <v>140</v>
      </c>
      <c r="B12" s="84">
        <v>-124842000</v>
      </c>
      <c r="C12" s="84">
        <v>319509000</v>
      </c>
      <c r="D12" s="84">
        <v>2914659000</v>
      </c>
      <c r="E12" s="84">
        <v>-3460418000</v>
      </c>
      <c r="F12" s="92">
        <v>890000000</v>
      </c>
      <c r="G12" s="84">
        <v>1400000000</v>
      </c>
      <c r="H12" s="84">
        <v>1760000000</v>
      </c>
      <c r="I12" s="84">
        <v>2430000000</v>
      </c>
      <c r="J12" s="85">
        <v>3240000000</v>
      </c>
      <c r="K12" s="93" t="s">
        <v>237</v>
      </c>
      <c r="L12" s="74"/>
      <c r="M12" s="74"/>
      <c r="N12" s="56" t="s">
        <v>238</v>
      </c>
      <c r="O12" s="91">
        <f>O8*(1-O11)</f>
        <v>-0.19550260286808296</v>
      </c>
      <c r="P12" s="44"/>
      <c r="Q12" s="44"/>
      <c r="R12" s="44"/>
    </row>
    <row r="13" spans="1:18" ht="22" customHeight="1" x14ac:dyDescent="0.2">
      <c r="A13" s="87"/>
      <c r="B13" s="88"/>
      <c r="C13" s="88">
        <f t="shared" ref="C13:J13" si="1">(C12/B12)-1</f>
        <v>-3.559306964002499</v>
      </c>
      <c r="D13" s="88">
        <f t="shared" si="1"/>
        <v>8.1223064139038339</v>
      </c>
      <c r="E13" s="88">
        <f t="shared" si="1"/>
        <v>-2.1872462610548951</v>
      </c>
      <c r="F13" s="89">
        <f t="shared" si="1"/>
        <v>-1.2571943620683976</v>
      </c>
      <c r="G13" s="88">
        <f t="shared" si="1"/>
        <v>0.57303370786516861</v>
      </c>
      <c r="H13" s="88">
        <f t="shared" si="1"/>
        <v>0.25714285714285712</v>
      </c>
      <c r="I13" s="88">
        <f t="shared" si="1"/>
        <v>0.38068181818181812</v>
      </c>
      <c r="J13" s="90">
        <f t="shared" si="1"/>
        <v>0.33333333333333326</v>
      </c>
      <c r="K13" s="90">
        <f>AVERAGE(G13:J13)</f>
        <v>0.38604792913079428</v>
      </c>
      <c r="L13" s="74"/>
      <c r="M13" s="74"/>
      <c r="N13" s="121" t="s">
        <v>239</v>
      </c>
      <c r="O13" s="122"/>
      <c r="P13" s="44"/>
      <c r="Q13" s="44"/>
      <c r="R13" s="44"/>
    </row>
    <row r="14" spans="1:18" ht="22" customHeight="1" x14ac:dyDescent="0.2">
      <c r="A14" s="94" t="s">
        <v>240</v>
      </c>
      <c r="B14" s="95">
        <f>B12/B10</f>
        <v>-7.910539592300718E-2</v>
      </c>
      <c r="C14" s="95">
        <f t="shared" ref="C14:J14" si="2">C12/C10</f>
        <v>0.10906638730072904</v>
      </c>
      <c r="D14" s="95">
        <f t="shared" si="2"/>
        <v>0.63199262943162149</v>
      </c>
      <c r="E14" s="95">
        <f t="shared" si="2"/>
        <v>-0.61794679299354416</v>
      </c>
      <c r="F14" s="96">
        <f t="shared" si="2"/>
        <v>0.12750716332378223</v>
      </c>
      <c r="G14" s="95">
        <f t="shared" si="2"/>
        <v>0.16839066634592254</v>
      </c>
      <c r="H14" s="95">
        <f t="shared" si="2"/>
        <v>0.17711582972728188</v>
      </c>
      <c r="I14" s="95">
        <f t="shared" si="2"/>
        <v>0.20032976092333057</v>
      </c>
      <c r="J14" s="97">
        <f t="shared" si="2"/>
        <v>0.21546851100618475</v>
      </c>
      <c r="K14" s="97"/>
      <c r="L14" s="74"/>
      <c r="M14" s="74"/>
      <c r="N14" s="56" t="s">
        <v>241</v>
      </c>
      <c r="O14" s="91">
        <f>'[1]US Treasury Bonds'!$C$8</f>
        <v>4.1210000000000004E-2</v>
      </c>
      <c r="P14" s="44"/>
      <c r="Q14" s="44"/>
      <c r="R14" s="44"/>
    </row>
    <row r="15" spans="1:18" ht="22" customHeight="1" x14ac:dyDescent="0.2">
      <c r="A15" s="83" t="s">
        <v>183</v>
      </c>
      <c r="B15" s="84">
        <v>8218000</v>
      </c>
      <c r="C15" s="84">
        <v>382963000</v>
      </c>
      <c r="D15" s="84">
        <v>454707269</v>
      </c>
      <c r="E15" s="84">
        <v>-186466000</v>
      </c>
      <c r="F15" s="92">
        <v>579000000</v>
      </c>
      <c r="G15" s="84">
        <v>1100000000</v>
      </c>
      <c r="H15" s="84">
        <v>1531000000</v>
      </c>
      <c r="I15" s="84">
        <v>2073000000</v>
      </c>
      <c r="J15" s="85">
        <v>2824000000</v>
      </c>
      <c r="K15" s="93" t="s">
        <v>242</v>
      </c>
      <c r="L15" s="74"/>
      <c r="M15" s="74"/>
      <c r="N15" s="56" t="s">
        <v>243</v>
      </c>
      <c r="O15" s="98">
        <f>1.33</f>
        <v>1.33</v>
      </c>
      <c r="P15" s="44"/>
      <c r="Q15" s="44"/>
      <c r="R15" s="44"/>
    </row>
    <row r="16" spans="1:18" ht="22" customHeight="1" x14ac:dyDescent="0.2">
      <c r="A16" s="99"/>
      <c r="B16" s="88"/>
      <c r="C16" s="88">
        <f t="shared" ref="C16:J16" si="3">(C15/B15)-1</f>
        <v>45.600511073253834</v>
      </c>
      <c r="D16" s="88">
        <f t="shared" si="3"/>
        <v>0.1873399492901402</v>
      </c>
      <c r="E16" s="88">
        <f t="shared" si="3"/>
        <v>-1.4100792151620518</v>
      </c>
      <c r="F16" s="89">
        <f t="shared" si="3"/>
        <v>-4.105123722287173</v>
      </c>
      <c r="G16" s="88">
        <f t="shared" si="3"/>
        <v>0.89982728842832471</v>
      </c>
      <c r="H16" s="88">
        <f t="shared" si="3"/>
        <v>0.39181818181818184</v>
      </c>
      <c r="I16" s="88">
        <f t="shared" si="3"/>
        <v>0.35401698236446766</v>
      </c>
      <c r="J16" s="90">
        <f t="shared" si="3"/>
        <v>0.36227689339122038</v>
      </c>
      <c r="K16" s="90">
        <f>AVERAGE(G16:J16)</f>
        <v>0.50198483650054859</v>
      </c>
      <c r="L16" s="74"/>
      <c r="M16" s="74"/>
      <c r="N16" s="56" t="s">
        <v>244</v>
      </c>
      <c r="O16" s="91">
        <v>8.4000000000000005E-2</v>
      </c>
      <c r="P16" s="44"/>
      <c r="Q16" s="44"/>
      <c r="R16" s="44"/>
    </row>
    <row r="17" spans="1:18" ht="22" customHeight="1" x14ac:dyDescent="0.2">
      <c r="A17" s="94" t="s">
        <v>198</v>
      </c>
      <c r="B17" s="95">
        <f>B15/B10</f>
        <v>5.2072871605330978E-3</v>
      </c>
      <c r="C17" s="95">
        <f t="shared" ref="C17:J17" si="4">C15/C10</f>
        <v>0.1307268054416279</v>
      </c>
      <c r="D17" s="95">
        <f t="shared" si="4"/>
        <v>9.8595287667264553E-2</v>
      </c>
      <c r="E17" s="97">
        <f t="shared" si="4"/>
        <v>-3.3298308673210632E-2</v>
      </c>
      <c r="F17" s="95">
        <f t="shared" si="4"/>
        <v>8.2951289398280809E-2</v>
      </c>
      <c r="G17" s="95">
        <f t="shared" si="4"/>
        <v>0.13230695212893914</v>
      </c>
      <c r="H17" s="95">
        <f t="shared" si="4"/>
        <v>0.15407064506390258</v>
      </c>
      <c r="I17" s="95">
        <f t="shared" si="4"/>
        <v>0.17089859851607583</v>
      </c>
      <c r="J17" s="97">
        <f t="shared" si="4"/>
        <v>0.18780341823502028</v>
      </c>
      <c r="K17" s="97"/>
      <c r="L17" s="74"/>
      <c r="M17" s="74"/>
      <c r="N17" s="100" t="s">
        <v>239</v>
      </c>
      <c r="O17" s="101">
        <f>(O14)+((O15)*(O16-O14))</f>
        <v>9.8120700000000005E-2</v>
      </c>
      <c r="P17" s="44"/>
      <c r="Q17" s="44"/>
      <c r="R17" s="44"/>
    </row>
    <row r="18" spans="1:18" ht="22" customHeight="1" x14ac:dyDescent="0.2">
      <c r="A18" s="102" t="s">
        <v>194</v>
      </c>
      <c r="B18" s="103">
        <v>-3.3421380224604023E-2</v>
      </c>
      <c r="C18" s="103">
        <v>9.2450480733338829E-3</v>
      </c>
      <c r="D18" s="103">
        <v>1.6371582506881546E-2</v>
      </c>
      <c r="E18" s="103">
        <v>-6.4005442583812744E-2</v>
      </c>
      <c r="F18" s="104"/>
      <c r="G18" s="103"/>
      <c r="H18" s="103"/>
      <c r="I18" s="103"/>
      <c r="J18" s="105"/>
      <c r="K18" s="106"/>
      <c r="L18" s="74"/>
      <c r="M18" s="74"/>
      <c r="N18" s="121" t="s">
        <v>245</v>
      </c>
      <c r="O18" s="122"/>
      <c r="P18" s="44"/>
      <c r="Q18" s="44"/>
      <c r="R18" s="44"/>
    </row>
    <row r="19" spans="1:18" ht="22" customHeight="1" x14ac:dyDescent="0.2">
      <c r="A19" s="74"/>
      <c r="B19" s="74"/>
      <c r="C19" s="74"/>
      <c r="D19" s="74"/>
      <c r="E19" s="74"/>
      <c r="F19" s="74" t="s">
        <v>246</v>
      </c>
      <c r="G19" s="74"/>
      <c r="H19" s="74"/>
      <c r="I19" s="74"/>
      <c r="J19" s="74"/>
      <c r="K19" s="74"/>
      <c r="L19" s="74"/>
      <c r="M19" s="74"/>
      <c r="N19" s="56" t="s">
        <v>222</v>
      </c>
      <c r="O19" s="107">
        <f>O6+O7</f>
        <v>1122000000</v>
      </c>
      <c r="P19" s="44"/>
      <c r="Q19" s="44"/>
      <c r="R19" s="44"/>
    </row>
    <row r="20" spans="1:18" ht="22" customHeight="1" x14ac:dyDescent="0.2">
      <c r="B20" s="108"/>
      <c r="C20" s="108"/>
      <c r="D20" s="108"/>
      <c r="E20" s="108"/>
      <c r="F20" s="74"/>
      <c r="G20" s="74"/>
      <c r="H20" s="74"/>
      <c r="I20" s="74"/>
      <c r="J20" s="74"/>
      <c r="K20" s="74"/>
      <c r="L20" s="74"/>
      <c r="M20" s="74"/>
      <c r="N20" s="56" t="s">
        <v>199</v>
      </c>
      <c r="O20" s="107">
        <f>A3</f>
        <v>93186036290</v>
      </c>
      <c r="P20" s="44"/>
      <c r="Q20" s="44"/>
      <c r="R20" s="44"/>
    </row>
    <row r="21" spans="1:18" ht="22" customHeight="1" x14ac:dyDescent="0.2">
      <c r="A21" s="112" t="str" cm="1">
        <f t="array" ref="A21">_FV(A1,"Industry")</f>
        <v>Software &amp; IT Services</v>
      </c>
      <c r="B21" s="112"/>
      <c r="C21" s="123" cm="1">
        <f t="array" ref="C21">_FV(A1,"Year incorporated",TRUE)</f>
        <v>2004</v>
      </c>
      <c r="D21" s="123"/>
      <c r="E21" s="123"/>
      <c r="F21" s="74"/>
      <c r="G21" s="74"/>
      <c r="H21" s="74"/>
      <c r="I21" s="74"/>
      <c r="J21" s="74"/>
      <c r="K21" s="74"/>
      <c r="M21" s="74"/>
      <c r="N21" s="56" t="s">
        <v>247</v>
      </c>
      <c r="O21" s="107">
        <f>O19+O20</f>
        <v>94308036290</v>
      </c>
      <c r="P21" s="44"/>
      <c r="Q21" s="44"/>
      <c r="R21" s="44"/>
    </row>
    <row r="22" spans="1:18" ht="22" customHeight="1" x14ac:dyDescent="0.2">
      <c r="A22" s="112" t="str" cm="1">
        <f t="array" ref="A22">_FV(A1,"Description")</f>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c>
      <c r="B22" s="112"/>
      <c r="C22" s="112"/>
      <c r="D22" s="112"/>
      <c r="E22" s="112"/>
      <c r="F22" s="74"/>
      <c r="G22" s="74"/>
      <c r="H22" s="74"/>
      <c r="I22" s="74"/>
      <c r="J22" s="74"/>
      <c r="K22" s="74"/>
      <c r="L22" s="74"/>
      <c r="M22" s="74"/>
      <c r="N22" s="75" t="s">
        <v>248</v>
      </c>
      <c r="O22" s="109">
        <f>(O19/O21)</f>
        <v>1.1897183359324935E-2</v>
      </c>
      <c r="P22" s="44"/>
      <c r="Q22" s="44"/>
      <c r="R22" s="44"/>
    </row>
    <row r="23" spans="1:18" ht="22" customHeight="1" x14ac:dyDescent="0.2">
      <c r="A23" s="112"/>
      <c r="B23" s="112"/>
      <c r="C23" s="112"/>
      <c r="D23" s="112"/>
      <c r="E23" s="112"/>
      <c r="F23" s="74"/>
      <c r="G23" s="74"/>
      <c r="H23" s="74"/>
      <c r="I23" s="74"/>
      <c r="J23" s="74"/>
      <c r="K23" s="74"/>
      <c r="L23" s="74"/>
      <c r="M23" s="74"/>
      <c r="N23" s="100" t="s">
        <v>249</v>
      </c>
      <c r="O23" s="110">
        <f>O20/O21</f>
        <v>0.98810281664067512</v>
      </c>
      <c r="P23" s="44"/>
      <c r="Q23" s="44"/>
      <c r="R23" s="44"/>
    </row>
    <row r="24" spans="1:18" ht="22" customHeight="1" x14ac:dyDescent="0.2">
      <c r="A24" s="112"/>
      <c r="B24" s="112"/>
      <c r="C24" s="112"/>
      <c r="D24" s="112"/>
      <c r="E24" s="112"/>
      <c r="F24" s="74"/>
      <c r="G24" s="74"/>
      <c r="H24" s="74"/>
      <c r="I24" s="74"/>
      <c r="J24" s="74"/>
      <c r="K24" s="74"/>
      <c r="L24" s="74"/>
      <c r="M24" s="74"/>
      <c r="N24" s="113" t="s">
        <v>250</v>
      </c>
      <c r="O24" s="114"/>
      <c r="P24" s="44"/>
      <c r="Q24" s="44"/>
      <c r="R24" s="44"/>
    </row>
    <row r="25" spans="1:18" ht="22" customHeight="1" x14ac:dyDescent="0.2">
      <c r="A25" s="112"/>
      <c r="B25" s="112"/>
      <c r="C25" s="112"/>
      <c r="D25" s="112"/>
      <c r="E25" s="112"/>
      <c r="F25" s="74"/>
      <c r="G25" s="74"/>
      <c r="H25" s="74"/>
      <c r="I25" s="74"/>
      <c r="J25" s="74"/>
      <c r="K25" s="74"/>
      <c r="L25" s="74"/>
      <c r="M25" s="74"/>
      <c r="N25" s="115">
        <f>(O22*O12)+(O23*O17)</f>
        <v>9.4627409727207817E-2</v>
      </c>
      <c r="O25" s="116"/>
      <c r="P25" s="44"/>
      <c r="Q25" s="44"/>
      <c r="R25" s="44"/>
    </row>
    <row r="26" spans="1:18" ht="22" customHeight="1" x14ac:dyDescent="0.2">
      <c r="A26" s="112"/>
      <c r="B26" s="112"/>
      <c r="C26" s="112"/>
      <c r="D26" s="112"/>
      <c r="E26" s="112"/>
      <c r="F26" s="74"/>
      <c r="G26" s="74"/>
      <c r="H26" s="74"/>
      <c r="I26" s="74"/>
      <c r="J26" s="74"/>
      <c r="K26" s="74"/>
      <c r="L26" s="74"/>
      <c r="M26" s="74"/>
      <c r="N26" s="74"/>
      <c r="O26" s="44"/>
      <c r="P26" s="44"/>
      <c r="Q26" s="44"/>
      <c r="R26" s="44"/>
    </row>
    <row r="27" spans="1:18" ht="22" customHeight="1" x14ac:dyDescent="0.2">
      <c r="A27" s="112"/>
      <c r="B27" s="112"/>
      <c r="C27" s="112"/>
      <c r="D27" s="112"/>
      <c r="E27" s="112"/>
      <c r="F27" s="74"/>
      <c r="G27" s="74"/>
      <c r="H27" s="74"/>
      <c r="I27" s="74"/>
      <c r="J27" s="74"/>
      <c r="K27" s="74"/>
      <c r="L27" s="74"/>
      <c r="M27" s="74"/>
      <c r="N27" s="74"/>
      <c r="O27" s="44"/>
      <c r="P27" s="44"/>
      <c r="Q27" s="44"/>
      <c r="R27" s="44"/>
    </row>
    <row r="28" spans="1:18" ht="22" customHeight="1" x14ac:dyDescent="0.2">
      <c r="A28" s="112"/>
      <c r="B28" s="112"/>
      <c r="C28" s="112"/>
      <c r="D28" s="112"/>
      <c r="E28" s="112"/>
      <c r="F28" s="74"/>
      <c r="G28" s="74"/>
      <c r="H28" s="74"/>
      <c r="I28" s="74"/>
      <c r="J28" s="74"/>
      <c r="K28" s="74"/>
      <c r="L28" s="74"/>
      <c r="M28" s="74"/>
      <c r="N28" s="74"/>
      <c r="O28" s="44"/>
      <c r="P28" s="44"/>
      <c r="Q28" s="44"/>
      <c r="R28" s="44"/>
    </row>
    <row r="29" spans="1:18" ht="22" customHeight="1" x14ac:dyDescent="0.2">
      <c r="A29" s="112"/>
      <c r="B29" s="112"/>
      <c r="C29" s="112"/>
      <c r="D29" s="112"/>
      <c r="E29" s="112"/>
      <c r="F29" s="74"/>
      <c r="G29" s="74"/>
      <c r="H29" s="74"/>
      <c r="I29" s="74"/>
      <c r="J29" s="74"/>
      <c r="K29" s="74"/>
      <c r="L29" s="74"/>
      <c r="M29" s="74"/>
      <c r="N29" s="74"/>
      <c r="O29" s="44"/>
      <c r="P29" s="44"/>
      <c r="Q29" s="44"/>
      <c r="R29" s="44"/>
    </row>
    <row r="30" spans="1:18" ht="22" customHeight="1" x14ac:dyDescent="0.2">
      <c r="A30" s="112"/>
      <c r="B30" s="112"/>
      <c r="C30" s="112"/>
      <c r="D30" s="112"/>
      <c r="E30" s="112"/>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SHOP/explorer/revenue_proj" xr:uid="{55E27C9A-A1C5-284E-99FB-72F456A1F9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2023-12-09T08:21:39Z</dcterms:modified>
</cp:coreProperties>
</file>