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5725DA90-3805-5E43-A684-232D25732EC2}"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2" l="1"/>
  <c r="K13" i="2"/>
  <c r="G3" i="2"/>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O14" i="2"/>
  <c r="J14" i="2"/>
  <c r="I14" i="2"/>
  <c r="H14" i="2"/>
  <c r="G14" i="2"/>
  <c r="F14" i="2"/>
  <c r="C5" i="2" s="1"/>
  <c r="E14" i="2"/>
  <c r="D14" i="2"/>
  <c r="C14" i="2"/>
  <c r="B14" i="2"/>
  <c r="J13" i="2"/>
  <c r="I13" i="2"/>
  <c r="H13" i="2"/>
  <c r="G13" i="2"/>
  <c r="F13" i="2"/>
  <c r="E13" i="2"/>
  <c r="D13" i="2"/>
  <c r="E4" i="2" s="1"/>
  <c r="C13" i="2"/>
  <c r="J11" i="2"/>
  <c r="I11" i="2"/>
  <c r="H11" i="2"/>
  <c r="G11" i="2"/>
  <c r="F11" i="2"/>
  <c r="E11" i="2"/>
  <c r="D11" i="2"/>
  <c r="C11" i="2"/>
  <c r="E3" i="2" s="1"/>
  <c r="O11" i="2"/>
  <c r="K5" i="2" a="1"/>
  <c r="K5" i="2" s="1"/>
  <c r="A5" i="2" a="1"/>
  <c r="A5" i="2" s="1"/>
  <c r="K4" i="2" a="1"/>
  <c r="K4" i="2" s="1"/>
  <c r="A3" i="2" a="1"/>
  <c r="A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3" i="2" l="1"/>
  <c r="O17" i="2"/>
  <c r="K11" i="2"/>
  <c r="O19" i="2"/>
  <c r="G4" i="2"/>
  <c r="O20" i="2"/>
  <c r="O21" i="2" s="1"/>
  <c r="O22" i="2" s="1"/>
  <c r="C7" i="2"/>
  <c r="O23" i="2" l="1"/>
  <c r="N25" i="2" s="1"/>
  <c r="I6" i="2" s="1"/>
  <c r="A6" i="2"/>
  <c r="A7" i="2"/>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<sst xmlns="http://schemas.openxmlformats.org/spreadsheetml/2006/main" count="1477" uniqueCount="255">
  <si>
    <t>2009 Y</t>
  </si>
  <si>
    <t>2010 Y</t>
  </si>
  <si>
    <t>2011 Y</t>
  </si>
  <si>
    <t>2012 Y</t>
  </si>
  <si>
    <t>2013 Y</t>
  </si>
  <si>
    <t>2014 Y</t>
  </si>
  <si>
    <t>2015 Y</t>
  </si>
  <si>
    <t>2016 Y</t>
  </si>
  <si>
    <t>2017 Y</t>
  </si>
  <si>
    <t>2018 Y</t>
  </si>
  <si>
    <t>2019 Y</t>
  </si>
  <si>
    <t>2020 Y</t>
  </si>
  <si>
    <t>2021 Y</t>
  </si>
  <si>
    <t>2022 Y</t>
  </si>
  <si>
    <t>2023 Y</t>
  </si>
  <si>
    <t>TTM</t>
  </si>
  <si>
    <t>2023 Q3</t>
  </si>
  <si>
    <t>2023 Q4</t>
  </si>
  <si>
    <t>2024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</si>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</sst>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9" x14ac:knownFonts="1">
    <font>
      <sz val="11"/>
      <name val="Calibri"/>
    </font>
    <font>
      <sz val="11"/>
      <name val="Calibri"/>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b/>
      <sz val="12"/>
      <color rgb="FF2B72D4"/>
      <name val="Arial"/>
      <family val="2"/>
    </font>
    <font>
      <sz val="12"/>
      <color rgb="FF000000"/>
      <name val="Arial"/>
      <family val="2"/>
    </font>
    <font>
      <sz val="12"/>
      <name val="Arial"/>
      <family val="2"/>
    </font>
    <font>
      <sz val="11"/>
      <name val="Calibri"/>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2"/>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 fillId="0" borderId="0" applyFont="0" applyFill="0" applyBorder="0" applyAlignment="0" applyProtection="0"/>
  </cellStyleXfs>
  <cellXfs count="122">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9" fillId="2" borderId="0" xfId="0" applyFont="1" applyFill="1" applyAlignment="1">
      <alignment horizontal="left"/>
    </xf>
    <xf numFmtId="0" fontId="10" fillId="6" borderId="2" xfId="0" applyFont="1" applyFill="1" applyBorder="1" applyAlignment="1">
      <alignment horizontal="left" vertical="center" indent="1"/>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10" fillId="6" borderId="2" xfId="0" applyFont="1" applyFill="1" applyBorder="1" applyAlignment="1">
      <alignment horizontal="left" vertical="center" indent="2"/>
    </xf>
    <xf numFmtId="0" fontId="10" fillId="6" borderId="3" xfId="0" applyFont="1" applyFill="1" applyBorder="1" applyAlignment="1">
      <alignment horizontal="left" vertical="center" indent="2"/>
    </xf>
    <xf numFmtId="9" fontId="10" fillId="6" borderId="3" xfId="0" applyNumberFormat="1" applyFont="1" applyFill="1" applyBorder="1" applyAlignment="1">
      <alignment horizontal="right" vertical="center"/>
    </xf>
    <xf numFmtId="0" fontId="10" fillId="6" borderId="2" xfId="0" applyFont="1" applyFill="1" applyBorder="1" applyAlignment="1">
      <alignment horizontal="left" vertical="center"/>
    </xf>
    <xf numFmtId="0" fontId="10" fillId="6" borderId="3" xfId="0" applyFont="1" applyFill="1" applyBorder="1" applyAlignment="1">
      <alignment horizontal="left" vertical="center"/>
    </xf>
    <xf numFmtId="164" fontId="10" fillId="6" borderId="3" xfId="0" applyNumberFormat="1" applyFont="1" applyFill="1" applyBorder="1"/>
    <xf numFmtId="0" fontId="11" fillId="7" borderId="4" xfId="0" applyFont="1" applyFill="1" applyBorder="1" applyAlignment="1">
      <alignment vertical="center"/>
    </xf>
    <xf numFmtId="9" fontId="11" fillId="7" borderId="4" xfId="1" applyFont="1" applyFill="1" applyBorder="1" applyAlignment="1">
      <alignment vertical="center"/>
    </xf>
    <xf numFmtId="165" fontId="10" fillId="6" borderId="2" xfId="0" applyNumberFormat="1" applyFont="1" applyFill="1" applyBorder="1" applyAlignment="1">
      <alignment horizontal="right" vertical="center"/>
    </xf>
    <xf numFmtId="0" fontId="10" fillId="8" borderId="2" xfId="0" applyFont="1" applyFill="1" applyBorder="1" applyAlignment="1">
      <alignment horizontal="left" vertical="center"/>
    </xf>
    <xf numFmtId="164" fontId="10" fillId="8" borderId="2" xfId="0" applyNumberFormat="1" applyFont="1" applyFill="1" applyBorder="1"/>
    <xf numFmtId="9" fontId="10" fillId="8" borderId="2" xfId="0" applyNumberFormat="1" applyFont="1" applyFill="1" applyBorder="1" applyAlignment="1">
      <alignment horizontal="right" vertical="center"/>
    </xf>
    <xf numFmtId="0" fontId="11" fillId="0" borderId="3" xfId="0" applyFont="1" applyBorder="1"/>
    <xf numFmtId="10" fontId="11" fillId="0" borderId="3" xfId="1" applyNumberFormat="1" applyFont="1" applyBorder="1"/>
    <xf numFmtId="164" fontId="11" fillId="9" borderId="5" xfId="0" applyNumberFormat="1" applyFont="1" applyFill="1" applyBorder="1" applyAlignment="1">
      <alignment horizontal="right" vertical="center" indent="1"/>
    </xf>
    <xf numFmtId="9" fontId="13" fillId="10" borderId="6" xfId="1" applyFont="1" applyFill="1" applyBorder="1" applyAlignment="1">
      <alignment horizontal="left" vertical="center" indent="1"/>
    </xf>
    <xf numFmtId="9" fontId="11" fillId="9" borderId="7" xfId="1" applyFont="1" applyFill="1" applyBorder="1" applyAlignment="1">
      <alignment horizontal="right" vertical="center" indent="1"/>
    </xf>
    <xf numFmtId="0" fontId="13" fillId="10" borderId="6" xfId="1" applyNumberFormat="1" applyFont="1" applyFill="1" applyBorder="1" applyAlignment="1">
      <alignment horizontal="left" vertical="center" indent="1"/>
    </xf>
    <xf numFmtId="165" fontId="11" fillId="9" borderId="6" xfId="1" applyNumberFormat="1" applyFont="1" applyFill="1" applyBorder="1" applyAlignment="1">
      <alignment horizontal="right" vertical="center" indent="1"/>
    </xf>
    <xf numFmtId="164" fontId="11" fillId="9" borderId="7" xfId="0" applyNumberFormat="1" applyFont="1" applyFill="1" applyBorder="1" applyAlignment="1">
      <alignment horizontal="right" vertical="center" indent="1"/>
    </xf>
    <xf numFmtId="9" fontId="13" fillId="10" borderId="7" xfId="1" applyFont="1" applyFill="1" applyBorder="1" applyAlignment="1">
      <alignment horizontal="left" vertical="center" indent="1"/>
    </xf>
    <xf numFmtId="10" fontId="11" fillId="9" borderId="8" xfId="1" applyNumberFormat="1" applyFont="1" applyFill="1" applyBorder="1" applyAlignment="1">
      <alignment horizontal="right" vertical="center" indent="1"/>
    </xf>
    <xf numFmtId="0" fontId="13" fillId="10" borderId="9" xfId="1" applyNumberFormat="1" applyFont="1" applyFill="1" applyBorder="1" applyAlignment="1">
      <alignment horizontal="left" vertical="center" indent="1"/>
    </xf>
    <xf numFmtId="0" fontId="12" fillId="11" borderId="1" xfId="0" applyFont="1" applyFill="1" applyBorder="1"/>
    <xf numFmtId="164" fontId="11" fillId="9" borderId="12" xfId="0" applyNumberFormat="1" applyFont="1" applyFill="1" applyBorder="1" applyAlignment="1">
      <alignment horizontal="right" vertical="center" indent="1"/>
    </xf>
    <xf numFmtId="9" fontId="13" fillId="10" borderId="13" xfId="1" applyFont="1" applyFill="1" applyBorder="1" applyAlignment="1">
      <alignment horizontal="left" vertical="center" indent="1"/>
    </xf>
    <xf numFmtId="9" fontId="11" fillId="9" borderId="1" xfId="1" applyFont="1" applyFill="1" applyBorder="1" applyAlignment="1">
      <alignment horizontal="right" vertical="center" indent="1"/>
    </xf>
    <xf numFmtId="0" fontId="13" fillId="10" borderId="13" xfId="1" applyNumberFormat="1" applyFont="1" applyFill="1" applyBorder="1" applyAlignment="1">
      <alignment horizontal="left" vertical="center" indent="1"/>
    </xf>
    <xf numFmtId="164" fontId="11" fillId="9" borderId="13" xfId="0" applyNumberFormat="1" applyFont="1" applyFill="1" applyBorder="1" applyAlignment="1">
      <alignment horizontal="right" vertical="center" indent="1"/>
    </xf>
    <xf numFmtId="164" fontId="11" fillId="9" borderId="1" xfId="0" applyNumberFormat="1" applyFont="1" applyFill="1" applyBorder="1" applyAlignment="1">
      <alignment horizontal="right" vertical="center" indent="1"/>
    </xf>
    <xf numFmtId="165" fontId="11" fillId="9" borderId="1" xfId="1" applyNumberFormat="1" applyFont="1" applyFill="1" applyBorder="1" applyAlignment="1">
      <alignment horizontal="right" vertical="center" indent="1"/>
    </xf>
    <xf numFmtId="0" fontId="13" fillId="10" borderId="14" xfId="1" applyNumberFormat="1" applyFont="1" applyFill="1" applyBorder="1" applyAlignment="1">
      <alignment horizontal="left" vertical="center" indent="1"/>
    </xf>
    <xf numFmtId="9" fontId="15" fillId="10" borderId="13" xfId="1" applyFont="1" applyFill="1" applyBorder="1" applyAlignment="1">
      <alignment horizontal="left" vertical="center" indent="1"/>
    </xf>
    <xf numFmtId="166" fontId="11" fillId="9" borderId="1" xfId="0" applyNumberFormat="1" applyFont="1" applyFill="1" applyBorder="1" applyAlignment="1">
      <alignment horizontal="right" vertical="center" indent="1"/>
    </xf>
    <xf numFmtId="9" fontId="13" fillId="10" borderId="14" xfId="1" applyFont="1" applyFill="1" applyBorder="1" applyAlignment="1">
      <alignment horizontal="left" vertical="center" indent="1"/>
    </xf>
    <xf numFmtId="0" fontId="16" fillId="12" borderId="15" xfId="0" applyFont="1" applyFill="1" applyBorder="1" applyAlignment="1">
      <alignment horizontal="left" vertical="center" wrapText="1"/>
    </xf>
    <xf numFmtId="164" fontId="17" fillId="12" borderId="13" xfId="0" applyNumberFormat="1" applyFont="1" applyFill="1" applyBorder="1" applyAlignment="1">
      <alignment vertical="center"/>
    </xf>
    <xf numFmtId="167" fontId="11" fillId="9" borderId="12" xfId="0" applyNumberFormat="1" applyFont="1" applyFill="1" applyBorder="1" applyAlignment="1">
      <alignment horizontal="right" vertical="center" indent="1"/>
    </xf>
    <xf numFmtId="166" fontId="18" fillId="13" borderId="1" xfId="0" applyNumberFormat="1" applyFont="1" applyFill="1" applyBorder="1" applyAlignment="1">
      <alignment horizontal="right" vertical="center" indent="1"/>
    </xf>
    <xf numFmtId="9" fontId="19" fillId="10" borderId="14" xfId="1" applyFont="1" applyFill="1" applyBorder="1" applyAlignment="1">
      <alignment horizontal="left" vertical="center" indent="1"/>
    </xf>
    <xf numFmtId="167" fontId="11" fillId="9" borderId="16" xfId="0" applyNumberFormat="1" applyFont="1" applyFill="1" applyBorder="1" applyAlignment="1">
      <alignment horizontal="right" vertical="center" indent="1"/>
    </xf>
    <xf numFmtId="9" fontId="13" fillId="10" borderId="17" xfId="1" applyFont="1" applyFill="1" applyBorder="1" applyAlignment="1">
      <alignment horizontal="left" vertical="center" indent="1"/>
    </xf>
    <xf numFmtId="165" fontId="11" fillId="9" borderId="18" xfId="1" applyNumberFormat="1" applyFont="1" applyFill="1" applyBorder="1" applyAlignment="1">
      <alignment horizontal="right" vertical="center" indent="1"/>
    </xf>
    <xf numFmtId="9" fontId="11" fillId="9" borderId="18" xfId="1" applyFont="1" applyFill="1" applyBorder="1" applyAlignment="1">
      <alignment horizontal="right" vertical="center" indent="1"/>
    </xf>
    <xf numFmtId="2" fontId="11" fillId="9" borderId="17" xfId="0" applyNumberFormat="1" applyFont="1" applyFill="1" applyBorder="1" applyAlignment="1">
      <alignment horizontal="right" vertical="center" indent="1"/>
    </xf>
    <xf numFmtId="0" fontId="13" fillId="10" borderId="17" xfId="1" applyNumberFormat="1" applyFont="1" applyFill="1" applyBorder="1" applyAlignment="1">
      <alignment horizontal="left" vertical="center" indent="1"/>
    </xf>
    <xf numFmtId="165" fontId="11" fillId="14" borderId="18" xfId="1" applyNumberFormat="1" applyFont="1" applyFill="1" applyBorder="1" applyAlignment="1">
      <alignment horizontal="right" vertical="center" indent="1"/>
    </xf>
    <xf numFmtId="9" fontId="20" fillId="10" borderId="17" xfId="1" applyFont="1" applyFill="1" applyBorder="1" applyAlignment="1">
      <alignment horizontal="left" vertical="center" indent="1"/>
    </xf>
    <xf numFmtId="9" fontId="18" fillId="13" borderId="18" xfId="1" applyFont="1" applyFill="1" applyBorder="1" applyAlignment="1">
      <alignment horizontal="right" vertical="center" indent="1"/>
    </xf>
    <xf numFmtId="9" fontId="19" fillId="10" borderId="19" xfId="1" applyFont="1" applyFill="1" applyBorder="1" applyAlignment="1">
      <alignment horizontal="left" vertical="center" indent="1"/>
    </xf>
    <xf numFmtId="9" fontId="11" fillId="11" borderId="15" xfId="1" applyFont="1" applyFill="1" applyBorder="1" applyAlignment="1">
      <alignment horizontal="left" indent="1"/>
    </xf>
    <xf numFmtId="0" fontId="12" fillId="11" borderId="1" xfId="0" applyFont="1" applyFill="1" applyBorder="1" applyAlignment="1">
      <alignment vertical="center"/>
    </xf>
    <xf numFmtId="0" fontId="21" fillId="12" borderId="15" xfId="0" applyFont="1" applyFill="1" applyBorder="1" applyAlignment="1">
      <alignment horizontal="left" vertical="center" wrapText="1"/>
    </xf>
    <xf numFmtId="10" fontId="22" fillId="12" borderId="13" xfId="0" applyNumberFormat="1" applyFont="1" applyFill="1" applyBorder="1" applyAlignment="1">
      <alignment vertical="center"/>
    </xf>
    <xf numFmtId="0" fontId="18" fillId="9" borderId="20" xfId="0" applyFont="1" applyFill="1" applyBorder="1" applyAlignment="1">
      <alignment horizontal="right" vertical="center"/>
    </xf>
    <xf numFmtId="0" fontId="14" fillId="9" borderId="21" xfId="0" applyFont="1" applyFill="1" applyBorder="1" applyAlignment="1">
      <alignment horizontal="right" vertical="center" indent="1"/>
    </xf>
    <xf numFmtId="0" fontId="14" fillId="9" borderId="22"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4" fillId="14" borderId="1" xfId="0" applyFont="1" applyFill="1" applyBorder="1" applyAlignment="1">
      <alignment horizontal="right" vertical="center" indent="1"/>
    </xf>
    <xf numFmtId="0" fontId="24" fillId="14" borderId="13" xfId="0" applyFont="1" applyFill="1" applyBorder="1" applyAlignment="1">
      <alignment horizontal="right" vertical="center" indent="1"/>
    </xf>
    <xf numFmtId="9" fontId="14" fillId="10" borderId="10" xfId="1" applyFont="1" applyFill="1" applyBorder="1" applyAlignment="1">
      <alignment horizontal="left" vertical="center" indent="2"/>
    </xf>
    <xf numFmtId="164" fontId="11" fillId="10" borderId="23" xfId="0" applyNumberFormat="1" applyFont="1" applyFill="1" applyBorder="1" applyAlignment="1">
      <alignment horizontal="right" vertical="center" indent="1"/>
    </xf>
    <xf numFmtId="164" fontId="11" fillId="10" borderId="11" xfId="0" applyNumberFormat="1" applyFont="1" applyFill="1" applyBorder="1" applyAlignment="1">
      <alignment horizontal="right" vertical="center" indent="1"/>
    </xf>
    <xf numFmtId="164" fontId="13" fillId="10" borderId="24" xfId="0" applyNumberFormat="1" applyFont="1" applyFill="1" applyBorder="1" applyAlignment="1">
      <alignment horizontal="right" vertical="center"/>
    </xf>
    <xf numFmtId="9" fontId="25" fillId="12" borderId="15" xfId="1" applyFont="1" applyFill="1" applyBorder="1" applyAlignment="1">
      <alignment horizontal="left" vertical="center" indent="2"/>
    </xf>
    <xf numFmtId="9" fontId="11" fillId="12" borderId="1" xfId="1" applyFont="1" applyFill="1" applyBorder="1" applyAlignment="1">
      <alignment horizontal="right" vertical="center" indent="1"/>
    </xf>
    <xf numFmtId="9" fontId="11" fillId="12" borderId="15" xfId="1" applyFont="1" applyFill="1" applyBorder="1" applyAlignment="1">
      <alignment horizontal="right" vertical="center" indent="1"/>
    </xf>
    <xf numFmtId="9" fontId="11" fillId="12" borderId="13" xfId="1" applyFont="1" applyFill="1" applyBorder="1" applyAlignment="1">
      <alignment horizontal="right" vertical="center" indent="1"/>
    </xf>
    <xf numFmtId="10" fontId="17" fillId="12" borderId="13" xfId="0" applyNumberFormat="1" applyFont="1" applyFill="1" applyBorder="1" applyAlignment="1">
      <alignment vertical="center"/>
    </xf>
    <xf numFmtId="164" fontId="11" fillId="10" borderId="10" xfId="0" applyNumberFormat="1" applyFont="1" applyFill="1" applyBorder="1" applyAlignment="1">
      <alignment horizontal="right" vertical="center" indent="1"/>
    </xf>
    <xf numFmtId="164" fontId="13" fillId="10" borderId="11" xfId="0" applyNumberFormat="1" applyFont="1" applyFill="1" applyBorder="1" applyAlignment="1">
      <alignment horizontal="right" vertical="center"/>
    </xf>
    <xf numFmtId="0" fontId="13" fillId="12" borderId="10" xfId="0" applyFont="1" applyFill="1" applyBorder="1" applyAlignment="1">
      <alignment horizontal="left" vertical="center" indent="2"/>
    </xf>
    <xf numFmtId="10" fontId="13" fillId="12" borderId="23" xfId="1" applyNumberFormat="1" applyFont="1" applyFill="1" applyBorder="1" applyAlignment="1">
      <alignment horizontal="right" vertical="center" indent="1"/>
    </xf>
    <xf numFmtId="10" fontId="13" fillId="12" borderId="10" xfId="1" applyNumberFormat="1" applyFont="1" applyFill="1" applyBorder="1" applyAlignment="1">
      <alignment horizontal="right" vertical="center" indent="1"/>
    </xf>
    <xf numFmtId="10" fontId="13" fillId="12" borderId="11" xfId="1" applyNumberFormat="1" applyFont="1" applyFill="1" applyBorder="1" applyAlignment="1">
      <alignment horizontal="right" vertical="center" indent="1"/>
    </xf>
    <xf numFmtId="2" fontId="17" fillId="12" borderId="13" xfId="0" applyNumberFormat="1" applyFont="1" applyFill="1" applyBorder="1" applyAlignment="1">
      <alignment vertical="center"/>
    </xf>
    <xf numFmtId="0" fontId="26" fillId="12" borderId="15" xfId="0" applyFont="1" applyFill="1" applyBorder="1" applyAlignment="1">
      <alignment horizontal="left" vertical="center" indent="1"/>
    </xf>
    <xf numFmtId="0" fontId="21" fillId="12" borderId="25" xfId="0" applyFont="1" applyFill="1" applyBorder="1" applyAlignment="1">
      <alignment horizontal="left" vertical="center" wrapText="1"/>
    </xf>
    <xf numFmtId="10" fontId="22" fillId="12" borderId="26" xfId="0" applyNumberFormat="1" applyFont="1" applyFill="1" applyBorder="1" applyAlignment="1">
      <alignment vertical="center"/>
    </xf>
    <xf numFmtId="9" fontId="14" fillId="10" borderId="25" xfId="1" applyFont="1" applyFill="1" applyBorder="1" applyAlignment="1">
      <alignment horizontal="left" vertical="center" indent="2"/>
    </xf>
    <xf numFmtId="9" fontId="11" fillId="10" borderId="27" xfId="1" applyFont="1" applyFill="1" applyBorder="1" applyAlignment="1">
      <alignment horizontal="right" vertical="center" indent="1"/>
    </xf>
    <xf numFmtId="9" fontId="11" fillId="10" borderId="25" xfId="1" applyFont="1" applyFill="1" applyBorder="1" applyAlignment="1">
      <alignment horizontal="right" vertical="center" indent="1"/>
    </xf>
    <xf numFmtId="9" fontId="11" fillId="10" borderId="26" xfId="1" applyFont="1" applyFill="1" applyBorder="1" applyAlignment="1">
      <alignment horizontal="right" vertical="center" indent="1"/>
    </xf>
    <xf numFmtId="9" fontId="11" fillId="10" borderId="26" xfId="1" applyFont="1" applyFill="1" applyBorder="1" applyAlignment="1">
      <alignment horizontal="right" vertical="center"/>
    </xf>
    <xf numFmtId="164" fontId="17" fillId="12" borderId="13" xfId="0" applyNumberFormat="1" applyFont="1" applyFill="1" applyBorder="1" applyAlignment="1">
      <alignment horizontal="right" vertical="center"/>
    </xf>
    <xf numFmtId="0" fontId="13" fillId="11" borderId="1" xfId="0" applyFont="1" applyFill="1" applyBorder="1" applyAlignment="1">
      <alignment horizontal="left" vertical="center" wrapText="1" indent="2"/>
    </xf>
    <xf numFmtId="10" fontId="22" fillId="12" borderId="13" xfId="0" applyNumberFormat="1" applyFont="1" applyFill="1" applyBorder="1" applyAlignment="1">
      <alignment horizontal="right" vertical="center"/>
    </xf>
    <xf numFmtId="10" fontId="22" fillId="12" borderId="26" xfId="0" applyNumberFormat="1" applyFont="1" applyFill="1" applyBorder="1" applyAlignment="1">
      <alignment horizontal="right" vertical="center"/>
    </xf>
    <xf numFmtId="3" fontId="4" fillId="0" borderId="3" xfId="0" applyNumberFormat="1" applyFont="1" applyBorder="1"/>
    <xf numFmtId="3" fontId="5" fillId="4" borderId="3" xfId="0" applyNumberFormat="1" applyFont="1" applyFill="1" applyBorder="1"/>
    <xf numFmtId="0" fontId="18" fillId="0" borderId="3" xfId="0" applyFont="1" applyBorder="1"/>
    <xf numFmtId="0" fontId="3" fillId="0" borderId="2" xfId="0" applyFont="1" applyBorder="1"/>
    <xf numFmtId="4" fontId="6" fillId="0" borderId="2" xfId="0" applyNumberFormat="1" applyFont="1" applyBorder="1"/>
    <xf numFmtId="4" fontId="7" fillId="5" borderId="2" xfId="0" applyNumberFormat="1" applyFont="1" applyFill="1" applyBorder="1"/>
    <xf numFmtId="3" fontId="4" fillId="0" borderId="2" xfId="0" applyNumberFormat="1" applyFont="1" applyBorder="1"/>
    <xf numFmtId="3" fontId="5" fillId="4" borderId="2" xfId="0" applyNumberFormat="1" applyFont="1" applyFill="1" applyBorder="1"/>
    <xf numFmtId="0" fontId="18" fillId="0" borderId="2" xfId="0" applyFont="1" applyBorder="1"/>
    <xf numFmtId="0" fontId="13" fillId="11" borderId="1" xfId="0" applyFont="1" applyFill="1" applyBorder="1" applyAlignment="1">
      <alignment horizontal="left" vertical="center" wrapText="1" indent="3"/>
    </xf>
    <xf numFmtId="9" fontId="11" fillId="10" borderId="25" xfId="1" applyFont="1" applyFill="1" applyBorder="1" applyAlignment="1">
      <alignment horizontal="center" vertical="center"/>
    </xf>
    <xf numFmtId="9" fontId="11" fillId="10" borderId="26" xfId="1" applyFont="1" applyFill="1" applyBorder="1" applyAlignment="1">
      <alignment horizontal="center" vertical="center"/>
    </xf>
    <xf numFmtId="10" fontId="14" fillId="9" borderId="25" xfId="1" applyNumberFormat="1" applyFont="1" applyFill="1" applyBorder="1" applyAlignment="1">
      <alignment horizontal="center" vertical="center"/>
    </xf>
    <xf numFmtId="10" fontId="14" fillId="9" borderId="26" xfId="1" applyNumberFormat="1" applyFont="1" applyFill="1" applyBorder="1" applyAlignment="1">
      <alignment horizontal="center" vertical="center"/>
    </xf>
    <xf numFmtId="0" fontId="28" fillId="0" borderId="1" xfId="0" applyFont="1" applyBorder="1" applyAlignment="1">
      <alignment horizontal="left" vertical="center" indent="2"/>
    </xf>
    <xf numFmtId="0" fontId="28" fillId="0" borderId="0" xfId="0" applyFont="1" applyAlignment="1">
      <alignment horizontal="left" vertical="center" indent="2"/>
    </xf>
    <xf numFmtId="9" fontId="14" fillId="12" borderId="10" xfId="1" applyFont="1" applyFill="1" applyBorder="1" applyAlignment="1">
      <alignment horizontal="center" vertical="center"/>
    </xf>
    <xf numFmtId="9" fontId="14" fillId="12" borderId="11" xfId="1" applyFont="1" applyFill="1" applyBorder="1" applyAlignment="1">
      <alignment horizontal="center" vertical="center"/>
    </xf>
    <xf numFmtId="9" fontId="11" fillId="10" borderId="10" xfId="1" applyFont="1" applyFill="1" applyBorder="1" applyAlignment="1">
      <alignment horizontal="center" vertical="center"/>
    </xf>
    <xf numFmtId="9" fontId="11" fillId="10" borderId="11" xfId="1" applyFont="1" applyFill="1" applyBorder="1" applyAlignment="1">
      <alignment horizontal="center" vertical="center"/>
    </xf>
    <xf numFmtId="0" fontId="27" fillId="11" borderId="1" xfId="0" applyFont="1" applyFill="1" applyBorder="1" applyAlignment="1">
      <alignment horizontal="left" vertical="center" wrapText="1" indent="3"/>
    </xf>
    <xf numFmtId="0" fontId="27"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https://www.bing.com/financeapi/forcetrigger?t=a24mnm&amp;q=XNAS%3aTTWO&amp;form=skydnc</v>
    <v>Learn more on Bing</v>
  </rv>
  <rv s="1">
    <v>0</v>
    <v>TAKE-TWO INTERACTIVE SOFTWARE, INC. (XNAS:TTWO)</v>
    <v>2</v>
    <v>3</v>
    <v>Finance</v>
    <v>4</v>
    <v>en-US</v>
    <v>a24mnm</v>
    <v>268435456</v>
    <v>1</v>
    <v>Powered by Refinitiv</v>
    <v>161.60499999999999</v>
    <v>97.205100000000002</v>
    <v>0.74960000000000004</v>
    <v>1.1100000000000001</v>
    <v>7.1979999999999995E-3</v>
    <v>0.45</v>
    <v>2.8970000000000003E-3</v>
    <v>USD</v>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Microsoft's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v>11580</v>
    <v>Nasdaq Stock Market</v>
    <v>XNAS</v>
    <v>XNAS</v>
    <v>110 West 44Th Street, NEW YORK, NY, 10036 US</v>
    <v>156.7225</v>
    <v>Software &amp; IT Services</v>
    <v>Stock</v>
    <v>45269.036061550782</v>
    <v>0</v>
    <v>154.08000000000001</v>
    <v>26414899632</v>
    <v>TAKE-TWO INTERACTIVE SOFTWARE, INC.</v>
    <v>TAKE-TWO INTERACTIVE SOFTWARE, INC.</v>
    <v>154.38</v>
    <v>154.21</v>
    <v>155.32</v>
    <v>155.77000000000001</v>
    <v>170067600</v>
    <v>TTWO</v>
    <v>TAKE-TWO INTERACTIVE SOFTWARE, INC. (XNAS:TTWO)</v>
    <v>2078756</v>
    <v>2119401</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TW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TTW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workbookViewId="0">
      <pane xSplit="1" topLeftCell="K1" activePane="topRight" state="frozen"/>
      <selection pane="topRight" activeCell="L195" sqref="L195"/>
    </sheetView>
  </sheetViews>
  <sheetFormatPr baseColWidth="10" defaultRowHeight="15" x14ac:dyDescent="0.2"/>
  <cols>
    <col min="1" max="1" width="40.83203125" customWidth="1"/>
    <col min="2" max="22" width="15.83203125" customWidth="1"/>
  </cols>
  <sheetData>
    <row r="1" spans="1:21"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6" x14ac:dyDescent="0.2">
      <c r="A2" s="102" t="s">
        <v>20</v>
      </c>
      <c r="B2" s="100">
        <v>968488000</v>
      </c>
      <c r="C2" s="100">
        <v>1159017000</v>
      </c>
      <c r="D2" s="100">
        <v>1136876000</v>
      </c>
      <c r="E2" s="100">
        <v>825823000</v>
      </c>
      <c r="F2" s="100">
        <v>1214483000</v>
      </c>
      <c r="G2" s="100">
        <v>2350568000</v>
      </c>
      <c r="H2" s="100">
        <v>1082938000</v>
      </c>
      <c r="I2" s="100">
        <v>1413698000</v>
      </c>
      <c r="J2" s="100">
        <v>1779748000</v>
      </c>
      <c r="K2" s="100">
        <v>1792892000</v>
      </c>
      <c r="L2" s="100">
        <v>2668394000</v>
      </c>
      <c r="M2" s="100">
        <v>3088970000</v>
      </c>
      <c r="N2" s="100">
        <v>3372772000</v>
      </c>
      <c r="O2" s="100">
        <v>3504800000</v>
      </c>
      <c r="P2" s="100">
        <v>5349900000</v>
      </c>
      <c r="Q2" s="101">
        <v>5437900000</v>
      </c>
      <c r="R2" s="100">
        <v>1407800000</v>
      </c>
      <c r="S2" s="100">
        <v>1446200000</v>
      </c>
      <c r="T2" s="100">
        <v>1284700000</v>
      </c>
      <c r="U2" s="100">
        <v>1299200000</v>
      </c>
    </row>
    <row r="3" spans="1:21" ht="16" x14ac:dyDescent="0.2">
      <c r="A3" s="9" t="s">
        <v>193</v>
      </c>
      <c r="B3" s="10"/>
      <c r="C3" s="11">
        <f t="shared" ref="C3:Q3" si="0">(C2/B2)-1</f>
        <v>0.1967283022608437</v>
      </c>
      <c r="D3" s="11">
        <f t="shared" si="0"/>
        <v>-1.9103257329271317E-2</v>
      </c>
      <c r="E3" s="11">
        <f t="shared" si="0"/>
        <v>-0.27360327775412618</v>
      </c>
      <c r="F3" s="11">
        <f t="shared" si="0"/>
        <v>0.47063353769512362</v>
      </c>
      <c r="G3" s="11">
        <f t="shared" si="0"/>
        <v>0.9354474290706416</v>
      </c>
      <c r="H3" s="11">
        <f t="shared" si="0"/>
        <v>-0.53928667453994095</v>
      </c>
      <c r="I3" s="11">
        <f t="shared" si="0"/>
        <v>0.30542838094147595</v>
      </c>
      <c r="J3" s="11">
        <f t="shared" si="0"/>
        <v>0.25893083246916948</v>
      </c>
      <c r="K3" s="11">
        <f t="shared" si="0"/>
        <v>7.3853152244025555E-3</v>
      </c>
      <c r="L3" s="11">
        <f t="shared" si="0"/>
        <v>0.48831831476742593</v>
      </c>
      <c r="M3" s="11">
        <f t="shared" si="0"/>
        <v>0.15761390559265243</v>
      </c>
      <c r="N3" s="11">
        <f t="shared" si="0"/>
        <v>9.187593275428374E-2</v>
      </c>
      <c r="O3" s="11">
        <f t="shared" si="0"/>
        <v>3.9145249071090404E-2</v>
      </c>
      <c r="P3" s="11">
        <f t="shared" si="0"/>
        <v>0.52644944076694822</v>
      </c>
      <c r="Q3" s="11">
        <f t="shared" si="0"/>
        <v>1.6448905587020279E-2</v>
      </c>
      <c r="R3" s="11"/>
      <c r="S3" s="11">
        <f t="shared" ref="S3:U3" si="1">(S2/R2)-1</f>
        <v>2.7276601790027E-2</v>
      </c>
      <c r="T3" s="11">
        <f t="shared" si="1"/>
        <v>-0.1116719679159176</v>
      </c>
      <c r="U3" s="11">
        <f t="shared" si="1"/>
        <v>1.1286681715575675E-2</v>
      </c>
    </row>
    <row r="4" spans="1:21" ht="16" x14ac:dyDescent="0.2">
      <c r="A4" s="2" t="s">
        <v>21</v>
      </c>
      <c r="B4" s="3">
        <v>968488000</v>
      </c>
      <c r="C4" s="3">
        <v>1159017000</v>
      </c>
      <c r="D4" s="3">
        <v>1136876000</v>
      </c>
      <c r="E4" s="3">
        <v>825823000</v>
      </c>
      <c r="F4" s="3">
        <v>1214483000</v>
      </c>
      <c r="G4" s="3">
        <v>2350568000</v>
      </c>
      <c r="H4" s="3">
        <v>1082938000</v>
      </c>
      <c r="I4" s="3">
        <v>1413698000</v>
      </c>
      <c r="J4" s="3">
        <v>1779748000</v>
      </c>
      <c r="K4" s="3">
        <v>1792892000</v>
      </c>
      <c r="L4" s="3">
        <v>2668394000</v>
      </c>
      <c r="M4" s="3">
        <v>3088970000</v>
      </c>
      <c r="N4" s="3">
        <v>3372772000</v>
      </c>
      <c r="O4" s="3">
        <v>3504800000</v>
      </c>
      <c r="P4" s="3">
        <v>5349900000</v>
      </c>
      <c r="Q4" s="4">
        <v>5437900000</v>
      </c>
      <c r="R4" s="3">
        <v>1407800000</v>
      </c>
      <c r="S4" s="3">
        <v>1446200000</v>
      </c>
      <c r="T4" s="3">
        <v>1284700000</v>
      </c>
      <c r="U4" s="3">
        <v>1299200000</v>
      </c>
    </row>
    <row r="5" spans="1:21" ht="16" x14ac:dyDescent="0.2">
      <c r="A5" s="2" t="s">
        <v>22</v>
      </c>
      <c r="B5" s="3">
        <v>717826000</v>
      </c>
      <c r="C5" s="3">
        <v>703447000</v>
      </c>
      <c r="D5" s="3">
        <v>689381000</v>
      </c>
      <c r="E5" s="3">
        <v>528855000</v>
      </c>
      <c r="F5" s="3">
        <v>715837000</v>
      </c>
      <c r="G5" s="3">
        <v>1414327000</v>
      </c>
      <c r="H5" s="3">
        <v>794867000</v>
      </c>
      <c r="I5" s="3">
        <v>813873000</v>
      </c>
      <c r="J5" s="3">
        <v>1022959000</v>
      </c>
      <c r="K5" s="3">
        <v>898311000</v>
      </c>
      <c r="L5" s="3">
        <v>1523644000</v>
      </c>
      <c r="M5" s="3">
        <v>1542450000</v>
      </c>
      <c r="N5" s="3">
        <v>1535085000</v>
      </c>
      <c r="O5" s="3">
        <v>1535401000</v>
      </c>
      <c r="P5" s="3">
        <v>3064600000</v>
      </c>
      <c r="Q5" s="4">
        <v>3404200000</v>
      </c>
      <c r="R5" s="3">
        <v>691900000</v>
      </c>
      <c r="S5" s="3">
        <v>1223000000</v>
      </c>
      <c r="T5" s="3">
        <v>605500000</v>
      </c>
      <c r="U5" s="3">
        <v>883800000</v>
      </c>
    </row>
    <row r="6" spans="1:21" ht="16" x14ac:dyDescent="0.2">
      <c r="A6" s="2" t="s">
        <v>23</v>
      </c>
      <c r="B6" s="3">
        <v>717826000</v>
      </c>
      <c r="C6" s="3">
        <v>703447000</v>
      </c>
      <c r="D6" s="3">
        <v>689381000</v>
      </c>
      <c r="E6" s="3">
        <v>528855000</v>
      </c>
      <c r="F6" s="3">
        <v>715837000</v>
      </c>
      <c r="G6" s="3">
        <v>1414327000</v>
      </c>
      <c r="H6" s="3">
        <v>794867000</v>
      </c>
      <c r="I6" s="3">
        <v>813873000</v>
      </c>
      <c r="J6" s="3">
        <v>1022959000</v>
      </c>
      <c r="K6" s="3">
        <v>898311000</v>
      </c>
      <c r="L6" s="3">
        <v>1523644000</v>
      </c>
      <c r="M6" s="3">
        <v>1542450000</v>
      </c>
      <c r="N6" s="3">
        <v>1535085000</v>
      </c>
      <c r="O6" s="3">
        <v>1535401000</v>
      </c>
      <c r="P6" s="3">
        <v>3064600000</v>
      </c>
      <c r="Q6" s="4">
        <v>3404200000</v>
      </c>
      <c r="R6" s="3">
        <v>691900000</v>
      </c>
      <c r="S6" s="3">
        <v>1223000000</v>
      </c>
      <c r="T6" s="3">
        <v>605500000</v>
      </c>
      <c r="U6" s="3">
        <v>883800000</v>
      </c>
    </row>
    <row r="7" spans="1:21" ht="16" x14ac:dyDescent="0.2">
      <c r="A7" s="108" t="s">
        <v>24</v>
      </c>
      <c r="B7" s="106">
        <v>250662000</v>
      </c>
      <c r="C7" s="106">
        <v>455570000</v>
      </c>
      <c r="D7" s="106">
        <v>447495000</v>
      </c>
      <c r="E7" s="106">
        <v>296968000</v>
      </c>
      <c r="F7" s="106">
        <v>498646000</v>
      </c>
      <c r="G7" s="106">
        <v>936241000</v>
      </c>
      <c r="H7" s="106">
        <v>288071000</v>
      </c>
      <c r="I7" s="106">
        <v>599825000</v>
      </c>
      <c r="J7" s="106">
        <v>756789000</v>
      </c>
      <c r="K7" s="106">
        <v>894581000</v>
      </c>
      <c r="L7" s="106">
        <v>1144750000</v>
      </c>
      <c r="M7" s="106">
        <v>1546520000</v>
      </c>
      <c r="N7" s="106">
        <v>1837687000</v>
      </c>
      <c r="O7" s="106">
        <v>1969399000</v>
      </c>
      <c r="P7" s="106">
        <v>2285300000</v>
      </c>
      <c r="Q7" s="107">
        <v>2033700000</v>
      </c>
      <c r="R7" s="106">
        <v>715900000</v>
      </c>
      <c r="S7" s="106">
        <v>223200000</v>
      </c>
      <c r="T7" s="106">
        <v>679200000</v>
      </c>
      <c r="U7" s="106">
        <v>415400000</v>
      </c>
    </row>
    <row r="8" spans="1:21" ht="16" x14ac:dyDescent="0.2">
      <c r="A8" s="103" t="s">
        <v>60</v>
      </c>
      <c r="B8" s="104">
        <v>25.88</v>
      </c>
      <c r="C8" s="104">
        <v>39.31</v>
      </c>
      <c r="D8" s="104">
        <v>39.36</v>
      </c>
      <c r="E8" s="104">
        <v>35.96</v>
      </c>
      <c r="F8" s="104">
        <v>41.06</v>
      </c>
      <c r="G8" s="104">
        <v>39.83</v>
      </c>
      <c r="H8" s="104">
        <v>26.6</v>
      </c>
      <c r="I8" s="104">
        <v>42.43</v>
      </c>
      <c r="J8" s="104">
        <v>42.52</v>
      </c>
      <c r="K8" s="104">
        <v>49.9</v>
      </c>
      <c r="L8" s="104">
        <v>42.9</v>
      </c>
      <c r="M8" s="104">
        <v>50.07</v>
      </c>
      <c r="N8" s="104">
        <v>54.49</v>
      </c>
      <c r="O8" s="104">
        <v>56.19</v>
      </c>
      <c r="P8" s="104">
        <v>42.72</v>
      </c>
      <c r="Q8" s="105">
        <v>37.4</v>
      </c>
      <c r="R8" s="104">
        <v>50.85</v>
      </c>
      <c r="S8" s="104">
        <v>15.43</v>
      </c>
      <c r="T8" s="104">
        <v>52.87</v>
      </c>
      <c r="U8" s="104">
        <v>31.97</v>
      </c>
    </row>
    <row r="9" spans="1:21" ht="16" x14ac:dyDescent="0.2">
      <c r="A9" s="2" t="s">
        <v>25</v>
      </c>
      <c r="B9" s="3" t="s">
        <v>26</v>
      </c>
      <c r="C9" s="3" t="s">
        <v>26</v>
      </c>
      <c r="D9" s="3" t="s">
        <v>26</v>
      </c>
      <c r="E9" s="3" t="s">
        <v>26</v>
      </c>
      <c r="F9" s="3" t="s">
        <v>26</v>
      </c>
      <c r="G9" s="3" t="s">
        <v>26</v>
      </c>
      <c r="H9" s="3" t="s">
        <v>26</v>
      </c>
      <c r="I9" s="3" t="s">
        <v>26</v>
      </c>
      <c r="J9" s="3" t="s">
        <v>26</v>
      </c>
      <c r="K9" s="3" t="s">
        <v>26</v>
      </c>
      <c r="L9" s="3" t="s">
        <v>26</v>
      </c>
      <c r="M9" s="3" t="s">
        <v>26</v>
      </c>
      <c r="N9" s="3" t="s">
        <v>26</v>
      </c>
      <c r="O9" s="3" t="s">
        <v>26</v>
      </c>
      <c r="P9" s="3" t="s">
        <v>26</v>
      </c>
      <c r="Q9" s="4" t="s">
        <v>26</v>
      </c>
      <c r="R9" s="3" t="s">
        <v>26</v>
      </c>
      <c r="S9" s="3" t="s">
        <v>26</v>
      </c>
      <c r="T9" s="3" t="s">
        <v>26</v>
      </c>
      <c r="U9" s="3" t="s">
        <v>26</v>
      </c>
    </row>
    <row r="10" spans="1:21" ht="16" x14ac:dyDescent="0.2">
      <c r="A10" s="2" t="s">
        <v>27</v>
      </c>
      <c r="B10" s="3">
        <v>366122000</v>
      </c>
      <c r="C10" s="3">
        <v>375326000</v>
      </c>
      <c r="D10" s="3">
        <v>370353000</v>
      </c>
      <c r="E10" s="3">
        <v>381234000</v>
      </c>
      <c r="F10" s="3">
        <v>493407000</v>
      </c>
      <c r="G10" s="3">
        <v>520985000</v>
      </c>
      <c r="H10" s="3">
        <v>546534000</v>
      </c>
      <c r="I10" s="3">
        <v>539368000</v>
      </c>
      <c r="J10" s="3">
        <v>665484000</v>
      </c>
      <c r="K10" s="3">
        <v>744262000</v>
      </c>
      <c r="L10" s="3">
        <v>943036000</v>
      </c>
      <c r="M10" s="3">
        <v>1121170000</v>
      </c>
      <c r="N10" s="3">
        <v>1208575000</v>
      </c>
      <c r="O10" s="3">
        <v>1494955000</v>
      </c>
      <c r="P10" s="3">
        <v>3450500000</v>
      </c>
      <c r="Q10" s="4">
        <v>3491600000</v>
      </c>
      <c r="R10" s="3">
        <v>888800000</v>
      </c>
      <c r="S10" s="3">
        <v>925600000</v>
      </c>
      <c r="T10" s="3">
        <v>883500000</v>
      </c>
      <c r="U10" s="3">
        <v>793700000</v>
      </c>
    </row>
    <row r="11" spans="1:21" ht="16" x14ac:dyDescent="0.2">
      <c r="A11" s="103" t="s">
        <v>28</v>
      </c>
      <c r="B11" s="106">
        <v>283751000</v>
      </c>
      <c r="C11" s="106">
        <v>297069000</v>
      </c>
      <c r="D11" s="106">
        <v>285778000</v>
      </c>
      <c r="E11" s="106">
        <v>304949000</v>
      </c>
      <c r="F11" s="106">
        <v>404589000</v>
      </c>
      <c r="G11" s="106">
        <v>402370000</v>
      </c>
      <c r="H11" s="106">
        <v>410434000</v>
      </c>
      <c r="I11" s="106">
        <v>390761000</v>
      </c>
      <c r="J11" s="106">
        <v>496862000</v>
      </c>
      <c r="K11" s="106">
        <v>503920000</v>
      </c>
      <c r="L11" s="106">
        <v>672634000</v>
      </c>
      <c r="M11" s="106">
        <v>776659000</v>
      </c>
      <c r="N11" s="106">
        <v>835668000</v>
      </c>
      <c r="O11" s="106">
        <v>1027284000</v>
      </c>
      <c r="P11" s="106">
        <v>2435700000</v>
      </c>
      <c r="Q11" s="107">
        <v>2380800000</v>
      </c>
      <c r="R11" s="106">
        <v>615600000</v>
      </c>
      <c r="S11" s="106">
        <v>652000000</v>
      </c>
      <c r="T11" s="106">
        <v>599100000</v>
      </c>
      <c r="U11" s="106">
        <v>514100000</v>
      </c>
    </row>
    <row r="12" spans="1:21" ht="16" x14ac:dyDescent="0.2">
      <c r="A12" s="12" t="s">
        <v>194</v>
      </c>
      <c r="B12" s="11">
        <f t="shared" ref="B12:U12" si="2">B11/B2</f>
        <v>0.29298349592354267</v>
      </c>
      <c r="C12" s="11">
        <f t="shared" si="2"/>
        <v>0.25631116713559854</v>
      </c>
      <c r="D12" s="11">
        <f t="shared" si="2"/>
        <v>0.25137130170748612</v>
      </c>
      <c r="E12" s="11">
        <f t="shared" si="2"/>
        <v>0.36926677992741785</v>
      </c>
      <c r="F12" s="11">
        <f t="shared" si="2"/>
        <v>0.33313681624197294</v>
      </c>
      <c r="G12" s="11">
        <f t="shared" si="2"/>
        <v>0.17117990204920683</v>
      </c>
      <c r="H12" s="11">
        <f t="shared" si="2"/>
        <v>0.37900045986012126</v>
      </c>
      <c r="I12" s="11">
        <f t="shared" si="2"/>
        <v>0.27641052049306147</v>
      </c>
      <c r="J12" s="11">
        <f t="shared" si="2"/>
        <v>0.27917547877564691</v>
      </c>
      <c r="K12" s="11">
        <f t="shared" si="2"/>
        <v>0.28106545179520015</v>
      </c>
      <c r="L12" s="11">
        <f t="shared" si="2"/>
        <v>0.25207446876285888</v>
      </c>
      <c r="M12" s="11">
        <f t="shared" si="2"/>
        <v>0.25142976461409466</v>
      </c>
      <c r="N12" s="11">
        <f t="shared" si="2"/>
        <v>0.24776889751219472</v>
      </c>
      <c r="O12" s="11">
        <f t="shared" si="2"/>
        <v>0.29310773795937001</v>
      </c>
      <c r="P12" s="11">
        <f t="shared" si="2"/>
        <v>0.45527953793528853</v>
      </c>
      <c r="Q12" s="11">
        <f t="shared" si="2"/>
        <v>0.43781606870299195</v>
      </c>
      <c r="R12" s="11">
        <f t="shared" si="2"/>
        <v>0.43727802244637021</v>
      </c>
      <c r="S12" s="11">
        <f t="shared" si="2"/>
        <v>0.45083667542525241</v>
      </c>
      <c r="T12" s="11">
        <f t="shared" si="2"/>
        <v>0.46633455281388653</v>
      </c>
      <c r="U12" s="11">
        <f t="shared" si="2"/>
        <v>0.39570504926108374</v>
      </c>
    </row>
    <row r="13" spans="1:21" ht="16" x14ac:dyDescent="0.2">
      <c r="A13" s="103" t="s">
        <v>29</v>
      </c>
      <c r="B13" s="106">
        <v>63748000</v>
      </c>
      <c r="C13" s="106">
        <v>62614000</v>
      </c>
      <c r="D13" s="106">
        <v>69576000</v>
      </c>
      <c r="E13" s="106">
        <v>64162000</v>
      </c>
      <c r="F13" s="106">
        <v>78184000</v>
      </c>
      <c r="G13" s="106">
        <v>105256000</v>
      </c>
      <c r="H13" s="106">
        <v>115043000</v>
      </c>
      <c r="I13" s="106">
        <v>119807000</v>
      </c>
      <c r="J13" s="106">
        <v>137915000</v>
      </c>
      <c r="K13" s="106">
        <v>196373000</v>
      </c>
      <c r="L13" s="106">
        <v>230170000</v>
      </c>
      <c r="M13" s="106">
        <v>296398000</v>
      </c>
      <c r="N13" s="106">
        <v>317311000</v>
      </c>
      <c r="O13" s="106">
        <v>406566000</v>
      </c>
      <c r="P13" s="106">
        <v>892500000</v>
      </c>
      <c r="Q13" s="107">
        <v>953800000</v>
      </c>
      <c r="R13" s="106">
        <v>238200000</v>
      </c>
      <c r="S13" s="106">
        <v>237300000</v>
      </c>
      <c r="T13" s="106">
        <v>244000000</v>
      </c>
      <c r="U13" s="106">
        <v>234300000</v>
      </c>
    </row>
    <row r="14" spans="1:21" ht="16" x14ac:dyDescent="0.2">
      <c r="A14" s="13" t="s">
        <v>195</v>
      </c>
      <c r="B14" s="14">
        <v>0</v>
      </c>
      <c r="C14" s="14">
        <v>0</v>
      </c>
      <c r="D14" s="14">
        <v>0</v>
      </c>
      <c r="E14" s="14">
        <v>0</v>
      </c>
      <c r="F14" s="14">
        <v>0</v>
      </c>
      <c r="G14" s="14">
        <v>0</v>
      </c>
      <c r="H14" s="14">
        <v>0</v>
      </c>
      <c r="I14" s="14">
        <v>0</v>
      </c>
      <c r="J14" s="14">
        <v>0</v>
      </c>
      <c r="K14" s="14">
        <f t="shared" ref="K14:U14" si="3">K13/K2</f>
        <v>0.10952862749122647</v>
      </c>
      <c r="L14" s="14">
        <f t="shared" si="3"/>
        <v>8.6257876460522701E-2</v>
      </c>
      <c r="M14" s="14">
        <f t="shared" si="3"/>
        <v>9.5953667403697679E-2</v>
      </c>
      <c r="N14" s="14">
        <f t="shared" si="3"/>
        <v>9.4080180931293306E-2</v>
      </c>
      <c r="O14" s="14">
        <f t="shared" si="3"/>
        <v>0.1160026249714677</v>
      </c>
      <c r="P14" s="14">
        <f t="shared" si="3"/>
        <v>0.16682554814108674</v>
      </c>
      <c r="Q14" s="14">
        <f t="shared" si="3"/>
        <v>0.17539859136799132</v>
      </c>
      <c r="R14" s="14">
        <f t="shared" si="3"/>
        <v>0.16920017047876118</v>
      </c>
      <c r="S14" s="14">
        <f t="shared" si="3"/>
        <v>0.16408518877057116</v>
      </c>
      <c r="T14" s="14">
        <f t="shared" si="3"/>
        <v>0.18992760955865182</v>
      </c>
      <c r="U14" s="14">
        <f t="shared" si="3"/>
        <v>0.18034174876847289</v>
      </c>
    </row>
    <row r="15" spans="1:21" ht="16" x14ac:dyDescent="0.2">
      <c r="A15" s="2" t="s">
        <v>30</v>
      </c>
      <c r="B15" s="3">
        <v>18623000</v>
      </c>
      <c r="C15" s="3">
        <v>15643000</v>
      </c>
      <c r="D15" s="3">
        <v>14999000</v>
      </c>
      <c r="E15" s="3">
        <v>12123000</v>
      </c>
      <c r="F15" s="3">
        <v>10634000</v>
      </c>
      <c r="G15" s="3">
        <v>13359000</v>
      </c>
      <c r="H15" s="3">
        <v>21057000</v>
      </c>
      <c r="I15" s="3">
        <v>28800000</v>
      </c>
      <c r="J15" s="3">
        <v>30707000</v>
      </c>
      <c r="K15" s="3">
        <v>43969000</v>
      </c>
      <c r="L15" s="3">
        <v>40232000</v>
      </c>
      <c r="M15" s="3">
        <v>48113000</v>
      </c>
      <c r="N15" s="3">
        <v>55596000</v>
      </c>
      <c r="O15" s="3">
        <v>61105000</v>
      </c>
      <c r="P15" s="3">
        <v>122300000</v>
      </c>
      <c r="Q15" s="4">
        <v>157000000</v>
      </c>
      <c r="R15" s="3">
        <v>35000000</v>
      </c>
      <c r="S15" s="3">
        <v>36300000</v>
      </c>
      <c r="T15" s="3">
        <v>40400000</v>
      </c>
      <c r="U15" s="3">
        <v>45300000</v>
      </c>
    </row>
    <row r="16" spans="1:21" ht="16" x14ac:dyDescent="0.2">
      <c r="A16" s="108" t="s">
        <v>31</v>
      </c>
      <c r="B16" s="106">
        <v>-115460000</v>
      </c>
      <c r="C16" s="106">
        <v>80244000</v>
      </c>
      <c r="D16" s="106">
        <v>77142000</v>
      </c>
      <c r="E16" s="106">
        <v>-84266000</v>
      </c>
      <c r="F16" s="106">
        <v>5239000</v>
      </c>
      <c r="G16" s="106">
        <v>415256000</v>
      </c>
      <c r="H16" s="106">
        <v>-258463000</v>
      </c>
      <c r="I16" s="106">
        <v>60457000</v>
      </c>
      <c r="J16" s="106">
        <v>91305000</v>
      </c>
      <c r="K16" s="106">
        <v>150319000</v>
      </c>
      <c r="L16" s="106">
        <v>201714000</v>
      </c>
      <c r="M16" s="106">
        <v>425350000</v>
      </c>
      <c r="N16" s="106">
        <v>629112000</v>
      </c>
      <c r="O16" s="106">
        <v>474444000</v>
      </c>
      <c r="P16" s="106">
        <v>-1165200000</v>
      </c>
      <c r="Q16" s="107">
        <v>-1457900000</v>
      </c>
      <c r="R16" s="106">
        <v>-172900000</v>
      </c>
      <c r="S16" s="106">
        <v>-702400000</v>
      </c>
      <c r="T16" s="106">
        <v>-204300000</v>
      </c>
      <c r="U16" s="106">
        <v>-378300000</v>
      </c>
    </row>
    <row r="17" spans="1:21" ht="16" x14ac:dyDescent="0.2">
      <c r="A17" s="103" t="s">
        <v>61</v>
      </c>
      <c r="B17" s="104">
        <v>-11.92</v>
      </c>
      <c r="C17" s="104">
        <v>6.92</v>
      </c>
      <c r="D17" s="104">
        <v>6.79</v>
      </c>
      <c r="E17" s="104">
        <v>-10.199999999999999</v>
      </c>
      <c r="F17" s="104">
        <v>0.43</v>
      </c>
      <c r="G17" s="104">
        <v>17.670000000000002</v>
      </c>
      <c r="H17" s="104">
        <v>-23.87</v>
      </c>
      <c r="I17" s="104">
        <v>4.28</v>
      </c>
      <c r="J17" s="104">
        <v>5.13</v>
      </c>
      <c r="K17" s="104">
        <v>8.3800000000000008</v>
      </c>
      <c r="L17" s="104">
        <v>7.56</v>
      </c>
      <c r="M17" s="104">
        <v>13.77</v>
      </c>
      <c r="N17" s="104">
        <v>18.649999999999999</v>
      </c>
      <c r="O17" s="104">
        <v>13.54</v>
      </c>
      <c r="P17" s="104">
        <v>-21.78</v>
      </c>
      <c r="Q17" s="105">
        <v>-26.81</v>
      </c>
      <c r="R17" s="104">
        <v>-12.28</v>
      </c>
      <c r="S17" s="104">
        <v>-48.57</v>
      </c>
      <c r="T17" s="104">
        <v>-15.9</v>
      </c>
      <c r="U17" s="104">
        <v>-29.12</v>
      </c>
    </row>
    <row r="18" spans="1:21" ht="16" x14ac:dyDescent="0.2">
      <c r="A18" s="15" t="s">
        <v>196</v>
      </c>
      <c r="B18" s="10"/>
      <c r="C18" s="11">
        <f>(C16/B16)-1</f>
        <v>-1.694993937294301</v>
      </c>
      <c r="D18" s="11">
        <f>(D16/C16)-1</f>
        <v>-3.8657095857634216E-2</v>
      </c>
      <c r="E18" s="11">
        <f>(E16/D16)-1</f>
        <v>-2.0923491742500842</v>
      </c>
      <c r="F18" s="11">
        <f t="shared" ref="F18:Q18" si="4">(F16/E16)-1</f>
        <v>-1.0621721690836161</v>
      </c>
      <c r="G18" s="11">
        <f t="shared" si="4"/>
        <v>78.262454666921172</v>
      </c>
      <c r="H18" s="11">
        <f t="shared" si="4"/>
        <v>-1.6224184599379661</v>
      </c>
      <c r="I18" s="11">
        <f t="shared" si="4"/>
        <v>-1.2339096892011623</v>
      </c>
      <c r="J18" s="11">
        <f t="shared" si="4"/>
        <v>0.51024695237937712</v>
      </c>
      <c r="K18" s="11">
        <f t="shared" si="4"/>
        <v>0.64633919281528951</v>
      </c>
      <c r="L18" s="11">
        <f t="shared" si="4"/>
        <v>0.34190621278747191</v>
      </c>
      <c r="M18" s="11">
        <f t="shared" si="4"/>
        <v>1.1086786241906856</v>
      </c>
      <c r="N18" s="11">
        <f t="shared" si="4"/>
        <v>0.47904549194780777</v>
      </c>
      <c r="O18" s="11">
        <f t="shared" si="4"/>
        <v>-0.24585129515889059</v>
      </c>
      <c r="P18" s="11">
        <f t="shared" si="4"/>
        <v>-3.4559273591825379</v>
      </c>
      <c r="Q18" s="11">
        <f t="shared" si="4"/>
        <v>0.25120151047030559</v>
      </c>
      <c r="R18" s="11"/>
      <c r="S18" s="11">
        <f t="shared" ref="S18:U18" si="5">(S16/R16)-1</f>
        <v>3.0624638519375358</v>
      </c>
      <c r="T18" s="11">
        <f t="shared" si="5"/>
        <v>-0.70914009111617315</v>
      </c>
      <c r="U18" s="11">
        <f t="shared" si="5"/>
        <v>0.85168869309838469</v>
      </c>
    </row>
    <row r="19" spans="1:21" ht="16" x14ac:dyDescent="0.2">
      <c r="A19" s="2" t="s">
        <v>32</v>
      </c>
      <c r="B19" s="3">
        <v>17949000</v>
      </c>
      <c r="C19" s="3">
        <v>17883000</v>
      </c>
      <c r="D19" s="3">
        <v>13519000</v>
      </c>
      <c r="E19" s="3">
        <v>19571000</v>
      </c>
      <c r="F19" s="3">
        <v>31351000</v>
      </c>
      <c r="G19" s="3">
        <v>39106000</v>
      </c>
      <c r="H19" s="3">
        <v>14417000</v>
      </c>
      <c r="I19" s="3">
        <v>98807000</v>
      </c>
      <c r="J19" s="3">
        <v>14340000</v>
      </c>
      <c r="K19" s="3">
        <v>13694000</v>
      </c>
      <c r="L19" s="3">
        <v>-31071000</v>
      </c>
      <c r="M19" s="3">
        <v>-33089000</v>
      </c>
      <c r="N19" s="3">
        <v>-48704000</v>
      </c>
      <c r="O19" s="3">
        <v>9046000</v>
      </c>
      <c r="P19" s="3">
        <v>172900000</v>
      </c>
      <c r="Q19" s="4">
        <v>278700000</v>
      </c>
      <c r="R19" s="3">
        <v>27200000</v>
      </c>
      <c r="S19" s="3">
        <v>28200000</v>
      </c>
      <c r="T19" s="3">
        <v>24600000</v>
      </c>
      <c r="U19" s="3">
        <v>198700000</v>
      </c>
    </row>
    <row r="20" spans="1:21" ht="16" x14ac:dyDescent="0.2">
      <c r="A20" s="2" t="s">
        <v>33</v>
      </c>
      <c r="B20" s="3">
        <v>7087000</v>
      </c>
      <c r="C20" s="3">
        <v>17883000</v>
      </c>
      <c r="D20" s="3">
        <v>13519000</v>
      </c>
      <c r="E20" s="3">
        <v>19571000</v>
      </c>
      <c r="F20" s="3">
        <v>31351000</v>
      </c>
      <c r="G20" s="3">
        <v>33553000</v>
      </c>
      <c r="H20" s="3">
        <v>31893000</v>
      </c>
      <c r="I20" s="3">
        <v>30205000</v>
      </c>
      <c r="J20" s="3">
        <v>15690000</v>
      </c>
      <c r="K20" s="3">
        <v>-22312000</v>
      </c>
      <c r="L20" s="3">
        <v>-64132000</v>
      </c>
      <c r="M20" s="3">
        <v>-85846000</v>
      </c>
      <c r="N20" s="3">
        <v>-12494000</v>
      </c>
      <c r="O20" s="3">
        <v>6923000</v>
      </c>
      <c r="P20" s="3">
        <v>110100000</v>
      </c>
      <c r="Q20" s="4">
        <v>-86800000</v>
      </c>
      <c r="R20" s="3">
        <v>-28300000</v>
      </c>
      <c r="S20" s="3">
        <v>-2000000</v>
      </c>
      <c r="T20" s="3">
        <v>-25400000</v>
      </c>
      <c r="U20" s="3">
        <v>-31100000</v>
      </c>
    </row>
    <row r="21" spans="1:21" ht="16" x14ac:dyDescent="0.2">
      <c r="A21" s="2" t="s">
        <v>34</v>
      </c>
      <c r="B21" s="3">
        <v>7735000</v>
      </c>
      <c r="C21" s="3">
        <v>17883000</v>
      </c>
      <c r="D21" s="3">
        <v>13519000</v>
      </c>
      <c r="E21" s="3">
        <v>19571000</v>
      </c>
      <c r="F21" s="3">
        <v>31351000</v>
      </c>
      <c r="G21" s="3">
        <v>33553000</v>
      </c>
      <c r="H21" s="3">
        <v>31893000</v>
      </c>
      <c r="I21" s="3">
        <v>30205000</v>
      </c>
      <c r="J21" s="3">
        <v>15690000</v>
      </c>
      <c r="K21" s="3">
        <v>-1048000</v>
      </c>
      <c r="L21" s="3">
        <v>-26113000</v>
      </c>
      <c r="M21" s="3">
        <v>-38505000</v>
      </c>
      <c r="N21" s="3">
        <v>6207000</v>
      </c>
      <c r="O21" s="3">
        <v>24545000</v>
      </c>
      <c r="P21" s="3">
        <v>143900000</v>
      </c>
      <c r="Q21" s="4">
        <v>-86800000</v>
      </c>
      <c r="R21" s="3">
        <v>-28300000</v>
      </c>
      <c r="S21" s="3">
        <v>-2000000</v>
      </c>
      <c r="T21" s="3">
        <v>-25400000</v>
      </c>
      <c r="U21" s="3">
        <v>-31100000</v>
      </c>
    </row>
    <row r="22" spans="1:21" ht="16" x14ac:dyDescent="0.2">
      <c r="A22" s="2" t="s">
        <v>35</v>
      </c>
      <c r="B22" s="3">
        <v>648000</v>
      </c>
      <c r="C22" s="3" t="s">
        <v>26</v>
      </c>
      <c r="D22" s="3" t="s">
        <v>26</v>
      </c>
      <c r="E22" s="3" t="s">
        <v>26</v>
      </c>
      <c r="F22" s="3" t="s">
        <v>26</v>
      </c>
      <c r="G22" s="3" t="s">
        <v>26</v>
      </c>
      <c r="H22" s="3" t="s">
        <v>26</v>
      </c>
      <c r="I22" s="3" t="s">
        <v>26</v>
      </c>
      <c r="J22" s="3" t="s">
        <v>26</v>
      </c>
      <c r="K22" s="3">
        <v>21264000</v>
      </c>
      <c r="L22" s="3">
        <v>38019000</v>
      </c>
      <c r="M22" s="3">
        <v>47341000</v>
      </c>
      <c r="N22" s="3">
        <v>18701000</v>
      </c>
      <c r="O22" s="3">
        <v>17622000</v>
      </c>
      <c r="P22" s="3">
        <v>33800000</v>
      </c>
      <c r="Q22" s="4" t="s">
        <v>26</v>
      </c>
      <c r="R22" s="3" t="s">
        <v>26</v>
      </c>
      <c r="S22" s="3" t="s">
        <v>26</v>
      </c>
      <c r="T22" s="3" t="s">
        <v>26</v>
      </c>
      <c r="U22" s="3" t="s">
        <v>26</v>
      </c>
    </row>
    <row r="23" spans="1:21" ht="16" x14ac:dyDescent="0.2">
      <c r="A23" s="2" t="s">
        <v>36</v>
      </c>
      <c r="B23" s="3">
        <v>10862000</v>
      </c>
      <c r="C23" s="3" t="s">
        <v>26</v>
      </c>
      <c r="D23" s="3" t="s">
        <v>26</v>
      </c>
      <c r="E23" s="3" t="s">
        <v>26</v>
      </c>
      <c r="F23" s="3" t="s">
        <v>26</v>
      </c>
      <c r="G23" s="3">
        <v>5553000</v>
      </c>
      <c r="H23" s="3">
        <v>-17476000</v>
      </c>
      <c r="I23" s="3">
        <v>68602000</v>
      </c>
      <c r="J23" s="3">
        <v>-1350000</v>
      </c>
      <c r="K23" s="3">
        <v>36006000</v>
      </c>
      <c r="L23" s="3">
        <v>33061000</v>
      </c>
      <c r="M23" s="3">
        <v>52757000</v>
      </c>
      <c r="N23" s="3">
        <v>-36210000</v>
      </c>
      <c r="O23" s="3">
        <v>2123000</v>
      </c>
      <c r="P23" s="3">
        <v>62800000</v>
      </c>
      <c r="Q23" s="4">
        <v>365500000</v>
      </c>
      <c r="R23" s="3">
        <v>55500000</v>
      </c>
      <c r="S23" s="3">
        <v>30200000</v>
      </c>
      <c r="T23" s="3">
        <v>50000000</v>
      </c>
      <c r="U23" s="3">
        <v>229800000</v>
      </c>
    </row>
    <row r="24" spans="1:21" ht="16" x14ac:dyDescent="0.2">
      <c r="A24" s="2" t="s">
        <v>37</v>
      </c>
      <c r="B24" s="3">
        <v>-133409000</v>
      </c>
      <c r="C24" s="3">
        <v>62361000</v>
      </c>
      <c r="D24" s="3">
        <v>63623000</v>
      </c>
      <c r="E24" s="3">
        <v>-103837000</v>
      </c>
      <c r="F24" s="3">
        <v>-26112000</v>
      </c>
      <c r="G24" s="3">
        <v>376150000</v>
      </c>
      <c r="H24" s="3">
        <v>-272880000</v>
      </c>
      <c r="I24" s="3">
        <v>-38350000</v>
      </c>
      <c r="J24" s="3">
        <v>76965000</v>
      </c>
      <c r="K24" s="3">
        <v>136625000</v>
      </c>
      <c r="L24" s="3">
        <v>232785000</v>
      </c>
      <c r="M24" s="3">
        <v>458439000</v>
      </c>
      <c r="N24" s="3">
        <v>677816000</v>
      </c>
      <c r="O24" s="3">
        <v>465398000</v>
      </c>
      <c r="P24" s="3">
        <v>-1338100000</v>
      </c>
      <c r="Q24" s="4">
        <v>-1736600000</v>
      </c>
      <c r="R24" s="3">
        <v>-200100000</v>
      </c>
      <c r="S24" s="3">
        <v>-730600000</v>
      </c>
      <c r="T24" s="3">
        <v>-228900000</v>
      </c>
      <c r="U24" s="3">
        <v>-577000000</v>
      </c>
    </row>
    <row r="25" spans="1:21" ht="16" x14ac:dyDescent="0.2">
      <c r="A25" s="2" t="s">
        <v>38</v>
      </c>
      <c r="B25" s="3">
        <v>4521000</v>
      </c>
      <c r="C25" s="3">
        <v>12680000</v>
      </c>
      <c r="D25" s="3">
        <v>9819000</v>
      </c>
      <c r="E25" s="3">
        <v>3863000</v>
      </c>
      <c r="F25" s="3">
        <v>5050000</v>
      </c>
      <c r="G25" s="3">
        <v>14459000</v>
      </c>
      <c r="H25" s="3">
        <v>6590000</v>
      </c>
      <c r="I25" s="3">
        <v>-30048000</v>
      </c>
      <c r="J25" s="3">
        <v>9662000</v>
      </c>
      <c r="K25" s="3">
        <v>-36908000</v>
      </c>
      <c r="L25" s="3">
        <v>-101052000</v>
      </c>
      <c r="M25" s="3">
        <v>53980000</v>
      </c>
      <c r="N25" s="3">
        <v>88930000</v>
      </c>
      <c r="O25" s="3">
        <v>47376000</v>
      </c>
      <c r="P25" s="3">
        <v>-213400000</v>
      </c>
      <c r="Q25" s="4">
        <v>-223300000</v>
      </c>
      <c r="R25" s="3">
        <v>-46700000</v>
      </c>
      <c r="S25" s="3">
        <v>-120300000</v>
      </c>
      <c r="T25" s="3">
        <v>-22900000</v>
      </c>
      <c r="U25" s="3">
        <v>-33400000</v>
      </c>
    </row>
    <row r="26" spans="1:21" ht="16" x14ac:dyDescent="0.2">
      <c r="A26" s="2" t="s">
        <v>39</v>
      </c>
      <c r="B26" s="3" t="s">
        <v>26</v>
      </c>
      <c r="C26" s="3" t="s">
        <v>26</v>
      </c>
      <c r="D26" s="3" t="s">
        <v>26</v>
      </c>
      <c r="E26" s="3" t="s">
        <v>26</v>
      </c>
      <c r="F26" s="3" t="s">
        <v>26</v>
      </c>
      <c r="G26" s="3" t="s">
        <v>26</v>
      </c>
      <c r="H26" s="3" t="s">
        <v>26</v>
      </c>
      <c r="I26" s="3" t="s">
        <v>26</v>
      </c>
      <c r="J26" s="3" t="s">
        <v>26</v>
      </c>
      <c r="K26" s="3" t="s">
        <v>26</v>
      </c>
      <c r="L26" s="3" t="s">
        <v>26</v>
      </c>
      <c r="M26" s="3" t="s">
        <v>26</v>
      </c>
      <c r="N26" s="3" t="s">
        <v>26</v>
      </c>
      <c r="O26" s="3" t="s">
        <v>26</v>
      </c>
      <c r="P26" s="3" t="s">
        <v>26</v>
      </c>
      <c r="Q26" s="4" t="s">
        <v>26</v>
      </c>
      <c r="R26" s="3" t="s">
        <v>26</v>
      </c>
      <c r="S26" s="3" t="s">
        <v>26</v>
      </c>
      <c r="T26" s="3" t="s">
        <v>26</v>
      </c>
      <c r="U26" s="3" t="s">
        <v>26</v>
      </c>
    </row>
    <row r="27" spans="1:21" ht="16" x14ac:dyDescent="0.2">
      <c r="A27" s="2" t="s">
        <v>40</v>
      </c>
      <c r="B27" s="3">
        <v>-137930000</v>
      </c>
      <c r="C27" s="3">
        <v>49681000</v>
      </c>
      <c r="D27" s="3">
        <v>53804000</v>
      </c>
      <c r="E27" s="3">
        <v>-107700000</v>
      </c>
      <c r="F27" s="3">
        <v>-31162000</v>
      </c>
      <c r="G27" s="3">
        <v>361691000</v>
      </c>
      <c r="H27" s="3">
        <v>-279470000</v>
      </c>
      <c r="I27" s="3">
        <v>-8302000</v>
      </c>
      <c r="J27" s="3">
        <v>67303000</v>
      </c>
      <c r="K27" s="3">
        <v>173533000</v>
      </c>
      <c r="L27" s="3">
        <v>333837000</v>
      </c>
      <c r="M27" s="3">
        <v>404459000</v>
      </c>
      <c r="N27" s="3">
        <v>588886000</v>
      </c>
      <c r="O27" s="3">
        <v>418022000</v>
      </c>
      <c r="P27" s="3">
        <v>-1124700000</v>
      </c>
      <c r="Q27" s="4">
        <v>-1513300000</v>
      </c>
      <c r="R27" s="3">
        <v>-153400000</v>
      </c>
      <c r="S27" s="3">
        <v>-610300000</v>
      </c>
      <c r="T27" s="3">
        <v>-206000000</v>
      </c>
      <c r="U27" s="3">
        <v>-543600000</v>
      </c>
    </row>
    <row r="28" spans="1:21" ht="16" x14ac:dyDescent="0.2">
      <c r="A28" s="2" t="s">
        <v>41</v>
      </c>
      <c r="B28" s="3" t="s">
        <v>26</v>
      </c>
      <c r="C28" s="3">
        <v>7088000</v>
      </c>
      <c r="D28" s="3">
        <v>5346000</v>
      </c>
      <c r="E28" s="3">
        <v>1116000</v>
      </c>
      <c r="F28" s="3">
        <v>-1671000</v>
      </c>
      <c r="G28" s="3">
        <v>86000</v>
      </c>
      <c r="H28" s="3" t="s">
        <v>26</v>
      </c>
      <c r="I28" s="3" t="s">
        <v>26</v>
      </c>
      <c r="J28" s="3" t="s">
        <v>26</v>
      </c>
      <c r="K28" s="3" t="s">
        <v>26</v>
      </c>
      <c r="L28" s="3" t="s">
        <v>26</v>
      </c>
      <c r="M28" s="3" t="s">
        <v>26</v>
      </c>
      <c r="N28" s="3" t="s">
        <v>26</v>
      </c>
      <c r="O28" s="3" t="s">
        <v>26</v>
      </c>
      <c r="P28" s="3" t="s">
        <v>26</v>
      </c>
      <c r="Q28" s="4" t="s">
        <v>26</v>
      </c>
      <c r="R28" s="3" t="s">
        <v>26</v>
      </c>
      <c r="S28" s="3" t="s">
        <v>26</v>
      </c>
      <c r="T28" s="3" t="s">
        <v>26</v>
      </c>
      <c r="U28" s="3" t="s">
        <v>26</v>
      </c>
    </row>
    <row r="29" spans="1:21" ht="16" x14ac:dyDescent="0.2">
      <c r="A29" s="2" t="s">
        <v>42</v>
      </c>
      <c r="B29" s="3" t="s">
        <v>26</v>
      </c>
      <c r="C29" s="3">
        <v>-7088000</v>
      </c>
      <c r="D29" s="3">
        <v>-5346000</v>
      </c>
      <c r="E29" s="3">
        <v>-1116000</v>
      </c>
      <c r="F29" s="3">
        <v>1671000</v>
      </c>
      <c r="G29" s="3">
        <v>-86000</v>
      </c>
      <c r="H29" s="3" t="s">
        <v>26</v>
      </c>
      <c r="I29" s="3" t="s">
        <v>26</v>
      </c>
      <c r="J29" s="3" t="s">
        <v>26</v>
      </c>
      <c r="K29" s="3" t="s">
        <v>26</v>
      </c>
      <c r="L29" s="3" t="s">
        <v>26</v>
      </c>
      <c r="M29" s="3" t="s">
        <v>26</v>
      </c>
      <c r="N29" s="3" t="s">
        <v>26</v>
      </c>
      <c r="O29" s="3" t="s">
        <v>26</v>
      </c>
      <c r="P29" s="3" t="s">
        <v>26</v>
      </c>
      <c r="Q29" s="4" t="s">
        <v>26</v>
      </c>
      <c r="R29" s="3" t="s">
        <v>26</v>
      </c>
      <c r="S29" s="3" t="s">
        <v>26</v>
      </c>
      <c r="T29" s="3" t="s">
        <v>26</v>
      </c>
      <c r="U29" s="3" t="s">
        <v>26</v>
      </c>
    </row>
    <row r="30" spans="1:21" ht="16" x14ac:dyDescent="0.2">
      <c r="A30" s="2" t="s">
        <v>43</v>
      </c>
      <c r="B30" s="3" t="s">
        <v>26</v>
      </c>
      <c r="C30" s="3">
        <v>14176000</v>
      </c>
      <c r="D30" s="3">
        <v>10692000</v>
      </c>
      <c r="E30" s="3">
        <v>2232000</v>
      </c>
      <c r="F30" s="3">
        <v>-3342000</v>
      </c>
      <c r="G30" s="3">
        <v>172000</v>
      </c>
      <c r="H30" s="3" t="s">
        <v>26</v>
      </c>
      <c r="I30" s="3" t="s">
        <v>26</v>
      </c>
      <c r="J30" s="3" t="s">
        <v>26</v>
      </c>
      <c r="K30" s="3" t="s">
        <v>26</v>
      </c>
      <c r="L30" s="3" t="s">
        <v>26</v>
      </c>
      <c r="M30" s="3" t="s">
        <v>26</v>
      </c>
      <c r="N30" s="3" t="s">
        <v>26</v>
      </c>
      <c r="O30" s="3" t="s">
        <v>26</v>
      </c>
      <c r="P30" s="3" t="s">
        <v>26</v>
      </c>
      <c r="Q30" s="4" t="s">
        <v>26</v>
      </c>
      <c r="R30" s="3" t="s">
        <v>26</v>
      </c>
      <c r="S30" s="3" t="s">
        <v>26</v>
      </c>
      <c r="T30" s="3" t="s">
        <v>26</v>
      </c>
      <c r="U30" s="3" t="s">
        <v>26</v>
      </c>
    </row>
    <row r="31" spans="1:21" ht="16" x14ac:dyDescent="0.2">
      <c r="A31" s="2" t="s">
        <v>44</v>
      </c>
      <c r="B31" s="3">
        <v>-137930000</v>
      </c>
      <c r="C31" s="3">
        <v>42593000</v>
      </c>
      <c r="D31" s="3">
        <v>48458000</v>
      </c>
      <c r="E31" s="3">
        <v>-108816000</v>
      </c>
      <c r="F31" s="3">
        <v>-29491000</v>
      </c>
      <c r="G31" s="3">
        <v>361605000</v>
      </c>
      <c r="H31" s="3">
        <v>-279470000</v>
      </c>
      <c r="I31" s="3">
        <v>-8302000</v>
      </c>
      <c r="J31" s="3">
        <v>67303000</v>
      </c>
      <c r="K31" s="3">
        <v>173533000</v>
      </c>
      <c r="L31" s="3">
        <v>333837000</v>
      </c>
      <c r="M31" s="3">
        <v>404459000</v>
      </c>
      <c r="N31" s="3">
        <v>588886000</v>
      </c>
      <c r="O31" s="3">
        <v>418022000</v>
      </c>
      <c r="P31" s="3">
        <v>-1124700000</v>
      </c>
      <c r="Q31" s="4">
        <v>-1513300000</v>
      </c>
      <c r="R31" s="3">
        <v>-153400000</v>
      </c>
      <c r="S31" s="3">
        <v>-610300000</v>
      </c>
      <c r="T31" s="3">
        <v>-206000000</v>
      </c>
      <c r="U31" s="3">
        <v>-543600000</v>
      </c>
    </row>
    <row r="32" spans="1:21" ht="16" x14ac:dyDescent="0.2">
      <c r="A32" s="2" t="s">
        <v>45</v>
      </c>
      <c r="B32" s="3" t="s">
        <v>26</v>
      </c>
      <c r="C32" s="3" t="s">
        <v>26</v>
      </c>
      <c r="D32" s="3" t="s">
        <v>26</v>
      </c>
      <c r="E32" s="3" t="s">
        <v>26</v>
      </c>
      <c r="F32" s="3" t="s">
        <v>26</v>
      </c>
      <c r="G32" s="3" t="s">
        <v>26</v>
      </c>
      <c r="H32" s="3" t="s">
        <v>26</v>
      </c>
      <c r="I32" s="3" t="s">
        <v>26</v>
      </c>
      <c r="J32" s="3" t="s">
        <v>26</v>
      </c>
      <c r="K32" s="3" t="s">
        <v>26</v>
      </c>
      <c r="L32" s="3" t="s">
        <v>26</v>
      </c>
      <c r="M32" s="3" t="s">
        <v>26</v>
      </c>
      <c r="N32" s="3" t="s">
        <v>26</v>
      </c>
      <c r="O32" s="3" t="s">
        <v>26</v>
      </c>
      <c r="P32" s="3" t="s">
        <v>26</v>
      </c>
      <c r="Q32" s="4" t="s">
        <v>26</v>
      </c>
      <c r="R32" s="3" t="s">
        <v>26</v>
      </c>
      <c r="S32" s="3" t="s">
        <v>26</v>
      </c>
      <c r="T32" s="3" t="s">
        <v>26</v>
      </c>
      <c r="U32" s="3" t="s">
        <v>26</v>
      </c>
    </row>
    <row r="33" spans="1:21" ht="16" x14ac:dyDescent="0.2">
      <c r="A33" s="108" t="s">
        <v>46</v>
      </c>
      <c r="B33" s="106">
        <v>-137930000</v>
      </c>
      <c r="C33" s="106">
        <v>42593000</v>
      </c>
      <c r="D33" s="106">
        <v>48458000</v>
      </c>
      <c r="E33" s="106">
        <v>-108816000</v>
      </c>
      <c r="F33" s="106">
        <v>-29491000</v>
      </c>
      <c r="G33" s="106">
        <v>361605000</v>
      </c>
      <c r="H33" s="106">
        <v>-279470000</v>
      </c>
      <c r="I33" s="106">
        <v>-8302000</v>
      </c>
      <c r="J33" s="106">
        <v>67303000</v>
      </c>
      <c r="K33" s="106">
        <v>173533000</v>
      </c>
      <c r="L33" s="106">
        <v>333837000</v>
      </c>
      <c r="M33" s="106">
        <v>404459000</v>
      </c>
      <c r="N33" s="106">
        <v>588886000</v>
      </c>
      <c r="O33" s="106">
        <v>418022000</v>
      </c>
      <c r="P33" s="106">
        <v>-1124700000</v>
      </c>
      <c r="Q33" s="107">
        <v>-1513300000</v>
      </c>
      <c r="R33" s="106">
        <v>-153400000</v>
      </c>
      <c r="S33" s="106">
        <v>-610300000</v>
      </c>
      <c r="T33" s="106">
        <v>-206000000</v>
      </c>
      <c r="U33" s="106">
        <v>-543600000</v>
      </c>
    </row>
    <row r="34" spans="1:21" ht="16" x14ac:dyDescent="0.2">
      <c r="A34" s="103" t="s">
        <v>62</v>
      </c>
      <c r="B34" s="104">
        <v>-14.24</v>
      </c>
      <c r="C34" s="104">
        <v>3.67</v>
      </c>
      <c r="D34" s="104">
        <v>4.26</v>
      </c>
      <c r="E34" s="104">
        <v>-13.18</v>
      </c>
      <c r="F34" s="104">
        <v>-2.4300000000000002</v>
      </c>
      <c r="G34" s="104">
        <v>15.38</v>
      </c>
      <c r="H34" s="104">
        <v>-25.81</v>
      </c>
      <c r="I34" s="104">
        <v>-0.59</v>
      </c>
      <c r="J34" s="104">
        <v>3.78</v>
      </c>
      <c r="K34" s="104">
        <v>9.68</v>
      </c>
      <c r="L34" s="104">
        <v>12.51</v>
      </c>
      <c r="M34" s="104">
        <v>13.09</v>
      </c>
      <c r="N34" s="104">
        <v>17.46</v>
      </c>
      <c r="O34" s="104">
        <v>11.93</v>
      </c>
      <c r="P34" s="104">
        <v>-21.02</v>
      </c>
      <c r="Q34" s="105">
        <v>-27.83</v>
      </c>
      <c r="R34" s="104">
        <v>-10.9</v>
      </c>
      <c r="S34" s="104">
        <v>-42.2</v>
      </c>
      <c r="T34" s="104">
        <v>-16.03</v>
      </c>
      <c r="U34" s="104">
        <v>-41.84</v>
      </c>
    </row>
    <row r="35" spans="1:21" ht="16" x14ac:dyDescent="0.2">
      <c r="A35" s="16" t="s">
        <v>197</v>
      </c>
      <c r="B35" s="17"/>
      <c r="C35" s="14">
        <f>(C33/B33)-1</f>
        <v>-1.3088015660117451</v>
      </c>
      <c r="D35" s="14">
        <f>(D33/C33)-1</f>
        <v>0.1376986828821638</v>
      </c>
      <c r="E35" s="14">
        <f>(E33/D33)-1</f>
        <v>-3.2455734863180488</v>
      </c>
      <c r="F35" s="14">
        <f t="shared" ref="F35:Q35" si="6">(F33/E33)-1</f>
        <v>-0.72898287016615204</v>
      </c>
      <c r="G35" s="14">
        <f t="shared" si="6"/>
        <v>-13.261537418195381</v>
      </c>
      <c r="H35" s="14">
        <f t="shared" si="6"/>
        <v>-1.772859888552426</v>
      </c>
      <c r="I35" s="14">
        <f t="shared" si="6"/>
        <v>-0.9702937703510216</v>
      </c>
      <c r="J35" s="14">
        <f t="shared" si="6"/>
        <v>-9.1068417248855695</v>
      </c>
      <c r="K35" s="14">
        <f t="shared" si="6"/>
        <v>1.5783843216498523</v>
      </c>
      <c r="L35" s="14">
        <f t="shared" si="6"/>
        <v>0.92376666109616035</v>
      </c>
      <c r="M35" s="14">
        <f t="shared" si="6"/>
        <v>0.21154635345992201</v>
      </c>
      <c r="N35" s="14">
        <f t="shared" si="6"/>
        <v>0.4559844137477469</v>
      </c>
      <c r="O35" s="14">
        <f t="shared" si="6"/>
        <v>-0.29014783846109438</v>
      </c>
      <c r="P35" s="14">
        <f t="shared" si="6"/>
        <v>-3.6905282497093452</v>
      </c>
      <c r="Q35" s="14">
        <f t="shared" si="6"/>
        <v>0.34551435938472475</v>
      </c>
      <c r="R35" s="14"/>
      <c r="S35" s="14">
        <f t="shared" ref="S35:U35" si="7">(S33/R33)-1</f>
        <v>2.9784876140808345</v>
      </c>
      <c r="T35" s="14">
        <f t="shared" si="7"/>
        <v>-0.66246108471243659</v>
      </c>
      <c r="U35" s="14">
        <f t="shared" si="7"/>
        <v>1.6388349514563108</v>
      </c>
    </row>
    <row r="36" spans="1:21" ht="16" x14ac:dyDescent="0.2">
      <c r="A36" s="18" t="s">
        <v>198</v>
      </c>
      <c r="B36" s="19" t="e">
        <f t="shared" ref="B36:U36" si="8">(B16*(1-0.25))/(B126+B105+B96)</f>
        <v>#VALUE!</v>
      </c>
      <c r="C36" s="19" t="e">
        <f t="shared" si="8"/>
        <v>#VALUE!</v>
      </c>
      <c r="D36" s="19" t="e">
        <f t="shared" si="8"/>
        <v>#VALUE!</v>
      </c>
      <c r="E36" s="19" t="e">
        <f t="shared" si="8"/>
        <v>#VALUE!</v>
      </c>
      <c r="F36" s="19" t="e">
        <f t="shared" si="8"/>
        <v>#VALUE!</v>
      </c>
      <c r="G36" s="19" t="e">
        <f t="shared" si="8"/>
        <v>#VALUE!</v>
      </c>
      <c r="H36" s="19" t="e">
        <f t="shared" si="8"/>
        <v>#VALUE!</v>
      </c>
      <c r="I36" s="19" t="e">
        <f t="shared" si="8"/>
        <v>#VALUE!</v>
      </c>
      <c r="J36" s="19" t="e">
        <f t="shared" si="8"/>
        <v>#VALUE!</v>
      </c>
      <c r="K36" s="19" t="e">
        <f t="shared" si="8"/>
        <v>#VALUE!</v>
      </c>
      <c r="L36" s="19" t="e">
        <f t="shared" si="8"/>
        <v>#VALUE!</v>
      </c>
      <c r="M36" s="19">
        <f t="shared" si="8"/>
        <v>0.1174355510235635</v>
      </c>
      <c r="N36" s="19">
        <f t="shared" si="8"/>
        <v>0.13392359922546759</v>
      </c>
      <c r="O36" s="19">
        <f t="shared" si="8"/>
        <v>8.7646251351949825E-2</v>
      </c>
      <c r="P36" s="19">
        <f t="shared" si="8"/>
        <v>-6.9747396145097576E-2</v>
      </c>
      <c r="Q36" s="19">
        <f t="shared" si="8"/>
        <v>-9.1539833232871209E-2</v>
      </c>
      <c r="R36" s="19">
        <f t="shared" si="8"/>
        <v>-9.9378477384546998E-3</v>
      </c>
      <c r="S36" s="19">
        <f t="shared" si="8"/>
        <v>-4.204477433257512E-2</v>
      </c>
      <c r="T36" s="19">
        <f t="shared" si="8"/>
        <v>-1.2324750850606888E-2</v>
      </c>
      <c r="U36" s="19">
        <f t="shared" si="8"/>
        <v>-2.3753013863773358E-2</v>
      </c>
    </row>
    <row r="37" spans="1:21" ht="16" x14ac:dyDescent="0.2">
      <c r="A37" s="2" t="s">
        <v>47</v>
      </c>
      <c r="B37" s="3" t="s">
        <v>26</v>
      </c>
      <c r="C37" s="3" t="s">
        <v>26</v>
      </c>
      <c r="D37" s="3" t="s">
        <v>26</v>
      </c>
      <c r="E37" s="3" t="s">
        <v>26</v>
      </c>
      <c r="F37" s="3" t="s">
        <v>26</v>
      </c>
      <c r="G37" s="3" t="s">
        <v>26</v>
      </c>
      <c r="H37" s="3" t="s">
        <v>26</v>
      </c>
      <c r="I37" s="3" t="s">
        <v>26</v>
      </c>
      <c r="J37" s="3" t="s">
        <v>26</v>
      </c>
      <c r="K37" s="3" t="s">
        <v>26</v>
      </c>
      <c r="L37" s="3" t="s">
        <v>26</v>
      </c>
      <c r="M37" s="3" t="s">
        <v>26</v>
      </c>
      <c r="N37" s="3" t="s">
        <v>26</v>
      </c>
      <c r="O37" s="3" t="s">
        <v>26</v>
      </c>
      <c r="P37" s="3" t="s">
        <v>26</v>
      </c>
      <c r="Q37" s="4" t="s">
        <v>26</v>
      </c>
      <c r="R37" s="3" t="s">
        <v>26</v>
      </c>
      <c r="S37" s="3" t="s">
        <v>26</v>
      </c>
      <c r="T37" s="3" t="s">
        <v>26</v>
      </c>
      <c r="U37" s="3" t="s">
        <v>26</v>
      </c>
    </row>
    <row r="38" spans="1:21" ht="16" x14ac:dyDescent="0.2">
      <c r="A38" s="2" t="s">
        <v>48</v>
      </c>
      <c r="B38" s="3" t="s">
        <v>26</v>
      </c>
      <c r="C38" s="3" t="s">
        <v>26</v>
      </c>
      <c r="D38" s="3" t="s">
        <v>26</v>
      </c>
      <c r="E38" s="3" t="s">
        <v>26</v>
      </c>
      <c r="F38" s="3" t="s">
        <v>26</v>
      </c>
      <c r="G38" s="3" t="s">
        <v>26</v>
      </c>
      <c r="H38" s="3" t="s">
        <v>26</v>
      </c>
      <c r="I38" s="3" t="s">
        <v>26</v>
      </c>
      <c r="J38" s="3" t="s">
        <v>26</v>
      </c>
      <c r="K38" s="3" t="s">
        <v>26</v>
      </c>
      <c r="L38" s="3" t="s">
        <v>26</v>
      </c>
      <c r="M38" s="3" t="s">
        <v>26</v>
      </c>
      <c r="N38" s="3" t="s">
        <v>26</v>
      </c>
      <c r="O38" s="3" t="s">
        <v>26</v>
      </c>
      <c r="P38" s="3" t="s">
        <v>26</v>
      </c>
      <c r="Q38" s="4" t="s">
        <v>26</v>
      </c>
      <c r="R38" s="3" t="s">
        <v>26</v>
      </c>
      <c r="S38" s="3" t="s">
        <v>26</v>
      </c>
      <c r="T38" s="3" t="s">
        <v>26</v>
      </c>
      <c r="U38" s="3" t="s">
        <v>26</v>
      </c>
    </row>
    <row r="39" spans="1:21" ht="16" x14ac:dyDescent="0.2">
      <c r="A39" s="2" t="s">
        <v>49</v>
      </c>
      <c r="B39" s="3">
        <v>-137930000</v>
      </c>
      <c r="C39" s="3">
        <v>42593000</v>
      </c>
      <c r="D39" s="3">
        <v>48458000</v>
      </c>
      <c r="E39" s="3">
        <v>-108816000</v>
      </c>
      <c r="F39" s="3">
        <v>-29491000</v>
      </c>
      <c r="G39" s="3">
        <v>361605000</v>
      </c>
      <c r="H39" s="3">
        <v>-279470000</v>
      </c>
      <c r="I39" s="3">
        <v>-8302000</v>
      </c>
      <c r="J39" s="3">
        <v>67303000</v>
      </c>
      <c r="K39" s="3">
        <v>173533000</v>
      </c>
      <c r="L39" s="3">
        <v>333837000</v>
      </c>
      <c r="M39" s="3">
        <v>404459000</v>
      </c>
      <c r="N39" s="3">
        <v>588886000</v>
      </c>
      <c r="O39" s="3">
        <v>418022000</v>
      </c>
      <c r="P39" s="3">
        <v>-1124700000</v>
      </c>
      <c r="Q39" s="4">
        <v>-1513300000</v>
      </c>
      <c r="R39" s="3">
        <v>-153400000</v>
      </c>
      <c r="S39" s="3">
        <v>-610300000</v>
      </c>
      <c r="T39" s="3">
        <v>-206000000</v>
      </c>
      <c r="U39" s="3">
        <v>-543600000</v>
      </c>
    </row>
    <row r="40" spans="1:21" ht="16" x14ac:dyDescent="0.2">
      <c r="A40" s="2" t="s">
        <v>50</v>
      </c>
      <c r="B40" s="3">
        <v>76815000</v>
      </c>
      <c r="C40" s="3" t="s">
        <v>26</v>
      </c>
      <c r="D40" s="3">
        <v>80512000</v>
      </c>
      <c r="E40" s="3">
        <v>83356000</v>
      </c>
      <c r="F40" s="3">
        <v>85581000</v>
      </c>
      <c r="G40" s="3">
        <v>84519000</v>
      </c>
      <c r="H40" s="3">
        <v>80367000</v>
      </c>
      <c r="I40" s="3">
        <v>83417000</v>
      </c>
      <c r="J40" s="3">
        <v>90180000</v>
      </c>
      <c r="K40" s="3">
        <v>110109000</v>
      </c>
      <c r="L40" s="3">
        <v>113176000</v>
      </c>
      <c r="M40" s="3">
        <v>113096000</v>
      </c>
      <c r="N40" s="3">
        <v>114600000</v>
      </c>
      <c r="O40" s="3">
        <v>115500000</v>
      </c>
      <c r="P40" s="3">
        <v>159900000</v>
      </c>
      <c r="Q40" s="4">
        <v>168825000</v>
      </c>
      <c r="R40" s="3">
        <v>168000000</v>
      </c>
      <c r="S40" s="3">
        <v>168000000</v>
      </c>
      <c r="T40" s="3">
        <v>169400000</v>
      </c>
      <c r="U40" s="3">
        <v>169900000</v>
      </c>
    </row>
    <row r="41" spans="1:21" ht="16" x14ac:dyDescent="0.2">
      <c r="A41" s="2" t="s">
        <v>51</v>
      </c>
      <c r="B41" s="5">
        <v>-1.8</v>
      </c>
      <c r="C41" s="3" t="s">
        <v>26</v>
      </c>
      <c r="D41" s="5">
        <v>0.6</v>
      </c>
      <c r="E41" s="5">
        <v>-1.31</v>
      </c>
      <c r="F41" s="5">
        <v>-0.34</v>
      </c>
      <c r="G41" s="5">
        <v>4.28</v>
      </c>
      <c r="H41" s="5">
        <v>-3.48</v>
      </c>
      <c r="I41" s="5">
        <v>-0.1</v>
      </c>
      <c r="J41" s="5">
        <v>0.75</v>
      </c>
      <c r="K41" s="5">
        <v>1.58</v>
      </c>
      <c r="L41" s="5">
        <v>2.95</v>
      </c>
      <c r="M41" s="5">
        <v>3.58</v>
      </c>
      <c r="N41" s="5">
        <v>5.14</v>
      </c>
      <c r="O41" s="5">
        <v>3.62</v>
      </c>
      <c r="P41" s="5">
        <v>-7.03</v>
      </c>
      <c r="Q41" s="6">
        <v>-8.9600000000000009</v>
      </c>
      <c r="R41" s="5">
        <v>-0.91</v>
      </c>
      <c r="S41" s="5">
        <v>-3.63</v>
      </c>
      <c r="T41" s="5">
        <v>-1.22</v>
      </c>
      <c r="U41" s="5">
        <v>-3.2</v>
      </c>
    </row>
    <row r="42" spans="1:21" ht="16" x14ac:dyDescent="0.2">
      <c r="A42" s="2" t="s">
        <v>52</v>
      </c>
      <c r="B42" s="5">
        <v>-1.8</v>
      </c>
      <c r="C42" s="3" t="s">
        <v>26</v>
      </c>
      <c r="D42" s="5">
        <v>0.67</v>
      </c>
      <c r="E42" s="5">
        <v>-1.29</v>
      </c>
      <c r="F42" s="5">
        <v>-0.36</v>
      </c>
      <c r="G42" s="5">
        <v>4.28</v>
      </c>
      <c r="H42" s="5">
        <v>-3.48</v>
      </c>
      <c r="I42" s="5">
        <v>-0.1</v>
      </c>
      <c r="J42" s="5">
        <v>0.75</v>
      </c>
      <c r="K42" s="5">
        <v>1.58</v>
      </c>
      <c r="L42" s="5">
        <v>2.95</v>
      </c>
      <c r="M42" s="5">
        <v>3.58</v>
      </c>
      <c r="N42" s="5">
        <v>5.14</v>
      </c>
      <c r="O42" s="5">
        <v>3.62</v>
      </c>
      <c r="P42" s="5">
        <v>-7.03</v>
      </c>
      <c r="Q42" s="6">
        <v>-8.9600000000000009</v>
      </c>
      <c r="R42" s="5">
        <v>-0.91</v>
      </c>
      <c r="S42" s="5">
        <v>-3.63</v>
      </c>
      <c r="T42" s="5">
        <v>-1.22</v>
      </c>
      <c r="U42" s="5">
        <v>-3.2</v>
      </c>
    </row>
    <row r="43" spans="1:21" ht="16" x14ac:dyDescent="0.2">
      <c r="A43" s="2" t="s">
        <v>53</v>
      </c>
      <c r="B43" s="3">
        <v>76815000</v>
      </c>
      <c r="C43" s="3" t="s">
        <v>26</v>
      </c>
      <c r="D43" s="3">
        <v>80524000</v>
      </c>
      <c r="E43" s="3">
        <v>83356000</v>
      </c>
      <c r="F43" s="3">
        <v>85581000</v>
      </c>
      <c r="G43" s="3">
        <v>113882000</v>
      </c>
      <c r="H43" s="3">
        <v>80367000</v>
      </c>
      <c r="I43" s="3">
        <v>83417000</v>
      </c>
      <c r="J43" s="3">
        <v>92332000</v>
      </c>
      <c r="K43" s="3">
        <v>112763000</v>
      </c>
      <c r="L43" s="3">
        <v>115198000</v>
      </c>
      <c r="M43" s="3">
        <v>114136000</v>
      </c>
      <c r="N43" s="3">
        <v>115700000</v>
      </c>
      <c r="O43" s="3">
        <v>116800000</v>
      </c>
      <c r="P43" s="3">
        <v>159900000</v>
      </c>
      <c r="Q43" s="4">
        <v>169325000</v>
      </c>
      <c r="R43" s="3">
        <v>168000000</v>
      </c>
      <c r="S43" s="3">
        <v>168000000</v>
      </c>
      <c r="T43" s="3">
        <v>171400000</v>
      </c>
      <c r="U43" s="3">
        <v>169900000</v>
      </c>
    </row>
    <row r="44" spans="1:21" ht="16" x14ac:dyDescent="0.2">
      <c r="A44" s="2" t="s">
        <v>54</v>
      </c>
      <c r="B44" s="5">
        <v>-1.8</v>
      </c>
      <c r="C44" s="3" t="s">
        <v>26</v>
      </c>
      <c r="D44" s="5">
        <v>0.6</v>
      </c>
      <c r="E44" s="5">
        <v>-1.31</v>
      </c>
      <c r="F44" s="5">
        <v>-0.34</v>
      </c>
      <c r="G44" s="5">
        <v>3.18</v>
      </c>
      <c r="H44" s="5">
        <v>-3.48</v>
      </c>
      <c r="I44" s="5">
        <v>-0.1</v>
      </c>
      <c r="J44" s="5">
        <v>0.73</v>
      </c>
      <c r="K44" s="5">
        <v>1.54</v>
      </c>
      <c r="L44" s="5">
        <v>2.9</v>
      </c>
      <c r="M44" s="5">
        <v>3.54</v>
      </c>
      <c r="N44" s="5">
        <v>5.09</v>
      </c>
      <c r="O44" s="5">
        <v>3.58</v>
      </c>
      <c r="P44" s="5">
        <v>-7.03</v>
      </c>
      <c r="Q44" s="6">
        <v>-8.94</v>
      </c>
      <c r="R44" s="5">
        <v>-0.91</v>
      </c>
      <c r="S44" s="5">
        <v>-3.63</v>
      </c>
      <c r="T44" s="5">
        <v>-1.2</v>
      </c>
      <c r="U44" s="5">
        <v>-3.2</v>
      </c>
    </row>
    <row r="45" spans="1:21" ht="16" x14ac:dyDescent="0.2">
      <c r="A45" s="2" t="s">
        <v>55</v>
      </c>
      <c r="B45" s="5">
        <v>-1.8</v>
      </c>
      <c r="C45" s="3" t="s">
        <v>26</v>
      </c>
      <c r="D45" s="5">
        <v>0.67</v>
      </c>
      <c r="E45" s="5">
        <v>-1.29</v>
      </c>
      <c r="F45" s="5">
        <v>-0.36</v>
      </c>
      <c r="G45" s="5">
        <v>3.18</v>
      </c>
      <c r="H45" s="5">
        <v>-3.48</v>
      </c>
      <c r="I45" s="5">
        <v>-0.1</v>
      </c>
      <c r="J45" s="5">
        <v>0.73</v>
      </c>
      <c r="K45" s="5">
        <v>1.54</v>
      </c>
      <c r="L45" s="5">
        <v>2.9</v>
      </c>
      <c r="M45" s="5">
        <v>3.54</v>
      </c>
      <c r="N45" s="5">
        <v>5.09</v>
      </c>
      <c r="O45" s="5">
        <v>3.58</v>
      </c>
      <c r="P45" s="5">
        <v>-7.03</v>
      </c>
      <c r="Q45" s="6">
        <v>-8.94</v>
      </c>
      <c r="R45" s="5">
        <v>-0.91</v>
      </c>
      <c r="S45" s="5">
        <v>-3.63</v>
      </c>
      <c r="T45" s="5">
        <v>-1.2</v>
      </c>
      <c r="U45" s="5">
        <v>-3.2</v>
      </c>
    </row>
    <row r="46" spans="1:21" ht="16" x14ac:dyDescent="0.2">
      <c r="A46" s="2" t="s">
        <v>56</v>
      </c>
      <c r="B46" s="3">
        <v>9162000</v>
      </c>
      <c r="C46" s="3">
        <v>256799000</v>
      </c>
      <c r="D46" s="3">
        <v>239879000</v>
      </c>
      <c r="E46" s="3">
        <v>79540000</v>
      </c>
      <c r="F46" s="3">
        <v>253621000</v>
      </c>
      <c r="G46" s="3">
        <v>697706000</v>
      </c>
      <c r="H46" s="3">
        <v>-103609000</v>
      </c>
      <c r="I46" s="3">
        <v>223889000</v>
      </c>
      <c r="J46" s="3">
        <v>350661000</v>
      </c>
      <c r="K46" s="3">
        <v>295238000</v>
      </c>
      <c r="L46" s="3">
        <v>466540000</v>
      </c>
      <c r="M46" s="3">
        <v>661893000</v>
      </c>
      <c r="N46" s="3">
        <v>861925000</v>
      </c>
      <c r="O46" s="3">
        <v>753736000</v>
      </c>
      <c r="P46" s="3">
        <v>700100000</v>
      </c>
      <c r="Q46" s="4">
        <v>701400000</v>
      </c>
      <c r="R46" s="3">
        <v>218900000</v>
      </c>
      <c r="S46" s="3">
        <v>212300000</v>
      </c>
      <c r="T46" s="3">
        <v>145800000</v>
      </c>
      <c r="U46" s="3">
        <v>124400000</v>
      </c>
    </row>
    <row r="47" spans="1:21" ht="16" x14ac:dyDescent="0.2">
      <c r="A47" s="2" t="s">
        <v>57</v>
      </c>
      <c r="B47" s="5">
        <v>0.95</v>
      </c>
      <c r="C47" s="5">
        <v>22.16</v>
      </c>
      <c r="D47" s="5">
        <v>21.1</v>
      </c>
      <c r="E47" s="5">
        <v>9.6300000000000008</v>
      </c>
      <c r="F47" s="5">
        <v>20.88</v>
      </c>
      <c r="G47" s="5">
        <v>29.68</v>
      </c>
      <c r="H47" s="5">
        <v>-9.57</v>
      </c>
      <c r="I47" s="5">
        <v>15.84</v>
      </c>
      <c r="J47" s="5">
        <v>19.7</v>
      </c>
      <c r="K47" s="5">
        <v>16.47</v>
      </c>
      <c r="L47" s="5">
        <v>17.48</v>
      </c>
      <c r="M47" s="5">
        <v>21.43</v>
      </c>
      <c r="N47" s="5">
        <v>25.56</v>
      </c>
      <c r="O47" s="5">
        <v>21.51</v>
      </c>
      <c r="P47" s="5">
        <v>13.09</v>
      </c>
      <c r="Q47" s="6">
        <v>12.9</v>
      </c>
      <c r="R47" s="5">
        <v>14.27</v>
      </c>
      <c r="S47" s="5">
        <v>13.09</v>
      </c>
      <c r="T47" s="5">
        <v>12.67</v>
      </c>
      <c r="U47" s="5">
        <v>12.9</v>
      </c>
    </row>
    <row r="48" spans="1:21" ht="16" x14ac:dyDescent="0.2">
      <c r="A48" s="2" t="s">
        <v>58</v>
      </c>
      <c r="B48" s="3">
        <v>-115460000</v>
      </c>
      <c r="C48" s="3">
        <v>80244000</v>
      </c>
      <c r="D48" s="3">
        <v>77142000</v>
      </c>
      <c r="E48" s="3">
        <v>-84266000</v>
      </c>
      <c r="F48" s="3">
        <v>5239000</v>
      </c>
      <c r="G48" s="3">
        <v>415256000</v>
      </c>
      <c r="H48" s="3">
        <v>-258463000</v>
      </c>
      <c r="I48" s="3">
        <v>60457000</v>
      </c>
      <c r="J48" s="3">
        <v>91305000</v>
      </c>
      <c r="K48" s="3">
        <v>150319000</v>
      </c>
      <c r="L48" s="3">
        <v>201714000</v>
      </c>
      <c r="M48" s="3">
        <v>425350000</v>
      </c>
      <c r="N48" s="3">
        <v>629112000</v>
      </c>
      <c r="O48" s="3">
        <v>474444000</v>
      </c>
      <c r="P48" s="3">
        <v>-1165200000</v>
      </c>
      <c r="Q48" s="4">
        <v>-1457900000</v>
      </c>
      <c r="R48" s="3">
        <v>-172900000</v>
      </c>
      <c r="S48" s="3">
        <v>-702400000</v>
      </c>
      <c r="T48" s="3">
        <v>-204300000</v>
      </c>
      <c r="U48" s="3">
        <v>-378300000</v>
      </c>
    </row>
    <row r="49" spans="1:21" ht="16" x14ac:dyDescent="0.2">
      <c r="A49" s="2" t="s">
        <v>59</v>
      </c>
      <c r="B49" s="3">
        <v>-115460000</v>
      </c>
      <c r="C49" s="3">
        <v>80244000</v>
      </c>
      <c r="D49" s="3">
        <v>77142000</v>
      </c>
      <c r="E49" s="3">
        <v>-84266000</v>
      </c>
      <c r="F49" s="3">
        <v>5239000</v>
      </c>
      <c r="G49" s="3">
        <v>415256000</v>
      </c>
      <c r="H49" s="3">
        <v>-258463000</v>
      </c>
      <c r="I49" s="3">
        <v>60457000</v>
      </c>
      <c r="J49" s="3">
        <v>91305000</v>
      </c>
      <c r="K49" s="3">
        <v>150319000</v>
      </c>
      <c r="L49" s="3">
        <v>201714000</v>
      </c>
      <c r="M49" s="3">
        <v>425350000</v>
      </c>
      <c r="N49" s="3">
        <v>629112000</v>
      </c>
      <c r="O49" s="3">
        <v>474444000</v>
      </c>
      <c r="P49" s="3">
        <v>-1165200000</v>
      </c>
      <c r="Q49" s="4">
        <v>-1457900000</v>
      </c>
      <c r="R49" s="3">
        <v>-172900000</v>
      </c>
      <c r="S49" s="3">
        <v>-702400000</v>
      </c>
      <c r="T49" s="3">
        <v>-204300000</v>
      </c>
      <c r="U49" s="3">
        <v>-378300000</v>
      </c>
    </row>
    <row r="50" spans="1:21" ht="16" x14ac:dyDescent="0.2">
      <c r="A50" s="2" t="s">
        <v>63</v>
      </c>
      <c r="B50" s="3">
        <v>427966</v>
      </c>
      <c r="C50" s="3" t="s">
        <v>26</v>
      </c>
      <c r="D50" s="3">
        <v>536769</v>
      </c>
      <c r="E50" s="3">
        <v>369496</v>
      </c>
      <c r="F50" s="3">
        <v>497739</v>
      </c>
      <c r="G50" s="3">
        <v>929078</v>
      </c>
      <c r="H50" s="3">
        <v>381316</v>
      </c>
      <c r="I50" s="3">
        <v>481997</v>
      </c>
      <c r="J50" s="3">
        <v>480105</v>
      </c>
      <c r="K50" s="3">
        <v>399130</v>
      </c>
      <c r="L50" s="3">
        <v>545238</v>
      </c>
      <c r="M50" s="3">
        <v>532581</v>
      </c>
      <c r="N50" s="3">
        <v>519287</v>
      </c>
      <c r="O50" s="3">
        <v>449391</v>
      </c>
      <c r="P50" s="3">
        <v>461995</v>
      </c>
      <c r="Q50" s="4">
        <v>469594</v>
      </c>
      <c r="R50" s="3">
        <v>180510</v>
      </c>
      <c r="S50" s="3">
        <v>124888</v>
      </c>
      <c r="T50" s="3">
        <v>110941</v>
      </c>
      <c r="U50" s="3">
        <v>112193</v>
      </c>
    </row>
    <row r="51" spans="1:21" ht="16" x14ac:dyDescent="0.2">
      <c r="A51" s="2" t="s">
        <v>64</v>
      </c>
      <c r="B51" s="3" t="s">
        <v>26</v>
      </c>
      <c r="C51" s="3" t="s">
        <v>26</v>
      </c>
      <c r="D51" s="3" t="s">
        <v>26</v>
      </c>
      <c r="E51" s="3" t="s">
        <v>26</v>
      </c>
      <c r="F51" s="3" t="s">
        <v>26</v>
      </c>
      <c r="G51" s="3" t="s">
        <v>26</v>
      </c>
      <c r="H51" s="3" t="s">
        <v>26</v>
      </c>
      <c r="I51" s="3" t="s">
        <v>26</v>
      </c>
      <c r="J51" s="3" t="s">
        <v>26</v>
      </c>
      <c r="K51" s="3" t="s">
        <v>26</v>
      </c>
      <c r="L51" s="3" t="s">
        <v>26</v>
      </c>
      <c r="M51" s="3" t="s">
        <v>26</v>
      </c>
      <c r="N51" s="3" t="s">
        <v>26</v>
      </c>
      <c r="O51" s="3" t="s">
        <v>26</v>
      </c>
      <c r="P51" s="3" t="s">
        <v>26</v>
      </c>
      <c r="Q51" s="4" t="s">
        <v>26</v>
      </c>
      <c r="R51" s="3" t="s">
        <v>26</v>
      </c>
      <c r="S51" s="3" t="s">
        <v>26</v>
      </c>
      <c r="T51" s="3" t="s">
        <v>26</v>
      </c>
      <c r="U51" s="3" t="s">
        <v>26</v>
      </c>
    </row>
    <row r="52" spans="1:21" ht="16" x14ac:dyDescent="0.2">
      <c r="A52" s="2" t="s">
        <v>65</v>
      </c>
      <c r="B52" s="3">
        <v>124622000</v>
      </c>
      <c r="C52" s="3">
        <v>176555000</v>
      </c>
      <c r="D52" s="3">
        <v>162737000</v>
      </c>
      <c r="E52" s="3">
        <v>163806000</v>
      </c>
      <c r="F52" s="3">
        <v>248382000</v>
      </c>
      <c r="G52" s="3">
        <v>282450000</v>
      </c>
      <c r="H52" s="3">
        <v>154854000</v>
      </c>
      <c r="I52" s="3">
        <v>163432000</v>
      </c>
      <c r="J52" s="3">
        <v>259356000</v>
      </c>
      <c r="K52" s="3">
        <v>144919000</v>
      </c>
      <c r="L52" s="3">
        <v>264826000</v>
      </c>
      <c r="M52" s="3">
        <v>236543000</v>
      </c>
      <c r="N52" s="3">
        <v>232813000</v>
      </c>
      <c r="O52" s="3">
        <v>279292000</v>
      </c>
      <c r="P52" s="3">
        <v>1865300000</v>
      </c>
      <c r="Q52" s="4">
        <v>2159300000</v>
      </c>
      <c r="R52" s="3">
        <v>391800000</v>
      </c>
      <c r="S52" s="3">
        <v>914700000</v>
      </c>
      <c r="T52" s="3">
        <v>350100000</v>
      </c>
      <c r="U52" s="3">
        <v>502700000</v>
      </c>
    </row>
    <row r="54" spans="1:21" ht="16" x14ac:dyDescent="0.2">
      <c r="A54" s="1" t="s">
        <v>26</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c r="T54" s="1" t="s">
        <v>18</v>
      </c>
      <c r="U54" s="1" t="s">
        <v>19</v>
      </c>
    </row>
    <row r="55" spans="1:21" ht="16" x14ac:dyDescent="0.2">
      <c r="A55" s="2" t="s">
        <v>66</v>
      </c>
      <c r="B55" s="3">
        <v>628224000</v>
      </c>
      <c r="C55" s="3">
        <v>676412000</v>
      </c>
      <c r="D55" s="3">
        <v>566603000</v>
      </c>
      <c r="E55" s="3">
        <v>743617000</v>
      </c>
      <c r="F55" s="3">
        <v>866152000</v>
      </c>
      <c r="G55" s="3">
        <v>1399440000</v>
      </c>
      <c r="H55" s="3">
        <v>1781308000</v>
      </c>
      <c r="I55" s="3">
        <v>2045276000</v>
      </c>
      <c r="J55" s="3">
        <v>2195242000</v>
      </c>
      <c r="K55" s="3">
        <v>2409177000</v>
      </c>
      <c r="L55" s="3">
        <v>2827835000</v>
      </c>
      <c r="M55" s="3">
        <v>3493351000</v>
      </c>
      <c r="N55" s="3">
        <v>4220515000</v>
      </c>
      <c r="O55" s="3">
        <v>3871088000</v>
      </c>
      <c r="P55" s="3">
        <v>2508100000</v>
      </c>
      <c r="Q55" s="4">
        <v>2536800000</v>
      </c>
      <c r="R55" s="3">
        <v>2606700000</v>
      </c>
      <c r="S55" s="3">
        <v>2508100000</v>
      </c>
      <c r="T55" s="3">
        <v>2255000000</v>
      </c>
      <c r="U55" s="3">
        <v>2536800000</v>
      </c>
    </row>
    <row r="56" spans="1:21" ht="16" x14ac:dyDescent="0.2">
      <c r="A56" s="2" t="s">
        <v>67</v>
      </c>
      <c r="B56" s="3">
        <v>102083000</v>
      </c>
      <c r="C56" s="3">
        <v>251180000</v>
      </c>
      <c r="D56" s="3">
        <v>280359000</v>
      </c>
      <c r="E56" s="3">
        <v>420279000</v>
      </c>
      <c r="F56" s="3">
        <v>402502000</v>
      </c>
      <c r="G56" s="3">
        <v>935400000</v>
      </c>
      <c r="H56" s="3">
        <v>1098049000</v>
      </c>
      <c r="I56" s="3">
        <v>1269562000</v>
      </c>
      <c r="J56" s="3">
        <v>1392328000</v>
      </c>
      <c r="K56" s="3">
        <v>1424379000</v>
      </c>
      <c r="L56" s="3">
        <v>1571010000</v>
      </c>
      <c r="M56" s="3">
        <v>2001667000</v>
      </c>
      <c r="N56" s="3">
        <v>2731576000</v>
      </c>
      <c r="O56" s="3">
        <v>2552107000</v>
      </c>
      <c r="P56" s="3">
        <v>1014400000</v>
      </c>
      <c r="Q56" s="4">
        <v>801900000</v>
      </c>
      <c r="R56" s="3">
        <v>1129500000</v>
      </c>
      <c r="S56" s="3">
        <v>1014400000</v>
      </c>
      <c r="T56" s="3">
        <v>885000000</v>
      </c>
      <c r="U56" s="3">
        <v>801900000</v>
      </c>
    </row>
    <row r="57" spans="1:21" ht="16" x14ac:dyDescent="0.2">
      <c r="A57" s="2" t="s">
        <v>68</v>
      </c>
      <c r="B57" s="3">
        <v>102083000</v>
      </c>
      <c r="C57" s="3">
        <v>251180000</v>
      </c>
      <c r="D57" s="3">
        <v>280359000</v>
      </c>
      <c r="E57" s="3">
        <v>420279000</v>
      </c>
      <c r="F57" s="3">
        <v>402502000</v>
      </c>
      <c r="G57" s="3">
        <v>935400000</v>
      </c>
      <c r="H57" s="3">
        <v>911120000</v>
      </c>
      <c r="I57" s="3">
        <v>798742000</v>
      </c>
      <c r="J57" s="3">
        <v>943396000</v>
      </c>
      <c r="K57" s="3">
        <v>808973000</v>
      </c>
      <c r="L57" s="3">
        <v>826525000</v>
      </c>
      <c r="M57" s="3">
        <v>1357664000</v>
      </c>
      <c r="N57" s="3">
        <v>1422884000</v>
      </c>
      <c r="O57" s="3">
        <v>1732047000</v>
      </c>
      <c r="P57" s="3">
        <v>827400000</v>
      </c>
      <c r="Q57" s="4">
        <v>756800000</v>
      </c>
      <c r="R57" s="3">
        <v>860900000</v>
      </c>
      <c r="S57" s="3">
        <v>827400000</v>
      </c>
      <c r="T57" s="3">
        <v>775800000</v>
      </c>
      <c r="U57" s="3">
        <v>756800000</v>
      </c>
    </row>
    <row r="58" spans="1:21" ht="16" x14ac:dyDescent="0.2">
      <c r="A58" s="2" t="s">
        <v>69</v>
      </c>
      <c r="B58" s="3" t="s">
        <v>26</v>
      </c>
      <c r="C58" s="3" t="s">
        <v>26</v>
      </c>
      <c r="D58" s="3" t="s">
        <v>26</v>
      </c>
      <c r="E58" s="3" t="s">
        <v>26</v>
      </c>
      <c r="F58" s="3" t="s">
        <v>26</v>
      </c>
      <c r="G58" s="3" t="s">
        <v>26</v>
      </c>
      <c r="H58" s="3">
        <v>186929000</v>
      </c>
      <c r="I58" s="3">
        <v>470820000</v>
      </c>
      <c r="J58" s="3">
        <v>448932000</v>
      </c>
      <c r="K58" s="3">
        <v>615406000</v>
      </c>
      <c r="L58" s="3">
        <v>744485000</v>
      </c>
      <c r="M58" s="3">
        <v>644003000</v>
      </c>
      <c r="N58" s="3">
        <v>1308692000</v>
      </c>
      <c r="O58" s="3">
        <v>820060000</v>
      </c>
      <c r="P58" s="3">
        <v>187000000</v>
      </c>
      <c r="Q58" s="4">
        <v>45100000</v>
      </c>
      <c r="R58" s="3">
        <v>268600000</v>
      </c>
      <c r="S58" s="3">
        <v>187000000</v>
      </c>
      <c r="T58" s="3">
        <v>109200000</v>
      </c>
      <c r="U58" s="3">
        <v>45100000</v>
      </c>
    </row>
    <row r="59" spans="1:21" ht="16" x14ac:dyDescent="0.2">
      <c r="A59" s="2" t="s">
        <v>70</v>
      </c>
      <c r="B59" s="3">
        <v>199395000</v>
      </c>
      <c r="C59" s="3">
        <v>165542000</v>
      </c>
      <c r="D59" s="3">
        <v>84217000</v>
      </c>
      <c r="E59" s="3">
        <v>45035000</v>
      </c>
      <c r="F59" s="3">
        <v>189596000</v>
      </c>
      <c r="G59" s="3">
        <v>53143000</v>
      </c>
      <c r="H59" s="3">
        <v>217860000</v>
      </c>
      <c r="I59" s="3">
        <v>168527000</v>
      </c>
      <c r="J59" s="3">
        <v>219558000</v>
      </c>
      <c r="K59" s="3">
        <v>247649000</v>
      </c>
      <c r="L59" s="3">
        <v>395729000</v>
      </c>
      <c r="M59" s="3">
        <v>592555000</v>
      </c>
      <c r="N59" s="3">
        <v>552762000</v>
      </c>
      <c r="O59" s="3">
        <v>579433000</v>
      </c>
      <c r="P59" s="3">
        <v>843100000</v>
      </c>
      <c r="Q59" s="4">
        <v>897000000</v>
      </c>
      <c r="R59" s="3">
        <v>795500000</v>
      </c>
      <c r="S59" s="3">
        <v>843100000</v>
      </c>
      <c r="T59" s="3">
        <v>702100000</v>
      </c>
      <c r="U59" s="3">
        <v>897000000</v>
      </c>
    </row>
    <row r="60" spans="1:21" ht="16" x14ac:dyDescent="0.2">
      <c r="A60" s="2" t="s">
        <v>71</v>
      </c>
      <c r="B60" s="3">
        <v>199395000</v>
      </c>
      <c r="C60" s="3">
        <v>165542000</v>
      </c>
      <c r="D60" s="3">
        <v>84217000</v>
      </c>
      <c r="E60" s="3">
        <v>45035000</v>
      </c>
      <c r="F60" s="3">
        <v>189596000</v>
      </c>
      <c r="G60" s="3">
        <v>53143000</v>
      </c>
      <c r="H60" s="3">
        <v>217860000</v>
      </c>
      <c r="I60" s="3">
        <v>168527000</v>
      </c>
      <c r="J60" s="3">
        <v>219558000</v>
      </c>
      <c r="K60" s="3">
        <v>247649000</v>
      </c>
      <c r="L60" s="3">
        <v>395729000</v>
      </c>
      <c r="M60" s="3">
        <v>592555000</v>
      </c>
      <c r="N60" s="3">
        <v>552762000</v>
      </c>
      <c r="O60" s="3">
        <v>579433000</v>
      </c>
      <c r="P60" s="3">
        <v>763200000</v>
      </c>
      <c r="Q60" s="4">
        <v>814500000</v>
      </c>
      <c r="R60" s="3">
        <v>711100000</v>
      </c>
      <c r="S60" s="3">
        <v>763200000</v>
      </c>
      <c r="T60" s="3">
        <v>622200000</v>
      </c>
      <c r="U60" s="3">
        <v>814500000</v>
      </c>
    </row>
    <row r="61" spans="1:21" ht="16" x14ac:dyDescent="0.2">
      <c r="A61" s="2" t="s">
        <v>72</v>
      </c>
      <c r="B61" s="3" t="s">
        <v>26</v>
      </c>
      <c r="C61" s="3" t="s">
        <v>26</v>
      </c>
      <c r="D61" s="3" t="s">
        <v>26</v>
      </c>
      <c r="E61" s="3" t="s">
        <v>26</v>
      </c>
      <c r="F61" s="3" t="s">
        <v>26</v>
      </c>
      <c r="G61" s="3" t="s">
        <v>26</v>
      </c>
      <c r="H61" s="3" t="s">
        <v>26</v>
      </c>
      <c r="I61" s="3" t="s">
        <v>26</v>
      </c>
      <c r="J61" s="3" t="s">
        <v>26</v>
      </c>
      <c r="K61" s="3" t="s">
        <v>26</v>
      </c>
      <c r="L61" s="3" t="s">
        <v>26</v>
      </c>
      <c r="M61" s="3" t="s">
        <v>26</v>
      </c>
      <c r="N61" s="3" t="s">
        <v>26</v>
      </c>
      <c r="O61" s="3" t="s">
        <v>26</v>
      </c>
      <c r="P61" s="3" t="s">
        <v>26</v>
      </c>
      <c r="Q61" s="4" t="s">
        <v>26</v>
      </c>
      <c r="R61" s="3" t="s">
        <v>26</v>
      </c>
      <c r="S61" s="3" t="s">
        <v>26</v>
      </c>
      <c r="T61" s="3" t="s">
        <v>26</v>
      </c>
      <c r="U61" s="3" t="s">
        <v>26</v>
      </c>
    </row>
    <row r="62" spans="1:21" ht="16" x14ac:dyDescent="0.2">
      <c r="A62" s="2" t="s">
        <v>73</v>
      </c>
      <c r="B62" s="3" t="s">
        <v>26</v>
      </c>
      <c r="C62" s="3" t="s">
        <v>26</v>
      </c>
      <c r="D62" s="3" t="s">
        <v>26</v>
      </c>
      <c r="E62" s="3" t="s">
        <v>26</v>
      </c>
      <c r="F62" s="3" t="s">
        <v>26</v>
      </c>
      <c r="G62" s="3" t="s">
        <v>26</v>
      </c>
      <c r="H62" s="3" t="s">
        <v>26</v>
      </c>
      <c r="I62" s="3" t="s">
        <v>26</v>
      </c>
      <c r="J62" s="3" t="s">
        <v>26</v>
      </c>
      <c r="K62" s="3" t="s">
        <v>26</v>
      </c>
      <c r="L62" s="3" t="s">
        <v>26</v>
      </c>
      <c r="M62" s="3" t="s">
        <v>26</v>
      </c>
      <c r="N62" s="3" t="s">
        <v>26</v>
      </c>
      <c r="O62" s="3" t="s">
        <v>26</v>
      </c>
      <c r="P62" s="3" t="s">
        <v>26</v>
      </c>
      <c r="Q62" s="4" t="s">
        <v>26</v>
      </c>
      <c r="R62" s="3" t="s">
        <v>26</v>
      </c>
      <c r="S62" s="3" t="s">
        <v>26</v>
      </c>
      <c r="T62" s="3" t="s">
        <v>26</v>
      </c>
      <c r="U62" s="3" t="s">
        <v>26</v>
      </c>
    </row>
    <row r="63" spans="1:21" ht="16" x14ac:dyDescent="0.2">
      <c r="A63" s="2" t="s">
        <v>74</v>
      </c>
      <c r="B63" s="3" t="s">
        <v>26</v>
      </c>
      <c r="C63" s="3" t="s">
        <v>26</v>
      </c>
      <c r="D63" s="3" t="s">
        <v>26</v>
      </c>
      <c r="E63" s="3" t="s">
        <v>26</v>
      </c>
      <c r="F63" s="3" t="s">
        <v>26</v>
      </c>
      <c r="G63" s="3" t="s">
        <v>26</v>
      </c>
      <c r="H63" s="3" t="s">
        <v>26</v>
      </c>
      <c r="I63" s="3" t="s">
        <v>26</v>
      </c>
      <c r="J63" s="3" t="s">
        <v>26</v>
      </c>
      <c r="K63" s="3" t="s">
        <v>26</v>
      </c>
      <c r="L63" s="3" t="s">
        <v>26</v>
      </c>
      <c r="M63" s="3" t="s">
        <v>26</v>
      </c>
      <c r="N63" s="3" t="s">
        <v>26</v>
      </c>
      <c r="O63" s="3" t="s">
        <v>26</v>
      </c>
      <c r="P63" s="3">
        <v>79900000</v>
      </c>
      <c r="Q63" s="4">
        <v>82500000</v>
      </c>
      <c r="R63" s="3">
        <v>84400000</v>
      </c>
      <c r="S63" s="3">
        <v>79900000</v>
      </c>
      <c r="T63" s="3">
        <v>79900000</v>
      </c>
      <c r="U63" s="3">
        <v>82500000</v>
      </c>
    </row>
    <row r="64" spans="1:21" ht="16" x14ac:dyDescent="0.2">
      <c r="A64" s="2" t="s">
        <v>75</v>
      </c>
      <c r="B64" s="3">
        <v>93996000</v>
      </c>
      <c r="C64" s="3">
        <v>30305000</v>
      </c>
      <c r="D64" s="3">
        <v>24578000</v>
      </c>
      <c r="E64" s="3">
        <v>22477000</v>
      </c>
      <c r="F64" s="3">
        <v>30218000</v>
      </c>
      <c r="G64" s="3">
        <v>29780000</v>
      </c>
      <c r="H64" s="3">
        <v>20051000</v>
      </c>
      <c r="I64" s="3">
        <v>15888000</v>
      </c>
      <c r="J64" s="3">
        <v>16323000</v>
      </c>
      <c r="K64" s="3">
        <v>15162000</v>
      </c>
      <c r="L64" s="3">
        <v>28200000</v>
      </c>
      <c r="M64" s="3">
        <v>19108000</v>
      </c>
      <c r="N64" s="3">
        <v>17742000</v>
      </c>
      <c r="O64" s="3">
        <v>13224000</v>
      </c>
      <c r="P64" s="3" t="s">
        <v>26</v>
      </c>
      <c r="Q64" s="4" t="s">
        <v>26</v>
      </c>
      <c r="R64" s="3" t="s">
        <v>26</v>
      </c>
      <c r="S64" s="3" t="s">
        <v>26</v>
      </c>
      <c r="T64" s="3" t="s">
        <v>26</v>
      </c>
      <c r="U64" s="3" t="s">
        <v>26</v>
      </c>
    </row>
    <row r="65" spans="1:21" ht="16" x14ac:dyDescent="0.2">
      <c r="A65" s="2" t="s">
        <v>76</v>
      </c>
      <c r="B65" s="3">
        <v>10359000</v>
      </c>
      <c r="C65" s="3" t="s">
        <v>26</v>
      </c>
      <c r="D65" s="3">
        <v>3037000</v>
      </c>
      <c r="E65" s="3">
        <v>2401000</v>
      </c>
      <c r="F65" s="3">
        <v>2192000</v>
      </c>
      <c r="G65" s="3">
        <v>1362000</v>
      </c>
      <c r="H65" s="3">
        <v>2822000</v>
      </c>
      <c r="I65" s="3">
        <v>1567000</v>
      </c>
      <c r="J65" s="3">
        <v>793000</v>
      </c>
      <c r="K65" s="3">
        <v>1222000</v>
      </c>
      <c r="L65" s="3">
        <v>3353000</v>
      </c>
      <c r="M65" s="3">
        <v>1124000</v>
      </c>
      <c r="N65" s="3">
        <v>801000</v>
      </c>
      <c r="O65" s="3">
        <v>1826000</v>
      </c>
      <c r="P65" s="3" t="s">
        <v>26</v>
      </c>
      <c r="Q65" s="4" t="s">
        <v>26</v>
      </c>
      <c r="R65" s="3" t="s">
        <v>26</v>
      </c>
      <c r="S65" s="3" t="s">
        <v>26</v>
      </c>
      <c r="T65" s="3" t="s">
        <v>26</v>
      </c>
      <c r="U65" s="3" t="s">
        <v>26</v>
      </c>
    </row>
    <row r="66" spans="1:21" ht="16" x14ac:dyDescent="0.2">
      <c r="A66" s="2" t="s">
        <v>77</v>
      </c>
      <c r="B66" s="3" t="s">
        <v>26</v>
      </c>
      <c r="C66" s="3" t="s">
        <v>26</v>
      </c>
      <c r="D66" s="3" t="s">
        <v>26</v>
      </c>
      <c r="E66" s="3" t="s">
        <v>26</v>
      </c>
      <c r="F66" s="3" t="s">
        <v>26</v>
      </c>
      <c r="G66" s="3" t="s">
        <v>26</v>
      </c>
      <c r="H66" s="3" t="s">
        <v>26</v>
      </c>
      <c r="I66" s="3" t="s">
        <v>26</v>
      </c>
      <c r="J66" s="3" t="s">
        <v>26</v>
      </c>
      <c r="K66" s="3" t="s">
        <v>26</v>
      </c>
      <c r="L66" s="3" t="s">
        <v>26</v>
      </c>
      <c r="M66" s="3" t="s">
        <v>26</v>
      </c>
      <c r="N66" s="3" t="s">
        <v>26</v>
      </c>
      <c r="O66" s="3" t="s">
        <v>26</v>
      </c>
      <c r="P66" s="3" t="s">
        <v>26</v>
      </c>
      <c r="Q66" s="4" t="s">
        <v>26</v>
      </c>
      <c r="R66" s="3" t="s">
        <v>26</v>
      </c>
      <c r="S66" s="3" t="s">
        <v>26</v>
      </c>
      <c r="T66" s="3" t="s">
        <v>26</v>
      </c>
      <c r="U66" s="3" t="s">
        <v>26</v>
      </c>
    </row>
    <row r="67" spans="1:21" ht="16" x14ac:dyDescent="0.2">
      <c r="A67" s="2" t="s">
        <v>78</v>
      </c>
      <c r="B67" s="3">
        <v>83637000</v>
      </c>
      <c r="C67" s="3" t="s">
        <v>26</v>
      </c>
      <c r="D67" s="3">
        <v>21541000</v>
      </c>
      <c r="E67" s="3">
        <v>20076000</v>
      </c>
      <c r="F67" s="3">
        <v>28026000</v>
      </c>
      <c r="G67" s="3">
        <v>28418000</v>
      </c>
      <c r="H67" s="3">
        <v>17229000</v>
      </c>
      <c r="I67" s="3">
        <v>14321000</v>
      </c>
      <c r="J67" s="3">
        <v>15530000</v>
      </c>
      <c r="K67" s="3">
        <v>13940000</v>
      </c>
      <c r="L67" s="3">
        <v>24847000</v>
      </c>
      <c r="M67" s="3">
        <v>17984000</v>
      </c>
      <c r="N67" s="3">
        <v>16941000</v>
      </c>
      <c r="O67" s="3">
        <v>11398000</v>
      </c>
      <c r="P67" s="3" t="s">
        <v>26</v>
      </c>
      <c r="Q67" s="4" t="s">
        <v>26</v>
      </c>
      <c r="R67" s="3" t="s">
        <v>26</v>
      </c>
      <c r="S67" s="3" t="s">
        <v>26</v>
      </c>
      <c r="T67" s="3" t="s">
        <v>26</v>
      </c>
      <c r="U67" s="3" t="s">
        <v>26</v>
      </c>
    </row>
    <row r="68" spans="1:21" ht="16" x14ac:dyDescent="0.2">
      <c r="A68" s="2" t="s">
        <v>79</v>
      </c>
      <c r="B68" s="3" t="s">
        <v>26</v>
      </c>
      <c r="C68" s="3" t="s">
        <v>26</v>
      </c>
      <c r="D68" s="3" t="s">
        <v>26</v>
      </c>
      <c r="E68" s="3" t="s">
        <v>26</v>
      </c>
      <c r="F68" s="3" t="s">
        <v>26</v>
      </c>
      <c r="G68" s="3" t="s">
        <v>26</v>
      </c>
      <c r="H68" s="3" t="s">
        <v>26</v>
      </c>
      <c r="I68" s="3" t="s">
        <v>26</v>
      </c>
      <c r="J68" s="3" t="s">
        <v>26</v>
      </c>
      <c r="K68" s="3" t="s">
        <v>26</v>
      </c>
      <c r="L68" s="3" t="s">
        <v>26</v>
      </c>
      <c r="M68" s="3" t="s">
        <v>26</v>
      </c>
      <c r="N68" s="3" t="s">
        <v>26</v>
      </c>
      <c r="O68" s="3" t="s">
        <v>26</v>
      </c>
      <c r="P68" s="3" t="s">
        <v>26</v>
      </c>
      <c r="Q68" s="4" t="s">
        <v>26</v>
      </c>
      <c r="R68" s="3" t="s">
        <v>26</v>
      </c>
      <c r="S68" s="3" t="s">
        <v>26</v>
      </c>
      <c r="T68" s="3" t="s">
        <v>26</v>
      </c>
      <c r="U68" s="3" t="s">
        <v>26</v>
      </c>
    </row>
    <row r="69" spans="1:21" ht="16" x14ac:dyDescent="0.2">
      <c r="A69" s="2" t="s">
        <v>80</v>
      </c>
      <c r="B69" s="3" t="s">
        <v>26</v>
      </c>
      <c r="C69" s="3">
        <v>30305000</v>
      </c>
      <c r="D69" s="3" t="s">
        <v>26</v>
      </c>
      <c r="E69" s="3" t="s">
        <v>26</v>
      </c>
      <c r="F69" s="3" t="s">
        <v>26</v>
      </c>
      <c r="G69" s="3" t="s">
        <v>26</v>
      </c>
      <c r="H69" s="3" t="s">
        <v>26</v>
      </c>
      <c r="I69" s="3" t="s">
        <v>26</v>
      </c>
      <c r="J69" s="3" t="s">
        <v>26</v>
      </c>
      <c r="K69" s="3" t="s">
        <v>26</v>
      </c>
      <c r="L69" s="3" t="s">
        <v>26</v>
      </c>
      <c r="M69" s="3" t="s">
        <v>26</v>
      </c>
      <c r="N69" s="3" t="s">
        <v>26</v>
      </c>
      <c r="O69" s="3" t="s">
        <v>26</v>
      </c>
      <c r="P69" s="3" t="s">
        <v>26</v>
      </c>
      <c r="Q69" s="4" t="s">
        <v>26</v>
      </c>
      <c r="R69" s="3" t="s">
        <v>26</v>
      </c>
      <c r="S69" s="3" t="s">
        <v>26</v>
      </c>
      <c r="T69" s="3" t="s">
        <v>26</v>
      </c>
      <c r="U69" s="3" t="s">
        <v>26</v>
      </c>
    </row>
    <row r="70" spans="1:21" ht="16" x14ac:dyDescent="0.2">
      <c r="A70" s="2" t="s">
        <v>81</v>
      </c>
      <c r="B70" s="3">
        <v>232750000</v>
      </c>
      <c r="C70" s="3">
        <v>229385000</v>
      </c>
      <c r="D70" s="3">
        <v>177449000</v>
      </c>
      <c r="E70" s="3">
        <v>255826000</v>
      </c>
      <c r="F70" s="3">
        <v>243836000</v>
      </c>
      <c r="G70" s="3">
        <v>381117000</v>
      </c>
      <c r="H70" s="3">
        <v>445348000</v>
      </c>
      <c r="I70" s="3">
        <v>591299000</v>
      </c>
      <c r="J70" s="3">
        <v>567033000</v>
      </c>
      <c r="K70" s="3">
        <v>721987000</v>
      </c>
      <c r="L70" s="3">
        <v>832896000</v>
      </c>
      <c r="M70" s="3">
        <v>880021000</v>
      </c>
      <c r="N70" s="3">
        <v>918435000</v>
      </c>
      <c r="O70" s="3">
        <v>726324000</v>
      </c>
      <c r="P70" s="3">
        <v>650600000</v>
      </c>
      <c r="Q70" s="4">
        <v>837900000</v>
      </c>
      <c r="R70" s="3">
        <v>681700000</v>
      </c>
      <c r="S70" s="3">
        <v>650600000</v>
      </c>
      <c r="T70" s="3">
        <v>667900000</v>
      </c>
      <c r="U70" s="3">
        <v>837900000</v>
      </c>
    </row>
    <row r="71" spans="1:21" ht="16" x14ac:dyDescent="0.2">
      <c r="A71" s="2" t="s">
        <v>82</v>
      </c>
      <c r="B71" s="3" t="s">
        <v>26</v>
      </c>
      <c r="C71" s="3" t="s">
        <v>26</v>
      </c>
      <c r="D71" s="3" t="s">
        <v>26</v>
      </c>
      <c r="E71" s="3" t="s">
        <v>26</v>
      </c>
      <c r="F71" s="3" t="s">
        <v>26</v>
      </c>
      <c r="G71" s="3" t="s">
        <v>26</v>
      </c>
      <c r="H71" s="3" t="s">
        <v>26</v>
      </c>
      <c r="I71" s="3" t="s">
        <v>26</v>
      </c>
      <c r="J71" s="3" t="s">
        <v>26</v>
      </c>
      <c r="K71" s="3" t="s">
        <v>26</v>
      </c>
      <c r="L71" s="3" t="s">
        <v>26</v>
      </c>
      <c r="M71" s="3" t="s">
        <v>26</v>
      </c>
      <c r="N71" s="3" t="s">
        <v>26</v>
      </c>
      <c r="O71" s="3" t="s">
        <v>26</v>
      </c>
      <c r="P71" s="3" t="s">
        <v>26</v>
      </c>
      <c r="Q71" s="4" t="s">
        <v>26</v>
      </c>
      <c r="R71" s="3" t="s">
        <v>26</v>
      </c>
      <c r="S71" s="3" t="s">
        <v>26</v>
      </c>
      <c r="T71" s="3" t="s">
        <v>26</v>
      </c>
      <c r="U71" s="3" t="s">
        <v>26</v>
      </c>
    </row>
    <row r="72" spans="1:21" ht="16" x14ac:dyDescent="0.2">
      <c r="A72" s="2" t="s">
        <v>83</v>
      </c>
      <c r="B72" s="3" t="s">
        <v>26</v>
      </c>
      <c r="C72" s="3" t="s">
        <v>26</v>
      </c>
      <c r="D72" s="3" t="s">
        <v>26</v>
      </c>
      <c r="E72" s="3" t="s">
        <v>26</v>
      </c>
      <c r="F72" s="3" t="s">
        <v>26</v>
      </c>
      <c r="G72" s="3" t="s">
        <v>26</v>
      </c>
      <c r="H72" s="3" t="s">
        <v>26</v>
      </c>
      <c r="I72" s="3" t="s">
        <v>26</v>
      </c>
      <c r="J72" s="3" t="s">
        <v>26</v>
      </c>
      <c r="K72" s="3" t="s">
        <v>26</v>
      </c>
      <c r="L72" s="3" t="s">
        <v>26</v>
      </c>
      <c r="M72" s="3" t="s">
        <v>26</v>
      </c>
      <c r="N72" s="3" t="s">
        <v>26</v>
      </c>
      <c r="O72" s="3" t="s">
        <v>26</v>
      </c>
      <c r="P72" s="3" t="s">
        <v>26</v>
      </c>
      <c r="Q72" s="4" t="s">
        <v>26</v>
      </c>
      <c r="R72" s="3" t="s">
        <v>26</v>
      </c>
      <c r="S72" s="3" t="s">
        <v>26</v>
      </c>
      <c r="T72" s="3" t="s">
        <v>26</v>
      </c>
      <c r="U72" s="3" t="s">
        <v>26</v>
      </c>
    </row>
    <row r="73" spans="1:21" ht="16" x14ac:dyDescent="0.2">
      <c r="A73" s="2" t="s">
        <v>84</v>
      </c>
      <c r="B73" s="3" t="s">
        <v>26</v>
      </c>
      <c r="C73" s="3" t="s">
        <v>26</v>
      </c>
      <c r="D73" s="3" t="s">
        <v>26</v>
      </c>
      <c r="E73" s="3" t="s">
        <v>26</v>
      </c>
      <c r="F73" s="3" t="s">
        <v>26</v>
      </c>
      <c r="G73" s="3" t="s">
        <v>26</v>
      </c>
      <c r="H73" s="3" t="s">
        <v>26</v>
      </c>
      <c r="I73" s="3" t="s">
        <v>26</v>
      </c>
      <c r="J73" s="3" t="s">
        <v>26</v>
      </c>
      <c r="K73" s="3" t="s">
        <v>26</v>
      </c>
      <c r="L73" s="3" t="s">
        <v>26</v>
      </c>
      <c r="M73" s="3" t="s">
        <v>26</v>
      </c>
      <c r="N73" s="3" t="s">
        <v>26</v>
      </c>
      <c r="O73" s="3" t="s">
        <v>26</v>
      </c>
      <c r="P73" s="3" t="s">
        <v>26</v>
      </c>
      <c r="Q73" s="4" t="s">
        <v>26</v>
      </c>
      <c r="R73" s="3" t="s">
        <v>26</v>
      </c>
      <c r="S73" s="3" t="s">
        <v>26</v>
      </c>
      <c r="T73" s="3" t="s">
        <v>26</v>
      </c>
      <c r="U73" s="3" t="s">
        <v>26</v>
      </c>
    </row>
    <row r="74" spans="1:21" ht="16" x14ac:dyDescent="0.2">
      <c r="A74" s="2" t="s">
        <v>85</v>
      </c>
      <c r="B74" s="3" t="s">
        <v>26</v>
      </c>
      <c r="C74" s="3" t="s">
        <v>26</v>
      </c>
      <c r="D74" s="3" t="s">
        <v>26</v>
      </c>
      <c r="E74" s="3" t="s">
        <v>26</v>
      </c>
      <c r="F74" s="3" t="s">
        <v>26</v>
      </c>
      <c r="G74" s="3" t="s">
        <v>26</v>
      </c>
      <c r="H74" s="3" t="s">
        <v>26</v>
      </c>
      <c r="I74" s="3" t="s">
        <v>26</v>
      </c>
      <c r="J74" s="3" t="s">
        <v>26</v>
      </c>
      <c r="K74" s="3" t="s">
        <v>26</v>
      </c>
      <c r="L74" s="3" t="s">
        <v>26</v>
      </c>
      <c r="M74" s="3" t="s">
        <v>26</v>
      </c>
      <c r="N74" s="3" t="s">
        <v>26</v>
      </c>
      <c r="O74" s="3" t="s">
        <v>26</v>
      </c>
      <c r="P74" s="3" t="s">
        <v>26</v>
      </c>
      <c r="Q74" s="4" t="s">
        <v>26</v>
      </c>
      <c r="R74" s="3" t="s">
        <v>26</v>
      </c>
      <c r="S74" s="3" t="s">
        <v>26</v>
      </c>
      <c r="T74" s="3" t="s">
        <v>26</v>
      </c>
      <c r="U74" s="3" t="s">
        <v>26</v>
      </c>
    </row>
    <row r="75" spans="1:21" ht="16" x14ac:dyDescent="0.2">
      <c r="A75" s="2" t="s">
        <v>86</v>
      </c>
      <c r="B75" s="3" t="s">
        <v>26</v>
      </c>
      <c r="C75" s="3" t="s">
        <v>26</v>
      </c>
      <c r="D75" s="3" t="s">
        <v>26</v>
      </c>
      <c r="E75" s="3" t="s">
        <v>26</v>
      </c>
      <c r="F75" s="3" t="s">
        <v>26</v>
      </c>
      <c r="G75" s="3" t="s">
        <v>26</v>
      </c>
      <c r="H75" s="3" t="s">
        <v>26</v>
      </c>
      <c r="I75" s="3" t="s">
        <v>26</v>
      </c>
      <c r="J75" s="3" t="s">
        <v>26</v>
      </c>
      <c r="K75" s="3" t="s">
        <v>26</v>
      </c>
      <c r="L75" s="3" t="s">
        <v>26</v>
      </c>
      <c r="M75" s="3" t="s">
        <v>26</v>
      </c>
      <c r="N75" s="3" t="s">
        <v>26</v>
      </c>
      <c r="O75" s="3" t="s">
        <v>26</v>
      </c>
      <c r="P75" s="3" t="s">
        <v>26</v>
      </c>
      <c r="Q75" s="4" t="s">
        <v>26</v>
      </c>
      <c r="R75" s="3" t="s">
        <v>26</v>
      </c>
      <c r="S75" s="3" t="s">
        <v>26</v>
      </c>
      <c r="T75" s="3" t="s">
        <v>26</v>
      </c>
      <c r="U75" s="3" t="s">
        <v>26</v>
      </c>
    </row>
    <row r="76" spans="1:21" ht="16" x14ac:dyDescent="0.2">
      <c r="A76" s="2" t="s">
        <v>87</v>
      </c>
      <c r="B76" s="3">
        <v>380347000</v>
      </c>
      <c r="C76" s="3">
        <v>371844000</v>
      </c>
      <c r="D76" s="3">
        <v>405056000</v>
      </c>
      <c r="E76" s="3">
        <v>405810000</v>
      </c>
      <c r="F76" s="3">
        <v>411687000</v>
      </c>
      <c r="G76" s="3">
        <v>400190000</v>
      </c>
      <c r="H76" s="3">
        <v>449792000</v>
      </c>
      <c r="I76" s="3">
        <v>545001000</v>
      </c>
      <c r="J76" s="3">
        <v>953912000</v>
      </c>
      <c r="K76" s="3">
        <v>1328664000</v>
      </c>
      <c r="L76" s="3">
        <v>1415230000</v>
      </c>
      <c r="M76" s="3">
        <v>1455481000</v>
      </c>
      <c r="N76" s="3">
        <v>1807703000</v>
      </c>
      <c r="O76" s="3">
        <v>2675131000</v>
      </c>
      <c r="P76" s="3">
        <v>13354000000</v>
      </c>
      <c r="Q76" s="4">
        <v>12670600000</v>
      </c>
      <c r="R76" s="3">
        <v>14274700000</v>
      </c>
      <c r="S76" s="3">
        <v>13354000000</v>
      </c>
      <c r="T76" s="3">
        <v>13270300000</v>
      </c>
      <c r="U76" s="3">
        <v>12670600000</v>
      </c>
    </row>
    <row r="77" spans="1:21" ht="16" x14ac:dyDescent="0.2">
      <c r="A77" s="2" t="s">
        <v>88</v>
      </c>
      <c r="B77" s="3">
        <v>27392000</v>
      </c>
      <c r="C77" s="3" t="s">
        <v>26</v>
      </c>
      <c r="D77" s="3">
        <v>19632000</v>
      </c>
      <c r="E77" s="3">
        <v>18949000</v>
      </c>
      <c r="F77" s="3">
        <v>25362000</v>
      </c>
      <c r="G77" s="3">
        <v>42572000</v>
      </c>
      <c r="H77" s="3">
        <v>69792000</v>
      </c>
      <c r="I77" s="3">
        <v>77127000</v>
      </c>
      <c r="J77" s="3">
        <v>67300000</v>
      </c>
      <c r="K77" s="3">
        <v>102478000</v>
      </c>
      <c r="L77" s="3">
        <v>127882000</v>
      </c>
      <c r="M77" s="3">
        <v>87970000</v>
      </c>
      <c r="N77" s="3">
        <v>76982000</v>
      </c>
      <c r="O77" s="3">
        <v>195140000</v>
      </c>
      <c r="P77" s="3">
        <v>370600000</v>
      </c>
      <c r="Q77" s="4">
        <v>704800000</v>
      </c>
      <c r="R77" s="3">
        <v>680500000</v>
      </c>
      <c r="S77" s="3">
        <v>370600000</v>
      </c>
      <c r="T77" s="3">
        <v>697600000</v>
      </c>
      <c r="U77" s="3">
        <v>704800000</v>
      </c>
    </row>
    <row r="78" spans="1:21" ht="16" x14ac:dyDescent="0.2">
      <c r="A78" s="2" t="s">
        <v>89</v>
      </c>
      <c r="B78" s="3">
        <v>98536000</v>
      </c>
      <c r="C78" s="3" t="s">
        <v>26</v>
      </c>
      <c r="D78" s="3">
        <v>103762000</v>
      </c>
      <c r="E78" s="3">
        <v>113773000</v>
      </c>
      <c r="F78" s="3">
        <v>110110000</v>
      </c>
      <c r="G78" s="3">
        <v>139367000</v>
      </c>
      <c r="H78" s="3">
        <v>182860000</v>
      </c>
      <c r="I78" s="3">
        <v>176129000</v>
      </c>
      <c r="J78" s="3">
        <v>188517000</v>
      </c>
      <c r="K78" s="3">
        <v>246462000</v>
      </c>
      <c r="L78" s="3">
        <v>297512000</v>
      </c>
      <c r="M78" s="3">
        <v>286172000</v>
      </c>
      <c r="N78" s="3">
        <v>314127000</v>
      </c>
      <c r="O78" s="3">
        <v>459245000</v>
      </c>
      <c r="P78" s="3">
        <v>685500000</v>
      </c>
      <c r="Q78" s="4">
        <v>704800000</v>
      </c>
      <c r="R78" s="3">
        <v>680500000</v>
      </c>
      <c r="S78" s="3">
        <v>685500000</v>
      </c>
      <c r="T78" s="3">
        <v>697600000</v>
      </c>
      <c r="U78" s="3">
        <v>704800000</v>
      </c>
    </row>
    <row r="79" spans="1:21" ht="16" x14ac:dyDescent="0.2">
      <c r="A79" s="2" t="s">
        <v>90</v>
      </c>
      <c r="B79" s="3">
        <v>71144000</v>
      </c>
      <c r="C79" s="3" t="s">
        <v>26</v>
      </c>
      <c r="D79" s="3">
        <v>84130000</v>
      </c>
      <c r="E79" s="3">
        <v>94824000</v>
      </c>
      <c r="F79" s="3">
        <v>84748000</v>
      </c>
      <c r="G79" s="3">
        <v>96795000</v>
      </c>
      <c r="H79" s="3">
        <v>113068000</v>
      </c>
      <c r="I79" s="3">
        <v>99002000</v>
      </c>
      <c r="J79" s="3">
        <v>121217000</v>
      </c>
      <c r="K79" s="3">
        <v>143984000</v>
      </c>
      <c r="L79" s="3">
        <v>169630000</v>
      </c>
      <c r="M79" s="3">
        <v>198202000</v>
      </c>
      <c r="N79" s="3">
        <v>237145000</v>
      </c>
      <c r="O79" s="3">
        <v>264105000</v>
      </c>
      <c r="P79" s="3">
        <v>314900000</v>
      </c>
      <c r="Q79" s="4" t="s">
        <v>26</v>
      </c>
      <c r="R79" s="3" t="s">
        <v>26</v>
      </c>
      <c r="S79" s="3">
        <v>314900000</v>
      </c>
      <c r="T79" s="3" t="s">
        <v>26</v>
      </c>
      <c r="U79" s="3" t="s">
        <v>26</v>
      </c>
    </row>
    <row r="80" spans="1:21" ht="16" x14ac:dyDescent="0.2">
      <c r="A80" s="2" t="s">
        <v>91</v>
      </c>
      <c r="B80" s="3" t="s">
        <v>26</v>
      </c>
      <c r="C80" s="3" t="s">
        <v>26</v>
      </c>
      <c r="D80" s="3" t="s">
        <v>26</v>
      </c>
      <c r="E80" s="3" t="s">
        <v>26</v>
      </c>
      <c r="F80" s="3" t="s">
        <v>26</v>
      </c>
      <c r="G80" s="3" t="s">
        <v>26</v>
      </c>
      <c r="H80" s="3" t="s">
        <v>26</v>
      </c>
      <c r="I80" s="3" t="s">
        <v>26</v>
      </c>
      <c r="J80" s="3" t="s">
        <v>26</v>
      </c>
      <c r="K80" s="3" t="s">
        <v>26</v>
      </c>
      <c r="L80" s="3" t="s">
        <v>26</v>
      </c>
      <c r="M80" s="3" t="s">
        <v>26</v>
      </c>
      <c r="N80" s="3" t="s">
        <v>26</v>
      </c>
      <c r="O80" s="3" t="s">
        <v>26</v>
      </c>
      <c r="P80" s="3" t="s">
        <v>26</v>
      </c>
      <c r="Q80" s="4" t="s">
        <v>26</v>
      </c>
      <c r="R80" s="3" t="s">
        <v>26</v>
      </c>
      <c r="S80" s="3" t="s">
        <v>26</v>
      </c>
      <c r="T80" s="3" t="s">
        <v>26</v>
      </c>
      <c r="U80" s="3" t="s">
        <v>26</v>
      </c>
    </row>
    <row r="81" spans="1:21" ht="16" x14ac:dyDescent="0.2">
      <c r="A81" s="2" t="s">
        <v>92</v>
      </c>
      <c r="B81" s="3" t="s">
        <v>26</v>
      </c>
      <c r="C81" s="3" t="s">
        <v>26</v>
      </c>
      <c r="D81" s="3" t="s">
        <v>26</v>
      </c>
      <c r="E81" s="3" t="s">
        <v>26</v>
      </c>
      <c r="F81" s="3" t="s">
        <v>26</v>
      </c>
      <c r="G81" s="3" t="s">
        <v>26</v>
      </c>
      <c r="H81" s="3" t="s">
        <v>26</v>
      </c>
      <c r="I81" s="3" t="s">
        <v>26</v>
      </c>
      <c r="J81" s="3" t="s">
        <v>26</v>
      </c>
      <c r="K81" s="3" t="s">
        <v>26</v>
      </c>
      <c r="L81" s="3" t="s">
        <v>26</v>
      </c>
      <c r="M81" s="3" t="s">
        <v>26</v>
      </c>
      <c r="N81" s="3" t="s">
        <v>26</v>
      </c>
      <c r="O81" s="3" t="s">
        <v>26</v>
      </c>
      <c r="P81" s="3" t="s">
        <v>26</v>
      </c>
      <c r="Q81" s="4" t="s">
        <v>26</v>
      </c>
      <c r="R81" s="3" t="s">
        <v>26</v>
      </c>
      <c r="S81" s="3" t="s">
        <v>26</v>
      </c>
      <c r="T81" s="3" t="s">
        <v>26</v>
      </c>
      <c r="U81" s="3" t="s">
        <v>26</v>
      </c>
    </row>
    <row r="82" spans="1:21" ht="16" x14ac:dyDescent="0.2">
      <c r="A82" s="2" t="s">
        <v>93</v>
      </c>
      <c r="B82" s="3" t="s">
        <v>26</v>
      </c>
      <c r="C82" s="3" t="s">
        <v>26</v>
      </c>
      <c r="D82" s="3" t="s">
        <v>26</v>
      </c>
      <c r="E82" s="3" t="s">
        <v>26</v>
      </c>
      <c r="F82" s="3" t="s">
        <v>26</v>
      </c>
      <c r="G82" s="3" t="s">
        <v>26</v>
      </c>
      <c r="H82" s="3" t="s">
        <v>26</v>
      </c>
      <c r="I82" s="3" t="s">
        <v>26</v>
      </c>
      <c r="J82" s="3" t="s">
        <v>26</v>
      </c>
      <c r="K82" s="3" t="s">
        <v>26</v>
      </c>
      <c r="L82" s="3" t="s">
        <v>26</v>
      </c>
      <c r="M82" s="3" t="s">
        <v>26</v>
      </c>
      <c r="N82" s="3" t="s">
        <v>26</v>
      </c>
      <c r="O82" s="3" t="s">
        <v>26</v>
      </c>
      <c r="P82" s="3" t="s">
        <v>26</v>
      </c>
      <c r="Q82" s="4" t="s">
        <v>26</v>
      </c>
      <c r="R82" s="3" t="s">
        <v>26</v>
      </c>
      <c r="S82" s="3" t="s">
        <v>26</v>
      </c>
      <c r="T82" s="3" t="s">
        <v>26</v>
      </c>
      <c r="U82" s="3" t="s">
        <v>26</v>
      </c>
    </row>
    <row r="83" spans="1:21" ht="16" x14ac:dyDescent="0.2">
      <c r="A83" s="2" t="s">
        <v>94</v>
      </c>
      <c r="B83" s="3">
        <v>352955000</v>
      </c>
      <c r="C83" s="3">
        <v>371844000</v>
      </c>
      <c r="D83" s="3">
        <v>385424000</v>
      </c>
      <c r="E83" s="3">
        <v>386861000</v>
      </c>
      <c r="F83" s="3">
        <v>386325000</v>
      </c>
      <c r="G83" s="3">
        <v>357618000</v>
      </c>
      <c r="H83" s="3">
        <v>380000000</v>
      </c>
      <c r="I83" s="3">
        <v>467874000</v>
      </c>
      <c r="J83" s="3">
        <v>886612000</v>
      </c>
      <c r="K83" s="3">
        <v>1226186000</v>
      </c>
      <c r="L83" s="3">
        <v>1287348000</v>
      </c>
      <c r="M83" s="3">
        <v>1367511000</v>
      </c>
      <c r="N83" s="3">
        <v>1730721000</v>
      </c>
      <c r="O83" s="3">
        <v>2479991000</v>
      </c>
      <c r="P83" s="3">
        <v>12983400000</v>
      </c>
      <c r="Q83" s="4">
        <v>11965800000</v>
      </c>
      <c r="R83" s="3">
        <v>13594200000</v>
      </c>
      <c r="S83" s="3">
        <v>12983400000</v>
      </c>
      <c r="T83" s="3">
        <v>12572700000</v>
      </c>
      <c r="U83" s="3">
        <v>11965800000</v>
      </c>
    </row>
    <row r="84" spans="1:21" ht="16" x14ac:dyDescent="0.2">
      <c r="A84" s="2" t="s">
        <v>95</v>
      </c>
      <c r="B84" s="3">
        <v>319626000</v>
      </c>
      <c r="C84" s="3">
        <v>342306000</v>
      </c>
      <c r="D84" s="3">
        <v>381323000</v>
      </c>
      <c r="E84" s="3">
        <v>349190000</v>
      </c>
      <c r="F84" s="3">
        <v>330060000</v>
      </c>
      <c r="G84" s="3">
        <v>341324000</v>
      </c>
      <c r="H84" s="3">
        <v>346386000</v>
      </c>
      <c r="I84" s="3">
        <v>436520000</v>
      </c>
      <c r="J84" s="3">
        <v>851287000</v>
      </c>
      <c r="K84" s="3">
        <v>1142580000</v>
      </c>
      <c r="L84" s="3">
        <v>1058268000</v>
      </c>
      <c r="M84" s="3">
        <v>839532000</v>
      </c>
      <c r="N84" s="3">
        <v>1147789000</v>
      </c>
      <c r="O84" s="3">
        <v>1696917000</v>
      </c>
      <c r="P84" s="3">
        <v>12292500000</v>
      </c>
      <c r="Q84" s="4">
        <v>11647300000</v>
      </c>
      <c r="R84" s="3">
        <v>13046700000</v>
      </c>
      <c r="S84" s="3">
        <v>12292500000</v>
      </c>
      <c r="T84" s="3">
        <v>12165000000</v>
      </c>
      <c r="U84" s="3">
        <v>11647300000</v>
      </c>
    </row>
    <row r="85" spans="1:21" ht="16" x14ac:dyDescent="0.2">
      <c r="A85" s="2" t="s">
        <v>96</v>
      </c>
      <c r="B85" s="3">
        <v>220881000</v>
      </c>
      <c r="C85" s="3">
        <v>221746000</v>
      </c>
      <c r="D85" s="3">
        <v>225170000</v>
      </c>
      <c r="E85" s="3">
        <v>228169000</v>
      </c>
      <c r="F85" s="3">
        <v>225992000</v>
      </c>
      <c r="G85" s="3">
        <v>226705000</v>
      </c>
      <c r="H85" s="3">
        <v>217288000</v>
      </c>
      <c r="I85" s="3">
        <v>217080000</v>
      </c>
      <c r="J85" s="3">
        <v>359115000</v>
      </c>
      <c r="K85" s="3">
        <v>399530000</v>
      </c>
      <c r="L85" s="3">
        <v>381717000</v>
      </c>
      <c r="M85" s="3">
        <v>386494000</v>
      </c>
      <c r="N85" s="3">
        <v>535306000</v>
      </c>
      <c r="O85" s="3">
        <v>674554000</v>
      </c>
      <c r="P85" s="3">
        <v>6767100000</v>
      </c>
      <c r="Q85" s="4">
        <v>6600300000</v>
      </c>
      <c r="R85" s="3">
        <v>6788200000</v>
      </c>
      <c r="S85" s="3">
        <v>6767100000</v>
      </c>
      <c r="T85" s="3">
        <v>6769300000</v>
      </c>
      <c r="U85" s="3">
        <v>6600300000</v>
      </c>
    </row>
    <row r="86" spans="1:21" ht="16" x14ac:dyDescent="0.2">
      <c r="A86" s="2" t="s">
        <v>97</v>
      </c>
      <c r="B86" s="3">
        <v>98745000</v>
      </c>
      <c r="C86" s="3">
        <v>120560000</v>
      </c>
      <c r="D86" s="3">
        <v>156153000</v>
      </c>
      <c r="E86" s="3">
        <v>121021000</v>
      </c>
      <c r="F86" s="3">
        <v>104068000</v>
      </c>
      <c r="G86" s="3">
        <v>114619000</v>
      </c>
      <c r="H86" s="3">
        <v>129098000</v>
      </c>
      <c r="I86" s="3">
        <v>219440000</v>
      </c>
      <c r="J86" s="3">
        <v>492172000</v>
      </c>
      <c r="K86" s="3">
        <v>743050000</v>
      </c>
      <c r="L86" s="3">
        <v>676551000</v>
      </c>
      <c r="M86" s="3">
        <v>453038000</v>
      </c>
      <c r="N86" s="3">
        <v>612483000</v>
      </c>
      <c r="O86" s="3">
        <v>1022363000</v>
      </c>
      <c r="P86" s="3">
        <v>5525400000</v>
      </c>
      <c r="Q86" s="4">
        <v>5047000000</v>
      </c>
      <c r="R86" s="3">
        <v>6258500000</v>
      </c>
      <c r="S86" s="3">
        <v>5525400000</v>
      </c>
      <c r="T86" s="3">
        <v>5395700000</v>
      </c>
      <c r="U86" s="3">
        <v>5047000000</v>
      </c>
    </row>
    <row r="87" spans="1:21" ht="16" x14ac:dyDescent="0.2">
      <c r="A87" s="2" t="s">
        <v>98</v>
      </c>
      <c r="B87" s="3" t="s">
        <v>26</v>
      </c>
      <c r="C87" s="3" t="s">
        <v>26</v>
      </c>
      <c r="D87" s="3" t="s">
        <v>26</v>
      </c>
      <c r="E87" s="3" t="s">
        <v>26</v>
      </c>
      <c r="F87" s="3" t="s">
        <v>26</v>
      </c>
      <c r="G87" s="3" t="s">
        <v>26</v>
      </c>
      <c r="H87" s="3" t="s">
        <v>26</v>
      </c>
      <c r="I87" s="3" t="s">
        <v>26</v>
      </c>
      <c r="J87" s="3" t="s">
        <v>26</v>
      </c>
      <c r="K87" s="3" t="s">
        <v>26</v>
      </c>
      <c r="L87" s="3" t="s">
        <v>26</v>
      </c>
      <c r="M87" s="3" t="s">
        <v>26</v>
      </c>
      <c r="N87" s="3" t="s">
        <v>26</v>
      </c>
      <c r="O87" s="3" t="s">
        <v>26</v>
      </c>
      <c r="P87" s="3" t="s">
        <v>26</v>
      </c>
      <c r="Q87" s="4" t="s">
        <v>26</v>
      </c>
      <c r="R87" s="3" t="s">
        <v>26</v>
      </c>
      <c r="S87" s="3" t="s">
        <v>26</v>
      </c>
      <c r="T87" s="3" t="s">
        <v>26</v>
      </c>
      <c r="U87" s="3" t="s">
        <v>26</v>
      </c>
    </row>
    <row r="88" spans="1:21" ht="16" x14ac:dyDescent="0.2">
      <c r="A88" s="2" t="s">
        <v>99</v>
      </c>
      <c r="B88" s="3" t="s">
        <v>26</v>
      </c>
      <c r="C88" s="3" t="s">
        <v>26</v>
      </c>
      <c r="D88" s="3" t="s">
        <v>26</v>
      </c>
      <c r="E88" s="3" t="s">
        <v>26</v>
      </c>
      <c r="F88" s="3" t="s">
        <v>26</v>
      </c>
      <c r="G88" s="3" t="s">
        <v>26</v>
      </c>
      <c r="H88" s="3" t="s">
        <v>26</v>
      </c>
      <c r="I88" s="3" t="s">
        <v>26</v>
      </c>
      <c r="J88" s="3" t="s">
        <v>26</v>
      </c>
      <c r="K88" s="3" t="s">
        <v>26</v>
      </c>
      <c r="L88" s="3" t="s">
        <v>26</v>
      </c>
      <c r="M88" s="3" t="s">
        <v>26</v>
      </c>
      <c r="N88" s="3" t="s">
        <v>26</v>
      </c>
      <c r="O88" s="3" t="s">
        <v>26</v>
      </c>
      <c r="P88" s="3" t="s">
        <v>26</v>
      </c>
      <c r="Q88" s="4" t="s">
        <v>26</v>
      </c>
      <c r="R88" s="3" t="s">
        <v>26</v>
      </c>
      <c r="S88" s="3" t="s">
        <v>26</v>
      </c>
      <c r="T88" s="3" t="s">
        <v>26</v>
      </c>
      <c r="U88" s="3" t="s">
        <v>26</v>
      </c>
    </row>
    <row r="89" spans="1:21" ht="16" x14ac:dyDescent="0.2">
      <c r="A89" s="2" t="s">
        <v>100</v>
      </c>
      <c r="B89" s="3">
        <v>33329000</v>
      </c>
      <c r="C89" s="3">
        <v>29538000</v>
      </c>
      <c r="D89" s="3">
        <v>4101000</v>
      </c>
      <c r="E89" s="3">
        <v>37671000</v>
      </c>
      <c r="F89" s="3">
        <v>56265000</v>
      </c>
      <c r="G89" s="3">
        <v>16294000</v>
      </c>
      <c r="H89" s="3">
        <v>33614000</v>
      </c>
      <c r="I89" s="3">
        <v>31354000</v>
      </c>
      <c r="J89" s="3">
        <v>35325000</v>
      </c>
      <c r="K89" s="3">
        <v>83606000</v>
      </c>
      <c r="L89" s="3">
        <v>229080000</v>
      </c>
      <c r="M89" s="3">
        <v>527979000</v>
      </c>
      <c r="N89" s="3">
        <v>582932000</v>
      </c>
      <c r="O89" s="3">
        <v>783074000</v>
      </c>
      <c r="P89" s="3">
        <v>690900000</v>
      </c>
      <c r="Q89" s="4">
        <v>318500000</v>
      </c>
      <c r="R89" s="3">
        <v>547500000</v>
      </c>
      <c r="S89" s="3">
        <v>690900000</v>
      </c>
      <c r="T89" s="3">
        <v>407700000</v>
      </c>
      <c r="U89" s="3">
        <v>318500000</v>
      </c>
    </row>
    <row r="90" spans="1:21" ht="16" x14ac:dyDescent="0.2">
      <c r="A90" s="2" t="s">
        <v>101</v>
      </c>
      <c r="B90" s="3">
        <v>1008571000</v>
      </c>
      <c r="C90" s="3">
        <v>1048256000</v>
      </c>
      <c r="D90" s="3">
        <v>971659000</v>
      </c>
      <c r="E90" s="3">
        <v>1149427000</v>
      </c>
      <c r="F90" s="3">
        <v>1277839000</v>
      </c>
      <c r="G90" s="3">
        <v>1799630000</v>
      </c>
      <c r="H90" s="3">
        <v>2231100000</v>
      </c>
      <c r="I90" s="3">
        <v>2590277000</v>
      </c>
      <c r="J90" s="3">
        <v>3149154000</v>
      </c>
      <c r="K90" s="3">
        <v>3737841000</v>
      </c>
      <c r="L90" s="3">
        <v>4243065000</v>
      </c>
      <c r="M90" s="3">
        <v>4948832000</v>
      </c>
      <c r="N90" s="3">
        <v>6028218000</v>
      </c>
      <c r="O90" s="3">
        <v>6546219000</v>
      </c>
      <c r="P90" s="3">
        <v>15862100000</v>
      </c>
      <c r="Q90" s="4">
        <v>15207400000</v>
      </c>
      <c r="R90" s="3">
        <v>16881400000</v>
      </c>
      <c r="S90" s="3">
        <v>15862100000</v>
      </c>
      <c r="T90" s="3">
        <v>15525300000</v>
      </c>
      <c r="U90" s="3">
        <v>15207400000</v>
      </c>
    </row>
    <row r="91" spans="1:21" ht="16" x14ac:dyDescent="0.2">
      <c r="A91" s="2" t="s">
        <v>102</v>
      </c>
      <c r="B91" s="3">
        <v>347959000</v>
      </c>
      <c r="C91" s="3">
        <v>287329000</v>
      </c>
      <c r="D91" s="3">
        <v>214612000</v>
      </c>
      <c r="E91" s="3">
        <v>181104000</v>
      </c>
      <c r="F91" s="3">
        <v>308848000</v>
      </c>
      <c r="G91" s="3">
        <v>413069000</v>
      </c>
      <c r="H91" s="3">
        <v>483527000</v>
      </c>
      <c r="I91" s="3">
        <v>637927000</v>
      </c>
      <c r="J91" s="3">
        <v>782767000</v>
      </c>
      <c r="K91" s="3">
        <v>949777000</v>
      </c>
      <c r="L91" s="3">
        <v>1108492000</v>
      </c>
      <c r="M91" s="3">
        <v>1235568000</v>
      </c>
      <c r="N91" s="3">
        <v>1275091000</v>
      </c>
      <c r="O91" s="3">
        <v>1200773000</v>
      </c>
      <c r="P91" s="3">
        <v>1365800000</v>
      </c>
      <c r="Q91" s="4">
        <v>1448000000</v>
      </c>
      <c r="R91" s="3">
        <v>1464900000</v>
      </c>
      <c r="S91" s="3">
        <v>1365800000</v>
      </c>
      <c r="T91" s="3">
        <v>1313800000</v>
      </c>
      <c r="U91" s="3">
        <v>1448000000</v>
      </c>
    </row>
    <row r="92" spans="1:21" ht="16" x14ac:dyDescent="0.2">
      <c r="A92" s="2" t="s">
        <v>103</v>
      </c>
      <c r="B92" s="3">
        <v>172976000</v>
      </c>
      <c r="C92" s="3">
        <v>73549000</v>
      </c>
      <c r="D92" s="3">
        <v>56153000</v>
      </c>
      <c r="E92" s="3">
        <v>46681000</v>
      </c>
      <c r="F92" s="3">
        <v>79932000</v>
      </c>
      <c r="G92" s="3">
        <v>16452000</v>
      </c>
      <c r="H92" s="3">
        <v>38789000</v>
      </c>
      <c r="I92" s="3">
        <v>30448000</v>
      </c>
      <c r="J92" s="3">
        <v>31892000</v>
      </c>
      <c r="K92" s="3">
        <v>35029000</v>
      </c>
      <c r="L92" s="3">
        <v>72797000</v>
      </c>
      <c r="M92" s="3">
        <v>65684000</v>
      </c>
      <c r="N92" s="3">
        <v>71001000</v>
      </c>
      <c r="O92" s="3">
        <v>125882000</v>
      </c>
      <c r="P92" s="3">
        <v>140100000</v>
      </c>
      <c r="Q92" s="4">
        <v>131800000</v>
      </c>
      <c r="R92" s="3">
        <v>151600000</v>
      </c>
      <c r="S92" s="3">
        <v>140100000</v>
      </c>
      <c r="T92" s="3">
        <v>127500000</v>
      </c>
      <c r="U92" s="3">
        <v>131800000</v>
      </c>
    </row>
    <row r="93" spans="1:21" ht="16" x14ac:dyDescent="0.2">
      <c r="A93" s="2" t="s">
        <v>104</v>
      </c>
      <c r="B93" s="3">
        <v>41669000</v>
      </c>
      <c r="C93" s="3" t="s">
        <v>26</v>
      </c>
      <c r="D93" s="3">
        <v>12481000</v>
      </c>
      <c r="E93" s="3">
        <v>38490000</v>
      </c>
      <c r="F93" s="3">
        <v>53261000</v>
      </c>
      <c r="G93" s="3">
        <v>21954000</v>
      </c>
      <c r="H93" s="3">
        <v>11343000</v>
      </c>
      <c r="I93" s="3" t="s">
        <v>26</v>
      </c>
      <c r="J93" s="3" t="s">
        <v>26</v>
      </c>
      <c r="K93" s="3" t="s">
        <v>26</v>
      </c>
      <c r="L93" s="3" t="s">
        <v>26</v>
      </c>
      <c r="M93" s="3" t="s">
        <v>26</v>
      </c>
      <c r="N93" s="3" t="s">
        <v>26</v>
      </c>
      <c r="O93" s="3">
        <v>31300000</v>
      </c>
      <c r="P93" s="3">
        <v>47000000</v>
      </c>
      <c r="Q93" s="4">
        <v>93600000</v>
      </c>
      <c r="R93" s="3">
        <v>145600000</v>
      </c>
      <c r="S93" s="3">
        <v>47000000</v>
      </c>
      <c r="T93" s="3">
        <v>46400000</v>
      </c>
      <c r="U93" s="3">
        <v>93600000</v>
      </c>
    </row>
    <row r="94" spans="1:21" ht="16" x14ac:dyDescent="0.2">
      <c r="A94" s="2" t="s">
        <v>105</v>
      </c>
      <c r="B94" s="3" t="s">
        <v>26</v>
      </c>
      <c r="C94" s="3" t="s">
        <v>26</v>
      </c>
      <c r="D94" s="3" t="s">
        <v>26</v>
      </c>
      <c r="E94" s="3" t="s">
        <v>26</v>
      </c>
      <c r="F94" s="3" t="s">
        <v>26</v>
      </c>
      <c r="G94" s="3" t="s">
        <v>26</v>
      </c>
      <c r="H94" s="3" t="s">
        <v>26</v>
      </c>
      <c r="I94" s="3" t="s">
        <v>26</v>
      </c>
      <c r="J94" s="3" t="s">
        <v>26</v>
      </c>
      <c r="K94" s="3" t="s">
        <v>26</v>
      </c>
      <c r="L94" s="3" t="s">
        <v>26</v>
      </c>
      <c r="M94" s="3" t="s">
        <v>26</v>
      </c>
      <c r="N94" s="3" t="s">
        <v>26</v>
      </c>
      <c r="O94" s="3" t="s">
        <v>26</v>
      </c>
      <c r="P94" s="3" t="s">
        <v>26</v>
      </c>
      <c r="Q94" s="4" t="s">
        <v>26</v>
      </c>
      <c r="R94" s="3" t="s">
        <v>26</v>
      </c>
      <c r="S94" s="3" t="s">
        <v>26</v>
      </c>
      <c r="T94" s="3" t="s">
        <v>26</v>
      </c>
      <c r="U94" s="3" t="s">
        <v>26</v>
      </c>
    </row>
    <row r="95" spans="1:21" ht="16" x14ac:dyDescent="0.2">
      <c r="A95" s="2" t="s">
        <v>106</v>
      </c>
      <c r="B95" s="3">
        <v>133314000</v>
      </c>
      <c r="C95" s="3">
        <v>213780000</v>
      </c>
      <c r="D95" s="3">
        <v>145978000</v>
      </c>
      <c r="E95" s="3">
        <v>95933000</v>
      </c>
      <c r="F95" s="3">
        <v>175655000</v>
      </c>
      <c r="G95" s="3">
        <v>374663000</v>
      </c>
      <c r="H95" s="3">
        <v>433395000</v>
      </c>
      <c r="I95" s="3">
        <v>607479000</v>
      </c>
      <c r="J95" s="3">
        <v>750875000</v>
      </c>
      <c r="K95" s="3">
        <v>914748000</v>
      </c>
      <c r="L95" s="3">
        <v>1035695000</v>
      </c>
      <c r="M95" s="3">
        <v>1169884000</v>
      </c>
      <c r="N95" s="3">
        <v>1204090000</v>
      </c>
      <c r="O95" s="3">
        <v>1043591000</v>
      </c>
      <c r="P95" s="3">
        <v>1178700000</v>
      </c>
      <c r="Q95" s="4">
        <v>1222600000</v>
      </c>
      <c r="R95" s="3">
        <v>1167700000</v>
      </c>
      <c r="S95" s="3">
        <v>1178700000</v>
      </c>
      <c r="T95" s="3">
        <v>1139900000</v>
      </c>
      <c r="U95" s="3">
        <v>1222600000</v>
      </c>
    </row>
    <row r="96" spans="1:21" ht="16" x14ac:dyDescent="0.2">
      <c r="A96" s="2" t="s">
        <v>107</v>
      </c>
      <c r="B96" s="3" t="s">
        <v>26</v>
      </c>
      <c r="C96" s="3" t="s">
        <v>26</v>
      </c>
      <c r="D96" s="3" t="s">
        <v>26</v>
      </c>
      <c r="E96" s="3" t="s">
        <v>26</v>
      </c>
      <c r="F96" s="3" t="s">
        <v>26</v>
      </c>
      <c r="G96" s="3" t="s">
        <v>26</v>
      </c>
      <c r="H96" s="3" t="s">
        <v>26</v>
      </c>
      <c r="I96" s="3" t="s">
        <v>26</v>
      </c>
      <c r="J96" s="3" t="s">
        <v>26</v>
      </c>
      <c r="K96" s="3" t="s">
        <v>26</v>
      </c>
      <c r="L96" s="3" t="s">
        <v>26</v>
      </c>
      <c r="M96" s="3">
        <v>25187000</v>
      </c>
      <c r="N96" s="3">
        <v>31595000</v>
      </c>
      <c r="O96" s="3">
        <v>38921000</v>
      </c>
      <c r="P96" s="3">
        <v>1407000000</v>
      </c>
      <c r="Q96" s="4">
        <v>434600000</v>
      </c>
      <c r="R96" s="3">
        <v>408500000</v>
      </c>
      <c r="S96" s="3">
        <v>1407000000</v>
      </c>
      <c r="T96" s="3">
        <v>432700000</v>
      </c>
      <c r="U96" s="3">
        <v>434600000</v>
      </c>
    </row>
    <row r="97" spans="1:21" ht="16" x14ac:dyDescent="0.2">
      <c r="A97" s="2" t="s">
        <v>108</v>
      </c>
      <c r="B97" s="3" t="s">
        <v>26</v>
      </c>
      <c r="C97" s="3" t="s">
        <v>26</v>
      </c>
      <c r="D97" s="3" t="s">
        <v>26</v>
      </c>
      <c r="E97" s="3" t="s">
        <v>26</v>
      </c>
      <c r="F97" s="3" t="s">
        <v>26</v>
      </c>
      <c r="G97" s="3" t="s">
        <v>26</v>
      </c>
      <c r="H97" s="3" t="s">
        <v>26</v>
      </c>
      <c r="I97" s="3" t="s">
        <v>26</v>
      </c>
      <c r="J97" s="3" t="s">
        <v>26</v>
      </c>
      <c r="K97" s="3" t="s">
        <v>26</v>
      </c>
      <c r="L97" s="3" t="s">
        <v>26</v>
      </c>
      <c r="M97" s="3" t="s">
        <v>26</v>
      </c>
      <c r="N97" s="3" t="s">
        <v>26</v>
      </c>
      <c r="O97" s="3" t="s">
        <v>26</v>
      </c>
      <c r="P97" s="3">
        <v>1346800000</v>
      </c>
      <c r="Q97" s="4">
        <v>373100000</v>
      </c>
      <c r="R97" s="3">
        <v>350000000</v>
      </c>
      <c r="S97" s="3">
        <v>1346800000</v>
      </c>
      <c r="T97" s="3">
        <v>372100000</v>
      </c>
      <c r="U97" s="3">
        <v>373100000</v>
      </c>
    </row>
    <row r="98" spans="1:21" ht="16" x14ac:dyDescent="0.2">
      <c r="A98" s="2" t="s">
        <v>109</v>
      </c>
      <c r="B98" s="3" t="s">
        <v>26</v>
      </c>
      <c r="C98" s="3" t="s">
        <v>26</v>
      </c>
      <c r="D98" s="3" t="s">
        <v>26</v>
      </c>
      <c r="E98" s="3" t="s">
        <v>26</v>
      </c>
      <c r="F98" s="3" t="s">
        <v>26</v>
      </c>
      <c r="G98" s="3" t="s">
        <v>26</v>
      </c>
      <c r="H98" s="3" t="s">
        <v>26</v>
      </c>
      <c r="I98" s="3" t="s">
        <v>26</v>
      </c>
      <c r="J98" s="3" t="s">
        <v>26</v>
      </c>
      <c r="K98" s="3" t="s">
        <v>26</v>
      </c>
      <c r="L98" s="3" t="s">
        <v>26</v>
      </c>
      <c r="M98" s="3">
        <v>25187000</v>
      </c>
      <c r="N98" s="3">
        <v>31595000</v>
      </c>
      <c r="O98" s="3">
        <v>38921000</v>
      </c>
      <c r="P98" s="3">
        <v>60200000</v>
      </c>
      <c r="Q98" s="4">
        <v>61500000</v>
      </c>
      <c r="R98" s="3">
        <v>58500000</v>
      </c>
      <c r="S98" s="3">
        <v>60200000</v>
      </c>
      <c r="T98" s="3">
        <v>60600000</v>
      </c>
      <c r="U98" s="3">
        <v>61500000</v>
      </c>
    </row>
    <row r="99" spans="1:21" ht="16" x14ac:dyDescent="0.2">
      <c r="A99" s="2" t="s">
        <v>110</v>
      </c>
      <c r="B99" s="3">
        <v>6334000</v>
      </c>
      <c r="C99" s="3">
        <v>14146000</v>
      </c>
      <c r="D99" s="3">
        <v>16276000</v>
      </c>
      <c r="E99" s="3">
        <v>37621000</v>
      </c>
      <c r="F99" s="3">
        <v>28151000</v>
      </c>
      <c r="G99" s="3">
        <v>61751000</v>
      </c>
      <c r="H99" s="3">
        <v>482733000</v>
      </c>
      <c r="I99" s="3">
        <v>582484000</v>
      </c>
      <c r="J99" s="3">
        <v>903125000</v>
      </c>
      <c r="K99" s="3">
        <v>777152000</v>
      </c>
      <c r="L99" s="3">
        <v>843302000</v>
      </c>
      <c r="M99" s="3">
        <v>777784000</v>
      </c>
      <c r="N99" s="3">
        <v>928029000</v>
      </c>
      <c r="O99" s="3">
        <v>865270000</v>
      </c>
      <c r="P99" s="3">
        <v>1078800000</v>
      </c>
      <c r="Q99" s="4">
        <v>1117500000</v>
      </c>
      <c r="R99" s="3">
        <v>1136400000</v>
      </c>
      <c r="S99" s="3">
        <v>1078800000</v>
      </c>
      <c r="T99" s="3">
        <v>991500000</v>
      </c>
      <c r="U99" s="3">
        <v>1117500000</v>
      </c>
    </row>
    <row r="100" spans="1:21" ht="16" x14ac:dyDescent="0.2">
      <c r="A100" s="2" t="s">
        <v>111</v>
      </c>
      <c r="B100" s="3">
        <v>6334000</v>
      </c>
      <c r="C100" s="3">
        <v>10352000</v>
      </c>
      <c r="D100" s="3">
        <v>13434000</v>
      </c>
      <c r="E100" s="3">
        <v>13864000</v>
      </c>
      <c r="F100" s="3">
        <v>26919000</v>
      </c>
      <c r="G100" s="3">
        <v>61195000</v>
      </c>
      <c r="H100" s="3">
        <v>482733000</v>
      </c>
      <c r="I100" s="3">
        <v>582484000</v>
      </c>
      <c r="J100" s="3">
        <v>903125000</v>
      </c>
      <c r="K100" s="3">
        <v>777152000</v>
      </c>
      <c r="L100" s="3">
        <v>843302000</v>
      </c>
      <c r="M100" s="3">
        <v>777784000</v>
      </c>
      <c r="N100" s="3">
        <v>928029000</v>
      </c>
      <c r="O100" s="3">
        <v>865270000</v>
      </c>
      <c r="P100" s="3">
        <v>1078800000</v>
      </c>
      <c r="Q100" s="4">
        <v>1117500000</v>
      </c>
      <c r="R100" s="3">
        <v>1136400000</v>
      </c>
      <c r="S100" s="3">
        <v>1078800000</v>
      </c>
      <c r="T100" s="3">
        <v>991500000</v>
      </c>
      <c r="U100" s="3">
        <v>1117500000</v>
      </c>
    </row>
    <row r="101" spans="1:21" ht="16" x14ac:dyDescent="0.2">
      <c r="A101" s="2" t="s">
        <v>112</v>
      </c>
      <c r="B101" s="3" t="s">
        <v>26</v>
      </c>
      <c r="C101" s="3" t="s">
        <v>26</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4" t="s">
        <v>26</v>
      </c>
      <c r="R101" s="3" t="s">
        <v>26</v>
      </c>
      <c r="S101" s="3" t="s">
        <v>26</v>
      </c>
      <c r="T101" s="3" t="s">
        <v>26</v>
      </c>
      <c r="U101" s="3" t="s">
        <v>26</v>
      </c>
    </row>
    <row r="102" spans="1:21" ht="16" x14ac:dyDescent="0.2">
      <c r="A102" s="2" t="s">
        <v>113</v>
      </c>
      <c r="B102" s="3" t="s">
        <v>26</v>
      </c>
      <c r="C102" s="3" t="s">
        <v>26</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4" t="s">
        <v>26</v>
      </c>
      <c r="R102" s="3" t="s">
        <v>26</v>
      </c>
      <c r="S102" s="3" t="s">
        <v>26</v>
      </c>
      <c r="T102" s="3" t="s">
        <v>26</v>
      </c>
      <c r="U102" s="3" t="s">
        <v>26</v>
      </c>
    </row>
    <row r="103" spans="1:21" ht="16" x14ac:dyDescent="0.2">
      <c r="A103" s="2" t="s">
        <v>114</v>
      </c>
      <c r="B103" s="3" t="s">
        <v>26</v>
      </c>
      <c r="C103" s="3">
        <v>3794000</v>
      </c>
      <c r="D103" s="3">
        <v>2842000</v>
      </c>
      <c r="E103" s="3">
        <v>23757000</v>
      </c>
      <c r="F103" s="3">
        <v>1232000</v>
      </c>
      <c r="G103" s="3">
        <v>556000</v>
      </c>
      <c r="H103" s="3" t="s">
        <v>26</v>
      </c>
      <c r="I103" s="3" t="s">
        <v>26</v>
      </c>
      <c r="J103" s="3" t="s">
        <v>26</v>
      </c>
      <c r="K103" s="3" t="s">
        <v>26</v>
      </c>
      <c r="L103" s="3" t="s">
        <v>26</v>
      </c>
      <c r="M103" s="3" t="s">
        <v>26</v>
      </c>
      <c r="N103" s="3" t="s">
        <v>26</v>
      </c>
      <c r="O103" s="3" t="s">
        <v>26</v>
      </c>
      <c r="P103" s="3" t="s">
        <v>26</v>
      </c>
      <c r="Q103" s="4" t="s">
        <v>26</v>
      </c>
      <c r="R103" s="3" t="s">
        <v>26</v>
      </c>
      <c r="S103" s="3" t="s">
        <v>26</v>
      </c>
      <c r="T103" s="3" t="s">
        <v>26</v>
      </c>
      <c r="U103" s="3" t="s">
        <v>26</v>
      </c>
    </row>
    <row r="104" spans="1:21" ht="16" x14ac:dyDescent="0.2">
      <c r="A104" s="2" t="s">
        <v>115</v>
      </c>
      <c r="B104" s="3">
        <v>354293000</v>
      </c>
      <c r="C104" s="3">
        <v>301475000</v>
      </c>
      <c r="D104" s="3">
        <v>230888000</v>
      </c>
      <c r="E104" s="3">
        <v>218725000</v>
      </c>
      <c r="F104" s="3">
        <v>336999000</v>
      </c>
      <c r="G104" s="3">
        <v>474820000</v>
      </c>
      <c r="H104" s="3">
        <v>966260000</v>
      </c>
      <c r="I104" s="3">
        <v>1220411000</v>
      </c>
      <c r="J104" s="3">
        <v>1685892000</v>
      </c>
      <c r="K104" s="3">
        <v>1726929000</v>
      </c>
      <c r="L104" s="3">
        <v>1951794000</v>
      </c>
      <c r="M104" s="3">
        <v>2038539000</v>
      </c>
      <c r="N104" s="3">
        <v>2234715000</v>
      </c>
      <c r="O104" s="3">
        <v>2104964000</v>
      </c>
      <c r="P104" s="3">
        <v>3851600000</v>
      </c>
      <c r="Q104" s="4">
        <v>3000100000</v>
      </c>
      <c r="R104" s="3">
        <v>3009800000</v>
      </c>
      <c r="S104" s="3">
        <v>3851600000</v>
      </c>
      <c r="T104" s="3">
        <v>2738000000</v>
      </c>
      <c r="U104" s="3">
        <v>3000100000</v>
      </c>
    </row>
    <row r="105" spans="1:21" ht="16" x14ac:dyDescent="0.2">
      <c r="A105" s="2" t="s">
        <v>116</v>
      </c>
      <c r="B105" s="3">
        <v>138000000</v>
      </c>
      <c r="C105" s="3">
        <v>104050000</v>
      </c>
      <c r="D105" s="3">
        <v>107239000</v>
      </c>
      <c r="E105" s="3">
        <v>316340000</v>
      </c>
      <c r="F105" s="3">
        <v>335202000</v>
      </c>
      <c r="G105" s="3">
        <v>454031000</v>
      </c>
      <c r="H105" s="3">
        <v>476057000</v>
      </c>
      <c r="I105" s="3">
        <v>497935000</v>
      </c>
      <c r="J105" s="3">
        <v>251929000</v>
      </c>
      <c r="K105" s="3">
        <v>8068000</v>
      </c>
      <c r="L105" s="3" t="s">
        <v>26</v>
      </c>
      <c r="M105" s="3">
        <v>152059000</v>
      </c>
      <c r="N105" s="3">
        <v>159671000</v>
      </c>
      <c r="O105" s="3">
        <v>211297000</v>
      </c>
      <c r="P105" s="3">
        <v>2080000000</v>
      </c>
      <c r="Q105" s="4">
        <v>3080100000</v>
      </c>
      <c r="R105" s="3">
        <v>3089700000</v>
      </c>
      <c r="S105" s="3">
        <v>2080000000</v>
      </c>
      <c r="T105" s="3">
        <v>3059400000</v>
      </c>
      <c r="U105" s="3">
        <v>3080100000</v>
      </c>
    </row>
    <row r="106" spans="1:21" ht="16" x14ac:dyDescent="0.2">
      <c r="A106" s="2" t="s">
        <v>117</v>
      </c>
      <c r="B106" s="3">
        <v>138000000</v>
      </c>
      <c r="C106" s="3">
        <v>104050000</v>
      </c>
      <c r="D106" s="3">
        <v>107239000</v>
      </c>
      <c r="E106" s="3">
        <v>316340000</v>
      </c>
      <c r="F106" s="3">
        <v>335202000</v>
      </c>
      <c r="G106" s="3">
        <v>454031000</v>
      </c>
      <c r="H106" s="3">
        <v>476057000</v>
      </c>
      <c r="I106" s="3">
        <v>497935000</v>
      </c>
      <c r="J106" s="3">
        <v>251929000</v>
      </c>
      <c r="K106" s="3">
        <v>8068000</v>
      </c>
      <c r="L106" s="3" t="s">
        <v>26</v>
      </c>
      <c r="M106" s="3" t="s">
        <v>26</v>
      </c>
      <c r="N106" s="3" t="s">
        <v>26</v>
      </c>
      <c r="O106" s="3" t="s">
        <v>26</v>
      </c>
      <c r="P106" s="3">
        <v>1733000000</v>
      </c>
      <c r="Q106" s="4">
        <v>2707100000</v>
      </c>
      <c r="R106" s="3">
        <v>2735500000</v>
      </c>
      <c r="S106" s="3">
        <v>1733000000</v>
      </c>
      <c r="T106" s="3">
        <v>2704700000</v>
      </c>
      <c r="U106" s="3">
        <v>2707100000</v>
      </c>
    </row>
    <row r="107" spans="1:21" ht="16" x14ac:dyDescent="0.2">
      <c r="A107" s="2" t="s">
        <v>118</v>
      </c>
      <c r="B107" s="3" t="s">
        <v>26</v>
      </c>
      <c r="C107" s="3" t="s">
        <v>26</v>
      </c>
      <c r="D107" s="3" t="s">
        <v>26</v>
      </c>
      <c r="E107" s="3" t="s">
        <v>26</v>
      </c>
      <c r="F107" s="3" t="s">
        <v>26</v>
      </c>
      <c r="G107" s="3" t="s">
        <v>26</v>
      </c>
      <c r="H107" s="3" t="s">
        <v>26</v>
      </c>
      <c r="I107" s="3" t="s">
        <v>26</v>
      </c>
      <c r="J107" s="3" t="s">
        <v>26</v>
      </c>
      <c r="K107" s="3" t="s">
        <v>26</v>
      </c>
      <c r="L107" s="3" t="s">
        <v>26</v>
      </c>
      <c r="M107" s="3">
        <v>152059000</v>
      </c>
      <c r="N107" s="3">
        <v>159671000</v>
      </c>
      <c r="O107" s="3">
        <v>211297000</v>
      </c>
      <c r="P107" s="3">
        <v>347000000</v>
      </c>
      <c r="Q107" s="4">
        <v>373000000</v>
      </c>
      <c r="R107" s="3">
        <v>354200000</v>
      </c>
      <c r="S107" s="3">
        <v>347000000</v>
      </c>
      <c r="T107" s="3">
        <v>354700000</v>
      </c>
      <c r="U107" s="3">
        <v>373000000</v>
      </c>
    </row>
    <row r="108" spans="1:21" ht="16" x14ac:dyDescent="0.2">
      <c r="A108" s="2" t="s">
        <v>119</v>
      </c>
      <c r="B108" s="3">
        <v>10146000</v>
      </c>
      <c r="C108" s="3">
        <v>21548000</v>
      </c>
      <c r="D108" s="3">
        <v>18253000</v>
      </c>
      <c r="E108" s="3">
        <v>18635000</v>
      </c>
      <c r="F108" s="3">
        <v>17643000</v>
      </c>
      <c r="G108" s="3">
        <v>68973000</v>
      </c>
      <c r="H108" s="3">
        <v>225695000</v>
      </c>
      <c r="I108" s="3">
        <v>290546000</v>
      </c>
      <c r="J108" s="3">
        <v>207605000</v>
      </c>
      <c r="K108" s="3">
        <v>513874000</v>
      </c>
      <c r="L108" s="3">
        <v>250691000</v>
      </c>
      <c r="M108" s="3">
        <v>218990000</v>
      </c>
      <c r="N108" s="3">
        <v>301940000</v>
      </c>
      <c r="O108" s="3">
        <v>420299000</v>
      </c>
      <c r="P108" s="3">
        <v>888000000</v>
      </c>
      <c r="Q108" s="4">
        <v>697100000</v>
      </c>
      <c r="R108" s="3">
        <v>1231500000</v>
      </c>
      <c r="S108" s="3">
        <v>888000000</v>
      </c>
      <c r="T108" s="3">
        <v>787700000</v>
      </c>
      <c r="U108" s="3">
        <v>697100000</v>
      </c>
    </row>
    <row r="109" spans="1:21" ht="16" x14ac:dyDescent="0.2">
      <c r="A109" s="2" t="s">
        <v>120</v>
      </c>
      <c r="B109" s="3">
        <v>10146000</v>
      </c>
      <c r="C109" s="3">
        <v>9059000</v>
      </c>
      <c r="D109" s="3">
        <v>2961000</v>
      </c>
      <c r="E109" s="3" t="s">
        <v>26</v>
      </c>
      <c r="F109" s="3" t="s">
        <v>26</v>
      </c>
      <c r="G109" s="3">
        <v>18128000</v>
      </c>
      <c r="H109" s="3">
        <v>164618000</v>
      </c>
      <c r="I109" s="3">
        <v>216319000</v>
      </c>
      <c r="J109" s="3">
        <v>10406000</v>
      </c>
      <c r="K109" s="3">
        <v>355589000</v>
      </c>
      <c r="L109" s="3">
        <v>21058000</v>
      </c>
      <c r="M109" s="3">
        <v>28339000</v>
      </c>
      <c r="N109" s="3">
        <v>37302000</v>
      </c>
      <c r="O109" s="3">
        <v>70911000</v>
      </c>
      <c r="P109" s="3">
        <v>569500000</v>
      </c>
      <c r="Q109" s="4">
        <v>339100000</v>
      </c>
      <c r="R109" s="3">
        <v>742300000</v>
      </c>
      <c r="S109" s="3">
        <v>569500000</v>
      </c>
      <c r="T109" s="3">
        <v>457500000</v>
      </c>
      <c r="U109" s="3">
        <v>339100000</v>
      </c>
    </row>
    <row r="110" spans="1:21" ht="16" x14ac:dyDescent="0.2">
      <c r="A110" s="2" t="s">
        <v>121</v>
      </c>
      <c r="B110" s="3" t="s">
        <v>26</v>
      </c>
      <c r="C110" s="3" t="s">
        <v>26</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4" t="s">
        <v>26</v>
      </c>
      <c r="R110" s="3" t="s">
        <v>26</v>
      </c>
      <c r="S110" s="3" t="s">
        <v>26</v>
      </c>
      <c r="T110" s="3" t="s">
        <v>26</v>
      </c>
      <c r="U110" s="3" t="s">
        <v>26</v>
      </c>
    </row>
    <row r="111" spans="1:21" ht="16" x14ac:dyDescent="0.2">
      <c r="A111" s="2" t="s">
        <v>111</v>
      </c>
      <c r="B111" s="3" t="s">
        <v>26</v>
      </c>
      <c r="C111" s="3" t="s">
        <v>26</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4" t="s">
        <v>26</v>
      </c>
      <c r="R111" s="3" t="s">
        <v>26</v>
      </c>
      <c r="S111" s="3" t="s">
        <v>26</v>
      </c>
      <c r="T111" s="3" t="s">
        <v>26</v>
      </c>
      <c r="U111" s="3" t="s">
        <v>26</v>
      </c>
    </row>
    <row r="112" spans="1:21" ht="16" x14ac:dyDescent="0.2">
      <c r="A112" s="2" t="s">
        <v>113</v>
      </c>
      <c r="B112" s="3" t="s">
        <v>26</v>
      </c>
      <c r="C112" s="3" t="s">
        <v>26</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4" t="s">
        <v>26</v>
      </c>
      <c r="R112" s="3" t="s">
        <v>26</v>
      </c>
      <c r="S112" s="3" t="s">
        <v>26</v>
      </c>
      <c r="T112" s="3" t="s">
        <v>26</v>
      </c>
      <c r="U112" s="3" t="s">
        <v>26</v>
      </c>
    </row>
    <row r="113" spans="1:21" ht="16" x14ac:dyDescent="0.2">
      <c r="A113" s="2" t="s">
        <v>112</v>
      </c>
      <c r="B113" s="3" t="s">
        <v>26</v>
      </c>
      <c r="C113" s="3" t="s">
        <v>26</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4" t="s">
        <v>26</v>
      </c>
      <c r="R113" s="3" t="s">
        <v>26</v>
      </c>
      <c r="S113" s="3" t="s">
        <v>26</v>
      </c>
      <c r="T113" s="3" t="s">
        <v>26</v>
      </c>
      <c r="U113" s="3" t="s">
        <v>26</v>
      </c>
    </row>
    <row r="114" spans="1:21" ht="16" x14ac:dyDescent="0.2">
      <c r="A114" s="2" t="s">
        <v>122</v>
      </c>
      <c r="B114" s="3" t="s">
        <v>26</v>
      </c>
      <c r="C114" s="3">
        <v>12489000</v>
      </c>
      <c r="D114" s="3">
        <v>15292000</v>
      </c>
      <c r="E114" s="3">
        <v>18635000</v>
      </c>
      <c r="F114" s="3">
        <v>17643000</v>
      </c>
      <c r="G114" s="3">
        <v>50845000</v>
      </c>
      <c r="H114" s="3">
        <v>61077000</v>
      </c>
      <c r="I114" s="3">
        <v>74227000</v>
      </c>
      <c r="J114" s="3">
        <v>197199000</v>
      </c>
      <c r="K114" s="3">
        <v>158285000</v>
      </c>
      <c r="L114" s="3">
        <v>229633000</v>
      </c>
      <c r="M114" s="3">
        <v>190651000</v>
      </c>
      <c r="N114" s="3">
        <v>264638000</v>
      </c>
      <c r="O114" s="3">
        <v>349388000</v>
      </c>
      <c r="P114" s="3">
        <v>318500000</v>
      </c>
      <c r="Q114" s="4">
        <v>358000000</v>
      </c>
      <c r="R114" s="3">
        <v>489200000</v>
      </c>
      <c r="S114" s="3">
        <v>318500000</v>
      </c>
      <c r="T114" s="3">
        <v>330200000</v>
      </c>
      <c r="U114" s="3">
        <v>358000000</v>
      </c>
    </row>
    <row r="115" spans="1:21" ht="16" x14ac:dyDescent="0.2">
      <c r="A115" s="2" t="s">
        <v>123</v>
      </c>
      <c r="B115" s="3">
        <v>148146000</v>
      </c>
      <c r="C115" s="3">
        <v>125598000</v>
      </c>
      <c r="D115" s="3">
        <v>125492000</v>
      </c>
      <c r="E115" s="3">
        <v>334975000</v>
      </c>
      <c r="F115" s="3">
        <v>352845000</v>
      </c>
      <c r="G115" s="3">
        <v>523004000</v>
      </c>
      <c r="H115" s="3">
        <v>701752000</v>
      </c>
      <c r="I115" s="3">
        <v>788481000</v>
      </c>
      <c r="J115" s="3">
        <v>459534000</v>
      </c>
      <c r="K115" s="3">
        <v>521942000</v>
      </c>
      <c r="L115" s="3">
        <v>250691000</v>
      </c>
      <c r="M115" s="3">
        <v>371049000</v>
      </c>
      <c r="N115" s="3">
        <v>461611000</v>
      </c>
      <c r="O115" s="3">
        <v>631596000</v>
      </c>
      <c r="P115" s="3">
        <v>2968000000</v>
      </c>
      <c r="Q115" s="4">
        <v>3777200000</v>
      </c>
      <c r="R115" s="3">
        <v>4321200000</v>
      </c>
      <c r="S115" s="3">
        <v>2968000000</v>
      </c>
      <c r="T115" s="3">
        <v>3847100000</v>
      </c>
      <c r="U115" s="3">
        <v>3777200000</v>
      </c>
    </row>
    <row r="116" spans="1:21" ht="16" x14ac:dyDescent="0.2">
      <c r="A116" s="2" t="s">
        <v>124</v>
      </c>
      <c r="B116" s="3">
        <v>502439000</v>
      </c>
      <c r="C116" s="3">
        <v>427073000</v>
      </c>
      <c r="D116" s="3">
        <v>356380000</v>
      </c>
      <c r="E116" s="3">
        <v>553700000</v>
      </c>
      <c r="F116" s="3">
        <v>689844000</v>
      </c>
      <c r="G116" s="3">
        <v>997824000</v>
      </c>
      <c r="H116" s="3">
        <v>1668012000</v>
      </c>
      <c r="I116" s="3">
        <v>2008892000</v>
      </c>
      <c r="J116" s="3">
        <v>2145426000</v>
      </c>
      <c r="K116" s="3">
        <v>2248871000</v>
      </c>
      <c r="L116" s="3">
        <v>2202485000</v>
      </c>
      <c r="M116" s="3">
        <v>2409588000</v>
      </c>
      <c r="N116" s="3">
        <v>2696326000</v>
      </c>
      <c r="O116" s="3">
        <v>2736560000</v>
      </c>
      <c r="P116" s="3">
        <v>6819600000</v>
      </c>
      <c r="Q116" s="4">
        <v>6777300000</v>
      </c>
      <c r="R116" s="3">
        <v>7331000000</v>
      </c>
      <c r="S116" s="3">
        <v>6819600000</v>
      </c>
      <c r="T116" s="3">
        <v>6585100000</v>
      </c>
      <c r="U116" s="3">
        <v>6777300000</v>
      </c>
    </row>
    <row r="117" spans="1:21" ht="16" x14ac:dyDescent="0.2">
      <c r="A117" s="2" t="s">
        <v>125</v>
      </c>
      <c r="B117" s="3" t="s">
        <v>26</v>
      </c>
      <c r="C117" s="3" t="s">
        <v>26</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4" t="s">
        <v>26</v>
      </c>
      <c r="R117" s="3" t="s">
        <v>26</v>
      </c>
      <c r="S117" s="3" t="s">
        <v>26</v>
      </c>
      <c r="T117" s="3" t="s">
        <v>26</v>
      </c>
      <c r="U117" s="3" t="s">
        <v>26</v>
      </c>
    </row>
    <row r="118" spans="1:21" ht="16" x14ac:dyDescent="0.2">
      <c r="A118" s="2" t="s">
        <v>126</v>
      </c>
      <c r="B118" s="3">
        <v>617595000</v>
      </c>
      <c r="C118" s="3">
        <v>694868000</v>
      </c>
      <c r="D118" s="3">
        <v>707343000</v>
      </c>
      <c r="E118" s="3">
        <v>800333000</v>
      </c>
      <c r="F118" s="3">
        <v>833397000</v>
      </c>
      <c r="G118" s="3">
        <v>955751000</v>
      </c>
      <c r="H118" s="3">
        <v>1029243000</v>
      </c>
      <c r="I118" s="3">
        <v>1089666000</v>
      </c>
      <c r="J118" s="3">
        <v>1453952000</v>
      </c>
      <c r="K118" s="3">
        <v>1889366000</v>
      </c>
      <c r="L118" s="3">
        <v>2020715000</v>
      </c>
      <c r="M118" s="3">
        <v>2136107000</v>
      </c>
      <c r="N118" s="3">
        <v>2290157000</v>
      </c>
      <c r="O118" s="3">
        <v>2598595000</v>
      </c>
      <c r="P118" s="3">
        <v>9012100000</v>
      </c>
      <c r="Q118" s="4">
        <v>9185100000</v>
      </c>
      <c r="R118" s="3">
        <v>8930600000</v>
      </c>
      <c r="S118" s="3">
        <v>9012100000</v>
      </c>
      <c r="T118" s="3">
        <v>9088900000</v>
      </c>
      <c r="U118" s="3">
        <v>9185100000</v>
      </c>
    </row>
    <row r="119" spans="1:21" ht="16" x14ac:dyDescent="0.2">
      <c r="A119" s="2" t="s">
        <v>127</v>
      </c>
      <c r="B119" s="3">
        <v>819000</v>
      </c>
      <c r="C119" s="3">
        <v>846000</v>
      </c>
      <c r="D119" s="3">
        <v>861000</v>
      </c>
      <c r="E119" s="3">
        <v>902000</v>
      </c>
      <c r="F119" s="3">
        <v>937000</v>
      </c>
      <c r="G119" s="3">
        <v>1052000</v>
      </c>
      <c r="H119" s="3">
        <v>1046000</v>
      </c>
      <c r="I119" s="3">
        <v>1038000</v>
      </c>
      <c r="J119" s="3">
        <v>1198000</v>
      </c>
      <c r="K119" s="3">
        <v>1327000</v>
      </c>
      <c r="L119" s="3">
        <v>1346000</v>
      </c>
      <c r="M119" s="3">
        <v>1359000</v>
      </c>
      <c r="N119" s="3">
        <v>1376000</v>
      </c>
      <c r="O119" s="3">
        <v>1390000</v>
      </c>
      <c r="P119" s="3">
        <v>1900000</v>
      </c>
      <c r="Q119" s="4">
        <v>1900000</v>
      </c>
      <c r="R119" s="3">
        <v>1900000</v>
      </c>
      <c r="S119" s="3">
        <v>1900000</v>
      </c>
      <c r="T119" s="3">
        <v>1900000</v>
      </c>
      <c r="U119" s="3">
        <v>1900000</v>
      </c>
    </row>
    <row r="120" spans="1:21" ht="16" x14ac:dyDescent="0.2">
      <c r="A120" s="2" t="s">
        <v>128</v>
      </c>
      <c r="B120" s="3">
        <v>616776000</v>
      </c>
      <c r="C120" s="3">
        <v>694022000</v>
      </c>
      <c r="D120" s="3">
        <v>706482000</v>
      </c>
      <c r="E120" s="3">
        <v>799431000</v>
      </c>
      <c r="F120" s="3">
        <v>832460000</v>
      </c>
      <c r="G120" s="3">
        <v>954699000</v>
      </c>
      <c r="H120" s="3">
        <v>1028197000</v>
      </c>
      <c r="I120" s="3">
        <v>1088628000</v>
      </c>
      <c r="J120" s="3">
        <v>1452754000</v>
      </c>
      <c r="K120" s="3">
        <v>1888039000</v>
      </c>
      <c r="L120" s="3">
        <v>2019369000</v>
      </c>
      <c r="M120" s="3">
        <v>2134748000</v>
      </c>
      <c r="N120" s="3">
        <v>2288781000</v>
      </c>
      <c r="O120" s="3">
        <v>2597205000</v>
      </c>
      <c r="P120" s="3">
        <v>9010200000</v>
      </c>
      <c r="Q120" s="4">
        <v>9183200000</v>
      </c>
      <c r="R120" s="3">
        <v>8928700000</v>
      </c>
      <c r="S120" s="3">
        <v>9010200000</v>
      </c>
      <c r="T120" s="3">
        <v>9087000000</v>
      </c>
      <c r="U120" s="3">
        <v>9183200000</v>
      </c>
    </row>
    <row r="121" spans="1:21" ht="16" x14ac:dyDescent="0.2">
      <c r="A121" s="2" t="s">
        <v>129</v>
      </c>
      <c r="B121" s="3" t="s">
        <v>26</v>
      </c>
      <c r="C121" s="3" t="s">
        <v>26</v>
      </c>
      <c r="D121" s="3" t="s">
        <v>26</v>
      </c>
      <c r="E121" s="3" t="s">
        <v>26</v>
      </c>
      <c r="F121" s="3" t="s">
        <v>26</v>
      </c>
      <c r="G121" s="3">
        <v>276836000</v>
      </c>
      <c r="H121" s="3">
        <v>276836000</v>
      </c>
      <c r="I121" s="3">
        <v>303388000</v>
      </c>
      <c r="J121" s="3">
        <v>303388000</v>
      </c>
      <c r="K121" s="3">
        <v>458180000</v>
      </c>
      <c r="L121" s="3">
        <v>820572000</v>
      </c>
      <c r="M121" s="3">
        <v>820572000</v>
      </c>
      <c r="N121" s="3">
        <v>820572000</v>
      </c>
      <c r="O121" s="3">
        <v>1020584000</v>
      </c>
      <c r="P121" s="3">
        <v>1020600000</v>
      </c>
      <c r="Q121" s="4">
        <v>1020600000</v>
      </c>
      <c r="R121" s="3">
        <v>1020600000</v>
      </c>
      <c r="S121" s="3">
        <v>1020600000</v>
      </c>
      <c r="T121" s="3">
        <v>1020600000</v>
      </c>
      <c r="U121" s="3">
        <v>1020600000</v>
      </c>
    </row>
    <row r="122" spans="1:21" ht="16" x14ac:dyDescent="0.2">
      <c r="A122" s="2" t="s">
        <v>130</v>
      </c>
      <c r="B122" s="3">
        <v>-119655000</v>
      </c>
      <c r="C122" s="3">
        <v>-79586000</v>
      </c>
      <c r="D122" s="3">
        <v>-102523000</v>
      </c>
      <c r="E122" s="3">
        <v>-211339000</v>
      </c>
      <c r="F122" s="3">
        <v>-240830000</v>
      </c>
      <c r="G122" s="3">
        <v>120775000</v>
      </c>
      <c r="H122" s="3">
        <v>-158695000</v>
      </c>
      <c r="I122" s="3">
        <v>-166997000</v>
      </c>
      <c r="J122" s="3">
        <v>-99694000</v>
      </c>
      <c r="K122" s="3">
        <v>73516000</v>
      </c>
      <c r="L122" s="3">
        <v>877626000</v>
      </c>
      <c r="M122" s="3">
        <v>1282085000</v>
      </c>
      <c r="N122" s="3">
        <v>1870971000</v>
      </c>
      <c r="O122" s="3">
        <v>2288993000</v>
      </c>
      <c r="P122" s="3">
        <v>1164300000</v>
      </c>
      <c r="Q122" s="4">
        <v>414700000</v>
      </c>
      <c r="R122" s="3">
        <v>1774600000</v>
      </c>
      <c r="S122" s="3">
        <v>1164300000</v>
      </c>
      <c r="T122" s="3">
        <v>958300000</v>
      </c>
      <c r="U122" s="3">
        <v>414700000</v>
      </c>
    </row>
    <row r="123" spans="1:21" ht="16" x14ac:dyDescent="0.2">
      <c r="A123" s="2" t="s">
        <v>131</v>
      </c>
      <c r="B123" s="3">
        <v>8192000</v>
      </c>
      <c r="C123" s="3">
        <v>5901000</v>
      </c>
      <c r="D123" s="3">
        <v>10459000</v>
      </c>
      <c r="E123" s="3">
        <v>6733000</v>
      </c>
      <c r="F123" s="3">
        <v>-4572000</v>
      </c>
      <c r="G123" s="3">
        <v>2116000</v>
      </c>
      <c r="H123" s="3">
        <v>-30624000</v>
      </c>
      <c r="I123" s="3">
        <v>-37896000</v>
      </c>
      <c r="J123" s="3">
        <v>-47142000</v>
      </c>
      <c r="K123" s="3">
        <v>-15732000</v>
      </c>
      <c r="L123" s="3">
        <v>-37189000</v>
      </c>
      <c r="M123" s="3">
        <v>-58376000</v>
      </c>
      <c r="N123" s="3">
        <v>-8664000</v>
      </c>
      <c r="O123" s="3">
        <v>-57345000</v>
      </c>
      <c r="P123" s="3">
        <v>-113300000</v>
      </c>
      <c r="Q123" s="4">
        <v>-149100000</v>
      </c>
      <c r="R123" s="3">
        <v>-134200000</v>
      </c>
      <c r="S123" s="3">
        <v>-113300000</v>
      </c>
      <c r="T123" s="3">
        <v>-86400000</v>
      </c>
      <c r="U123" s="3">
        <v>-149100000</v>
      </c>
    </row>
    <row r="124" spans="1:21" ht="16" x14ac:dyDescent="0.2">
      <c r="A124" s="2" t="s">
        <v>132</v>
      </c>
      <c r="B124" s="3">
        <v>506132000</v>
      </c>
      <c r="C124" s="3">
        <v>621183000</v>
      </c>
      <c r="D124" s="3">
        <v>615279000</v>
      </c>
      <c r="E124" s="3">
        <v>595727000</v>
      </c>
      <c r="F124" s="3">
        <v>587995000</v>
      </c>
      <c r="G124" s="3">
        <v>801806000</v>
      </c>
      <c r="H124" s="3">
        <v>563088000</v>
      </c>
      <c r="I124" s="3">
        <v>581385000</v>
      </c>
      <c r="J124" s="3">
        <v>1003728000</v>
      </c>
      <c r="K124" s="3">
        <v>1488970000</v>
      </c>
      <c r="L124" s="3">
        <v>2040580000</v>
      </c>
      <c r="M124" s="3">
        <v>2539244000</v>
      </c>
      <c r="N124" s="3">
        <v>3331892000</v>
      </c>
      <c r="O124" s="3">
        <v>3809659000</v>
      </c>
      <c r="P124" s="3">
        <v>9042500000</v>
      </c>
      <c r="Q124" s="4">
        <v>8430100000</v>
      </c>
      <c r="R124" s="3">
        <v>9550400000</v>
      </c>
      <c r="S124" s="3">
        <v>9042500000</v>
      </c>
      <c r="T124" s="3">
        <v>8940200000</v>
      </c>
      <c r="U124" s="3">
        <v>8430100000</v>
      </c>
    </row>
    <row r="125" spans="1:21" ht="16" x14ac:dyDescent="0.2">
      <c r="A125" s="2" t="s">
        <v>133</v>
      </c>
      <c r="B125" s="3" t="s">
        <v>26</v>
      </c>
      <c r="C125" s="3" t="s">
        <v>26</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4" t="s">
        <v>26</v>
      </c>
      <c r="R125" s="3" t="s">
        <v>26</v>
      </c>
      <c r="S125" s="3" t="s">
        <v>26</v>
      </c>
      <c r="T125" s="3" t="s">
        <v>26</v>
      </c>
      <c r="U125" s="3" t="s">
        <v>26</v>
      </c>
    </row>
    <row r="126" spans="1:21" ht="16" x14ac:dyDescent="0.2">
      <c r="A126" s="2" t="s">
        <v>134</v>
      </c>
      <c r="B126" s="3">
        <v>506132000</v>
      </c>
      <c r="C126" s="3">
        <v>621183000</v>
      </c>
      <c r="D126" s="3">
        <v>615279000</v>
      </c>
      <c r="E126" s="3">
        <v>595727000</v>
      </c>
      <c r="F126" s="3">
        <v>587995000</v>
      </c>
      <c r="G126" s="3">
        <v>801806000</v>
      </c>
      <c r="H126" s="3">
        <v>563088000</v>
      </c>
      <c r="I126" s="3">
        <v>581385000</v>
      </c>
      <c r="J126" s="3">
        <v>1003728000</v>
      </c>
      <c r="K126" s="3">
        <v>1488970000</v>
      </c>
      <c r="L126" s="3">
        <v>2040580000</v>
      </c>
      <c r="M126" s="3">
        <v>2539244000</v>
      </c>
      <c r="N126" s="3">
        <v>3331892000</v>
      </c>
      <c r="O126" s="3">
        <v>3809659000</v>
      </c>
      <c r="P126" s="3">
        <v>9042500000</v>
      </c>
      <c r="Q126" s="4">
        <v>8430100000</v>
      </c>
      <c r="R126" s="3">
        <v>9550400000</v>
      </c>
      <c r="S126" s="3">
        <v>9042500000</v>
      </c>
      <c r="T126" s="3">
        <v>8940200000</v>
      </c>
      <c r="U126" s="3">
        <v>8430100000</v>
      </c>
    </row>
    <row r="127" spans="1:21" ht="16" x14ac:dyDescent="0.2">
      <c r="A127" s="2" t="s">
        <v>135</v>
      </c>
      <c r="B127" s="3">
        <v>1008571000</v>
      </c>
      <c r="C127" s="3">
        <v>1048256000</v>
      </c>
      <c r="D127" s="3">
        <v>971659000</v>
      </c>
      <c r="E127" s="3">
        <v>1149427000</v>
      </c>
      <c r="F127" s="3">
        <v>1277839000</v>
      </c>
      <c r="G127" s="3">
        <v>1799630000</v>
      </c>
      <c r="H127" s="3">
        <v>2231100000</v>
      </c>
      <c r="I127" s="3">
        <v>2590277000</v>
      </c>
      <c r="J127" s="3">
        <v>3149154000</v>
      </c>
      <c r="K127" s="3">
        <v>3737841000</v>
      </c>
      <c r="L127" s="3">
        <v>4243065000</v>
      </c>
      <c r="M127" s="3">
        <v>4948832000</v>
      </c>
      <c r="N127" s="3">
        <v>6028218000</v>
      </c>
      <c r="O127" s="3">
        <v>6546219000</v>
      </c>
      <c r="P127" s="3">
        <v>15862100000</v>
      </c>
      <c r="Q127" s="4">
        <v>15207400000</v>
      </c>
      <c r="R127" s="3">
        <v>16881400000</v>
      </c>
      <c r="S127" s="3">
        <v>15862100000</v>
      </c>
      <c r="T127" s="3">
        <v>15525300000</v>
      </c>
      <c r="U127" s="3">
        <v>15207400000</v>
      </c>
    </row>
    <row r="128" spans="1:21" ht="16" x14ac:dyDescent="0.2">
      <c r="A128" s="102" t="s">
        <v>136</v>
      </c>
      <c r="B128" s="100">
        <v>81925000</v>
      </c>
      <c r="C128" s="100" t="s">
        <v>26</v>
      </c>
      <c r="D128" s="100">
        <v>86119000</v>
      </c>
      <c r="E128" s="100">
        <v>90215000</v>
      </c>
      <c r="F128" s="100">
        <v>93743000</v>
      </c>
      <c r="G128" s="100">
        <v>88918000</v>
      </c>
      <c r="H128" s="100">
        <v>88356000</v>
      </c>
      <c r="I128" s="100">
        <v>86573000</v>
      </c>
      <c r="J128" s="100">
        <v>102621000</v>
      </c>
      <c r="K128" s="100">
        <v>114038000</v>
      </c>
      <c r="L128" s="100">
        <v>112181000</v>
      </c>
      <c r="M128" s="100">
        <v>113506000</v>
      </c>
      <c r="N128" s="100">
        <v>115163000</v>
      </c>
      <c r="O128" s="100">
        <v>115367000</v>
      </c>
      <c r="P128" s="100">
        <v>168900000</v>
      </c>
      <c r="Q128" s="101">
        <v>170000000</v>
      </c>
      <c r="R128" s="100">
        <v>168500000</v>
      </c>
      <c r="S128" s="100">
        <v>168900000</v>
      </c>
      <c r="T128" s="100">
        <v>169800000</v>
      </c>
      <c r="U128" s="100">
        <v>170000000</v>
      </c>
    </row>
    <row r="129" spans="1:21" ht="16" x14ac:dyDescent="0.2">
      <c r="A129" s="15" t="s">
        <v>199</v>
      </c>
      <c r="B129" s="10"/>
      <c r="C129" s="20" t="e">
        <f>(C128/B128)-1</f>
        <v>#VALUE!</v>
      </c>
      <c r="D129" s="20" t="e">
        <f>(D128/C128)-1</f>
        <v>#VALUE!</v>
      </c>
      <c r="E129" s="20">
        <f>(E128/D128)-1</f>
        <v>4.7562094311359937E-2</v>
      </c>
      <c r="F129" s="20">
        <f t="shared" ref="F129:U129" si="9">(F128/E128)-1</f>
        <v>3.9106578728592911E-2</v>
      </c>
      <c r="G129" s="20">
        <f t="shared" si="9"/>
        <v>-5.147050979806489E-2</v>
      </c>
      <c r="H129" s="20">
        <f t="shared" si="9"/>
        <v>-6.3204300591556128E-3</v>
      </c>
      <c r="I129" s="20">
        <f t="shared" si="9"/>
        <v>-2.0179727466159592E-2</v>
      </c>
      <c r="J129" s="20">
        <f t="shared" si="9"/>
        <v>0.18536957249950903</v>
      </c>
      <c r="K129" s="20">
        <f t="shared" si="9"/>
        <v>0.11125403182584459</v>
      </c>
      <c r="L129" s="20">
        <f t="shared" si="9"/>
        <v>-1.6284045668987557E-2</v>
      </c>
      <c r="M129" s="20">
        <f t="shared" si="9"/>
        <v>1.1811269288025672E-2</v>
      </c>
      <c r="N129" s="20">
        <f t="shared" si="9"/>
        <v>1.4598347223935271E-2</v>
      </c>
      <c r="O129" s="20">
        <f t="shared" si="9"/>
        <v>1.7714022732995272E-3</v>
      </c>
      <c r="P129" s="20">
        <f t="shared" si="9"/>
        <v>0.46402350758882527</v>
      </c>
      <c r="Q129" s="20">
        <f t="shared" si="9"/>
        <v>6.5127294256956958E-3</v>
      </c>
      <c r="R129" s="20">
        <f t="shared" si="9"/>
        <v>-8.8235294117646745E-3</v>
      </c>
      <c r="S129" s="20">
        <f t="shared" si="9"/>
        <v>2.3738872403560318E-3</v>
      </c>
      <c r="T129" s="20">
        <f t="shared" si="9"/>
        <v>5.3285968028418118E-3</v>
      </c>
      <c r="U129" s="20">
        <f t="shared" si="9"/>
        <v>1.1778563015312216E-3</v>
      </c>
    </row>
    <row r="130" spans="1:21" ht="16" x14ac:dyDescent="0.2">
      <c r="A130" s="2" t="s">
        <v>137</v>
      </c>
      <c r="B130" s="3" t="s">
        <v>26</v>
      </c>
      <c r="C130" s="3" t="s">
        <v>26</v>
      </c>
      <c r="D130" s="3" t="s">
        <v>26</v>
      </c>
      <c r="E130" s="3" t="s">
        <v>26</v>
      </c>
      <c r="F130" s="3" t="s">
        <v>26</v>
      </c>
      <c r="G130" s="3" t="s">
        <v>26</v>
      </c>
      <c r="H130" s="3" t="s">
        <v>26</v>
      </c>
      <c r="I130" s="3" t="s">
        <v>26</v>
      </c>
      <c r="J130" s="3" t="s">
        <v>26</v>
      </c>
      <c r="K130" s="3" t="s">
        <v>26</v>
      </c>
      <c r="L130" s="3" t="s">
        <v>26</v>
      </c>
      <c r="M130" s="3">
        <v>177246000</v>
      </c>
      <c r="N130" s="3">
        <v>191266000</v>
      </c>
      <c r="O130" s="3">
        <v>250218000</v>
      </c>
      <c r="P130" s="3">
        <v>407200000</v>
      </c>
      <c r="Q130" s="4">
        <v>434500000</v>
      </c>
      <c r="R130" s="3">
        <v>412700000</v>
      </c>
      <c r="S130" s="3">
        <v>407200000</v>
      </c>
      <c r="T130" s="3">
        <v>415300000</v>
      </c>
      <c r="U130" s="3">
        <v>434500000</v>
      </c>
    </row>
    <row r="131" spans="1:21" ht="16" x14ac:dyDescent="0.2">
      <c r="A131" s="2" t="s">
        <v>138</v>
      </c>
      <c r="B131" s="3">
        <v>35917000</v>
      </c>
      <c r="C131" s="3">
        <v>-147130000</v>
      </c>
      <c r="D131" s="3">
        <v>-173120000</v>
      </c>
      <c r="E131" s="3">
        <v>-103939000</v>
      </c>
      <c r="F131" s="3">
        <v>-67300000</v>
      </c>
      <c r="G131" s="3">
        <v>-481369000</v>
      </c>
      <c r="H131" s="3">
        <v>-435063000</v>
      </c>
      <c r="I131" s="3">
        <v>-300807000</v>
      </c>
      <c r="J131" s="3">
        <v>-691467000</v>
      </c>
      <c r="K131" s="3">
        <v>-800905000</v>
      </c>
      <c r="L131" s="3">
        <v>-826525000</v>
      </c>
      <c r="M131" s="3">
        <v>-1357664000</v>
      </c>
      <c r="N131" s="3">
        <v>-1422884000</v>
      </c>
      <c r="O131" s="3">
        <v>-1732047000</v>
      </c>
      <c r="P131" s="3">
        <v>2252400000</v>
      </c>
      <c r="Q131" s="4">
        <v>2323400000</v>
      </c>
      <c r="R131" s="3">
        <v>2224600000</v>
      </c>
      <c r="S131" s="3">
        <v>2252400000</v>
      </c>
      <c r="T131" s="3">
        <v>2301000000</v>
      </c>
      <c r="U131" s="3">
        <v>2323400000</v>
      </c>
    </row>
    <row r="132" spans="1:21" ht="16" x14ac:dyDescent="0.2">
      <c r="A132" s="2" t="s">
        <v>139</v>
      </c>
      <c r="B132" s="5">
        <v>7.1</v>
      </c>
      <c r="C132" s="5">
        <v>-23.69</v>
      </c>
      <c r="D132" s="5">
        <v>-28.14</v>
      </c>
      <c r="E132" s="5">
        <v>-17.45</v>
      </c>
      <c r="F132" s="5">
        <v>-11.45</v>
      </c>
      <c r="G132" s="5">
        <v>-60.04</v>
      </c>
      <c r="H132" s="5">
        <v>-77.260000000000005</v>
      </c>
      <c r="I132" s="5">
        <v>-51.74</v>
      </c>
      <c r="J132" s="5">
        <v>-68.89</v>
      </c>
      <c r="K132" s="5">
        <v>-53.79</v>
      </c>
      <c r="L132" s="5">
        <v>-40.5</v>
      </c>
      <c r="M132" s="5">
        <v>-53.47</v>
      </c>
      <c r="N132" s="5">
        <v>-42.7</v>
      </c>
      <c r="O132" s="5">
        <v>-45.46</v>
      </c>
      <c r="P132" s="5">
        <v>24.91</v>
      </c>
      <c r="Q132" s="6">
        <v>27.56</v>
      </c>
      <c r="R132" s="5">
        <v>23.29</v>
      </c>
      <c r="S132" s="5">
        <v>24.91</v>
      </c>
      <c r="T132" s="5">
        <v>25.74</v>
      </c>
      <c r="U132" s="5">
        <v>27.56</v>
      </c>
    </row>
    <row r="133" spans="1:21" ht="16" x14ac:dyDescent="0.2">
      <c r="A133" s="2" t="s">
        <v>140</v>
      </c>
      <c r="B133" s="5">
        <v>27.07</v>
      </c>
      <c r="C133" s="5">
        <v>39.5</v>
      </c>
      <c r="D133" s="5">
        <v>39.630000000000003</v>
      </c>
      <c r="E133" s="5">
        <v>30.81</v>
      </c>
      <c r="F133" s="5">
        <v>27.21</v>
      </c>
      <c r="G133" s="5">
        <v>31.58</v>
      </c>
      <c r="H133" s="5">
        <v>11.5</v>
      </c>
      <c r="I133" s="5">
        <v>6.73</v>
      </c>
      <c r="J133" s="5">
        <v>6.63</v>
      </c>
      <c r="K133" s="5">
        <v>13.35</v>
      </c>
      <c r="L133" s="5">
        <v>30.84</v>
      </c>
      <c r="M133" s="5">
        <v>41.36</v>
      </c>
      <c r="N133" s="5">
        <v>44.75</v>
      </c>
      <c r="O133" s="5">
        <v>43.57</v>
      </c>
      <c r="P133" s="5">
        <v>-91.05</v>
      </c>
      <c r="Q133" s="6">
        <v>-90.37</v>
      </c>
      <c r="R133" s="5">
        <v>-91.18</v>
      </c>
      <c r="S133" s="5">
        <v>-91.05</v>
      </c>
      <c r="T133" s="5">
        <v>-95.97</v>
      </c>
      <c r="U133" s="5">
        <v>-90.37</v>
      </c>
    </row>
    <row r="134" spans="1:21" ht="16" x14ac:dyDescent="0.2">
      <c r="A134" s="2" t="s">
        <v>141</v>
      </c>
      <c r="B134" s="5">
        <v>1.77</v>
      </c>
      <c r="C134" s="5">
        <v>2.2400000000000002</v>
      </c>
      <c r="D134" s="5">
        <v>2.4500000000000002</v>
      </c>
      <c r="E134" s="5">
        <v>3.4</v>
      </c>
      <c r="F134" s="5">
        <v>2.57</v>
      </c>
      <c r="G134" s="5">
        <v>2.95</v>
      </c>
      <c r="H134" s="5">
        <v>1.84</v>
      </c>
      <c r="I134" s="5">
        <v>1.68</v>
      </c>
      <c r="J134" s="5">
        <v>1.3</v>
      </c>
      <c r="K134" s="5">
        <v>1.4</v>
      </c>
      <c r="L134" s="5">
        <v>1.45</v>
      </c>
      <c r="M134" s="5">
        <v>1.71</v>
      </c>
      <c r="N134" s="5">
        <v>1.89</v>
      </c>
      <c r="O134" s="5">
        <v>1.84</v>
      </c>
      <c r="P134" s="5">
        <v>0.65</v>
      </c>
      <c r="Q134" s="6">
        <v>0.85</v>
      </c>
      <c r="R134" s="5">
        <v>0.87</v>
      </c>
      <c r="S134" s="5">
        <v>0.65</v>
      </c>
      <c r="T134" s="5">
        <v>0.82</v>
      </c>
      <c r="U134" s="5">
        <v>0.85</v>
      </c>
    </row>
    <row r="135" spans="1:21" ht="16" x14ac:dyDescent="0.2">
      <c r="A135" s="2" t="s">
        <v>142</v>
      </c>
      <c r="B135" s="5">
        <v>32.75</v>
      </c>
      <c r="C135" s="5">
        <v>19.39</v>
      </c>
      <c r="D135" s="3">
        <v>20</v>
      </c>
      <c r="E135" s="5">
        <v>9.17</v>
      </c>
      <c r="F135" s="5">
        <v>16.760000000000002</v>
      </c>
      <c r="G135" s="5">
        <v>14.15</v>
      </c>
      <c r="H135" s="5">
        <v>44.27</v>
      </c>
      <c r="I135" s="5">
        <v>42.33</v>
      </c>
      <c r="J135" s="5">
        <v>34.42</v>
      </c>
      <c r="K135" s="5">
        <v>40.340000000000003</v>
      </c>
      <c r="L135" s="5">
        <v>36.39</v>
      </c>
      <c r="M135" s="5">
        <v>47.5</v>
      </c>
      <c r="N135" s="5">
        <v>50.09</v>
      </c>
      <c r="O135" s="5">
        <v>39.159999999999997</v>
      </c>
      <c r="P135" s="5">
        <v>30.68</v>
      </c>
      <c r="Q135" s="6">
        <v>39.44</v>
      </c>
      <c r="R135" s="5">
        <v>31.6</v>
      </c>
      <c r="S135" s="5">
        <v>30.68</v>
      </c>
      <c r="T135" s="5">
        <v>22.96</v>
      </c>
      <c r="U135" s="5">
        <v>39.44</v>
      </c>
    </row>
    <row r="136" spans="1:21" ht="16" x14ac:dyDescent="0.2">
      <c r="A136" s="2" t="s">
        <v>143</v>
      </c>
      <c r="B136" s="3">
        <v>2263</v>
      </c>
      <c r="C136" s="3" t="s">
        <v>26</v>
      </c>
      <c r="D136" s="3">
        <v>2118</v>
      </c>
      <c r="E136" s="3">
        <v>2235</v>
      </c>
      <c r="F136" s="3">
        <v>2440</v>
      </c>
      <c r="G136" s="3">
        <v>2530</v>
      </c>
      <c r="H136" s="3">
        <v>2840</v>
      </c>
      <c r="I136" s="3">
        <v>2933</v>
      </c>
      <c r="J136" s="3">
        <v>3707</v>
      </c>
      <c r="K136" s="3">
        <v>4492</v>
      </c>
      <c r="L136" s="3">
        <v>4894</v>
      </c>
      <c r="M136" s="3">
        <v>5800</v>
      </c>
      <c r="N136" s="3">
        <v>6495</v>
      </c>
      <c r="O136" s="3">
        <v>7799</v>
      </c>
      <c r="P136" s="3">
        <v>11580</v>
      </c>
      <c r="Q136" s="4">
        <v>11580</v>
      </c>
      <c r="R136" s="3">
        <v>7799</v>
      </c>
      <c r="S136" s="3">
        <v>11580</v>
      </c>
      <c r="T136" s="3">
        <v>11580</v>
      </c>
      <c r="U136" s="3">
        <v>11580</v>
      </c>
    </row>
    <row r="138" spans="1:21" ht="16" x14ac:dyDescent="0.2">
      <c r="A138" s="1" t="s">
        <v>26</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c r="T138" s="1" t="s">
        <v>18</v>
      </c>
      <c r="U138" s="1" t="s">
        <v>19</v>
      </c>
    </row>
    <row r="139" spans="1:21" ht="16" x14ac:dyDescent="0.2">
      <c r="A139" s="2" t="s">
        <v>144</v>
      </c>
      <c r="B139" s="3">
        <v>-137930000</v>
      </c>
      <c r="C139" s="3">
        <v>49681000</v>
      </c>
      <c r="D139" s="3">
        <v>5346000</v>
      </c>
      <c r="E139" s="3">
        <v>1116000</v>
      </c>
      <c r="F139" s="3">
        <v>-31162000</v>
      </c>
      <c r="G139" s="3">
        <v>361691000</v>
      </c>
      <c r="H139" s="3">
        <v>-279470000</v>
      </c>
      <c r="I139" s="3">
        <v>-8302000</v>
      </c>
      <c r="J139" s="3">
        <v>67303000</v>
      </c>
      <c r="K139" s="3">
        <v>173533000</v>
      </c>
      <c r="L139" s="3">
        <v>333837000</v>
      </c>
      <c r="M139" s="3">
        <v>404459000</v>
      </c>
      <c r="N139" s="3">
        <v>588886000</v>
      </c>
      <c r="O139" s="3">
        <v>418022000</v>
      </c>
      <c r="P139" s="3">
        <v>-1124700000</v>
      </c>
      <c r="Q139" s="4">
        <v>-1513300000</v>
      </c>
      <c r="R139" s="3">
        <v>-153400000</v>
      </c>
      <c r="S139" s="3">
        <v>-610300000</v>
      </c>
      <c r="T139" s="3">
        <v>-206000000</v>
      </c>
      <c r="U139" s="3">
        <v>-543600000</v>
      </c>
    </row>
    <row r="140" spans="1:21" ht="16" x14ac:dyDescent="0.2">
      <c r="A140" s="2" t="s">
        <v>145</v>
      </c>
      <c r="B140" s="3">
        <v>124622000</v>
      </c>
      <c r="C140" s="3">
        <v>176555000</v>
      </c>
      <c r="D140" s="3">
        <v>162737000</v>
      </c>
      <c r="E140" s="3">
        <v>163806000</v>
      </c>
      <c r="F140" s="3">
        <v>248382000</v>
      </c>
      <c r="G140" s="3">
        <v>282450000</v>
      </c>
      <c r="H140" s="3">
        <v>154854000</v>
      </c>
      <c r="I140" s="3">
        <v>163432000</v>
      </c>
      <c r="J140" s="3">
        <v>259356000</v>
      </c>
      <c r="K140" s="3">
        <v>144919000</v>
      </c>
      <c r="L140" s="3">
        <v>264826000</v>
      </c>
      <c r="M140" s="3">
        <v>236543000</v>
      </c>
      <c r="N140" s="3">
        <v>232813000</v>
      </c>
      <c r="O140" s="3">
        <v>279292000</v>
      </c>
      <c r="P140" s="3">
        <v>1865300000</v>
      </c>
      <c r="Q140" s="4">
        <v>2159300000</v>
      </c>
      <c r="R140" s="3">
        <v>391800000</v>
      </c>
      <c r="S140" s="3">
        <v>914700000</v>
      </c>
      <c r="T140" s="3">
        <v>350100000</v>
      </c>
      <c r="U140" s="3">
        <v>502700000</v>
      </c>
    </row>
    <row r="141" spans="1:21" ht="16" x14ac:dyDescent="0.2">
      <c r="A141" s="2" t="s">
        <v>146</v>
      </c>
      <c r="B141" s="3">
        <v>40671000</v>
      </c>
      <c r="C141" s="3">
        <v>38126000</v>
      </c>
      <c r="D141" s="3">
        <v>83656000</v>
      </c>
      <c r="E141" s="3">
        <v>-61158000</v>
      </c>
      <c r="F141" s="3">
        <v>56585000</v>
      </c>
      <c r="G141" s="3">
        <v>89175000</v>
      </c>
      <c r="H141" s="3">
        <v>75806000</v>
      </c>
      <c r="I141" s="3">
        <v>94655000</v>
      </c>
      <c r="J141" s="3">
        <v>102588000</v>
      </c>
      <c r="K141" s="3">
        <v>112798000</v>
      </c>
      <c r="L141" s="3">
        <v>358978000</v>
      </c>
      <c r="M141" s="3">
        <v>263469000</v>
      </c>
      <c r="N141" s="3">
        <v>85030000</v>
      </c>
      <c r="O141" s="3">
        <v>312948000</v>
      </c>
      <c r="P141" s="3">
        <v>116300000</v>
      </c>
      <c r="Q141" s="4">
        <v>318200000</v>
      </c>
      <c r="R141" s="3">
        <v>106900000</v>
      </c>
      <c r="S141" s="3">
        <v>-249800000</v>
      </c>
      <c r="T141" s="3">
        <v>138400000</v>
      </c>
      <c r="U141" s="3">
        <v>322700000</v>
      </c>
    </row>
    <row r="142" spans="1:21" ht="16" x14ac:dyDescent="0.2">
      <c r="A142" s="102" t="s">
        <v>147</v>
      </c>
      <c r="B142" s="100">
        <v>25933000</v>
      </c>
      <c r="C142" s="100">
        <v>30387000</v>
      </c>
      <c r="D142" s="100">
        <v>28765000</v>
      </c>
      <c r="E142" s="100">
        <v>33494000</v>
      </c>
      <c r="F142" s="100">
        <v>35765000</v>
      </c>
      <c r="G142" s="100">
        <v>78118000</v>
      </c>
      <c r="H142" s="100">
        <v>65246000</v>
      </c>
      <c r="I142" s="100">
        <v>69996000</v>
      </c>
      <c r="J142" s="100">
        <v>81879000</v>
      </c>
      <c r="K142" s="100">
        <v>116349000</v>
      </c>
      <c r="L142" s="100">
        <v>247700000</v>
      </c>
      <c r="M142" s="100">
        <v>257881000</v>
      </c>
      <c r="N142" s="100">
        <v>110472000</v>
      </c>
      <c r="O142" s="100">
        <v>182969000</v>
      </c>
      <c r="P142" s="100">
        <v>317800000</v>
      </c>
      <c r="Q142" s="101">
        <v>335100000</v>
      </c>
      <c r="R142" s="100">
        <v>86700000</v>
      </c>
      <c r="S142" s="100">
        <v>79300000</v>
      </c>
      <c r="T142" s="100">
        <v>78700000</v>
      </c>
      <c r="U142" s="100">
        <v>90400000</v>
      </c>
    </row>
    <row r="143" spans="1:21" ht="16" x14ac:dyDescent="0.2">
      <c r="A143" s="12" t="s">
        <v>200</v>
      </c>
      <c r="B143" s="20">
        <f t="shared" ref="B143:U143" si="10">B142/B2</f>
        <v>2.6776790213198304E-2</v>
      </c>
      <c r="C143" s="20">
        <f t="shared" si="10"/>
        <v>2.6217907071250896E-2</v>
      </c>
      <c r="D143" s="20">
        <f t="shared" si="10"/>
        <v>2.5301791928055477E-2</v>
      </c>
      <c r="E143" s="20">
        <f t="shared" si="10"/>
        <v>4.0558327874132834E-2</v>
      </c>
      <c r="F143" s="20">
        <f t="shared" si="10"/>
        <v>2.9448744856865019E-2</v>
      </c>
      <c r="G143" s="20">
        <f t="shared" si="10"/>
        <v>3.3233669479036554E-2</v>
      </c>
      <c r="H143" s="20">
        <f t="shared" si="10"/>
        <v>6.024906319660036E-2</v>
      </c>
      <c r="I143" s="20">
        <f t="shared" si="10"/>
        <v>4.9512696488217427E-2</v>
      </c>
      <c r="J143" s="20">
        <f t="shared" si="10"/>
        <v>4.6005951404356121E-2</v>
      </c>
      <c r="K143" s="20">
        <f t="shared" si="10"/>
        <v>6.4894594877995995E-2</v>
      </c>
      <c r="L143" s="20">
        <f t="shared" si="10"/>
        <v>9.2827371070389159E-2</v>
      </c>
      <c r="M143" s="20">
        <f t="shared" si="10"/>
        <v>8.3484462458359901E-2</v>
      </c>
      <c r="N143" s="20">
        <f t="shared" si="10"/>
        <v>3.275406698110634E-2</v>
      </c>
      <c r="O143" s="20">
        <f t="shared" si="10"/>
        <v>5.2205261355854828E-2</v>
      </c>
      <c r="P143" s="20">
        <f t="shared" si="10"/>
        <v>5.9402979494943831E-2</v>
      </c>
      <c r="Q143" s="20">
        <f t="shared" si="10"/>
        <v>6.1623053016789567E-2</v>
      </c>
      <c r="R143" s="20">
        <f t="shared" si="10"/>
        <v>6.1585452479045316E-2</v>
      </c>
      <c r="S143" s="20">
        <f t="shared" si="10"/>
        <v>5.4833356382243119E-2</v>
      </c>
      <c r="T143" s="20">
        <f t="shared" si="10"/>
        <v>6.1259438001089746E-2</v>
      </c>
      <c r="U143" s="20">
        <f t="shared" si="10"/>
        <v>6.9581280788177338E-2</v>
      </c>
    </row>
    <row r="144" spans="1:21" ht="16" x14ac:dyDescent="0.2">
      <c r="A144" s="2" t="s">
        <v>148</v>
      </c>
      <c r="B144" s="3">
        <v>3432000</v>
      </c>
      <c r="C144" s="3">
        <v>2275000</v>
      </c>
      <c r="D144" s="3">
        <v>-1095000</v>
      </c>
      <c r="E144" s="3">
        <v>1878000</v>
      </c>
      <c r="F144" s="3">
        <v>-841000</v>
      </c>
      <c r="G144" s="3">
        <v>-19036000</v>
      </c>
      <c r="H144" s="3">
        <v>2279000</v>
      </c>
      <c r="I144" s="3">
        <v>-270000</v>
      </c>
      <c r="J144" s="3">
        <v>3020000</v>
      </c>
      <c r="K144" s="3">
        <v>-32523000</v>
      </c>
      <c r="L144" s="3">
        <v>110603000</v>
      </c>
      <c r="M144" s="3">
        <v>-3486000</v>
      </c>
      <c r="N144" s="3">
        <v>10631000</v>
      </c>
      <c r="O144" s="3">
        <v>8104000</v>
      </c>
      <c r="P144" s="3">
        <v>-410800000</v>
      </c>
      <c r="Q144" s="4" t="s">
        <v>26</v>
      </c>
      <c r="R144" s="3" t="s">
        <v>26</v>
      </c>
      <c r="S144" s="3" t="s">
        <v>26</v>
      </c>
      <c r="T144" s="3" t="s">
        <v>26</v>
      </c>
      <c r="U144" s="3" t="s">
        <v>26</v>
      </c>
    </row>
    <row r="145" spans="1:21" ht="16" x14ac:dyDescent="0.2">
      <c r="A145" s="2" t="s">
        <v>149</v>
      </c>
      <c r="B145" s="3">
        <v>14754000</v>
      </c>
      <c r="C145" s="3" t="s">
        <v>26</v>
      </c>
      <c r="D145" s="3" t="s">
        <v>26</v>
      </c>
      <c r="E145" s="3" t="s">
        <v>26</v>
      </c>
      <c r="F145" s="3" t="s">
        <v>26</v>
      </c>
      <c r="G145" s="3" t="s">
        <v>26</v>
      </c>
      <c r="H145" s="3" t="s">
        <v>26</v>
      </c>
      <c r="I145" s="3" t="s">
        <v>26</v>
      </c>
      <c r="J145" s="3" t="s">
        <v>26</v>
      </c>
      <c r="K145" s="3">
        <v>11257000</v>
      </c>
      <c r="L145" s="3" t="s">
        <v>26</v>
      </c>
      <c r="M145" s="3">
        <v>5333000</v>
      </c>
      <c r="N145" s="3">
        <v>39100000</v>
      </c>
      <c r="O145" s="3">
        <v>70611000</v>
      </c>
      <c r="P145" s="3">
        <v>79100000</v>
      </c>
      <c r="Q145" s="4" t="s">
        <v>26</v>
      </c>
      <c r="R145" s="3" t="s">
        <v>26</v>
      </c>
      <c r="S145" s="3" t="s">
        <v>26</v>
      </c>
      <c r="T145" s="3" t="s">
        <v>26</v>
      </c>
      <c r="U145" s="3" t="s">
        <v>26</v>
      </c>
    </row>
    <row r="146" spans="1:21" ht="16" x14ac:dyDescent="0.2">
      <c r="A146" s="2" t="s">
        <v>150</v>
      </c>
      <c r="B146" s="3">
        <v>-3448000</v>
      </c>
      <c r="C146" s="3">
        <v>5464000</v>
      </c>
      <c r="D146" s="3">
        <v>55986000</v>
      </c>
      <c r="E146" s="3">
        <v>-96530000</v>
      </c>
      <c r="F146" s="3">
        <v>21661000</v>
      </c>
      <c r="G146" s="3">
        <v>30093000</v>
      </c>
      <c r="H146" s="3">
        <v>8281000</v>
      </c>
      <c r="I146" s="3">
        <v>24929000</v>
      </c>
      <c r="J146" s="3">
        <v>17689000</v>
      </c>
      <c r="K146" s="3">
        <v>17715000</v>
      </c>
      <c r="L146" s="3">
        <v>675000</v>
      </c>
      <c r="M146" s="3">
        <v>3741000</v>
      </c>
      <c r="N146" s="3">
        <v>-75173000</v>
      </c>
      <c r="O146" s="3">
        <v>51264000</v>
      </c>
      <c r="P146" s="3">
        <v>130200000</v>
      </c>
      <c r="Q146" s="4">
        <v>-16900000</v>
      </c>
      <c r="R146" s="3">
        <v>20200000</v>
      </c>
      <c r="S146" s="3">
        <v>-329100000</v>
      </c>
      <c r="T146" s="3">
        <v>59700000</v>
      </c>
      <c r="U146" s="3">
        <v>232300000</v>
      </c>
    </row>
    <row r="147" spans="1:21" ht="16" x14ac:dyDescent="0.2">
      <c r="A147" s="2" t="s">
        <v>151</v>
      </c>
      <c r="B147" s="3">
        <v>-237567000</v>
      </c>
      <c r="C147" s="3">
        <v>-151141000</v>
      </c>
      <c r="D147" s="3">
        <v>-107313000</v>
      </c>
      <c r="E147" s="3">
        <v>-186721000</v>
      </c>
      <c r="F147" s="3">
        <v>-278100000</v>
      </c>
      <c r="G147" s="3">
        <v>-31736000</v>
      </c>
      <c r="H147" s="3">
        <v>261624000</v>
      </c>
      <c r="I147" s="3">
        <v>11520000</v>
      </c>
      <c r="J147" s="3">
        <v>-97818000</v>
      </c>
      <c r="K147" s="3">
        <v>-37303000</v>
      </c>
      <c r="L147" s="3">
        <v>-114126000</v>
      </c>
      <c r="M147" s="3">
        <v>-218793000</v>
      </c>
      <c r="N147" s="3">
        <v>5589000</v>
      </c>
      <c r="O147" s="3">
        <v>-752278000</v>
      </c>
      <c r="P147" s="3">
        <v>-855800000</v>
      </c>
      <c r="Q147" s="4">
        <v>-1048700000</v>
      </c>
      <c r="R147" s="3">
        <v>-464900000</v>
      </c>
      <c r="S147" s="3">
        <v>-89300000</v>
      </c>
      <c r="T147" s="3">
        <v>-277500000</v>
      </c>
      <c r="U147" s="3">
        <v>-217000000</v>
      </c>
    </row>
    <row r="148" spans="1:21" ht="16" x14ac:dyDescent="0.2">
      <c r="A148" s="2" t="s">
        <v>152</v>
      </c>
      <c r="B148" s="3">
        <v>-41937000</v>
      </c>
      <c r="C148" s="3">
        <v>15523000</v>
      </c>
      <c r="D148" s="3">
        <v>-10082000</v>
      </c>
      <c r="E148" s="3">
        <v>39182000</v>
      </c>
      <c r="F148" s="3">
        <v>-144561000</v>
      </c>
      <c r="G148" s="3">
        <v>136453000</v>
      </c>
      <c r="H148" s="3">
        <v>-164717000</v>
      </c>
      <c r="I148" s="3">
        <v>49348000</v>
      </c>
      <c r="J148" s="3">
        <v>-41956000</v>
      </c>
      <c r="K148" s="3">
        <v>-26998000</v>
      </c>
      <c r="L148" s="3">
        <v>-98075000</v>
      </c>
      <c r="M148" s="3">
        <v>-195484000</v>
      </c>
      <c r="N148" s="3">
        <v>47195000</v>
      </c>
      <c r="O148" s="3">
        <v>-17857000</v>
      </c>
      <c r="P148" s="3">
        <v>106800000</v>
      </c>
      <c r="Q148" s="4">
        <v>39400000</v>
      </c>
      <c r="R148" s="3">
        <v>142800000</v>
      </c>
      <c r="S148" s="3">
        <v>-51200000</v>
      </c>
      <c r="T148" s="3">
        <v>141300000</v>
      </c>
      <c r="U148" s="3">
        <v>-193500000</v>
      </c>
    </row>
    <row r="149" spans="1:21" ht="16" x14ac:dyDescent="0.2">
      <c r="A149" s="2" t="s">
        <v>153</v>
      </c>
      <c r="B149" s="3">
        <v>10239000</v>
      </c>
      <c r="C149" s="3">
        <v>-3934000</v>
      </c>
      <c r="D149" s="3">
        <v>-99000</v>
      </c>
      <c r="E149" s="3">
        <v>2101000</v>
      </c>
      <c r="F149" s="3">
        <v>-7741000</v>
      </c>
      <c r="G149" s="3">
        <v>438000</v>
      </c>
      <c r="H149" s="3">
        <v>9729000</v>
      </c>
      <c r="I149" s="3">
        <v>3809000</v>
      </c>
      <c r="J149" s="3">
        <v>-4942000</v>
      </c>
      <c r="K149" s="3">
        <v>3917000</v>
      </c>
      <c r="L149" s="3">
        <v>-14403000</v>
      </c>
      <c r="M149" s="3">
        <v>8489000</v>
      </c>
      <c r="N149" s="3">
        <v>2503000</v>
      </c>
      <c r="O149" s="3">
        <v>4106000</v>
      </c>
      <c r="P149" s="3" t="s">
        <v>26</v>
      </c>
      <c r="Q149" s="4" t="s">
        <v>26</v>
      </c>
      <c r="R149" s="3" t="s">
        <v>26</v>
      </c>
      <c r="S149" s="3" t="s">
        <v>26</v>
      </c>
      <c r="T149" s="3" t="s">
        <v>26</v>
      </c>
      <c r="U149" s="3" t="s">
        <v>26</v>
      </c>
    </row>
    <row r="150" spans="1:21" ht="16" x14ac:dyDescent="0.2">
      <c r="A150" s="2" t="s">
        <v>154</v>
      </c>
      <c r="B150" s="3">
        <v>-519000</v>
      </c>
      <c r="C150" s="3">
        <v>-30131000</v>
      </c>
      <c r="D150" s="3">
        <v>16943000</v>
      </c>
      <c r="E150" s="3">
        <v>2537000</v>
      </c>
      <c r="F150" s="3">
        <v>-5694000</v>
      </c>
      <c r="G150" s="3">
        <v>-18424000</v>
      </c>
      <c r="H150" s="3">
        <v>5398000</v>
      </c>
      <c r="I150" s="3">
        <v>-12272000</v>
      </c>
      <c r="J150" s="3">
        <v>-22155000</v>
      </c>
      <c r="K150" s="3">
        <v>-74544000</v>
      </c>
      <c r="L150" s="3">
        <v>-275800000</v>
      </c>
      <c r="M150" s="3">
        <v>-259817000</v>
      </c>
      <c r="N150" s="3">
        <v>-58737000</v>
      </c>
      <c r="O150" s="3">
        <v>-207559000</v>
      </c>
      <c r="P150" s="3">
        <v>77200000</v>
      </c>
      <c r="Q150" s="4">
        <v>77400000</v>
      </c>
      <c r="R150" s="3">
        <v>21200000</v>
      </c>
      <c r="S150" s="3">
        <v>100700000</v>
      </c>
      <c r="T150" s="3">
        <v>-14400000</v>
      </c>
      <c r="U150" s="3">
        <v>-30100000</v>
      </c>
    </row>
    <row r="151" spans="1:21" ht="16" x14ac:dyDescent="0.2">
      <c r="A151" s="2" t="s">
        <v>155</v>
      </c>
      <c r="B151" s="3">
        <v>9307000</v>
      </c>
      <c r="C151" s="3">
        <v>22107000</v>
      </c>
      <c r="D151" s="3">
        <v>41217000</v>
      </c>
      <c r="E151" s="3">
        <v>-39748000</v>
      </c>
      <c r="F151" s="3">
        <v>83734000</v>
      </c>
      <c r="G151" s="3">
        <v>194228000</v>
      </c>
      <c r="H151" s="3">
        <v>78585000</v>
      </c>
      <c r="I151" s="3">
        <v>170162000</v>
      </c>
      <c r="J151" s="3">
        <v>189344000</v>
      </c>
      <c r="K151" s="3">
        <v>198733000</v>
      </c>
      <c r="L151" s="3">
        <v>201152000</v>
      </c>
      <c r="M151" s="3">
        <v>299733000</v>
      </c>
      <c r="N151" s="3">
        <v>78673000</v>
      </c>
      <c r="O151" s="3">
        <v>-45605000</v>
      </c>
      <c r="P151" s="3">
        <v>-405100000</v>
      </c>
      <c r="Q151" s="4">
        <v>-605000000</v>
      </c>
      <c r="R151" s="3">
        <v>-487500000</v>
      </c>
      <c r="S151" s="3">
        <v>44900000</v>
      </c>
      <c r="T151" s="3">
        <v>-191800000</v>
      </c>
      <c r="U151" s="3">
        <v>29400000</v>
      </c>
    </row>
    <row r="152" spans="1:21" ht="16" x14ac:dyDescent="0.2">
      <c r="A152" s="2" t="s">
        <v>156</v>
      </c>
      <c r="B152" s="3">
        <v>-214657000</v>
      </c>
      <c r="C152" s="3">
        <v>-154706000</v>
      </c>
      <c r="D152" s="3">
        <v>-155292000</v>
      </c>
      <c r="E152" s="3">
        <v>-190793000</v>
      </c>
      <c r="F152" s="3">
        <v>-203838000</v>
      </c>
      <c r="G152" s="3">
        <v>-344431000</v>
      </c>
      <c r="H152" s="3">
        <v>332629000</v>
      </c>
      <c r="I152" s="3">
        <v>-199527000</v>
      </c>
      <c r="J152" s="3">
        <v>-218109000</v>
      </c>
      <c r="K152" s="3">
        <v>-138411000</v>
      </c>
      <c r="L152" s="3">
        <v>73000000</v>
      </c>
      <c r="M152" s="3">
        <v>-71714000</v>
      </c>
      <c r="N152" s="3">
        <v>-64045000</v>
      </c>
      <c r="O152" s="3">
        <v>-485363000</v>
      </c>
      <c r="P152" s="3">
        <v>-634700000</v>
      </c>
      <c r="Q152" s="4">
        <v>-560500000</v>
      </c>
      <c r="R152" s="3">
        <v>-141400000</v>
      </c>
      <c r="S152" s="3">
        <v>-183700000</v>
      </c>
      <c r="T152" s="3">
        <v>-212600000</v>
      </c>
      <c r="U152" s="3">
        <v>-22800000</v>
      </c>
    </row>
    <row r="153" spans="1:21" ht="16" x14ac:dyDescent="0.2">
      <c r="A153" s="2" t="s">
        <v>157</v>
      </c>
      <c r="B153" s="3" t="s">
        <v>26</v>
      </c>
      <c r="C153" s="3">
        <v>2948000</v>
      </c>
      <c r="D153" s="3">
        <v>-9628000</v>
      </c>
      <c r="E153" s="3">
        <v>-2007000</v>
      </c>
      <c r="F153" s="3">
        <v>-272000</v>
      </c>
      <c r="G153" s="3">
        <v>-1318000</v>
      </c>
      <c r="H153" s="3" t="s">
        <v>26</v>
      </c>
      <c r="I153" s="3" t="s">
        <v>26</v>
      </c>
      <c r="J153" s="3" t="s">
        <v>26</v>
      </c>
      <c r="K153" s="3" t="s">
        <v>26</v>
      </c>
      <c r="L153" s="3" t="s">
        <v>26</v>
      </c>
      <c r="M153" s="3" t="s">
        <v>26</v>
      </c>
      <c r="N153" s="3" t="s">
        <v>26</v>
      </c>
      <c r="O153" s="3" t="s">
        <v>26</v>
      </c>
      <c r="P153" s="3" t="s">
        <v>26</v>
      </c>
      <c r="Q153" s="4" t="s">
        <v>26</v>
      </c>
      <c r="R153" s="3" t="s">
        <v>26</v>
      </c>
      <c r="S153" s="3" t="s">
        <v>26</v>
      </c>
      <c r="T153" s="3" t="s">
        <v>26</v>
      </c>
      <c r="U153" s="3" t="s">
        <v>26</v>
      </c>
    </row>
    <row r="154" spans="1:21" ht="16" x14ac:dyDescent="0.2">
      <c r="A154" s="2" t="s">
        <v>158</v>
      </c>
      <c r="B154" s="3">
        <v>-210204000</v>
      </c>
      <c r="C154" s="3">
        <v>116169000</v>
      </c>
      <c r="D154" s="3">
        <v>134798000</v>
      </c>
      <c r="E154" s="3">
        <v>-84964000</v>
      </c>
      <c r="F154" s="3">
        <v>-4567000</v>
      </c>
      <c r="G154" s="3">
        <v>700262000</v>
      </c>
      <c r="H154" s="3">
        <v>212814000</v>
      </c>
      <c r="I154" s="3">
        <v>261305000</v>
      </c>
      <c r="J154" s="3">
        <v>331429000</v>
      </c>
      <c r="K154" s="3">
        <v>393947000</v>
      </c>
      <c r="L154" s="3">
        <v>843515000</v>
      </c>
      <c r="M154" s="3">
        <v>685678000</v>
      </c>
      <c r="N154" s="3">
        <v>912318000</v>
      </c>
      <c r="O154" s="3">
        <v>257984000</v>
      </c>
      <c r="P154" s="3">
        <v>1100000</v>
      </c>
      <c r="Q154" s="4">
        <v>-84500000</v>
      </c>
      <c r="R154" s="3">
        <v>-119600000</v>
      </c>
      <c r="S154" s="3">
        <v>-34700000</v>
      </c>
      <c r="T154" s="3">
        <v>5000000</v>
      </c>
      <c r="U154" s="3">
        <v>64800000</v>
      </c>
    </row>
    <row r="155" spans="1:21" ht="16" x14ac:dyDescent="0.2">
      <c r="A155" s="2" t="s">
        <v>159</v>
      </c>
      <c r="B155" s="3" t="s">
        <v>26</v>
      </c>
      <c r="C155" s="3" t="s">
        <v>26</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4" t="s">
        <v>26</v>
      </c>
      <c r="R155" s="3" t="s">
        <v>26</v>
      </c>
      <c r="S155" s="3" t="s">
        <v>26</v>
      </c>
      <c r="T155" s="3" t="s">
        <v>26</v>
      </c>
      <c r="U155" s="3" t="s">
        <v>26</v>
      </c>
    </row>
    <row r="156" spans="1:21" ht="16" x14ac:dyDescent="0.2">
      <c r="A156" s="2" t="s">
        <v>160</v>
      </c>
      <c r="B156" s="3" t="s">
        <v>26</v>
      </c>
      <c r="C156" s="3" t="s">
        <v>26</v>
      </c>
      <c r="D156" s="3" t="s">
        <v>26</v>
      </c>
      <c r="E156" s="3" t="s">
        <v>26</v>
      </c>
      <c r="F156" s="3" t="s">
        <v>26</v>
      </c>
      <c r="G156" s="3" t="s">
        <v>26</v>
      </c>
      <c r="H156" s="3" t="s">
        <v>26</v>
      </c>
      <c r="I156" s="3" t="s">
        <v>26</v>
      </c>
      <c r="J156" s="3" t="s">
        <v>26</v>
      </c>
      <c r="K156" s="3" t="s">
        <v>26</v>
      </c>
      <c r="L156" s="3" t="s">
        <v>26</v>
      </c>
      <c r="M156" s="3" t="s">
        <v>26</v>
      </c>
      <c r="N156" s="3" t="s">
        <v>26</v>
      </c>
      <c r="O156" s="3" t="s">
        <v>26</v>
      </c>
      <c r="P156" s="3" t="s">
        <v>26</v>
      </c>
      <c r="Q156" s="4" t="s">
        <v>26</v>
      </c>
      <c r="R156" s="3" t="s">
        <v>26</v>
      </c>
      <c r="S156" s="3" t="s">
        <v>26</v>
      </c>
      <c r="T156" s="3" t="s">
        <v>26</v>
      </c>
      <c r="U156" s="3" t="s">
        <v>26</v>
      </c>
    </row>
    <row r="157" spans="1:21" ht="16" x14ac:dyDescent="0.2">
      <c r="A157" s="2" t="s">
        <v>161</v>
      </c>
      <c r="B157" s="3" t="s">
        <v>26</v>
      </c>
      <c r="C157" s="3" t="s">
        <v>26</v>
      </c>
      <c r="D157" s="3" t="s">
        <v>26</v>
      </c>
      <c r="E157" s="3" t="s">
        <v>26</v>
      </c>
      <c r="F157" s="3" t="s">
        <v>26</v>
      </c>
      <c r="G157" s="3" t="s">
        <v>26</v>
      </c>
      <c r="H157" s="3" t="s">
        <v>26</v>
      </c>
      <c r="I157" s="3" t="s">
        <v>26</v>
      </c>
      <c r="J157" s="3" t="s">
        <v>26</v>
      </c>
      <c r="K157" s="3" t="s">
        <v>26</v>
      </c>
      <c r="L157" s="3" t="s">
        <v>26</v>
      </c>
      <c r="M157" s="3" t="s">
        <v>26</v>
      </c>
      <c r="N157" s="3" t="s">
        <v>26</v>
      </c>
      <c r="O157" s="3" t="s">
        <v>26</v>
      </c>
      <c r="P157" s="3" t="s">
        <v>26</v>
      </c>
      <c r="Q157" s="4" t="s">
        <v>26</v>
      </c>
      <c r="R157" s="3" t="s">
        <v>26</v>
      </c>
      <c r="S157" s="3" t="s">
        <v>26</v>
      </c>
      <c r="T157" s="3" t="s">
        <v>26</v>
      </c>
      <c r="U157" s="3" t="s">
        <v>26</v>
      </c>
    </row>
    <row r="158" spans="1:21" ht="16" x14ac:dyDescent="0.2">
      <c r="A158" s="2" t="s">
        <v>162</v>
      </c>
      <c r="B158" s="3" t="s">
        <v>26</v>
      </c>
      <c r="C158" s="3" t="s">
        <v>26</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4" t="s">
        <v>26</v>
      </c>
      <c r="R158" s="3" t="s">
        <v>26</v>
      </c>
      <c r="S158" s="3" t="s">
        <v>26</v>
      </c>
      <c r="T158" s="3" t="s">
        <v>26</v>
      </c>
      <c r="U158" s="3" t="s">
        <v>26</v>
      </c>
    </row>
    <row r="159" spans="1:21" ht="16" x14ac:dyDescent="0.2">
      <c r="A159" s="2" t="s">
        <v>163</v>
      </c>
      <c r="B159" s="3">
        <v>-16989000</v>
      </c>
      <c r="C159" s="3">
        <v>-10158000</v>
      </c>
      <c r="D159" s="3">
        <v>-9653000</v>
      </c>
      <c r="E159" s="3">
        <v>-10786000</v>
      </c>
      <c r="F159" s="3">
        <v>-16820000</v>
      </c>
      <c r="G159" s="3">
        <v>-29813000</v>
      </c>
      <c r="H159" s="3">
        <v>-49501000</v>
      </c>
      <c r="I159" s="3">
        <v>-37280000</v>
      </c>
      <c r="J159" s="3">
        <v>-21167000</v>
      </c>
      <c r="K159" s="3">
        <v>-87522000</v>
      </c>
      <c r="L159" s="3">
        <v>-66969000</v>
      </c>
      <c r="M159" s="3">
        <v>-53384000</v>
      </c>
      <c r="N159" s="3">
        <v>-68923000</v>
      </c>
      <c r="O159" s="3">
        <v>-158642000</v>
      </c>
      <c r="P159" s="3">
        <v>-204200000</v>
      </c>
      <c r="Q159" s="4">
        <v>-164700000</v>
      </c>
      <c r="R159" s="3">
        <v>-38300000</v>
      </c>
      <c r="S159" s="3">
        <v>-66500000</v>
      </c>
      <c r="T159" s="3">
        <v>-31500000</v>
      </c>
      <c r="U159" s="3">
        <v>-28400000</v>
      </c>
    </row>
    <row r="160" spans="1:21" ht="16" x14ac:dyDescent="0.2">
      <c r="A160" s="2" t="s">
        <v>164</v>
      </c>
      <c r="B160" s="3">
        <v>-11176000</v>
      </c>
      <c r="C160" s="3">
        <v>-10158000</v>
      </c>
      <c r="D160" s="3">
        <v>-9653000</v>
      </c>
      <c r="E160" s="3">
        <v>-10786000</v>
      </c>
      <c r="F160" s="3">
        <v>-16820000</v>
      </c>
      <c r="G160" s="3">
        <v>-29813000</v>
      </c>
      <c r="H160" s="3">
        <v>-49501000</v>
      </c>
      <c r="I160" s="3">
        <v>-37280000</v>
      </c>
      <c r="J160" s="3">
        <v>-21167000</v>
      </c>
      <c r="K160" s="3">
        <v>-61557000</v>
      </c>
      <c r="L160" s="3">
        <v>-66969000</v>
      </c>
      <c r="M160" s="3">
        <v>-53384000</v>
      </c>
      <c r="N160" s="3">
        <v>-68923000</v>
      </c>
      <c r="O160" s="3">
        <v>-158642000</v>
      </c>
      <c r="P160" s="3">
        <v>-204200000</v>
      </c>
      <c r="Q160" s="4">
        <v>-164700000</v>
      </c>
      <c r="R160" s="3">
        <v>-38300000</v>
      </c>
      <c r="S160" s="3">
        <v>-66500000</v>
      </c>
      <c r="T160" s="3">
        <v>-31500000</v>
      </c>
      <c r="U160" s="3">
        <v>-28400000</v>
      </c>
    </row>
    <row r="161" spans="1:21" ht="16" x14ac:dyDescent="0.2">
      <c r="A161" s="2" t="s">
        <v>165</v>
      </c>
      <c r="B161" s="3">
        <v>-5813000</v>
      </c>
      <c r="C161" s="3" t="s">
        <v>26</v>
      </c>
      <c r="D161" s="3" t="s">
        <v>26</v>
      </c>
      <c r="E161" s="3" t="s">
        <v>26</v>
      </c>
      <c r="F161" s="3" t="s">
        <v>26</v>
      </c>
      <c r="G161" s="3" t="s">
        <v>26</v>
      </c>
      <c r="H161" s="3" t="s">
        <v>26</v>
      </c>
      <c r="I161" s="3" t="s">
        <v>26</v>
      </c>
      <c r="J161" s="3" t="s">
        <v>26</v>
      </c>
      <c r="K161" s="3">
        <v>-25965000</v>
      </c>
      <c r="L161" s="3" t="s">
        <v>26</v>
      </c>
      <c r="M161" s="3" t="s">
        <v>26</v>
      </c>
      <c r="N161" s="3" t="s">
        <v>26</v>
      </c>
      <c r="O161" s="3" t="s">
        <v>26</v>
      </c>
      <c r="P161" s="3" t="s">
        <v>26</v>
      </c>
      <c r="Q161" s="4" t="s">
        <v>26</v>
      </c>
      <c r="R161" s="3" t="s">
        <v>26</v>
      </c>
      <c r="S161" s="3" t="s">
        <v>26</v>
      </c>
      <c r="T161" s="3" t="s">
        <v>26</v>
      </c>
      <c r="U161" s="3" t="s">
        <v>26</v>
      </c>
    </row>
    <row r="162" spans="1:21" ht="16" x14ac:dyDescent="0.2">
      <c r="A162" s="2" t="s">
        <v>166</v>
      </c>
      <c r="B162" s="3" t="s">
        <v>26</v>
      </c>
      <c r="C162" s="3" t="s">
        <v>26</v>
      </c>
      <c r="D162" s="3" t="s">
        <v>26</v>
      </c>
      <c r="E162" s="3" t="s">
        <v>26</v>
      </c>
      <c r="F162" s="3" t="s">
        <v>26</v>
      </c>
      <c r="G162" s="3" t="s">
        <v>26</v>
      </c>
      <c r="H162" s="3">
        <v>-170640000</v>
      </c>
      <c r="I162" s="3">
        <v>-104504000</v>
      </c>
      <c r="J162" s="3">
        <v>-66270000</v>
      </c>
      <c r="K162" s="3">
        <v>-133986000</v>
      </c>
      <c r="L162" s="3">
        <v>-128458000</v>
      </c>
      <c r="M162" s="3">
        <v>69473000</v>
      </c>
      <c r="N162" s="3">
        <v>-635332000</v>
      </c>
      <c r="O162" s="3">
        <v>458367000</v>
      </c>
      <c r="P162" s="3">
        <v>646900000</v>
      </c>
      <c r="Q162" s="4">
        <v>292200000</v>
      </c>
      <c r="R162" s="3">
        <v>-45200000</v>
      </c>
      <c r="S162" s="3">
        <v>200400000</v>
      </c>
      <c r="T162" s="3">
        <v>73800000</v>
      </c>
      <c r="U162" s="3">
        <v>63200000</v>
      </c>
    </row>
    <row r="163" spans="1:21" ht="16" x14ac:dyDescent="0.2">
      <c r="A163" s="2" t="s">
        <v>167</v>
      </c>
      <c r="B163" s="3" t="s">
        <v>26</v>
      </c>
      <c r="C163" s="3" t="s">
        <v>26</v>
      </c>
      <c r="D163" s="3" t="s">
        <v>26</v>
      </c>
      <c r="E163" s="3" t="s">
        <v>26</v>
      </c>
      <c r="F163" s="3" t="s">
        <v>26</v>
      </c>
      <c r="G163" s="3" t="s">
        <v>26</v>
      </c>
      <c r="H163" s="3">
        <v>21976000</v>
      </c>
      <c r="I163" s="3">
        <v>45997000</v>
      </c>
      <c r="J163" s="3">
        <v>157286000</v>
      </c>
      <c r="K163" s="3">
        <v>241012000</v>
      </c>
      <c r="L163" s="3">
        <v>325133000</v>
      </c>
      <c r="M163" s="3">
        <v>597355000</v>
      </c>
      <c r="N163" s="3">
        <v>593759000</v>
      </c>
      <c r="O163" s="3">
        <v>1226905000</v>
      </c>
      <c r="P163" s="3">
        <v>662600000</v>
      </c>
      <c r="Q163" s="4">
        <v>306800000</v>
      </c>
      <c r="R163" s="3">
        <v>-42600000</v>
      </c>
      <c r="S163" s="3">
        <v>205900000</v>
      </c>
      <c r="T163" s="3">
        <v>78800000</v>
      </c>
      <c r="U163" s="3">
        <v>64700000</v>
      </c>
    </row>
    <row r="164" spans="1:21" ht="16" x14ac:dyDescent="0.2">
      <c r="A164" s="2" t="s">
        <v>168</v>
      </c>
      <c r="B164" s="3" t="s">
        <v>26</v>
      </c>
      <c r="C164" s="3" t="s">
        <v>26</v>
      </c>
      <c r="D164" s="3" t="s">
        <v>26</v>
      </c>
      <c r="E164" s="3" t="s">
        <v>26</v>
      </c>
      <c r="F164" s="3" t="s">
        <v>26</v>
      </c>
      <c r="G164" s="3" t="s">
        <v>26</v>
      </c>
      <c r="H164" s="3">
        <v>-192616000</v>
      </c>
      <c r="I164" s="3">
        <v>-150501000</v>
      </c>
      <c r="J164" s="3">
        <v>-223556000</v>
      </c>
      <c r="K164" s="3">
        <v>-374998000</v>
      </c>
      <c r="L164" s="3">
        <v>-453591000</v>
      </c>
      <c r="M164" s="3">
        <v>-527882000</v>
      </c>
      <c r="N164" s="3">
        <v>-1229091000</v>
      </c>
      <c r="O164" s="3">
        <v>-768538000</v>
      </c>
      <c r="P164" s="3">
        <v>-15700000</v>
      </c>
      <c r="Q164" s="4">
        <v>-14600000</v>
      </c>
      <c r="R164" s="3">
        <v>-2600000</v>
      </c>
      <c r="S164" s="3">
        <v>-5500000</v>
      </c>
      <c r="T164" s="3">
        <v>-5000000</v>
      </c>
      <c r="U164" s="3">
        <v>-1500000</v>
      </c>
    </row>
    <row r="165" spans="1:21" ht="16" x14ac:dyDescent="0.2">
      <c r="A165" s="2" t="s">
        <v>169</v>
      </c>
      <c r="B165" s="3" t="s">
        <v>26</v>
      </c>
      <c r="C165" s="3">
        <v>3596000</v>
      </c>
      <c r="D165" s="3">
        <v>2075000</v>
      </c>
      <c r="E165" s="3">
        <v>-4101000</v>
      </c>
      <c r="F165" s="3" t="s">
        <v>26</v>
      </c>
      <c r="G165" s="3">
        <v>-1000000</v>
      </c>
      <c r="H165" s="3" t="s">
        <v>26</v>
      </c>
      <c r="I165" s="3" t="s">
        <v>26</v>
      </c>
      <c r="J165" s="3">
        <v>-130669000</v>
      </c>
      <c r="K165" s="3">
        <v>-9401000</v>
      </c>
      <c r="L165" s="3">
        <v>-28149000</v>
      </c>
      <c r="M165" s="3">
        <v>-12040000</v>
      </c>
      <c r="N165" s="3">
        <v>-102469000</v>
      </c>
      <c r="O165" s="3">
        <v>-161331000</v>
      </c>
      <c r="P165" s="3">
        <v>-3310900000</v>
      </c>
      <c r="Q165" s="4">
        <v>-141000000</v>
      </c>
      <c r="R165" s="3">
        <v>-58900000</v>
      </c>
      <c r="S165" s="3">
        <v>-69100000</v>
      </c>
      <c r="T165" s="3">
        <v>-1600000</v>
      </c>
      <c r="U165" s="3">
        <v>-11400000</v>
      </c>
    </row>
    <row r="166" spans="1:21" ht="16" x14ac:dyDescent="0.2">
      <c r="A166" s="2" t="s">
        <v>170</v>
      </c>
      <c r="B166" s="3" t="s">
        <v>26</v>
      </c>
      <c r="C166" s="3">
        <v>5587000</v>
      </c>
      <c r="D166" s="3">
        <v>3075000</v>
      </c>
      <c r="E166" s="3" t="s">
        <v>26</v>
      </c>
      <c r="F166" s="3" t="s">
        <v>26</v>
      </c>
      <c r="G166" s="3" t="s">
        <v>26</v>
      </c>
      <c r="H166" s="3" t="s">
        <v>26</v>
      </c>
      <c r="I166" s="3" t="s">
        <v>26</v>
      </c>
      <c r="J166" s="3" t="s">
        <v>26</v>
      </c>
      <c r="K166" s="3" t="s">
        <v>26</v>
      </c>
      <c r="L166" s="3" t="s">
        <v>26</v>
      </c>
      <c r="M166" s="3" t="s">
        <v>26</v>
      </c>
      <c r="N166" s="3" t="s">
        <v>26</v>
      </c>
      <c r="O166" s="3" t="s">
        <v>26</v>
      </c>
      <c r="P166" s="3" t="s">
        <v>26</v>
      </c>
      <c r="Q166" s="4" t="s">
        <v>26</v>
      </c>
      <c r="R166" s="3" t="s">
        <v>26</v>
      </c>
      <c r="S166" s="3" t="s">
        <v>26</v>
      </c>
      <c r="T166" s="3" t="s">
        <v>26</v>
      </c>
      <c r="U166" s="3" t="s">
        <v>26</v>
      </c>
    </row>
    <row r="167" spans="1:21" ht="16" x14ac:dyDescent="0.2">
      <c r="A167" s="2" t="s">
        <v>171</v>
      </c>
      <c r="B167" s="3" t="s">
        <v>26</v>
      </c>
      <c r="C167" s="3">
        <v>-1991000</v>
      </c>
      <c r="D167" s="3">
        <v>-1000000</v>
      </c>
      <c r="E167" s="3">
        <v>-4101000</v>
      </c>
      <c r="F167" s="3" t="s">
        <v>26</v>
      </c>
      <c r="G167" s="3">
        <v>-1000000</v>
      </c>
      <c r="H167" s="3" t="s">
        <v>26</v>
      </c>
      <c r="I167" s="3" t="s">
        <v>26</v>
      </c>
      <c r="J167" s="3">
        <v>-130669000</v>
      </c>
      <c r="K167" s="3">
        <v>-9401000</v>
      </c>
      <c r="L167" s="3">
        <v>-28149000</v>
      </c>
      <c r="M167" s="3">
        <v>-12040000</v>
      </c>
      <c r="N167" s="3">
        <v>-102469000</v>
      </c>
      <c r="O167" s="3">
        <v>-161331000</v>
      </c>
      <c r="P167" s="3">
        <v>-3310900000</v>
      </c>
      <c r="Q167" s="4">
        <v>-141000000</v>
      </c>
      <c r="R167" s="3">
        <v>-58900000</v>
      </c>
      <c r="S167" s="3">
        <v>-69100000</v>
      </c>
      <c r="T167" s="3">
        <v>-1600000</v>
      </c>
      <c r="U167" s="3">
        <v>-11400000</v>
      </c>
    </row>
    <row r="168" spans="1:21" ht="16" x14ac:dyDescent="0.2">
      <c r="A168" s="2" t="s">
        <v>172</v>
      </c>
      <c r="B168" s="3" t="s">
        <v>26</v>
      </c>
      <c r="C168" s="3" t="s">
        <v>26</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4" t="s">
        <v>26</v>
      </c>
      <c r="R168" s="3" t="s">
        <v>26</v>
      </c>
      <c r="S168" s="3" t="s">
        <v>26</v>
      </c>
      <c r="T168" s="3" t="s">
        <v>26</v>
      </c>
      <c r="U168" s="3" t="s">
        <v>26</v>
      </c>
    </row>
    <row r="169" spans="1:21" ht="16" x14ac:dyDescent="0.2">
      <c r="A169" s="2" t="s">
        <v>173</v>
      </c>
      <c r="B169" s="3" t="s">
        <v>26</v>
      </c>
      <c r="C169" s="3">
        <v>37250000</v>
      </c>
      <c r="D169" s="3" t="s">
        <v>26</v>
      </c>
      <c r="E169" s="3">
        <v>725000</v>
      </c>
      <c r="F169" s="3" t="s">
        <v>26</v>
      </c>
      <c r="G169" s="3" t="s">
        <v>26</v>
      </c>
      <c r="H169" s="3" t="s">
        <v>26</v>
      </c>
      <c r="I169" s="3">
        <v>-182732000</v>
      </c>
      <c r="J169" s="3">
        <v>89076000</v>
      </c>
      <c r="K169" s="3">
        <v>-40918000</v>
      </c>
      <c r="L169" s="3" t="s">
        <v>26</v>
      </c>
      <c r="M169" s="3" t="s">
        <v>26</v>
      </c>
      <c r="N169" s="3" t="s">
        <v>26</v>
      </c>
      <c r="O169" s="3">
        <v>822000</v>
      </c>
      <c r="P169" s="3">
        <v>-8100000</v>
      </c>
      <c r="Q169" s="4">
        <v>-11900000</v>
      </c>
      <c r="R169" s="3">
        <v>118200000</v>
      </c>
      <c r="S169" s="3">
        <v>-126300000</v>
      </c>
      <c r="T169" s="3">
        <v>-2600000</v>
      </c>
      <c r="U169" s="3">
        <v>-1200000</v>
      </c>
    </row>
    <row r="170" spans="1:21" ht="16" x14ac:dyDescent="0.2">
      <c r="A170" s="2" t="s">
        <v>157</v>
      </c>
      <c r="B170" s="3" t="s">
        <v>26</v>
      </c>
      <c r="C170" s="3">
        <v>37250000</v>
      </c>
      <c r="D170" s="3" t="s">
        <v>26</v>
      </c>
      <c r="E170" s="3">
        <v>-1475000</v>
      </c>
      <c r="F170" s="3" t="s">
        <v>26</v>
      </c>
      <c r="G170" s="3" t="s">
        <v>26</v>
      </c>
      <c r="H170" s="3" t="s">
        <v>26</v>
      </c>
      <c r="I170" s="3" t="s">
        <v>26</v>
      </c>
      <c r="J170" s="3" t="s">
        <v>26</v>
      </c>
      <c r="K170" s="3" t="s">
        <v>26</v>
      </c>
      <c r="L170" s="3" t="s">
        <v>26</v>
      </c>
      <c r="M170" s="3" t="s">
        <v>26</v>
      </c>
      <c r="N170" s="3" t="s">
        <v>26</v>
      </c>
      <c r="O170" s="3" t="s">
        <v>26</v>
      </c>
      <c r="P170" s="3" t="s">
        <v>26</v>
      </c>
      <c r="Q170" s="4" t="s">
        <v>26</v>
      </c>
      <c r="R170" s="3" t="s">
        <v>26</v>
      </c>
      <c r="S170" s="3" t="s">
        <v>26</v>
      </c>
      <c r="T170" s="3" t="s">
        <v>26</v>
      </c>
      <c r="U170" s="3" t="s">
        <v>26</v>
      </c>
    </row>
    <row r="171" spans="1:21" ht="16" x14ac:dyDescent="0.2">
      <c r="A171" s="2" t="s">
        <v>174</v>
      </c>
      <c r="B171" s="3">
        <v>-16989000</v>
      </c>
      <c r="C171" s="3">
        <v>30688000</v>
      </c>
      <c r="D171" s="3">
        <v>-7578000</v>
      </c>
      <c r="E171" s="3">
        <v>-14162000</v>
      </c>
      <c r="F171" s="3">
        <v>-16820000</v>
      </c>
      <c r="G171" s="3">
        <v>-30813000</v>
      </c>
      <c r="H171" s="3">
        <v>-220141000</v>
      </c>
      <c r="I171" s="3">
        <v>-324516000</v>
      </c>
      <c r="J171" s="3">
        <v>-129030000</v>
      </c>
      <c r="K171" s="3">
        <v>-271827000</v>
      </c>
      <c r="L171" s="3">
        <v>-223576000</v>
      </c>
      <c r="M171" s="3">
        <v>4049000</v>
      </c>
      <c r="N171" s="3">
        <v>-806724000</v>
      </c>
      <c r="O171" s="3">
        <v>139216000</v>
      </c>
      <c r="P171" s="3">
        <v>-2876300000</v>
      </c>
      <c r="Q171" s="4">
        <v>-25400000</v>
      </c>
      <c r="R171" s="3">
        <v>-24200000</v>
      </c>
      <c r="S171" s="3">
        <v>-61500000</v>
      </c>
      <c r="T171" s="3">
        <v>38100000</v>
      </c>
      <c r="U171" s="3">
        <v>22200000</v>
      </c>
    </row>
    <row r="172" spans="1:21" ht="16" x14ac:dyDescent="0.2">
      <c r="A172" s="2" t="s">
        <v>175</v>
      </c>
      <c r="B172" s="3" t="s">
        <v>26</v>
      </c>
      <c r="C172" s="3" t="s">
        <v>26</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4">
        <v>0</v>
      </c>
      <c r="R172" s="3" t="s">
        <v>26</v>
      </c>
      <c r="S172" s="3" t="s">
        <v>26</v>
      </c>
      <c r="T172" s="3" t="s">
        <v>26</v>
      </c>
      <c r="U172" s="3" t="s">
        <v>26</v>
      </c>
    </row>
    <row r="173" spans="1:21" ht="16" x14ac:dyDescent="0.2">
      <c r="A173" s="2" t="s">
        <v>176</v>
      </c>
      <c r="B173" s="3">
        <v>89424000</v>
      </c>
      <c r="C173" s="3" t="s">
        <v>26</v>
      </c>
      <c r="D173" s="3" t="s">
        <v>26</v>
      </c>
      <c r="E173" s="3">
        <v>250000000</v>
      </c>
      <c r="F173" s="3" t="s">
        <v>26</v>
      </c>
      <c r="G173" s="3">
        <v>145967000</v>
      </c>
      <c r="H173" s="3" t="s">
        <v>26</v>
      </c>
      <c r="I173" s="3" t="s">
        <v>26</v>
      </c>
      <c r="J173" s="3" t="s">
        <v>26</v>
      </c>
      <c r="K173" s="3" t="s">
        <v>26</v>
      </c>
      <c r="L173" s="3" t="s">
        <v>26</v>
      </c>
      <c r="M173" s="3" t="s">
        <v>26</v>
      </c>
      <c r="N173" s="3" t="s">
        <v>26</v>
      </c>
      <c r="O173" s="3" t="s">
        <v>26</v>
      </c>
      <c r="P173" s="3">
        <v>1882100000</v>
      </c>
      <c r="Q173" s="4">
        <v>-190300000</v>
      </c>
      <c r="R173" s="3">
        <v>-200000000</v>
      </c>
      <c r="S173" s="3" t="s">
        <v>26</v>
      </c>
      <c r="T173" s="3">
        <v>9700000</v>
      </c>
      <c r="U173" s="3" t="s">
        <v>26</v>
      </c>
    </row>
    <row r="174" spans="1:21" ht="16" x14ac:dyDescent="0.2">
      <c r="A174" s="2" t="s">
        <v>177</v>
      </c>
      <c r="B174" s="3">
        <v>138000000</v>
      </c>
      <c r="C174" s="3" t="s">
        <v>26</v>
      </c>
      <c r="D174" s="3" t="s">
        <v>26</v>
      </c>
      <c r="E174" s="3">
        <v>250000000</v>
      </c>
      <c r="F174" s="3" t="s">
        <v>26</v>
      </c>
      <c r="G174" s="3">
        <v>367617000</v>
      </c>
      <c r="H174" s="3" t="s">
        <v>26</v>
      </c>
      <c r="I174" s="3" t="s">
        <v>26</v>
      </c>
      <c r="J174" s="3" t="s">
        <v>26</v>
      </c>
      <c r="K174" s="3" t="s">
        <v>26</v>
      </c>
      <c r="L174" s="3" t="s">
        <v>26</v>
      </c>
      <c r="M174" s="3" t="s">
        <v>26</v>
      </c>
      <c r="N174" s="3" t="s">
        <v>26</v>
      </c>
      <c r="O174" s="3" t="s">
        <v>26</v>
      </c>
      <c r="P174" s="3">
        <v>3248900000</v>
      </c>
      <c r="Q174" s="4">
        <v>999300000</v>
      </c>
      <c r="R174" s="3" t="s">
        <v>26</v>
      </c>
      <c r="S174" s="3" t="s">
        <v>26</v>
      </c>
      <c r="T174" s="3">
        <v>999300000</v>
      </c>
      <c r="U174" s="3" t="s">
        <v>26</v>
      </c>
    </row>
    <row r="175" spans="1:21" ht="16" x14ac:dyDescent="0.2">
      <c r="A175" s="2" t="s">
        <v>178</v>
      </c>
      <c r="B175" s="3">
        <v>-48576000</v>
      </c>
      <c r="C175" s="3" t="s">
        <v>26</v>
      </c>
      <c r="D175" s="3" t="s">
        <v>26</v>
      </c>
      <c r="E175" s="3" t="s">
        <v>26</v>
      </c>
      <c r="F175" s="3" t="s">
        <v>26</v>
      </c>
      <c r="G175" s="3">
        <v>-221650000</v>
      </c>
      <c r="H175" s="3" t="s">
        <v>26</v>
      </c>
      <c r="I175" s="3" t="s">
        <v>26</v>
      </c>
      <c r="J175" s="3" t="s">
        <v>26</v>
      </c>
      <c r="K175" s="3" t="s">
        <v>26</v>
      </c>
      <c r="L175" s="3" t="s">
        <v>26</v>
      </c>
      <c r="M175" s="3" t="s">
        <v>26</v>
      </c>
      <c r="N175" s="3" t="s">
        <v>26</v>
      </c>
      <c r="O175" s="3" t="s">
        <v>26</v>
      </c>
      <c r="P175" s="3">
        <v>-1366800000</v>
      </c>
      <c r="Q175" s="4">
        <v>-1189600000</v>
      </c>
      <c r="R175" s="3">
        <v>-200000000</v>
      </c>
      <c r="S175" s="3" t="s">
        <v>26</v>
      </c>
      <c r="T175" s="3">
        <v>-989600000</v>
      </c>
      <c r="U175" s="3" t="s">
        <v>26</v>
      </c>
    </row>
    <row r="176" spans="1:21" ht="16" x14ac:dyDescent="0.2">
      <c r="A176" s="2" t="s">
        <v>179</v>
      </c>
      <c r="B176" s="3" t="s">
        <v>26</v>
      </c>
      <c r="C176" s="3" t="s">
        <v>26</v>
      </c>
      <c r="D176" s="3" t="s">
        <v>26</v>
      </c>
      <c r="E176" s="3" t="s">
        <v>26</v>
      </c>
      <c r="F176" s="3" t="s">
        <v>26</v>
      </c>
      <c r="G176" s="3">
        <v>-276836000</v>
      </c>
      <c r="H176" s="3" t="s">
        <v>26</v>
      </c>
      <c r="I176" s="3">
        <v>-26552000</v>
      </c>
      <c r="J176" s="3" t="s">
        <v>26</v>
      </c>
      <c r="K176" s="3">
        <v>-154792000</v>
      </c>
      <c r="L176" s="3">
        <v>-362392000</v>
      </c>
      <c r="M176" s="3">
        <v>10515000</v>
      </c>
      <c r="N176" s="3">
        <v>14214000</v>
      </c>
      <c r="O176" s="3">
        <v>-180355000</v>
      </c>
      <c r="P176" s="3">
        <v>65400000</v>
      </c>
      <c r="Q176" s="4">
        <v>72800000</v>
      </c>
      <c r="R176" s="3">
        <v>10900000</v>
      </c>
      <c r="S176" s="3">
        <v>43100000</v>
      </c>
      <c r="T176" s="3">
        <v>18800000</v>
      </c>
      <c r="U176" s="3" t="s">
        <v>26</v>
      </c>
    </row>
    <row r="177" spans="1:21" ht="16" x14ac:dyDescent="0.2">
      <c r="A177" s="2" t="s">
        <v>180</v>
      </c>
      <c r="B177" s="3" t="s">
        <v>26</v>
      </c>
      <c r="C177" s="3" t="s">
        <v>26</v>
      </c>
      <c r="D177" s="3" t="s">
        <v>26</v>
      </c>
      <c r="E177" s="3" t="s">
        <v>26</v>
      </c>
      <c r="F177" s="3" t="s">
        <v>26</v>
      </c>
      <c r="G177" s="3" t="s">
        <v>26</v>
      </c>
      <c r="H177" s="3" t="s">
        <v>26</v>
      </c>
      <c r="I177" s="3" t="s">
        <v>26</v>
      </c>
      <c r="J177" s="3" t="s">
        <v>26</v>
      </c>
      <c r="K177" s="3" t="s">
        <v>26</v>
      </c>
      <c r="L177" s="3" t="s">
        <v>26</v>
      </c>
      <c r="M177" s="3">
        <v>10515000</v>
      </c>
      <c r="N177" s="3">
        <v>14214000</v>
      </c>
      <c r="O177" s="3">
        <v>19657000</v>
      </c>
      <c r="P177" s="3">
        <v>65400000</v>
      </c>
      <c r="Q177" s="4">
        <v>72800000</v>
      </c>
      <c r="R177" s="3">
        <v>10900000</v>
      </c>
      <c r="S177" s="3">
        <v>43100000</v>
      </c>
      <c r="T177" s="3">
        <v>18800000</v>
      </c>
      <c r="U177" s="3" t="s">
        <v>26</v>
      </c>
    </row>
    <row r="178" spans="1:21" ht="16" x14ac:dyDescent="0.2">
      <c r="A178" s="2" t="s">
        <v>181</v>
      </c>
      <c r="B178" s="3" t="s">
        <v>26</v>
      </c>
      <c r="C178" s="3" t="s">
        <v>26</v>
      </c>
      <c r="D178" s="3" t="s">
        <v>26</v>
      </c>
      <c r="E178" s="3" t="s">
        <v>26</v>
      </c>
      <c r="F178" s="3" t="s">
        <v>26</v>
      </c>
      <c r="G178" s="3">
        <v>-276836000</v>
      </c>
      <c r="H178" s="3" t="s">
        <v>26</v>
      </c>
      <c r="I178" s="3">
        <v>-26552000</v>
      </c>
      <c r="J178" s="3" t="s">
        <v>26</v>
      </c>
      <c r="K178" s="3">
        <v>-154792000</v>
      </c>
      <c r="L178" s="3">
        <v>-362392000</v>
      </c>
      <c r="M178" s="3" t="s">
        <v>26</v>
      </c>
      <c r="N178" s="3" t="s">
        <v>26</v>
      </c>
      <c r="O178" s="3">
        <v>-200012000</v>
      </c>
      <c r="P178" s="3" t="s">
        <v>26</v>
      </c>
      <c r="Q178" s="4" t="s">
        <v>26</v>
      </c>
      <c r="R178" s="3" t="s">
        <v>26</v>
      </c>
      <c r="S178" s="3" t="s">
        <v>26</v>
      </c>
      <c r="T178" s="3" t="s">
        <v>26</v>
      </c>
      <c r="U178" s="3" t="s">
        <v>26</v>
      </c>
    </row>
    <row r="179" spans="1:21" ht="16" x14ac:dyDescent="0.2">
      <c r="A179" s="2" t="s">
        <v>182</v>
      </c>
      <c r="B179" s="3">
        <v>-43636000</v>
      </c>
      <c r="C179" s="3">
        <v>53000</v>
      </c>
      <c r="D179" s="3">
        <v>734000</v>
      </c>
      <c r="E179" s="3">
        <v>-6636000</v>
      </c>
      <c r="F179" s="3" t="s">
        <v>26</v>
      </c>
      <c r="G179" s="3">
        <v>-2815000</v>
      </c>
      <c r="H179" s="3">
        <v>928000</v>
      </c>
      <c r="I179" s="3">
        <v>-21495000</v>
      </c>
      <c r="J179" s="3">
        <v>-49772000</v>
      </c>
      <c r="K179" s="3">
        <v>-126675000</v>
      </c>
      <c r="L179" s="3">
        <v>-101293000</v>
      </c>
      <c r="M179" s="3">
        <v>-87968000</v>
      </c>
      <c r="N179" s="3">
        <v>-71552000</v>
      </c>
      <c r="O179" s="3">
        <v>-76458000</v>
      </c>
      <c r="P179" s="3">
        <v>-17200000</v>
      </c>
      <c r="Q179" s="4">
        <v>-156800000</v>
      </c>
      <c r="R179" s="3">
        <v>-39800000</v>
      </c>
      <c r="S179" s="3">
        <v>-17400000</v>
      </c>
      <c r="T179" s="3">
        <v>-49300000</v>
      </c>
      <c r="U179" s="3">
        <v>-50300000</v>
      </c>
    </row>
    <row r="180" spans="1:21" ht="16" x14ac:dyDescent="0.2">
      <c r="A180" s="2" t="s">
        <v>157</v>
      </c>
      <c r="B180" s="3" t="s">
        <v>26</v>
      </c>
      <c r="C180" s="3" t="s">
        <v>26</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4" t="s">
        <v>26</v>
      </c>
      <c r="R180" s="3" t="s">
        <v>26</v>
      </c>
      <c r="S180" s="3" t="s">
        <v>26</v>
      </c>
      <c r="T180" s="3" t="s">
        <v>26</v>
      </c>
      <c r="U180" s="3" t="s">
        <v>26</v>
      </c>
    </row>
    <row r="181" spans="1:21" ht="16" x14ac:dyDescent="0.2">
      <c r="A181" s="2" t="s">
        <v>183</v>
      </c>
      <c r="B181" s="3">
        <v>45788000</v>
      </c>
      <c r="C181" s="3">
        <v>53000</v>
      </c>
      <c r="D181" s="3">
        <v>734000</v>
      </c>
      <c r="E181" s="3">
        <v>243364000</v>
      </c>
      <c r="F181" s="3" t="s">
        <v>26</v>
      </c>
      <c r="G181" s="3">
        <v>-133684000</v>
      </c>
      <c r="H181" s="3">
        <v>928000</v>
      </c>
      <c r="I181" s="3">
        <v>-48047000</v>
      </c>
      <c r="J181" s="3">
        <v>-49772000</v>
      </c>
      <c r="K181" s="3">
        <v>-281467000</v>
      </c>
      <c r="L181" s="3">
        <v>-463685000</v>
      </c>
      <c r="M181" s="3">
        <v>-77453000</v>
      </c>
      <c r="N181" s="3">
        <v>-57338000</v>
      </c>
      <c r="O181" s="3">
        <v>-256813000</v>
      </c>
      <c r="P181" s="3">
        <v>1930300000</v>
      </c>
      <c r="Q181" s="4">
        <v>-274300000</v>
      </c>
      <c r="R181" s="3">
        <v>-228900000</v>
      </c>
      <c r="S181" s="3">
        <v>25700000</v>
      </c>
      <c r="T181" s="3">
        <v>-20800000</v>
      </c>
      <c r="U181" s="3">
        <v>-50300000</v>
      </c>
    </row>
    <row r="182" spans="1:21" ht="16" x14ac:dyDescent="0.2">
      <c r="A182" s="2" t="s">
        <v>184</v>
      </c>
      <c r="B182" s="3">
        <v>3211000</v>
      </c>
      <c r="C182" s="3">
        <v>2187000</v>
      </c>
      <c r="D182" s="3">
        <v>6567000</v>
      </c>
      <c r="E182" s="3">
        <v>-4318000</v>
      </c>
      <c r="F182" s="3">
        <v>3610000</v>
      </c>
      <c r="G182" s="3">
        <v>-2867000</v>
      </c>
      <c r="H182" s="3">
        <v>-17881000</v>
      </c>
      <c r="I182" s="3">
        <v>-1120000</v>
      </c>
      <c r="J182" s="3">
        <v>-7973000</v>
      </c>
      <c r="K182" s="3">
        <v>24924000</v>
      </c>
      <c r="L182" s="3">
        <v>-10639000</v>
      </c>
      <c r="M182" s="3">
        <v>-10868000</v>
      </c>
      <c r="N182" s="3">
        <v>18599000</v>
      </c>
      <c r="O182" s="3">
        <v>-5303000</v>
      </c>
      <c r="P182" s="3">
        <v>-15900000</v>
      </c>
      <c r="Q182" s="4">
        <v>12900000</v>
      </c>
      <c r="R182" s="3">
        <v>17600000</v>
      </c>
      <c r="S182" s="3">
        <v>2700000</v>
      </c>
      <c r="T182" s="3">
        <v>3800000</v>
      </c>
      <c r="U182" s="3">
        <v>-11200000</v>
      </c>
    </row>
    <row r="183" spans="1:21" ht="16" x14ac:dyDescent="0.2">
      <c r="A183" s="2" t="s">
        <v>185</v>
      </c>
      <c r="B183" s="3">
        <v>-181405000</v>
      </c>
      <c r="C183" s="3">
        <v>146910000</v>
      </c>
      <c r="D183" s="3">
        <v>127954000</v>
      </c>
      <c r="E183" s="3">
        <v>144238000</v>
      </c>
      <c r="F183" s="3">
        <v>-21387000</v>
      </c>
      <c r="G183" s="3">
        <v>535765000</v>
      </c>
      <c r="H183" s="3">
        <v>-6399000</v>
      </c>
      <c r="I183" s="3">
        <v>-111258000</v>
      </c>
      <c r="J183" s="3">
        <v>152627000</v>
      </c>
      <c r="K183" s="3">
        <v>-159347000</v>
      </c>
      <c r="L183" s="3">
        <v>156254000</v>
      </c>
      <c r="M183" s="3">
        <v>612274000</v>
      </c>
      <c r="N183" s="3">
        <v>48256000</v>
      </c>
      <c r="O183" s="3">
        <v>140387000</v>
      </c>
      <c r="P183" s="3">
        <v>-944900000</v>
      </c>
      <c r="Q183" s="4">
        <v>-384200000</v>
      </c>
      <c r="R183" s="3">
        <v>-372700000</v>
      </c>
      <c r="S183" s="3">
        <v>-70500000</v>
      </c>
      <c r="T183" s="3">
        <v>22300000</v>
      </c>
      <c r="U183" s="3">
        <v>36700000</v>
      </c>
    </row>
    <row r="184" spans="1:21" ht="16" x14ac:dyDescent="0.2">
      <c r="A184" s="2" t="s">
        <v>56</v>
      </c>
      <c r="B184" s="3">
        <v>9162000</v>
      </c>
      <c r="C184" s="3">
        <v>256799000</v>
      </c>
      <c r="D184" s="3">
        <v>239879000</v>
      </c>
      <c r="E184" s="3">
        <v>79540000</v>
      </c>
      <c r="F184" s="3">
        <v>253621000</v>
      </c>
      <c r="G184" s="3">
        <v>697706000</v>
      </c>
      <c r="H184" s="3">
        <v>-103609000</v>
      </c>
      <c r="I184" s="3">
        <v>223889000</v>
      </c>
      <c r="J184" s="3">
        <v>350661000</v>
      </c>
      <c r="K184" s="3">
        <v>295238000</v>
      </c>
      <c r="L184" s="3">
        <v>466540000</v>
      </c>
      <c r="M184" s="3">
        <v>661893000</v>
      </c>
      <c r="N184" s="3">
        <v>861925000</v>
      </c>
      <c r="O184" s="3">
        <v>753736000</v>
      </c>
      <c r="P184" s="3">
        <v>700100000</v>
      </c>
      <c r="Q184" s="4">
        <v>701400000</v>
      </c>
      <c r="R184" s="3">
        <v>218900000</v>
      </c>
      <c r="S184" s="3">
        <v>212300000</v>
      </c>
      <c r="T184" s="3">
        <v>145800000</v>
      </c>
      <c r="U184" s="3">
        <v>124400000</v>
      </c>
    </row>
    <row r="185" spans="1:21" ht="16" x14ac:dyDescent="0.2">
      <c r="A185" s="2" t="s">
        <v>57</v>
      </c>
      <c r="B185" s="5">
        <v>0.95</v>
      </c>
      <c r="C185" s="5">
        <v>22.16</v>
      </c>
      <c r="D185" s="5">
        <v>21.1</v>
      </c>
      <c r="E185" s="5">
        <v>9.6300000000000008</v>
      </c>
      <c r="F185" s="5">
        <v>20.88</v>
      </c>
      <c r="G185" s="5">
        <v>29.68</v>
      </c>
      <c r="H185" s="5">
        <v>-9.57</v>
      </c>
      <c r="I185" s="5">
        <v>15.84</v>
      </c>
      <c r="J185" s="5">
        <v>19.7</v>
      </c>
      <c r="K185" s="5">
        <v>16.47</v>
      </c>
      <c r="L185" s="5">
        <v>17.48</v>
      </c>
      <c r="M185" s="5">
        <v>21.43</v>
      </c>
      <c r="N185" s="5">
        <v>25.56</v>
      </c>
      <c r="O185" s="5">
        <v>21.51</v>
      </c>
      <c r="P185" s="5">
        <v>13.09</v>
      </c>
      <c r="Q185" s="6">
        <v>12.9</v>
      </c>
      <c r="R185" s="5">
        <v>14.27</v>
      </c>
      <c r="S185" s="5">
        <v>13.09</v>
      </c>
      <c r="T185" s="5">
        <v>12.67</v>
      </c>
      <c r="U185" s="5">
        <v>12.9</v>
      </c>
    </row>
    <row r="186" spans="1:21" ht="16" x14ac:dyDescent="0.2">
      <c r="A186" s="2" t="s">
        <v>186</v>
      </c>
      <c r="B186" s="3" t="s">
        <v>26</v>
      </c>
      <c r="C186" s="3">
        <v>-3596000</v>
      </c>
      <c r="D186" s="3">
        <v>-2075000</v>
      </c>
      <c r="E186" s="3">
        <v>4101000</v>
      </c>
      <c r="F186" s="3" t="s">
        <v>26</v>
      </c>
      <c r="G186" s="3">
        <v>1000000</v>
      </c>
      <c r="H186" s="3" t="s">
        <v>26</v>
      </c>
      <c r="I186" s="3" t="s">
        <v>26</v>
      </c>
      <c r="J186" s="3">
        <v>130669000</v>
      </c>
      <c r="K186" s="3">
        <v>9401000</v>
      </c>
      <c r="L186" s="3">
        <v>28149000</v>
      </c>
      <c r="M186" s="3">
        <v>12040000</v>
      </c>
      <c r="N186" s="3">
        <v>102469000</v>
      </c>
      <c r="O186" s="3">
        <v>161331000</v>
      </c>
      <c r="P186" s="3">
        <v>3310900000</v>
      </c>
      <c r="Q186" s="4">
        <v>141000000</v>
      </c>
      <c r="R186" s="3">
        <v>58900000</v>
      </c>
      <c r="S186" s="3">
        <v>69100000</v>
      </c>
      <c r="T186" s="3">
        <v>1600000</v>
      </c>
      <c r="U186" s="3">
        <v>11400000</v>
      </c>
    </row>
    <row r="187" spans="1:21" ht="16" x14ac:dyDescent="0.2">
      <c r="A187" s="2" t="s">
        <v>187</v>
      </c>
      <c r="B187" s="3">
        <v>-227193000</v>
      </c>
      <c r="C187" s="3">
        <v>106011000</v>
      </c>
      <c r="D187" s="3">
        <v>125145000</v>
      </c>
      <c r="E187" s="3">
        <v>-95750000</v>
      </c>
      <c r="F187" s="3">
        <v>-21387000</v>
      </c>
      <c r="G187" s="3">
        <v>670449000</v>
      </c>
      <c r="H187" s="3">
        <v>163313000</v>
      </c>
      <c r="I187" s="3">
        <v>224025000</v>
      </c>
      <c r="J187" s="3">
        <v>310262000</v>
      </c>
      <c r="K187" s="3">
        <v>306425000</v>
      </c>
      <c r="L187" s="3">
        <v>776546000</v>
      </c>
      <c r="M187" s="3">
        <v>632294000</v>
      </c>
      <c r="N187" s="3">
        <v>843395000</v>
      </c>
      <c r="O187" s="3">
        <v>99342000</v>
      </c>
      <c r="P187" s="3">
        <v>-203100000</v>
      </c>
      <c r="Q187" s="4">
        <v>-249200000</v>
      </c>
      <c r="R187" s="3">
        <v>-157900000</v>
      </c>
      <c r="S187" s="3">
        <v>-101200000</v>
      </c>
      <c r="T187" s="3">
        <v>-26500000</v>
      </c>
      <c r="U187" s="3">
        <v>36400000</v>
      </c>
    </row>
    <row r="188" spans="1:21" ht="16" x14ac:dyDescent="0.2">
      <c r="A188" s="102" t="s">
        <v>188</v>
      </c>
      <c r="B188" s="100" t="s">
        <v>26</v>
      </c>
      <c r="C188" s="100">
        <v>120257810</v>
      </c>
      <c r="D188" s="100">
        <v>136577599</v>
      </c>
      <c r="E188" s="100" t="s">
        <v>26</v>
      </c>
      <c r="F188" s="100" t="s">
        <v>26</v>
      </c>
      <c r="G188" s="100">
        <v>702712241</v>
      </c>
      <c r="H188" s="100">
        <v>163313000</v>
      </c>
      <c r="I188" s="100">
        <v>224025000</v>
      </c>
      <c r="J188" s="100">
        <v>323982315</v>
      </c>
      <c r="K188" s="100">
        <v>306425000</v>
      </c>
      <c r="L188" s="100">
        <v>776546000</v>
      </c>
      <c r="M188" s="100">
        <v>598322864</v>
      </c>
      <c r="N188" s="100">
        <v>848787637</v>
      </c>
      <c r="O188" s="100">
        <v>121388399</v>
      </c>
      <c r="P188" s="100">
        <v>-203100000</v>
      </c>
      <c r="Q188" s="101">
        <v>-249200000</v>
      </c>
      <c r="R188" s="100">
        <v>-157900000</v>
      </c>
      <c r="S188" s="100">
        <v>-101200000</v>
      </c>
      <c r="T188" s="100">
        <v>-26500000</v>
      </c>
      <c r="U188" s="100">
        <v>36400000</v>
      </c>
    </row>
    <row r="189" spans="1:21" ht="16" x14ac:dyDescent="0.2">
      <c r="A189" s="21" t="s">
        <v>201</v>
      </c>
      <c r="B189" s="22"/>
      <c r="C189" s="23" t="e">
        <f>(C188/B188)-1</f>
        <v>#VALUE!</v>
      </c>
      <c r="D189" s="23">
        <f>(D188/C188)-1</f>
        <v>0.13570668715819778</v>
      </c>
      <c r="E189" s="23" t="e">
        <f>(E188/D188)-1</f>
        <v>#VALUE!</v>
      </c>
      <c r="F189" s="23" t="e">
        <f t="shared" ref="F189:Q189" si="11">(F188/E188)-1</f>
        <v>#VALUE!</v>
      </c>
      <c r="G189" s="23" t="e">
        <f t="shared" si="11"/>
        <v>#VALUE!</v>
      </c>
      <c r="H189" s="23">
        <f t="shared" si="11"/>
        <v>-0.76759619304824378</v>
      </c>
      <c r="I189" s="23">
        <f t="shared" si="11"/>
        <v>0.37175240182961544</v>
      </c>
      <c r="J189" s="23">
        <f t="shared" si="11"/>
        <v>0.44618821560093735</v>
      </c>
      <c r="K189" s="23">
        <f t="shared" si="11"/>
        <v>-5.4192201818176411E-2</v>
      </c>
      <c r="L189" s="23">
        <f t="shared" si="11"/>
        <v>1.5342122868564902</v>
      </c>
      <c r="M189" s="23">
        <f t="shared" si="11"/>
        <v>-0.22950750631643202</v>
      </c>
      <c r="N189" s="23">
        <f t="shared" si="11"/>
        <v>0.41861140208741876</v>
      </c>
      <c r="O189" s="23">
        <f t="shared" si="11"/>
        <v>-0.85698613680444069</v>
      </c>
      <c r="P189" s="23">
        <f t="shared" si="11"/>
        <v>-2.6731417637364174</v>
      </c>
      <c r="Q189" s="23">
        <f t="shared" si="11"/>
        <v>0.2269817823732152</v>
      </c>
      <c r="R189" s="23"/>
      <c r="S189" s="23">
        <f t="shared" ref="S189:U189" si="12">(S188/R188)-1</f>
        <v>-0.35908803039898674</v>
      </c>
      <c r="T189" s="23">
        <f t="shared" si="12"/>
        <v>-0.73814229249011865</v>
      </c>
      <c r="U189" s="23">
        <f t="shared" si="12"/>
        <v>-2.3735849056603771</v>
      </c>
    </row>
    <row r="190" spans="1:21" ht="16" x14ac:dyDescent="0.2">
      <c r="A190" s="24" t="s">
        <v>202</v>
      </c>
      <c r="B190" s="25" t="e">
        <f t="shared" ref="B190:U190" si="13">B188/B2</f>
        <v>#VALUE!</v>
      </c>
      <c r="C190" s="25">
        <f t="shared" si="13"/>
        <v>0.10375845220561908</v>
      </c>
      <c r="D190" s="25">
        <f t="shared" si="13"/>
        <v>0.1201341210475021</v>
      </c>
      <c r="E190" s="25" t="e">
        <f t="shared" si="13"/>
        <v>#VALUE!</v>
      </c>
      <c r="F190" s="25" t="e">
        <f t="shared" si="13"/>
        <v>#VALUE!</v>
      </c>
      <c r="G190" s="25">
        <f t="shared" si="13"/>
        <v>0.29895422765901686</v>
      </c>
      <c r="H190" s="25">
        <f t="shared" si="13"/>
        <v>0.15080549394332823</v>
      </c>
      <c r="I190" s="25">
        <f t="shared" si="13"/>
        <v>0.15846736714630705</v>
      </c>
      <c r="J190" s="25">
        <f t="shared" si="13"/>
        <v>0.18203830823240144</v>
      </c>
      <c r="K190" s="25">
        <f t="shared" si="13"/>
        <v>0.17091101973794295</v>
      </c>
      <c r="L190" s="25">
        <f t="shared" si="13"/>
        <v>0.29101624422780142</v>
      </c>
      <c r="M190" s="25">
        <f t="shared" si="13"/>
        <v>0.19369656034212052</v>
      </c>
      <c r="N190" s="25">
        <f t="shared" si="13"/>
        <v>0.25165876525303221</v>
      </c>
      <c r="O190" s="25">
        <f t="shared" si="13"/>
        <v>3.4634900422278021E-2</v>
      </c>
      <c r="P190" s="25">
        <f t="shared" si="13"/>
        <v>-3.7963326417316215E-2</v>
      </c>
      <c r="Q190" s="25">
        <f t="shared" si="13"/>
        <v>-4.5826513911620292E-2</v>
      </c>
      <c r="R190" s="25">
        <f t="shared" si="13"/>
        <v>-0.1121608182980537</v>
      </c>
      <c r="S190" s="25">
        <f t="shared" si="13"/>
        <v>-6.9976490112017703E-2</v>
      </c>
      <c r="T190" s="25">
        <f t="shared" si="13"/>
        <v>-2.0627383825017515E-2</v>
      </c>
      <c r="U190" s="25">
        <f t="shared" si="13"/>
        <v>2.8017241379310345E-2</v>
      </c>
    </row>
    <row r="191" spans="1:21" ht="16" x14ac:dyDescent="0.2">
      <c r="A191" s="2" t="s">
        <v>189</v>
      </c>
      <c r="B191" s="3">
        <v>-131956000</v>
      </c>
      <c r="C191" s="3">
        <v>106011000</v>
      </c>
      <c r="D191" s="3">
        <v>125145000</v>
      </c>
      <c r="E191" s="3">
        <v>154250000</v>
      </c>
      <c r="F191" s="3">
        <v>-21387000</v>
      </c>
      <c r="G191" s="3">
        <v>816416000</v>
      </c>
      <c r="H191" s="3">
        <v>163313000</v>
      </c>
      <c r="I191" s="3">
        <v>224025000</v>
      </c>
      <c r="J191" s="3">
        <v>310262000</v>
      </c>
      <c r="K191" s="3">
        <v>332390000</v>
      </c>
      <c r="L191" s="3">
        <v>776546000</v>
      </c>
      <c r="M191" s="3">
        <v>632294000</v>
      </c>
      <c r="N191" s="3">
        <v>843395000</v>
      </c>
      <c r="O191" s="3">
        <v>99342000</v>
      </c>
      <c r="P191" s="3">
        <v>1679000000</v>
      </c>
      <c r="Q191" s="4">
        <v>-439500000</v>
      </c>
      <c r="R191" s="3">
        <v>-357900000</v>
      </c>
      <c r="S191" s="3">
        <v>-101200000</v>
      </c>
      <c r="T191" s="3">
        <v>-16800000</v>
      </c>
      <c r="U191" s="3">
        <v>36400000</v>
      </c>
    </row>
    <row r="192" spans="1:21" ht="16" x14ac:dyDescent="0.2">
      <c r="A192" s="2" t="s">
        <v>190</v>
      </c>
      <c r="B192" s="5">
        <v>-2.96</v>
      </c>
      <c r="C192" s="3" t="s">
        <v>26</v>
      </c>
      <c r="D192" s="5">
        <v>1.55</v>
      </c>
      <c r="E192" s="5">
        <v>-1.1499999999999999</v>
      </c>
      <c r="F192" s="5">
        <v>-0.25</v>
      </c>
      <c r="G192" s="5">
        <v>7.93</v>
      </c>
      <c r="H192" s="5">
        <v>2.0299999999999998</v>
      </c>
      <c r="I192" s="5">
        <v>2.69</v>
      </c>
      <c r="J192" s="5">
        <v>3.44</v>
      </c>
      <c r="K192" s="5">
        <v>2.78</v>
      </c>
      <c r="L192" s="5">
        <v>6.86</v>
      </c>
      <c r="M192" s="5">
        <v>5.59</v>
      </c>
      <c r="N192" s="5">
        <v>7.36</v>
      </c>
      <c r="O192" s="5">
        <v>0.86</v>
      </c>
      <c r="P192" s="5">
        <v>-1.27</v>
      </c>
      <c r="Q192" s="6">
        <v>-1.48</v>
      </c>
      <c r="R192" s="5">
        <v>-0.94</v>
      </c>
      <c r="S192" s="5">
        <v>-0.6</v>
      </c>
      <c r="T192" s="5">
        <v>-0.16</v>
      </c>
      <c r="U192" s="5">
        <v>0.21</v>
      </c>
    </row>
    <row r="193" spans="1:21" ht="16" x14ac:dyDescent="0.2">
      <c r="A193" s="2" t="s">
        <v>191</v>
      </c>
      <c r="B193" s="5">
        <v>-4.3600000000000003</v>
      </c>
      <c r="C193" s="3" t="s">
        <v>26</v>
      </c>
      <c r="D193" s="5">
        <v>8.57</v>
      </c>
      <c r="E193" s="5">
        <v>-17.29</v>
      </c>
      <c r="F193" s="5">
        <v>112.8</v>
      </c>
      <c r="G193" s="5">
        <v>3.42</v>
      </c>
      <c r="H193" s="5">
        <v>7.8</v>
      </c>
      <c r="I193" s="5">
        <v>10.52</v>
      </c>
      <c r="J193" s="5">
        <v>15.52</v>
      </c>
      <c r="K193" s="5">
        <v>22.9</v>
      </c>
      <c r="L193" s="5">
        <v>11.94</v>
      </c>
      <c r="M193" s="5">
        <v>18.32</v>
      </c>
      <c r="N193" s="5">
        <v>20.84</v>
      </c>
      <c r="O193" s="5">
        <v>43.1</v>
      </c>
      <c r="P193" s="5">
        <v>92.92</v>
      </c>
      <c r="Q193" s="6">
        <v>296.39999999999998</v>
      </c>
      <c r="R193" s="5">
        <v>37.26</v>
      </c>
      <c r="S193" s="5">
        <v>117.5</v>
      </c>
      <c r="T193" s="5">
        <v>596.33000000000004</v>
      </c>
      <c r="U193" s="5">
        <v>567.34</v>
      </c>
    </row>
    <row r="194" spans="1:21" ht="16" x14ac:dyDescent="0.2">
      <c r="A194" s="2" t="s">
        <v>192</v>
      </c>
      <c r="B194" s="5">
        <v>1.52</v>
      </c>
      <c r="C194" s="5">
        <v>2.73</v>
      </c>
      <c r="D194" s="5">
        <v>2.78</v>
      </c>
      <c r="E194" s="5">
        <v>0.78</v>
      </c>
      <c r="F194" s="5">
        <v>0.15</v>
      </c>
      <c r="G194" s="5">
        <v>1.94</v>
      </c>
      <c r="H194" s="5">
        <v>-0.76</v>
      </c>
      <c r="I194" s="5">
        <v>-31.47</v>
      </c>
      <c r="J194" s="5">
        <v>4.92</v>
      </c>
      <c r="K194" s="5">
        <v>2.27</v>
      </c>
      <c r="L194" s="5">
        <v>2.5299999999999998</v>
      </c>
      <c r="M194" s="5">
        <v>1.7</v>
      </c>
      <c r="N194" s="5">
        <v>1.55</v>
      </c>
      <c r="O194" s="5">
        <v>0.62</v>
      </c>
      <c r="P194" s="3">
        <v>0</v>
      </c>
      <c r="Q194" s="6">
        <v>0.06</v>
      </c>
      <c r="R194" s="5">
        <v>0.78</v>
      </c>
      <c r="S194" s="5">
        <v>0.06</v>
      </c>
      <c r="T194" s="5">
        <v>-0.02</v>
      </c>
      <c r="U194" s="5">
        <v>-0.12</v>
      </c>
    </row>
    <row r="196" spans="1:21" ht="16" x14ac:dyDescent="0.2">
      <c r="A196" s="7"/>
    </row>
  </sheetData>
  <hyperlinks>
    <hyperlink ref="A1" r:id="rId1" tooltip="ROIC AI" display="ROIC AI" xr:uid="{00000000-0004-0000-0000-000000000000}"/>
  </hyperlinks>
  <pageMargins left="0.7" right="0.7" top="0.75" bottom="0.75" header="0.3" footer="0.3"/>
  <ignoredErrors>
    <ignoredError sqref="B1:U1 A4:U7 A15:U16 A19:U33 A191:U195 A2:U2 A9:U11 A13:U13 A37:U128 A130:U142 A144:U171 A188:G188 A173:U187 A172:P172 R172:U172 J188 M188:O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CDB13-605F-1C4F-A93E-CCCA8FA28285}">
  <dimension ref="A1:R110"/>
  <sheetViews>
    <sheetView tabSelected="1" workbookViewId="0">
      <selection activeCell="F19" sqref="F19"/>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26" cm="1">
        <f t="array" ref="A3">_FV(A1,"Market cap",TRUE)</f>
        <v>26414899632</v>
      </c>
      <c r="B3" s="27" t="s">
        <v>203</v>
      </c>
      <c r="C3" s="28">
        <f>Financials!Q8*0.01</f>
        <v>0.374</v>
      </c>
      <c r="D3" s="27" t="s">
        <v>204</v>
      </c>
      <c r="E3" s="28">
        <f>SUM(C11:E11)/3</f>
        <v>0.21915687419744079</v>
      </c>
      <c r="F3" s="29" t="s">
        <v>205</v>
      </c>
      <c r="G3" s="30">
        <f>AVERAGE(Financials!Q129:U129)</f>
        <v>1.3139080717320174E-3</v>
      </c>
      <c r="H3" s="29" t="s">
        <v>206</v>
      </c>
      <c r="I3" s="31">
        <f>J15*(1+I7)/(I6-I7)</f>
        <v>31632728200.004772</v>
      </c>
      <c r="J3" s="32" t="s">
        <v>207</v>
      </c>
      <c r="K3" s="33">
        <f>Financials!Q172*-1/Model!A3</f>
        <v>0</v>
      </c>
      <c r="L3" s="34" t="s">
        <v>208</v>
      </c>
      <c r="M3" s="35"/>
      <c r="N3" s="116" t="s">
        <v>209</v>
      </c>
      <c r="O3" s="117"/>
      <c r="P3" s="35"/>
      <c r="Q3" s="35"/>
      <c r="R3" s="35"/>
    </row>
    <row r="4" spans="1:18" ht="22" customHeight="1" x14ac:dyDescent="0.2">
      <c r="A4" s="36">
        <f>Financials!Q56-Financials!Q96-Financials!Q105</f>
        <v>-2712800000</v>
      </c>
      <c r="B4" s="37" t="s">
        <v>210</v>
      </c>
      <c r="C4" s="38">
        <f>Financials!Q17*0.01</f>
        <v>-0.2681</v>
      </c>
      <c r="D4" s="37" t="s">
        <v>211</v>
      </c>
      <c r="E4" s="38">
        <f>SUM(C13:E13)/3</f>
        <v>-1.1748972248075642</v>
      </c>
      <c r="F4" s="39" t="s">
        <v>212</v>
      </c>
      <c r="G4" s="40">
        <f>A5*(1+(5*G3))</f>
        <v>171184865.96190047</v>
      </c>
      <c r="H4" s="39" t="s">
        <v>213</v>
      </c>
      <c r="I4" s="41">
        <f>NPV(I6,F15,G15,H15,I15,(J15+I3))</f>
        <v>27182459130.586079</v>
      </c>
      <c r="J4" s="39" t="s">
        <v>214</v>
      </c>
      <c r="K4" s="42" cm="1">
        <f t="array" ref="K4">_FV(A1,"Change (%)",TRUE)</f>
        <v>7.1979999999999995E-3</v>
      </c>
      <c r="L4" s="43" t="s">
        <v>215</v>
      </c>
      <c r="M4" s="35"/>
      <c r="N4" s="118" t="s">
        <v>216</v>
      </c>
      <c r="O4" s="119"/>
      <c r="P4" s="35"/>
      <c r="Q4" s="35"/>
      <c r="R4" s="35"/>
    </row>
    <row r="5" spans="1:18" ht="22" customHeight="1" x14ac:dyDescent="0.2">
      <c r="A5" s="36" cm="1">
        <f t="array" ref="A5">_FV(A1,"Shares outstanding",TRUE)</f>
        <v>170067600</v>
      </c>
      <c r="B5" s="37" t="s">
        <v>217</v>
      </c>
      <c r="C5" s="38">
        <f>F14</f>
        <v>9.8907103825136608E-2</v>
      </c>
      <c r="D5" s="44" t="s">
        <v>218</v>
      </c>
      <c r="E5" s="38">
        <f>SUM(C16:E16)/3</f>
        <v>-1.0371721661511464</v>
      </c>
      <c r="F5" s="39" t="s">
        <v>219</v>
      </c>
      <c r="G5" s="40">
        <f>Financials!Q56</f>
        <v>801900000</v>
      </c>
      <c r="H5" s="39" t="s">
        <v>220</v>
      </c>
      <c r="I5" s="41">
        <f>I4+G5-G6</f>
        <v>24469659130.586079</v>
      </c>
      <c r="J5" s="39" t="s">
        <v>221</v>
      </c>
      <c r="K5" s="45" cm="1">
        <f t="array" ref="K5">_FV(A1,"Price")</f>
        <v>155.32</v>
      </c>
      <c r="L5" s="46" t="s">
        <v>222</v>
      </c>
      <c r="M5" s="35"/>
      <c r="N5" s="47" t="s">
        <v>223</v>
      </c>
      <c r="O5" s="48">
        <f>Financials!Q20</f>
        <v>-86800000</v>
      </c>
      <c r="P5" s="35"/>
      <c r="Q5" s="35"/>
      <c r="R5" s="35"/>
    </row>
    <row r="6" spans="1:18" ht="22" customHeight="1" x14ac:dyDescent="0.2">
      <c r="A6" s="49">
        <f>O20/F10</f>
        <v>4.8114571278688523</v>
      </c>
      <c r="B6" s="37" t="s">
        <v>224</v>
      </c>
      <c r="C6" s="38">
        <f>F17</f>
        <v>0.11967213114754098</v>
      </c>
      <c r="D6" s="44" t="s">
        <v>202</v>
      </c>
      <c r="E6" s="38">
        <f>Financials!Q33/Financials!Q126</f>
        <v>-0.17951151231895232</v>
      </c>
      <c r="F6" s="37" t="s">
        <v>225</v>
      </c>
      <c r="G6" s="40">
        <f>Financials!Q96+Financials!Q105</f>
        <v>3514700000</v>
      </c>
      <c r="H6" s="39" t="s">
        <v>226</v>
      </c>
      <c r="I6" s="42">
        <f>N25</f>
        <v>8.407094033070843E-2</v>
      </c>
      <c r="J6" s="39" t="s">
        <v>227</v>
      </c>
      <c r="K6" s="50">
        <f>I5/G4</f>
        <v>142.94288804731218</v>
      </c>
      <c r="L6" s="51" t="s">
        <v>228</v>
      </c>
      <c r="M6" s="35"/>
      <c r="N6" s="47" t="s">
        <v>229</v>
      </c>
      <c r="O6" s="48">
        <f>Financials!Q96</f>
        <v>434600000</v>
      </c>
      <c r="P6" s="35"/>
      <c r="Q6" s="35"/>
      <c r="R6" s="35"/>
    </row>
    <row r="7" spans="1:18" ht="22" customHeight="1" thickBot="1" x14ac:dyDescent="0.25">
      <c r="A7" s="52">
        <f>O20/F12</f>
        <v>48.646223999999997</v>
      </c>
      <c r="B7" s="53" t="s">
        <v>230</v>
      </c>
      <c r="C7" s="54">
        <f>F15/A3</f>
        <v>2.4872326192906885E-2</v>
      </c>
      <c r="D7" s="53" t="s">
        <v>231</v>
      </c>
      <c r="E7" s="55">
        <f>(Financials!Q16*(1-0.25))/(Financials!Q126+Financials!Q105+Financials!Q96)</f>
        <v>-9.1539833232871209E-2</v>
      </c>
      <c r="F7" s="53" t="s">
        <v>198</v>
      </c>
      <c r="G7" s="56">
        <f>(Financials!Q96+Financials!Q105)/Financials!Q126</f>
        <v>0.41692269368097651</v>
      </c>
      <c r="H7" s="57" t="s">
        <v>232</v>
      </c>
      <c r="I7" s="58">
        <v>2.5000000000000001E-2</v>
      </c>
      <c r="J7" s="59" t="s">
        <v>233</v>
      </c>
      <c r="K7" s="60">
        <f>K6/K5-1</f>
        <v>-7.9687818392272791E-2</v>
      </c>
      <c r="L7" s="61" t="s">
        <v>234</v>
      </c>
      <c r="M7" s="35"/>
      <c r="N7" s="47" t="s">
        <v>235</v>
      </c>
      <c r="O7" s="48">
        <f>Financials!Q105</f>
        <v>3080100000</v>
      </c>
      <c r="P7" s="35"/>
      <c r="Q7" s="35"/>
      <c r="R7" s="35"/>
    </row>
    <row r="8" spans="1:18" ht="22" customHeight="1" x14ac:dyDescent="0.2">
      <c r="A8" s="62"/>
      <c r="B8" s="35"/>
      <c r="C8" s="35"/>
      <c r="D8" s="35"/>
      <c r="E8" s="35"/>
      <c r="F8" s="35"/>
      <c r="G8" s="35"/>
      <c r="H8" s="35"/>
      <c r="I8" s="35"/>
      <c r="J8" s="63"/>
      <c r="K8" s="63"/>
      <c r="L8" s="63"/>
      <c r="M8" s="35"/>
      <c r="N8" s="64" t="s">
        <v>216</v>
      </c>
      <c r="O8" s="65">
        <f>O5/(O6+O7)</f>
        <v>-2.469627564230233E-2</v>
      </c>
      <c r="P8" s="35"/>
      <c r="Q8" s="35"/>
      <c r="R8" s="35"/>
    </row>
    <row r="9" spans="1:18" ht="22" customHeight="1" x14ac:dyDescent="0.2">
      <c r="A9" s="66"/>
      <c r="B9" s="67">
        <v>2020</v>
      </c>
      <c r="C9" s="67">
        <v>2021</v>
      </c>
      <c r="D9" s="67">
        <v>2022</v>
      </c>
      <c r="E9" s="68">
        <v>2023</v>
      </c>
      <c r="F9" s="69">
        <v>2024</v>
      </c>
      <c r="G9" s="70">
        <v>2025</v>
      </c>
      <c r="H9" s="70">
        <v>2026</v>
      </c>
      <c r="I9" s="70">
        <v>2027</v>
      </c>
      <c r="J9" s="71">
        <v>2028</v>
      </c>
      <c r="K9" s="63"/>
      <c r="L9" s="63"/>
      <c r="M9" s="63"/>
      <c r="N9" s="47" t="s">
        <v>236</v>
      </c>
      <c r="O9" s="48">
        <f>Financials!Q25</f>
        <v>-223300000</v>
      </c>
      <c r="P9" s="35"/>
      <c r="Q9" s="35"/>
      <c r="R9" s="35"/>
    </row>
    <row r="10" spans="1:18" ht="22" customHeight="1" x14ac:dyDescent="0.2">
      <c r="A10" s="72" t="s">
        <v>237</v>
      </c>
      <c r="B10" s="73">
        <v>3088970000</v>
      </c>
      <c r="C10" s="73">
        <v>3372772000</v>
      </c>
      <c r="D10" s="73">
        <v>3504800000</v>
      </c>
      <c r="E10" s="74">
        <v>5349900000</v>
      </c>
      <c r="F10" s="73">
        <v>5490000000</v>
      </c>
      <c r="G10" s="73">
        <v>7900000000</v>
      </c>
      <c r="H10" s="73">
        <v>8160000000</v>
      </c>
      <c r="I10" s="73">
        <v>8270000000</v>
      </c>
      <c r="J10" s="74">
        <v>8200000000</v>
      </c>
      <c r="K10" s="75" t="s">
        <v>238</v>
      </c>
      <c r="L10" s="63"/>
      <c r="N10" s="47" t="s">
        <v>239</v>
      </c>
      <c r="O10" s="48">
        <f>Financials!Q24</f>
        <v>-1736600000</v>
      </c>
      <c r="P10" s="35"/>
      <c r="Q10" s="35"/>
      <c r="R10" s="35"/>
    </row>
    <row r="11" spans="1:18" ht="22" customHeight="1" x14ac:dyDescent="0.2">
      <c r="A11" s="76"/>
      <c r="B11" s="77"/>
      <c r="C11" s="77">
        <f t="shared" ref="C11:J11" si="0">(C10/B10)-1</f>
        <v>9.187593275428374E-2</v>
      </c>
      <c r="D11" s="77">
        <f t="shared" si="0"/>
        <v>3.9145249071090404E-2</v>
      </c>
      <c r="E11" s="77">
        <f t="shared" si="0"/>
        <v>0.52644944076694822</v>
      </c>
      <c r="F11" s="78">
        <f t="shared" si="0"/>
        <v>2.6187405372062988E-2</v>
      </c>
      <c r="G11" s="77">
        <f t="shared" si="0"/>
        <v>0.43897996357012747</v>
      </c>
      <c r="H11" s="77">
        <f t="shared" si="0"/>
        <v>3.2911392405063244E-2</v>
      </c>
      <c r="I11" s="77">
        <f t="shared" si="0"/>
        <v>1.3480392156862697E-2</v>
      </c>
      <c r="J11" s="79">
        <f t="shared" si="0"/>
        <v>-8.464328899637219E-3</v>
      </c>
      <c r="K11" s="79">
        <f>AVERAGE(F11:J11)</f>
        <v>0.10061896492089584</v>
      </c>
      <c r="L11" s="63"/>
      <c r="M11" s="63"/>
      <c r="N11" s="47" t="s">
        <v>240</v>
      </c>
      <c r="O11" s="80">
        <f>O9/O10</f>
        <v>0.12858459057929286</v>
      </c>
      <c r="P11" s="35"/>
      <c r="Q11" s="35"/>
      <c r="R11" s="35"/>
    </row>
    <row r="12" spans="1:18" ht="22" customHeight="1" x14ac:dyDescent="0.2">
      <c r="A12" s="72" t="s">
        <v>144</v>
      </c>
      <c r="B12" s="73">
        <v>404459000</v>
      </c>
      <c r="C12" s="73">
        <v>588886000</v>
      </c>
      <c r="D12" s="73">
        <v>418022000</v>
      </c>
      <c r="E12" s="73">
        <v>-1124700000</v>
      </c>
      <c r="F12" s="81">
        <v>543000000</v>
      </c>
      <c r="G12" s="73">
        <v>1290000000</v>
      </c>
      <c r="H12" s="73">
        <v>1502000000</v>
      </c>
      <c r="I12" s="73">
        <v>1450000000</v>
      </c>
      <c r="J12" s="74">
        <v>1470000000</v>
      </c>
      <c r="K12" s="82" t="s">
        <v>241</v>
      </c>
      <c r="L12" s="63"/>
      <c r="M12" s="63"/>
      <c r="N12" s="47" t="s">
        <v>242</v>
      </c>
      <c r="O12" s="80">
        <f>O8*(1-O11)</f>
        <v>-2.1520715150003523E-2</v>
      </c>
      <c r="P12" s="35"/>
      <c r="Q12" s="35"/>
      <c r="R12" s="35"/>
    </row>
    <row r="13" spans="1:18" ht="22" customHeight="1" x14ac:dyDescent="0.2">
      <c r="A13" s="76"/>
      <c r="B13" s="77"/>
      <c r="C13" s="77">
        <f t="shared" ref="C13:J13" si="1">(C12/B12)-1</f>
        <v>0.4559844137477469</v>
      </c>
      <c r="D13" s="77">
        <f t="shared" si="1"/>
        <v>-0.29014783846109438</v>
      </c>
      <c r="E13" s="77">
        <f t="shared" si="1"/>
        <v>-3.6905282497093452</v>
      </c>
      <c r="F13" s="78">
        <f t="shared" si="1"/>
        <v>-1.4827954121098958</v>
      </c>
      <c r="G13" s="77">
        <f t="shared" si="1"/>
        <v>1.3756906077348066</v>
      </c>
      <c r="H13" s="77">
        <f t="shared" si="1"/>
        <v>0.16434108527131785</v>
      </c>
      <c r="I13" s="77">
        <f t="shared" si="1"/>
        <v>-3.4620505992010608E-2</v>
      </c>
      <c r="J13" s="79">
        <f t="shared" si="1"/>
        <v>1.379310344827589E-2</v>
      </c>
      <c r="K13" s="79">
        <f>AVERAGE(G13:J13)</f>
        <v>0.37980107261559742</v>
      </c>
      <c r="L13" s="63"/>
      <c r="M13" s="63"/>
      <c r="N13" s="118" t="s">
        <v>243</v>
      </c>
      <c r="O13" s="119"/>
      <c r="P13" s="35"/>
      <c r="Q13" s="35"/>
      <c r="R13" s="35"/>
    </row>
    <row r="14" spans="1:18" ht="22" customHeight="1" x14ac:dyDescent="0.2">
      <c r="A14" s="83" t="s">
        <v>244</v>
      </c>
      <c r="B14" s="84">
        <f>B12/B10</f>
        <v>0.13093652576748885</v>
      </c>
      <c r="C14" s="84">
        <f t="shared" ref="C14:J14" si="2">C12/C10</f>
        <v>0.17460000260912981</v>
      </c>
      <c r="D14" s="84">
        <f t="shared" si="2"/>
        <v>0.11927128509472723</v>
      </c>
      <c r="E14" s="84">
        <f t="shared" si="2"/>
        <v>-0.21022822856501991</v>
      </c>
      <c r="F14" s="85">
        <f t="shared" si="2"/>
        <v>9.8907103825136608E-2</v>
      </c>
      <c r="G14" s="84">
        <f t="shared" si="2"/>
        <v>0.16329113924050634</v>
      </c>
      <c r="H14" s="84">
        <f t="shared" si="2"/>
        <v>0.1840686274509804</v>
      </c>
      <c r="I14" s="84">
        <f t="shared" si="2"/>
        <v>0.17533252720677148</v>
      </c>
      <c r="J14" s="86">
        <f t="shared" si="2"/>
        <v>0.17926829268292682</v>
      </c>
      <c r="K14" s="86"/>
      <c r="L14" s="63"/>
      <c r="M14" s="63"/>
      <c r="N14" s="47" t="s">
        <v>245</v>
      </c>
      <c r="O14" s="80">
        <f>'[1]US Treasury Bonds'!$C$8</f>
        <v>4.1210000000000004E-2</v>
      </c>
      <c r="P14" s="35"/>
      <c r="Q14" s="35"/>
      <c r="R14" s="35"/>
    </row>
    <row r="15" spans="1:18" ht="22" customHeight="1" x14ac:dyDescent="0.2">
      <c r="A15" s="72" t="s">
        <v>187</v>
      </c>
      <c r="B15" s="73">
        <v>598322864</v>
      </c>
      <c r="C15" s="73">
        <v>848787637</v>
      </c>
      <c r="D15" s="73">
        <v>121388399</v>
      </c>
      <c r="E15" s="73">
        <v>-203100000</v>
      </c>
      <c r="F15" s="81">
        <v>657000000</v>
      </c>
      <c r="G15" s="73">
        <v>1909000000</v>
      </c>
      <c r="H15" s="73">
        <v>1790000000</v>
      </c>
      <c r="I15" s="73">
        <v>1660000000</v>
      </c>
      <c r="J15" s="74">
        <v>1823000000</v>
      </c>
      <c r="K15" s="82" t="s">
        <v>246</v>
      </c>
      <c r="L15" s="63"/>
      <c r="M15" s="63"/>
      <c r="N15" s="47" t="s">
        <v>247</v>
      </c>
      <c r="O15" s="87">
        <f>1.33</f>
        <v>1.33</v>
      </c>
      <c r="P15" s="35"/>
      <c r="Q15" s="35"/>
      <c r="R15" s="35"/>
    </row>
    <row r="16" spans="1:18" ht="22" customHeight="1" x14ac:dyDescent="0.2">
      <c r="A16" s="88"/>
      <c r="B16" s="77"/>
      <c r="C16" s="77">
        <f t="shared" ref="C16:J16" si="3">(C15/B15)-1</f>
        <v>0.41861140208741876</v>
      </c>
      <c r="D16" s="77">
        <f t="shared" si="3"/>
        <v>-0.85698613680444069</v>
      </c>
      <c r="E16" s="77">
        <f t="shared" si="3"/>
        <v>-2.6731417637364174</v>
      </c>
      <c r="F16" s="78">
        <f t="shared" si="3"/>
        <v>-4.2348596750369278</v>
      </c>
      <c r="G16" s="77">
        <f t="shared" si="3"/>
        <v>1.9056316590563167</v>
      </c>
      <c r="H16" s="77">
        <f t="shared" si="3"/>
        <v>-6.2336301728653787E-2</v>
      </c>
      <c r="I16" s="77">
        <f t="shared" si="3"/>
        <v>-7.2625698324022325E-2</v>
      </c>
      <c r="J16" s="79">
        <f t="shared" si="3"/>
        <v>9.8192771084337327E-2</v>
      </c>
      <c r="K16" s="79">
        <f>AVERAGE(G16:J16)</f>
        <v>0.46721560752199448</v>
      </c>
      <c r="L16" s="63"/>
      <c r="M16" s="63"/>
      <c r="N16" s="47" t="s">
        <v>248</v>
      </c>
      <c r="O16" s="80">
        <v>8.4000000000000005E-2</v>
      </c>
      <c r="P16" s="35"/>
      <c r="Q16" s="35"/>
      <c r="R16" s="35"/>
    </row>
    <row r="17" spans="1:18" ht="22" customHeight="1" x14ac:dyDescent="0.2">
      <c r="A17" s="83" t="s">
        <v>202</v>
      </c>
      <c r="B17" s="84">
        <f>B15/B10</f>
        <v>0.19369656034212052</v>
      </c>
      <c r="C17" s="84">
        <f t="shared" ref="C17:J17" si="4">C15/C10</f>
        <v>0.25165876525303221</v>
      </c>
      <c r="D17" s="84">
        <f t="shared" si="4"/>
        <v>3.4634900422278021E-2</v>
      </c>
      <c r="E17" s="86">
        <f t="shared" si="4"/>
        <v>-3.7963326417316215E-2</v>
      </c>
      <c r="F17" s="84">
        <f t="shared" si="4"/>
        <v>0.11967213114754098</v>
      </c>
      <c r="G17" s="84">
        <f t="shared" si="4"/>
        <v>0.24164556962025316</v>
      </c>
      <c r="H17" s="84">
        <f t="shared" si="4"/>
        <v>0.21936274509803921</v>
      </c>
      <c r="I17" s="84">
        <f t="shared" si="4"/>
        <v>0.20072551390568319</v>
      </c>
      <c r="J17" s="86">
        <f t="shared" si="4"/>
        <v>0.22231707317073171</v>
      </c>
      <c r="K17" s="86"/>
      <c r="L17" s="63"/>
      <c r="M17" s="63"/>
      <c r="N17" s="89" t="s">
        <v>243</v>
      </c>
      <c r="O17" s="90">
        <f>(O14)+((O15)*(O16-O14))</f>
        <v>9.8120700000000005E-2</v>
      </c>
      <c r="P17" s="35"/>
      <c r="Q17" s="35"/>
      <c r="R17" s="35"/>
    </row>
    <row r="18" spans="1:18" ht="22" customHeight="1" x14ac:dyDescent="0.2">
      <c r="A18" s="91" t="s">
        <v>198</v>
      </c>
      <c r="B18" s="92">
        <v>0.1174355510235635</v>
      </c>
      <c r="C18" s="92">
        <v>0.13392359922546759</v>
      </c>
      <c r="D18" s="92">
        <v>8.7646251351949825E-2</v>
      </c>
      <c r="E18" s="92">
        <v>-6.9747396145097576E-2</v>
      </c>
      <c r="F18" s="93"/>
      <c r="G18" s="92"/>
      <c r="H18" s="92"/>
      <c r="I18" s="92"/>
      <c r="J18" s="94"/>
      <c r="K18" s="95"/>
      <c r="L18" s="63"/>
      <c r="M18" s="63"/>
      <c r="N18" s="118" t="s">
        <v>249</v>
      </c>
      <c r="O18" s="119"/>
      <c r="P18" s="35"/>
      <c r="Q18" s="35"/>
      <c r="R18" s="35"/>
    </row>
    <row r="19" spans="1:18" ht="22" customHeight="1" x14ac:dyDescent="0.2">
      <c r="A19" s="63"/>
      <c r="B19" s="63"/>
      <c r="C19" s="63"/>
      <c r="D19" s="63"/>
      <c r="E19" s="63"/>
      <c r="F19" s="63" t="s">
        <v>250</v>
      </c>
      <c r="G19" s="63"/>
      <c r="H19" s="63"/>
      <c r="I19" s="63"/>
      <c r="J19" s="63"/>
      <c r="K19" s="63"/>
      <c r="L19" s="63"/>
      <c r="M19" s="63"/>
      <c r="N19" s="47" t="s">
        <v>226</v>
      </c>
      <c r="O19" s="96">
        <f>O6+O7</f>
        <v>3514700000</v>
      </c>
      <c r="P19" s="35"/>
      <c r="Q19" s="35"/>
      <c r="R19" s="35"/>
    </row>
    <row r="20" spans="1:18" ht="22" customHeight="1" x14ac:dyDescent="0.2">
      <c r="B20" s="97"/>
      <c r="C20" s="97"/>
      <c r="D20" s="97"/>
      <c r="E20" s="97"/>
      <c r="F20" s="63"/>
      <c r="G20" s="63"/>
      <c r="H20" s="63"/>
      <c r="I20" s="63"/>
      <c r="J20" s="63"/>
      <c r="K20" s="63"/>
      <c r="L20" s="63"/>
      <c r="M20" s="63"/>
      <c r="N20" s="47" t="s">
        <v>203</v>
      </c>
      <c r="O20" s="96">
        <f>A3</f>
        <v>26414899632</v>
      </c>
      <c r="P20" s="35"/>
      <c r="Q20" s="35"/>
      <c r="R20" s="35"/>
    </row>
    <row r="21" spans="1:18" ht="22" customHeight="1" x14ac:dyDescent="0.2">
      <c r="A21" s="120" t="str" cm="1">
        <f t="array" ref="A21">_FV(A1,"Industry")</f>
        <v>Software &amp; IT Services</v>
      </c>
      <c r="B21" s="120"/>
      <c r="C21" s="120"/>
      <c r="D21" s="121" cm="1">
        <f t="array" ref="D21">_FV(A1,"Year incorporated",TRUE)</f>
        <v>1993</v>
      </c>
      <c r="E21" s="121"/>
      <c r="F21" s="63"/>
      <c r="G21" s="63"/>
      <c r="H21" s="63"/>
      <c r="I21" s="63"/>
      <c r="J21" s="63"/>
      <c r="K21" s="63"/>
      <c r="M21" s="63"/>
      <c r="N21" s="47" t="s">
        <v>251</v>
      </c>
      <c r="O21" s="96">
        <f>O19+O20</f>
        <v>29929599632</v>
      </c>
      <c r="P21" s="35"/>
      <c r="Q21" s="35"/>
      <c r="R21" s="35"/>
    </row>
    <row r="22" spans="1:18" ht="22" customHeight="1" x14ac:dyDescent="0.2">
      <c r="A22" s="109" t="str" cm="1">
        <f t="array" ref="A22">_FV(A1,"Description")</f>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Microsoft's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c>
      <c r="B22" s="109"/>
      <c r="C22" s="109"/>
      <c r="D22" s="109"/>
      <c r="E22" s="109"/>
      <c r="F22" s="63"/>
      <c r="G22" s="63"/>
      <c r="H22" s="63"/>
      <c r="I22" s="63"/>
      <c r="J22" s="63"/>
      <c r="K22" s="63"/>
      <c r="L22" s="63"/>
      <c r="M22" s="63"/>
      <c r="N22" s="64" t="s">
        <v>252</v>
      </c>
      <c r="O22" s="98">
        <f>(O19/O21)</f>
        <v>0.11743224243608552</v>
      </c>
      <c r="P22" s="35"/>
      <c r="Q22" s="35"/>
      <c r="R22" s="35"/>
    </row>
    <row r="23" spans="1:18" ht="22" customHeight="1" x14ac:dyDescent="0.2">
      <c r="A23" s="109"/>
      <c r="B23" s="109"/>
      <c r="C23" s="109"/>
      <c r="D23" s="109"/>
      <c r="E23" s="109"/>
      <c r="F23" s="63"/>
      <c r="G23" s="63"/>
      <c r="H23" s="63"/>
      <c r="I23" s="63"/>
      <c r="J23" s="63"/>
      <c r="K23" s="63"/>
      <c r="L23" s="63"/>
      <c r="M23" s="63"/>
      <c r="N23" s="89" t="s">
        <v>253</v>
      </c>
      <c r="O23" s="99">
        <f>O20/O21</f>
        <v>0.88256775756391448</v>
      </c>
      <c r="P23" s="35"/>
      <c r="Q23" s="35"/>
      <c r="R23" s="35"/>
    </row>
    <row r="24" spans="1:18" ht="22" customHeight="1" x14ac:dyDescent="0.2">
      <c r="A24" s="109"/>
      <c r="B24" s="109"/>
      <c r="C24" s="109"/>
      <c r="D24" s="109"/>
      <c r="E24" s="109"/>
      <c r="F24" s="63"/>
      <c r="G24" s="63"/>
      <c r="H24" s="63"/>
      <c r="I24" s="63"/>
      <c r="J24" s="63"/>
      <c r="K24" s="63"/>
      <c r="L24" s="63"/>
      <c r="M24" s="63"/>
      <c r="N24" s="110" t="s">
        <v>254</v>
      </c>
      <c r="O24" s="111"/>
      <c r="P24" s="35"/>
      <c r="Q24" s="35"/>
      <c r="R24" s="35"/>
    </row>
    <row r="25" spans="1:18" ht="22" customHeight="1" x14ac:dyDescent="0.2">
      <c r="A25" s="109"/>
      <c r="B25" s="109"/>
      <c r="C25" s="109"/>
      <c r="D25" s="109"/>
      <c r="E25" s="109"/>
      <c r="F25" s="63"/>
      <c r="G25" s="63"/>
      <c r="H25" s="63"/>
      <c r="I25" s="63"/>
      <c r="J25" s="63"/>
      <c r="K25" s="63"/>
      <c r="L25" s="63"/>
      <c r="M25" s="63"/>
      <c r="N25" s="112">
        <f>(O22*O12)+(O23*O17)</f>
        <v>8.407094033070843E-2</v>
      </c>
      <c r="O25" s="113"/>
      <c r="P25" s="35"/>
      <c r="Q25" s="35"/>
      <c r="R25" s="35"/>
    </row>
    <row r="26" spans="1:18" ht="22" customHeight="1" x14ac:dyDescent="0.2">
      <c r="A26" s="109"/>
      <c r="B26" s="109"/>
      <c r="C26" s="109"/>
      <c r="D26" s="109"/>
      <c r="E26" s="109"/>
      <c r="F26" s="63"/>
      <c r="G26" s="63"/>
      <c r="H26" s="63"/>
      <c r="I26" s="63"/>
      <c r="J26" s="63"/>
      <c r="K26" s="63"/>
      <c r="L26" s="63"/>
      <c r="M26" s="63"/>
      <c r="N26" s="63"/>
      <c r="O26" s="35"/>
      <c r="P26" s="35"/>
      <c r="Q26" s="35"/>
      <c r="R26" s="35"/>
    </row>
    <row r="27" spans="1:18" ht="22" customHeight="1" x14ac:dyDescent="0.2">
      <c r="A27" s="109"/>
      <c r="B27" s="109"/>
      <c r="C27" s="109"/>
      <c r="D27" s="109"/>
      <c r="E27" s="109"/>
      <c r="F27" s="63"/>
      <c r="G27" s="63"/>
      <c r="H27" s="63"/>
      <c r="I27" s="63"/>
      <c r="J27" s="63"/>
      <c r="K27" s="63"/>
      <c r="L27" s="63"/>
      <c r="M27" s="63"/>
      <c r="N27" s="63"/>
      <c r="O27" s="35"/>
      <c r="P27" s="35"/>
      <c r="Q27" s="35"/>
      <c r="R27" s="35"/>
    </row>
    <row r="28" spans="1:18" ht="22" customHeight="1" x14ac:dyDescent="0.2">
      <c r="A28" s="109"/>
      <c r="B28" s="109"/>
      <c r="C28" s="109"/>
      <c r="D28" s="109"/>
      <c r="E28" s="109"/>
      <c r="F28" s="63"/>
      <c r="G28" s="63"/>
      <c r="H28" s="63"/>
      <c r="I28" s="63"/>
      <c r="J28" s="63"/>
      <c r="K28" s="63"/>
      <c r="L28" s="63"/>
      <c r="M28" s="63"/>
      <c r="N28" s="63"/>
      <c r="O28" s="35"/>
      <c r="P28" s="35"/>
      <c r="Q28" s="35"/>
      <c r="R28" s="35"/>
    </row>
    <row r="29" spans="1:18" ht="22" customHeight="1" x14ac:dyDescent="0.2">
      <c r="A29" s="109"/>
      <c r="B29" s="109"/>
      <c r="C29" s="109"/>
      <c r="D29" s="109"/>
      <c r="E29" s="109"/>
      <c r="F29" s="63"/>
      <c r="G29" s="63"/>
      <c r="H29" s="63"/>
      <c r="I29" s="63"/>
      <c r="J29" s="63"/>
      <c r="K29" s="63"/>
      <c r="L29" s="63"/>
      <c r="M29" s="63"/>
      <c r="N29" s="63"/>
      <c r="O29" s="35"/>
      <c r="P29" s="35"/>
      <c r="Q29" s="35"/>
      <c r="R29" s="35"/>
    </row>
    <row r="30" spans="1:18" ht="22" customHeight="1" x14ac:dyDescent="0.2">
      <c r="A30" s="109"/>
      <c r="B30" s="109"/>
      <c r="C30" s="109"/>
      <c r="D30" s="109"/>
      <c r="E30" s="109"/>
      <c r="F30" s="63"/>
      <c r="G30" s="63"/>
      <c r="H30" s="63"/>
      <c r="I30" s="63"/>
      <c r="J30" s="63"/>
      <c r="K30" s="63"/>
      <c r="L30" s="63"/>
      <c r="M30" s="63"/>
      <c r="N30" s="63"/>
      <c r="O30" s="35"/>
      <c r="P30" s="35"/>
      <c r="Q30" s="35"/>
      <c r="R30" s="35"/>
    </row>
    <row r="31" spans="1:18" x14ac:dyDescent="0.2">
      <c r="A31" s="35"/>
      <c r="B31" s="35"/>
      <c r="C31" s="35"/>
      <c r="D31" s="35"/>
      <c r="E31" s="35"/>
      <c r="F31" s="35"/>
      <c r="G31" s="35"/>
      <c r="H31" s="35"/>
      <c r="I31" s="35"/>
      <c r="J31" s="35"/>
      <c r="K31" s="35"/>
      <c r="L31" s="35"/>
      <c r="M31" s="35"/>
      <c r="N31" s="35"/>
      <c r="O31" s="35"/>
      <c r="P31" s="35"/>
      <c r="Q31" s="35"/>
      <c r="R31" s="35"/>
    </row>
    <row r="32" spans="1:18" x14ac:dyDescent="0.2">
      <c r="A32" s="35"/>
      <c r="B32" s="35"/>
      <c r="C32" s="35"/>
      <c r="D32" s="35"/>
      <c r="E32" s="35"/>
      <c r="F32" s="35"/>
      <c r="G32" s="35"/>
      <c r="H32" s="35"/>
      <c r="I32" s="35"/>
      <c r="J32" s="35"/>
      <c r="K32" s="35"/>
      <c r="L32" s="35"/>
      <c r="M32" s="35"/>
      <c r="N32" s="35"/>
      <c r="O32" s="35"/>
      <c r="P32" s="35"/>
      <c r="Q32" s="35"/>
      <c r="R32" s="35"/>
    </row>
    <row r="33" spans="1:18" x14ac:dyDescent="0.2">
      <c r="A33" s="63"/>
      <c r="B33" s="63"/>
      <c r="C33" s="63"/>
      <c r="D33" s="63"/>
      <c r="E33" s="63"/>
      <c r="F33" s="63"/>
      <c r="G33" s="63"/>
      <c r="H33" s="63"/>
      <c r="I33" s="63"/>
      <c r="J33" s="63"/>
      <c r="K33" s="63"/>
      <c r="L33" s="63"/>
      <c r="M33" s="63"/>
      <c r="N33" s="63"/>
      <c r="O33" s="63"/>
      <c r="P33" s="63"/>
      <c r="Q33" s="35"/>
      <c r="R33" s="35"/>
    </row>
    <row r="34" spans="1:18" x14ac:dyDescent="0.2">
      <c r="A34" s="63"/>
      <c r="B34" s="63"/>
      <c r="C34" s="63"/>
      <c r="D34" s="63"/>
      <c r="E34" s="63"/>
      <c r="F34" s="63"/>
      <c r="G34" s="63"/>
      <c r="H34" s="63"/>
      <c r="I34" s="63"/>
      <c r="J34" s="63"/>
      <c r="K34" s="63"/>
      <c r="L34" s="63"/>
      <c r="M34" s="63"/>
      <c r="N34" s="63"/>
      <c r="O34" s="63"/>
      <c r="P34" s="63"/>
      <c r="Q34" s="35"/>
      <c r="R34" s="35"/>
    </row>
    <row r="35" spans="1:18" x14ac:dyDescent="0.2">
      <c r="A35" s="63"/>
      <c r="B35" s="63"/>
      <c r="C35" s="63"/>
      <c r="D35" s="63"/>
      <c r="E35" s="63"/>
      <c r="F35" s="63"/>
      <c r="G35" s="63"/>
      <c r="H35" s="63"/>
      <c r="I35" s="63"/>
      <c r="J35" s="63"/>
      <c r="K35" s="63"/>
      <c r="L35" s="63"/>
      <c r="M35" s="63"/>
      <c r="N35" s="63"/>
      <c r="O35" s="63"/>
      <c r="P35" s="63"/>
      <c r="Q35" s="35"/>
      <c r="R35" s="35"/>
    </row>
    <row r="36" spans="1:18" x14ac:dyDescent="0.2">
      <c r="A36" s="63"/>
      <c r="B36" s="63"/>
      <c r="C36" s="63"/>
      <c r="D36" s="63"/>
      <c r="E36" s="63"/>
      <c r="F36" s="63"/>
      <c r="G36" s="63"/>
      <c r="H36" s="63"/>
      <c r="I36" s="63"/>
      <c r="J36" s="63"/>
      <c r="K36" s="63"/>
      <c r="L36" s="63"/>
      <c r="M36" s="63"/>
      <c r="N36" s="63"/>
      <c r="O36" s="63"/>
      <c r="P36" s="63"/>
      <c r="Q36" s="35"/>
      <c r="R36" s="35"/>
    </row>
    <row r="37" spans="1:18" x14ac:dyDescent="0.2">
      <c r="A37" s="63"/>
      <c r="B37" s="63"/>
      <c r="C37" s="63"/>
      <c r="D37" s="63"/>
      <c r="E37" s="63"/>
      <c r="F37" s="63"/>
      <c r="G37" s="63"/>
      <c r="H37" s="63"/>
      <c r="I37" s="63"/>
      <c r="J37" s="63"/>
      <c r="K37" s="63"/>
      <c r="L37" s="63"/>
      <c r="M37" s="63"/>
      <c r="N37" s="63"/>
      <c r="O37" s="63"/>
      <c r="P37" s="63"/>
      <c r="Q37" s="35"/>
      <c r="R37" s="35"/>
    </row>
    <row r="38" spans="1:18" x14ac:dyDescent="0.2">
      <c r="A38" s="63"/>
      <c r="B38" s="63"/>
      <c r="C38" s="63"/>
      <c r="D38" s="63"/>
      <c r="E38" s="63"/>
      <c r="F38" s="63"/>
      <c r="G38" s="63"/>
      <c r="H38" s="63"/>
      <c r="I38" s="63"/>
      <c r="J38" s="63"/>
      <c r="K38" s="63"/>
      <c r="L38" s="63"/>
      <c r="M38" s="63"/>
      <c r="N38" s="63"/>
      <c r="O38" s="63"/>
      <c r="P38" s="63"/>
      <c r="Q38" s="35"/>
      <c r="R38" s="35"/>
    </row>
    <row r="39" spans="1:18" x14ac:dyDescent="0.2">
      <c r="A39" s="63"/>
      <c r="B39" s="63"/>
      <c r="C39" s="63"/>
      <c r="D39" s="63"/>
      <c r="E39" s="63"/>
      <c r="F39" s="63"/>
      <c r="G39" s="63"/>
      <c r="H39" s="63"/>
      <c r="I39" s="63"/>
      <c r="J39" s="63"/>
      <c r="K39" s="63"/>
      <c r="L39" s="63"/>
      <c r="M39" s="63"/>
      <c r="N39" s="63"/>
      <c r="O39" s="63"/>
      <c r="P39" s="63"/>
      <c r="Q39" s="35"/>
      <c r="R39" s="35"/>
    </row>
    <row r="40" spans="1:18" x14ac:dyDescent="0.2">
      <c r="A40" s="63"/>
      <c r="B40" s="63"/>
      <c r="C40" s="63"/>
      <c r="D40" s="63"/>
      <c r="E40" s="63"/>
      <c r="F40" s="63"/>
      <c r="G40" s="63"/>
      <c r="H40" s="63"/>
      <c r="I40" s="63"/>
      <c r="J40" s="63"/>
      <c r="K40" s="63"/>
      <c r="L40" s="63"/>
      <c r="M40" s="63"/>
      <c r="N40" s="63"/>
      <c r="O40" s="63"/>
      <c r="P40" s="63"/>
      <c r="Q40" s="35"/>
      <c r="R40" s="35"/>
    </row>
    <row r="41" spans="1:18" x14ac:dyDescent="0.2">
      <c r="A41" s="63"/>
      <c r="B41" s="63"/>
      <c r="C41" s="63"/>
      <c r="D41" s="63"/>
      <c r="E41" s="63"/>
      <c r="F41" s="63"/>
      <c r="G41" s="63"/>
      <c r="H41" s="63"/>
      <c r="I41" s="63"/>
      <c r="J41" s="63"/>
      <c r="K41" s="63"/>
      <c r="L41" s="63"/>
      <c r="M41" s="63"/>
      <c r="N41" s="63"/>
      <c r="O41" s="63"/>
      <c r="P41" s="63"/>
      <c r="Q41" s="35"/>
      <c r="R41" s="35"/>
    </row>
    <row r="42" spans="1:18" x14ac:dyDescent="0.2">
      <c r="A42" s="63"/>
      <c r="B42" s="63"/>
      <c r="C42" s="63"/>
      <c r="D42" s="63"/>
      <c r="E42" s="63"/>
      <c r="F42" s="63"/>
      <c r="G42" s="63"/>
      <c r="H42" s="63"/>
      <c r="I42" s="63"/>
      <c r="J42" s="63"/>
      <c r="K42" s="63"/>
      <c r="L42" s="63"/>
      <c r="M42" s="63"/>
      <c r="N42" s="63"/>
      <c r="O42" s="63"/>
      <c r="P42" s="63"/>
      <c r="Q42" s="35"/>
      <c r="R42" s="35"/>
    </row>
    <row r="43" spans="1:18" x14ac:dyDescent="0.2">
      <c r="A43" s="63"/>
      <c r="B43" s="63"/>
      <c r="C43" s="63"/>
      <c r="D43" s="63"/>
      <c r="E43" s="63"/>
      <c r="F43" s="63"/>
      <c r="G43" s="63"/>
      <c r="H43" s="63"/>
      <c r="I43" s="63"/>
      <c r="J43" s="63"/>
      <c r="K43" s="63"/>
      <c r="L43" s="63"/>
      <c r="M43" s="63"/>
      <c r="N43" s="63"/>
      <c r="O43" s="63"/>
      <c r="P43" s="63"/>
      <c r="Q43" s="35"/>
      <c r="R43" s="35"/>
    </row>
    <row r="44" spans="1:18" x14ac:dyDescent="0.2">
      <c r="A44" s="63"/>
      <c r="B44" s="63"/>
      <c r="C44" s="63"/>
      <c r="D44" s="63"/>
      <c r="E44" s="63"/>
      <c r="F44" s="63"/>
      <c r="G44" s="63"/>
      <c r="H44" s="63"/>
      <c r="I44" s="63"/>
      <c r="J44" s="63"/>
      <c r="K44" s="63"/>
      <c r="L44" s="63"/>
      <c r="M44" s="63"/>
      <c r="N44" s="63"/>
      <c r="O44" s="63"/>
      <c r="P44" s="63"/>
      <c r="Q44" s="35"/>
      <c r="R44" s="35"/>
    </row>
    <row r="45" spans="1:18" x14ac:dyDescent="0.2">
      <c r="A45" s="63"/>
      <c r="B45" s="63"/>
      <c r="C45" s="63"/>
      <c r="D45" s="63"/>
      <c r="E45" s="63"/>
      <c r="F45" s="63"/>
      <c r="G45" s="63"/>
      <c r="H45" s="63"/>
      <c r="I45" s="63"/>
      <c r="J45" s="63"/>
      <c r="K45" s="63"/>
      <c r="L45" s="63"/>
      <c r="M45" s="63"/>
      <c r="N45" s="63"/>
      <c r="O45" s="63"/>
      <c r="P45" s="63"/>
      <c r="Q45" s="35"/>
      <c r="R45" s="35"/>
    </row>
    <row r="46" spans="1:18" x14ac:dyDescent="0.2">
      <c r="A46" s="63"/>
      <c r="B46" s="63"/>
      <c r="C46" s="63"/>
      <c r="D46" s="63"/>
      <c r="E46" s="63"/>
      <c r="F46" s="63"/>
      <c r="G46" s="63"/>
      <c r="H46" s="63"/>
      <c r="I46" s="63"/>
      <c r="J46" s="63"/>
      <c r="K46" s="63"/>
      <c r="L46" s="63"/>
      <c r="M46" s="63"/>
      <c r="N46" s="63"/>
      <c r="O46" s="63"/>
      <c r="P46" s="63"/>
      <c r="Q46" s="35"/>
      <c r="R46" s="35"/>
    </row>
    <row r="47" spans="1:18" x14ac:dyDescent="0.2">
      <c r="A47" s="63"/>
      <c r="B47" s="63"/>
      <c r="C47" s="63"/>
      <c r="D47" s="63"/>
      <c r="E47" s="63"/>
      <c r="F47" s="63"/>
      <c r="G47" s="63"/>
      <c r="H47" s="63"/>
      <c r="I47" s="63"/>
      <c r="J47" s="63"/>
      <c r="K47" s="63"/>
      <c r="L47" s="63"/>
      <c r="M47" s="63"/>
      <c r="N47" s="63"/>
      <c r="O47" s="63"/>
      <c r="P47" s="63"/>
      <c r="Q47" s="35"/>
      <c r="R47" s="35"/>
    </row>
    <row r="48" spans="1:18" x14ac:dyDescent="0.2">
      <c r="A48" s="63"/>
      <c r="B48" s="63"/>
      <c r="C48" s="63"/>
      <c r="D48" s="63"/>
      <c r="E48" s="63"/>
      <c r="F48" s="63"/>
      <c r="G48" s="63"/>
      <c r="H48" s="63"/>
      <c r="I48" s="63"/>
      <c r="J48" s="63"/>
      <c r="K48" s="63"/>
      <c r="L48" s="63"/>
      <c r="M48" s="63"/>
      <c r="N48" s="63"/>
      <c r="O48" s="63"/>
      <c r="P48" s="63"/>
      <c r="Q48" s="35"/>
      <c r="R48" s="35"/>
    </row>
    <row r="49" spans="1:18" x14ac:dyDescent="0.2">
      <c r="A49" s="63"/>
      <c r="B49" s="63"/>
      <c r="C49" s="63"/>
      <c r="D49" s="63"/>
      <c r="E49" s="63"/>
      <c r="F49" s="63"/>
      <c r="G49" s="63"/>
      <c r="H49" s="63"/>
      <c r="I49" s="63"/>
      <c r="J49" s="63"/>
      <c r="K49" s="63"/>
      <c r="L49" s="63"/>
      <c r="M49" s="63"/>
      <c r="N49" s="63"/>
      <c r="O49" s="63"/>
      <c r="P49" s="63"/>
      <c r="Q49" s="35"/>
      <c r="R49" s="35"/>
    </row>
    <row r="50" spans="1:18" x14ac:dyDescent="0.2">
      <c r="A50" s="63"/>
      <c r="B50" s="63"/>
      <c r="C50" s="63"/>
      <c r="D50" s="63"/>
      <c r="E50" s="63"/>
      <c r="F50" s="63"/>
      <c r="G50" s="63"/>
      <c r="H50" s="63"/>
      <c r="I50" s="63"/>
      <c r="J50" s="63"/>
      <c r="K50" s="63"/>
      <c r="L50" s="63"/>
      <c r="M50" s="63"/>
      <c r="N50" s="63"/>
      <c r="O50" s="63"/>
      <c r="P50" s="63"/>
      <c r="Q50" s="35"/>
      <c r="R50" s="35"/>
    </row>
    <row r="51" spans="1:18" x14ac:dyDescent="0.2">
      <c r="A51" s="63"/>
      <c r="B51" s="63"/>
      <c r="C51" s="63"/>
      <c r="D51" s="63"/>
      <c r="E51" s="63"/>
      <c r="F51" s="63"/>
      <c r="G51" s="63"/>
      <c r="H51" s="63"/>
      <c r="I51" s="63"/>
      <c r="J51" s="63"/>
      <c r="K51" s="63"/>
      <c r="L51" s="63"/>
      <c r="M51" s="63"/>
      <c r="N51" s="63"/>
      <c r="O51" s="63"/>
      <c r="P51" s="63"/>
      <c r="Q51" s="35"/>
      <c r="R51" s="35"/>
    </row>
    <row r="52" spans="1:18" x14ac:dyDescent="0.2">
      <c r="A52" s="63"/>
      <c r="B52" s="63"/>
      <c r="C52" s="63"/>
      <c r="D52" s="63"/>
      <c r="E52" s="63"/>
      <c r="F52" s="63"/>
      <c r="G52" s="63"/>
      <c r="H52" s="63"/>
      <c r="I52" s="63"/>
      <c r="J52" s="63"/>
      <c r="K52" s="63"/>
      <c r="L52" s="63"/>
      <c r="M52" s="63"/>
      <c r="N52" s="63"/>
      <c r="O52" s="63"/>
      <c r="P52" s="63"/>
      <c r="Q52" s="35"/>
      <c r="R52" s="35"/>
    </row>
    <row r="53" spans="1:18" x14ac:dyDescent="0.2">
      <c r="A53" s="63"/>
      <c r="B53" s="63"/>
      <c r="C53" s="63"/>
      <c r="D53" s="63"/>
      <c r="E53" s="63"/>
      <c r="F53" s="63"/>
      <c r="G53" s="63"/>
      <c r="H53" s="63"/>
      <c r="I53" s="63"/>
      <c r="J53" s="63"/>
      <c r="K53" s="63"/>
      <c r="L53" s="63"/>
      <c r="M53" s="63"/>
      <c r="N53" s="63"/>
      <c r="O53" s="63"/>
      <c r="P53" s="63"/>
      <c r="Q53" s="35"/>
      <c r="R53" s="35"/>
    </row>
    <row r="54" spans="1:18" x14ac:dyDescent="0.2">
      <c r="A54" s="63"/>
      <c r="B54" s="63"/>
      <c r="C54" s="63"/>
      <c r="D54" s="63"/>
      <c r="E54" s="63"/>
      <c r="F54" s="63"/>
      <c r="G54" s="63"/>
      <c r="H54" s="63"/>
      <c r="I54" s="63"/>
      <c r="J54" s="63"/>
      <c r="K54" s="63"/>
      <c r="L54" s="63"/>
      <c r="M54" s="63"/>
      <c r="N54" s="63"/>
      <c r="O54" s="63"/>
      <c r="P54" s="63"/>
      <c r="Q54" s="35"/>
      <c r="R54" s="35"/>
    </row>
    <row r="55" spans="1:18" x14ac:dyDescent="0.2">
      <c r="A55" s="63"/>
      <c r="B55" s="63"/>
      <c r="C55" s="63"/>
      <c r="D55" s="63"/>
      <c r="E55" s="63"/>
      <c r="F55" s="63"/>
      <c r="G55" s="63"/>
      <c r="H55" s="63"/>
      <c r="I55" s="63"/>
      <c r="J55" s="63"/>
      <c r="K55" s="63"/>
      <c r="L55" s="63"/>
      <c r="M55" s="63"/>
      <c r="N55" s="63"/>
      <c r="O55" s="63"/>
      <c r="P55" s="63"/>
      <c r="Q55" s="35"/>
      <c r="R55" s="35"/>
    </row>
    <row r="56" spans="1:18" x14ac:dyDescent="0.2">
      <c r="A56" s="63"/>
      <c r="B56" s="63"/>
      <c r="C56" s="63"/>
      <c r="D56" s="63"/>
      <c r="E56" s="63"/>
      <c r="F56" s="63"/>
      <c r="G56" s="63"/>
      <c r="H56" s="63"/>
      <c r="I56" s="63"/>
      <c r="J56" s="63"/>
      <c r="K56" s="63"/>
      <c r="L56" s="63"/>
      <c r="M56" s="63"/>
      <c r="N56" s="63"/>
      <c r="O56" s="63"/>
      <c r="P56" s="63"/>
      <c r="Q56" s="35"/>
      <c r="R56" s="35"/>
    </row>
    <row r="57" spans="1:18" x14ac:dyDescent="0.2">
      <c r="A57" s="63"/>
      <c r="B57" s="63"/>
      <c r="C57" s="63"/>
      <c r="D57" s="63"/>
      <c r="E57" s="63"/>
      <c r="F57" s="63"/>
      <c r="G57" s="63"/>
      <c r="H57" s="63"/>
      <c r="I57" s="63"/>
      <c r="J57" s="63"/>
      <c r="K57" s="63"/>
      <c r="L57" s="63"/>
      <c r="M57" s="63"/>
      <c r="N57" s="63"/>
      <c r="O57" s="63"/>
      <c r="P57" s="63"/>
      <c r="Q57" s="35"/>
      <c r="R57" s="35"/>
    </row>
    <row r="58" spans="1:18" x14ac:dyDescent="0.2">
      <c r="A58" s="63"/>
      <c r="B58" s="63"/>
      <c r="C58" s="63"/>
      <c r="D58" s="63"/>
      <c r="E58" s="63"/>
      <c r="F58" s="63"/>
      <c r="G58" s="63"/>
      <c r="H58" s="63"/>
      <c r="I58" s="63"/>
      <c r="J58" s="63"/>
      <c r="K58" s="63"/>
      <c r="L58" s="63"/>
      <c r="M58" s="63"/>
      <c r="N58" s="63"/>
      <c r="O58" s="63"/>
      <c r="P58" s="63"/>
      <c r="Q58" s="35"/>
      <c r="R58" s="35"/>
    </row>
    <row r="59" spans="1:18" x14ac:dyDescent="0.2">
      <c r="A59" s="63"/>
      <c r="B59" s="63"/>
      <c r="C59" s="63"/>
      <c r="D59" s="63"/>
      <c r="E59" s="63"/>
      <c r="F59" s="63"/>
      <c r="G59" s="63"/>
      <c r="H59" s="63"/>
      <c r="I59" s="63"/>
      <c r="J59" s="63"/>
      <c r="K59" s="63"/>
      <c r="L59" s="63"/>
      <c r="M59" s="63"/>
      <c r="N59" s="63"/>
      <c r="O59" s="63"/>
      <c r="P59" s="63"/>
      <c r="Q59" s="35"/>
      <c r="R59" s="35"/>
    </row>
    <row r="60" spans="1:18" x14ac:dyDescent="0.2">
      <c r="A60" s="63"/>
      <c r="B60" s="63"/>
      <c r="C60" s="63"/>
      <c r="D60" s="63"/>
      <c r="E60" s="63"/>
      <c r="F60" s="63"/>
      <c r="G60" s="63"/>
      <c r="H60" s="63"/>
      <c r="I60" s="63"/>
      <c r="J60" s="63"/>
      <c r="K60" s="63"/>
      <c r="L60" s="63"/>
      <c r="M60" s="63"/>
      <c r="N60" s="63"/>
      <c r="O60" s="63"/>
      <c r="P60" s="63"/>
      <c r="Q60" s="35"/>
      <c r="R60" s="35"/>
    </row>
    <row r="61" spans="1:18" x14ac:dyDescent="0.2">
      <c r="A61" s="63"/>
      <c r="B61" s="63"/>
      <c r="C61" s="63"/>
      <c r="D61" s="63"/>
      <c r="E61" s="63"/>
      <c r="F61" s="63"/>
      <c r="G61" s="63"/>
      <c r="H61" s="63"/>
      <c r="I61" s="63"/>
      <c r="J61" s="63"/>
      <c r="K61" s="63"/>
      <c r="L61" s="63"/>
      <c r="M61" s="63"/>
      <c r="N61" s="63"/>
      <c r="O61" s="63"/>
      <c r="P61" s="63"/>
      <c r="Q61" s="35"/>
      <c r="R61" s="35"/>
    </row>
    <row r="62" spans="1:18" x14ac:dyDescent="0.2">
      <c r="O62" s="35"/>
      <c r="P62" s="35"/>
      <c r="Q62" s="35"/>
      <c r="R62" s="35"/>
    </row>
    <row r="63" spans="1:18" x14ac:dyDescent="0.2">
      <c r="O63" s="35"/>
      <c r="P63" s="35"/>
    </row>
    <row r="64" spans="1:18"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TTWO/explorer/revenue_proj" xr:uid="{78BCAA41-6AD8-9A44-B7B6-5A7CCDEBDF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2023-12-09T08:17:37Z</dcterms:modified>
</cp:coreProperties>
</file>