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43ABE193-2931-CC47-964C-7820A6E01076}"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E7" i="2"/>
  <c r="B36" i="1"/>
  <c r="C36" i="1"/>
  <c r="D36" i="1"/>
  <c r="E36" i="1"/>
  <c r="F36" i="1"/>
  <c r="G36" i="1"/>
  <c r="H36" i="1"/>
  <c r="I36" i="1"/>
  <c r="J36" i="1"/>
  <c r="K36" i="1"/>
  <c r="L36" i="1"/>
  <c r="M36" i="1"/>
  <c r="N36" i="1"/>
  <c r="O36" i="1"/>
  <c r="P36" i="1"/>
  <c r="R36" i="1"/>
  <c r="S36" i="1"/>
  <c r="T36" i="1"/>
  <c r="U36" i="1"/>
  <c r="Q36" i="1"/>
  <c r="O10" i="2"/>
  <c r="O9" i="2"/>
  <c r="O7" i="2"/>
  <c r="G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K13" i="2" s="1"/>
  <c r="E13" i="2"/>
  <c r="D13" i="2"/>
  <c r="C13" i="2"/>
  <c r="J11" i="2"/>
  <c r="I11" i="2"/>
  <c r="H11" i="2"/>
  <c r="G11" i="2"/>
  <c r="F11" i="2"/>
  <c r="E11" i="2"/>
  <c r="D11" i="2"/>
  <c r="C11" i="2"/>
  <c r="E3" i="2" s="1"/>
  <c r="O11" i="2"/>
  <c r="O19" i="2"/>
  <c r="K5" i="2" a="1"/>
  <c r="K5" i="2" s="1"/>
  <c r="A5" i="2" a="1"/>
  <c r="A5" i="2" s="1"/>
  <c r="K4" i="2" a="1"/>
  <c r="K4" i="2" s="1"/>
  <c r="A3" i="2" a="1"/>
  <c r="A3" i="2" s="1"/>
  <c r="K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K11" i="2" l="1"/>
  <c r="K16" i="2"/>
  <c r="E5" i="2"/>
  <c r="E4"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<sst xmlns="http://schemas.openxmlformats.org/spreadsheetml/2006/main" count="1565" uniqueCount="255">
  <si>
    <t>2008 Y</t>
  </si>
  <si>
    <t>2009 Y</t>
  </si>
  <si>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</si>
  <si>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</si>
  <si>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</si>
  <si>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</si>
  <si>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</si>
  <si>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</si>
  <si>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</si>
  <si>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</si>
  <si>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</si>
  <si>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</si>
  <si>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</si>
  <si>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</si>
  <si>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</si>
  <si>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</si>
  <si>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</si>
  <si>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</si>
  <si>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</si>
  <si>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</si>
  <si>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</si>
  <si>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</si>
  <si>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</si>
  <si>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</si>
  <si>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</si>
  <si>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</si>
  <si>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</si>
  <si>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</si>
  <si>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</si>
  <si>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</si>
  <si>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</si>
  <si>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</si>
  <si>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</si>
  <si>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</si>
  <si>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</si>
  <si>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</si>
  <si>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</si>
  <si>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</si>
  <si>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</si>
  <si>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</si>
  <si>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</si>
  <si>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</si>
  <si>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</si>
  <si>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</si>
  <si>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</si>
  <si>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</si>
  <si>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</si>
  <si>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</si>
  <si>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</si>
  <si>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</si>
  <si>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</si>
  <si>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</si>
  <si>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</si>
  <si>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</si>
  <si>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</si>
  <si>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</si>
  <si>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</si>
  <si>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</si>
  <si>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</si>
  <si>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</si>
  <si>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</si>
  <si>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</si>
  <si>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</si>
  <si>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</si>
  <si>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</si>
  <si>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</si>
  <si>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</si>
  <si>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</si>
  <si>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</si>
  <si>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</si>
  <si>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</si>
  <si>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</si>
  <si>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</si>
  <si>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</si>
  <si>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</si>
  <si>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</si>
  <si>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</si>
  <si>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</si>
  <si>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</si>
  <si>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</si>
  <si>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</si>
  <si>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</si>
  <si>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</si>
  <si>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</si>
  <si>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</si>
  <si>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</si>
  <si>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</si>
  <si>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</si>
  <si>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</si>
  <si>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</si>
  <si>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</si>
  <si>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</si>
  <si>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</si>
  <si>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</si>
  <si>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</si>
  <si>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</si>
  <si>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</si>
  <si>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</si>
  <si>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</si>
  <si>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</si>
  <si>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</si>
  <si>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</si>
  <si>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</si>
  <si>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</si>
  <si>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</si>
  <si>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</si>
  <si>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</si>
  <si>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</si>
  <si>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</si>
  <si>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</si>
  <si>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</si>
  <si>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</si>
  <si>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</si>
  <si>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</si>
  <si>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</si>
  <si>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</si>
  <si>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</si>
  <si>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</si>
  <si>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</si>
  <si>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</si>
  <si>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</si>
  <si>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</si>
  <si>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</si>
  <si>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</si>
  <si>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</si>
  <si>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</si>
  <si>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</si>
  <si>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</si>
  <si>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</si>
  <si>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</si>
  <si>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</si>
  <si>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</si>
  <si>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</si>
  <si>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</si>
  <si>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</si>
  <si>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</si>
  <si>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</si>
  <si>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</si>
  <si>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</si>
  <si>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</si>
  <si>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</si>
  <si>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</si>
  <si>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</si>
  <si>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</si>
  <si>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</si>
  <si>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</si>
  <si>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</si>
  <si>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</si>
  <si>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</si>
  <si>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</si>
  <si>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</si>
  <si>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</si>
  <si>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</si>
  <si>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</si>
  <si>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</si>
  <si>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</si>
  <si>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</si>
  <si>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</si>
  <si>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</si>
  <si>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</si>
  <si>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</si>
  <si>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</si>
  <si>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</si>
  <si>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</si>
  <si>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</si>
  <si>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</si>
  <si>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</si>
  <si>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</si>
  <si>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</si>
  <si>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</si>
  <si>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</si>
  <si>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</si>
  <si>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</si>
  <si>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</si>
  <si>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</si>
  <si>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</si>
  <si>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</si>
  <si>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</si>
  <si>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</si>
  <si>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</si>
  <si>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</si>
  <si>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</si>
  <si>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</si>
  <si>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</si>
  <si>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</si>
  <si>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</si>
  <si>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</si>
  <si>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</si>
  <si>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</si>
  <si>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</si>
  <si>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</si>
  <si>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</si>
  <si>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</si>
  <si>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</si>
  <si>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</si>
  <si>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</si>
  <si>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</si>
  <si>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</si>
  <si>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</si>
  <si>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</si>
  <si>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</si>
  <si>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</si>
  <si>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</si>
  <si>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</si>
  <si>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</si>
  <si>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</si>
  <si>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</si>
  <si>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</si>
  <si>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</si>
  <si>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</si>
  <si>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</si>
  <si>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</si>
  <si>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</si>
  <si>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</si>
  <si>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</si>
  <si>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</si>
  <si>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</si>
  <si>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</si>
  <si>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</si>
  <si>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</si>
  <si>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</si>
  <si>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</si>
  <si>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</si>
  <si>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</si>
  <si>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</si>
  <si>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</si>
  <si>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</si>
  <si>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</si>
  <si>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</si>
  <si>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</si>
  <si>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</si>
  <si>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</si>
  <si>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</si>
  <si>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</si>
  <si>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</si>
  <si>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</si>
  <si>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</si>
  <si>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</si>
  <si>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</si>
  <si>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</si>
  <si>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</si>
  <si>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</si>
  <si>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</si>
  <si>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</si>
  <si>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</si>
  <si>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</si>
  <si>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</si>
  <si>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</si>
  <si>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</si>
  <si>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</si>
  <si>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</si>
  <si>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</si>
  <si>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</si>
  <si>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</si>
  <si>
    <t>ROA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</si>
</sst>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thin">
        <color theme="0" tint="-0.14999847407452621"/>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0" fontId="4" fillId="0" borderId="7" xfId="0" applyFont="1" applyBorder="1"/>
    <xf numFmtId="4" fontId="7" fillId="0" borderId="7" xfId="0" applyNumberFormat="1" applyFont="1" applyBorder="1"/>
    <xf numFmtId="4" fontId="8" fillId="5" borderId="7" xfId="0" applyNumberFormat="1" applyFont="1" applyFill="1" applyBorder="1"/>
    <xf numFmtId="3" fontId="5" fillId="0" borderId="7" xfId="0" applyNumberFormat="1" applyFont="1" applyBorder="1"/>
    <xf numFmtId="3" fontId="6" fillId="4" borderId="7" xfId="0" applyNumberFormat="1" applyFont="1" applyFill="1" applyBorder="1"/>
    <xf numFmtId="0" fontId="3" fillId="0" borderId="7" xfId="0" applyFont="1" applyBorder="1"/>
    <xf numFmtId="164" fontId="4" fillId="9" borderId="8"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5" fontId="4" fillId="9" borderId="9" xfId="1" applyNumberFormat="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10" fontId="4" fillId="9" borderId="11" xfId="1" applyNumberFormat="1" applyFont="1" applyFill="1" applyBorder="1" applyAlignment="1">
      <alignment horizontal="right" vertical="center" indent="1"/>
    </xf>
    <xf numFmtId="0" fontId="12" fillId="10" borderId="12" xfId="1" applyNumberFormat="1" applyFont="1" applyFill="1" applyBorder="1" applyAlignment="1">
      <alignment horizontal="left" vertical="center" indent="1"/>
    </xf>
    <xf numFmtId="0" fontId="1" fillId="11" borderId="1" xfId="0" applyFont="1" applyFill="1" applyBorder="1"/>
    <xf numFmtId="164"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164" fontId="4" fillId="9" borderId="16"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9" fontId="14" fillId="10" borderId="16"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5" fillId="12" borderId="18" xfId="0" applyFont="1" applyFill="1" applyBorder="1" applyAlignment="1">
      <alignment horizontal="left" vertical="center" wrapText="1"/>
    </xf>
    <xf numFmtId="164" fontId="16" fillId="12" borderId="16" xfId="0" applyNumberFormat="1" applyFont="1" applyFill="1" applyBorder="1" applyAlignment="1">
      <alignment vertical="center"/>
    </xf>
    <xf numFmtId="167" fontId="4" fillId="9" borderId="15"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19" xfId="0" applyNumberFormat="1" applyFont="1" applyFill="1" applyBorder="1" applyAlignment="1">
      <alignment horizontal="right" vertical="center" indent="1"/>
    </xf>
    <xf numFmtId="9" fontId="12" fillId="10" borderId="20" xfId="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9" fontId="4" fillId="9" borderId="21" xfId="1" applyFont="1" applyFill="1" applyBorder="1" applyAlignment="1">
      <alignment horizontal="right" vertical="center" indent="1"/>
    </xf>
    <xf numFmtId="2" fontId="4" fillId="9" borderId="20" xfId="0" applyNumberFormat="1" applyFont="1" applyFill="1" applyBorder="1" applyAlignment="1">
      <alignment horizontal="right" vertical="center" indent="1"/>
    </xf>
    <xf numFmtId="0" fontId="12" fillId="10" borderId="20" xfId="1" applyNumberFormat="1" applyFont="1" applyFill="1" applyBorder="1" applyAlignment="1">
      <alignment horizontal="left" vertical="center" indent="1"/>
    </xf>
    <xf numFmtId="165" fontId="4" fillId="14" borderId="21" xfId="1" applyNumberFormat="1" applyFont="1" applyFill="1" applyBorder="1" applyAlignment="1">
      <alignment horizontal="right" vertical="center" indent="1"/>
    </xf>
    <xf numFmtId="9" fontId="18" fillId="10" borderId="20" xfId="1" applyFont="1" applyFill="1" applyBorder="1" applyAlignment="1">
      <alignment horizontal="left" vertical="center" indent="1"/>
    </xf>
    <xf numFmtId="9" fontId="3" fillId="13" borderId="21" xfId="1" applyFont="1" applyFill="1" applyBorder="1" applyAlignment="1">
      <alignment horizontal="right" vertical="center" indent="1"/>
    </xf>
    <xf numFmtId="9" fontId="17" fillId="10" borderId="22"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1" xfId="0" applyFont="1" applyFill="1" applyBorder="1" applyAlignment="1">
      <alignment vertical="center"/>
    </xf>
    <xf numFmtId="0" fontId="19" fillId="12" borderId="18" xfId="0" applyFont="1" applyFill="1" applyBorder="1" applyAlignment="1">
      <alignment horizontal="left" vertical="center" wrapText="1"/>
    </xf>
    <xf numFmtId="10" fontId="20" fillId="12" borderId="16" xfId="0" applyNumberFormat="1" applyFont="1" applyFill="1" applyBorder="1" applyAlignment="1">
      <alignment vertical="center"/>
    </xf>
    <xf numFmtId="0" fontId="3" fillId="9" borderId="23" xfId="0" applyFont="1" applyFill="1" applyBorder="1" applyAlignment="1">
      <alignment horizontal="right" vertical="center"/>
    </xf>
    <xf numFmtId="0" fontId="13" fillId="9" borderId="24" xfId="0" applyFont="1" applyFill="1" applyBorder="1" applyAlignment="1">
      <alignment horizontal="right" vertical="center" indent="1"/>
    </xf>
    <xf numFmtId="0" fontId="13" fillId="9" borderId="25"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6" xfId="0" applyFont="1" applyFill="1" applyBorder="1" applyAlignment="1">
      <alignment horizontal="right" vertical="center" indent="1"/>
    </xf>
    <xf numFmtId="9" fontId="13" fillId="10" borderId="13" xfId="1" applyFont="1" applyFill="1" applyBorder="1" applyAlignment="1">
      <alignment horizontal="left" vertical="center" indent="2"/>
    </xf>
    <xf numFmtId="164" fontId="4" fillId="10" borderId="26" xfId="0" applyNumberFormat="1" applyFont="1" applyFill="1" applyBorder="1" applyAlignment="1">
      <alignment horizontal="right" vertical="center" indent="1"/>
    </xf>
    <xf numFmtId="164" fontId="4" fillId="10" borderId="14" xfId="0" applyNumberFormat="1" applyFont="1" applyFill="1" applyBorder="1" applyAlignment="1">
      <alignment horizontal="right" vertical="center" indent="1"/>
    </xf>
    <xf numFmtId="164" fontId="12" fillId="10" borderId="27" xfId="0" applyNumberFormat="1" applyFont="1" applyFill="1" applyBorder="1" applyAlignment="1">
      <alignment horizontal="right" vertical="center"/>
    </xf>
    <xf numFmtId="9" fontId="23"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6" xfId="1" applyFont="1" applyFill="1" applyBorder="1" applyAlignment="1">
      <alignment horizontal="right" vertical="center" indent="1"/>
    </xf>
    <xf numFmtId="10" fontId="16" fillId="12" borderId="16" xfId="0" applyNumberFormat="1" applyFont="1" applyFill="1" applyBorder="1" applyAlignment="1">
      <alignment vertical="center"/>
    </xf>
    <xf numFmtId="164" fontId="4" fillId="10" borderId="13" xfId="0" applyNumberFormat="1" applyFont="1" applyFill="1" applyBorder="1" applyAlignment="1">
      <alignment horizontal="right" vertical="center" indent="1"/>
    </xf>
    <xf numFmtId="164" fontId="12" fillId="10" borderId="14" xfId="0" applyNumberFormat="1" applyFont="1" applyFill="1" applyBorder="1" applyAlignment="1">
      <alignment horizontal="right" vertical="center"/>
    </xf>
    <xf numFmtId="0" fontId="12" fillId="12" borderId="13" xfId="0" applyFont="1" applyFill="1" applyBorder="1" applyAlignment="1">
      <alignment horizontal="left" vertical="center" indent="2"/>
    </xf>
    <xf numFmtId="10" fontId="12" fillId="12" borderId="26"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10" fontId="12" fillId="12" borderId="14" xfId="1" applyNumberFormat="1" applyFont="1" applyFill="1" applyBorder="1" applyAlignment="1">
      <alignment horizontal="right" vertical="center" indent="1"/>
    </xf>
    <xf numFmtId="2" fontId="16" fillId="12" borderId="16" xfId="0" applyNumberFormat="1" applyFont="1" applyFill="1" applyBorder="1" applyAlignment="1">
      <alignment vertical="center"/>
    </xf>
    <xf numFmtId="0" fontId="24" fillId="12" borderId="18" xfId="0" applyFont="1" applyFill="1" applyBorder="1" applyAlignment="1">
      <alignment horizontal="left" vertical="center" indent="1"/>
    </xf>
    <xf numFmtId="0" fontId="19" fillId="12" borderId="28" xfId="0" applyFont="1" applyFill="1" applyBorder="1" applyAlignment="1">
      <alignment horizontal="left" vertical="center" wrapText="1"/>
    </xf>
    <xf numFmtId="10" fontId="20" fillId="12" borderId="29" xfId="0" applyNumberFormat="1" applyFont="1" applyFill="1" applyBorder="1" applyAlignment="1">
      <alignment vertical="center"/>
    </xf>
    <xf numFmtId="9" fontId="13" fillId="10" borderId="28" xfId="1" applyFont="1" applyFill="1" applyBorder="1" applyAlignment="1">
      <alignment horizontal="left" vertical="center" indent="2"/>
    </xf>
    <xf numFmtId="9" fontId="4" fillId="10" borderId="5"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9" xfId="1" applyFont="1" applyFill="1" applyBorder="1" applyAlignment="1">
      <alignment horizontal="right" vertical="center" indent="1"/>
    </xf>
    <xf numFmtId="9" fontId="4" fillId="10" borderId="29" xfId="1" applyFont="1" applyFill="1" applyBorder="1" applyAlignment="1">
      <alignment horizontal="right" vertical="center"/>
    </xf>
    <xf numFmtId="164" fontId="16" fillId="12" borderId="16"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6" xfId="0" applyNumberFormat="1" applyFont="1" applyFill="1" applyBorder="1" applyAlignment="1">
      <alignment horizontal="right" vertical="center"/>
    </xf>
    <xf numFmtId="10" fontId="20" fillId="12" borderId="29"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8" xfId="1" applyFont="1" applyFill="1" applyBorder="1" applyAlignment="1">
      <alignment horizontal="center" vertical="center"/>
    </xf>
    <xf numFmtId="9" fontId="4" fillId="10" borderId="29" xfId="1" applyFont="1" applyFill="1" applyBorder="1" applyAlignment="1">
      <alignment horizontal="center" vertical="center"/>
    </xf>
    <xf numFmtId="10" fontId="13" fillId="9" borderId="28" xfId="1" applyNumberFormat="1" applyFont="1" applyFill="1" applyBorder="1" applyAlignment="1">
      <alignment horizontal="center" vertical="center"/>
    </xf>
    <xf numFmtId="10" fontId="13" fillId="9" borderId="29"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3" xfId="1" applyFont="1" applyFill="1" applyBorder="1" applyAlignment="1">
      <alignment horizontal="center" vertical="center"/>
    </xf>
    <xf numFmtId="9" fontId="13" fillId="12" borderId="14" xfId="1" applyFont="1" applyFill="1" applyBorder="1" applyAlignment="1">
      <alignment horizontal="center" vertical="center"/>
    </xf>
    <xf numFmtId="9" fontId="4" fillId="10" borderId="13" xfId="1" applyFont="1" applyFill="1" applyBorder="1" applyAlignment="1">
      <alignment horizontal="center" vertical="center"/>
    </xf>
    <xf numFmtId="9" fontId="4" fillId="10" borderId="14"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https://www.bing.com/financeapi/forcetrigger?t=a25jqh&amp;q=XNAS%3aVRSN&amp;form=skydnc</v>
    <v>Learn more on Bing</v>
  </rv>
  <rv s="1">
    <v>0</v>
    <v>VERISIGN, INC. (XNAS:VRSN)</v>
    <v>2</v>
    <v>3</v>
    <v>Finance</v>
    <v>4</v>
    <v>en-US</v>
    <v>a25jqh</v>
    <v>268435456</v>
    <v>1</v>
    <v>Powered by Refinitiv</v>
    <v>229.72</v>
    <v>188.44</v>
    <v>0.94359999999999999</v>
    <v>-1.62</v>
    <v>-7.5490000000000002E-3</v>
    <v>0</v>
    <v>0</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215.27</v>
    <v>Software &amp; IT Services</v>
    <v>Stock</v>
    <v>45268.89028649297</v>
    <v>0</v>
    <v>212.11</v>
    <v>21744237000</v>
    <v>VERISIGN, INC.</v>
    <v>VERISIGN, INC.</v>
    <v>214.1</v>
    <v>30.6007</v>
    <v>214.59</v>
    <v>212.97</v>
    <v>212.97</v>
    <v>102100000</v>
    <v>VRSN</v>
    <v>VERISIGN, INC. (XNAS:VRSN)</v>
    <v>477958</v>
    <v>570793</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VRSN%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VRS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topLeftCell="A117" workbookViewId="0">
      <pane xSplit="1" topLeftCell="K1" activePane="topRight" state="frozen"/>
      <selection pane="topRight" activeCell="R122" sqref="R122"/>
    </sheetView>
  </sheetViews>
  <sheetFormatPr baseColWidth="10" defaultRowHeight="15" x14ac:dyDescent="0.2"/>
  <cols>
    <col min="1" max="1" width="40.83203125" customWidth="1"/>
    <col min="2" max="22" width="16.83203125" customWidth="1"/>
  </cols>
  <sheetData>
    <row r="1" spans="1:21"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pans="1:21" ht="16" x14ac:dyDescent="0.2">
      <c r="A2" s="34" t="s">
        <v>20</v>
      </c>
      <c r="B2" s="32">
        <v>961735000</v>
      </c>
      <c r="C2" s="32">
        <v>1030619000</v>
      </c>
      <c r="D2" s="32">
        <v>680578000</v>
      </c>
      <c r="E2" s="32">
        <v>771978000</v>
      </c>
      <c r="F2" s="32">
        <v>873592000</v>
      </c>
      <c r="G2" s="32">
        <v>965087000</v>
      </c>
      <c r="H2" s="32">
        <v>1010117000</v>
      </c>
      <c r="I2" s="32">
        <v>1059366000</v>
      </c>
      <c r="J2" s="32">
        <v>1142167000</v>
      </c>
      <c r="K2" s="32">
        <v>1165095000</v>
      </c>
      <c r="L2" s="32">
        <v>1214969000</v>
      </c>
      <c r="M2" s="32">
        <v>1231661000</v>
      </c>
      <c r="N2" s="32">
        <v>1265052000</v>
      </c>
      <c r="O2" s="32">
        <v>1327576000</v>
      </c>
      <c r="P2" s="32">
        <v>1424900000</v>
      </c>
      <c r="Q2" s="33">
        <v>1481900000</v>
      </c>
      <c r="R2" s="32">
        <v>369200000</v>
      </c>
      <c r="S2" s="32">
        <v>364400000</v>
      </c>
      <c r="T2" s="32">
        <v>372000000</v>
      </c>
      <c r="U2" s="32">
        <v>376300000</v>
      </c>
    </row>
    <row r="3" spans="1:21" ht="16" x14ac:dyDescent="0.2">
      <c r="A3" s="9" t="s">
        <v>193</v>
      </c>
      <c r="B3" s="10"/>
      <c r="C3" s="11">
        <f t="shared" ref="C3:Q3" si="0">(C2/B2)-1</f>
        <v>7.1624719907251055E-2</v>
      </c>
      <c r="D3" s="11">
        <f t="shared" si="0"/>
        <v>-0.3396415164090707</v>
      </c>
      <c r="E3" s="11">
        <f t="shared" si="0"/>
        <v>0.13429761173590693</v>
      </c>
      <c r="F3" s="11">
        <f t="shared" si="0"/>
        <v>0.1316281033915474</v>
      </c>
      <c r="G3" s="11">
        <f t="shared" si="0"/>
        <v>0.10473424665061026</v>
      </c>
      <c r="H3" s="11">
        <f t="shared" si="0"/>
        <v>4.6659005872009551E-2</v>
      </c>
      <c r="I3" s="11">
        <f t="shared" si="0"/>
        <v>4.8755738196664344E-2</v>
      </c>
      <c r="J3" s="11">
        <f t="shared" si="0"/>
        <v>7.8160900010006085E-2</v>
      </c>
      <c r="K3" s="11">
        <f t="shared" si="0"/>
        <v>2.007412226058003E-2</v>
      </c>
      <c r="L3" s="11">
        <f t="shared" si="0"/>
        <v>4.2806809745128183E-2</v>
      </c>
      <c r="M3" s="11">
        <f t="shared" si="0"/>
        <v>1.3738622137684064E-2</v>
      </c>
      <c r="N3" s="11">
        <f t="shared" si="0"/>
        <v>2.7110544216306209E-2</v>
      </c>
      <c r="O3" s="11">
        <f t="shared" si="0"/>
        <v>4.9424055295750779E-2</v>
      </c>
      <c r="P3" s="11">
        <f t="shared" si="0"/>
        <v>7.3309550639662158E-2</v>
      </c>
      <c r="Q3" s="11">
        <f t="shared" si="0"/>
        <v>4.0002807214541303E-2</v>
      </c>
      <c r="R3" s="11"/>
      <c r="S3" s="11">
        <f t="shared" ref="S3:U3" si="1">(S2/R2)-1</f>
        <v>-1.3001083423618609E-2</v>
      </c>
      <c r="T3" s="11">
        <f t="shared" si="1"/>
        <v>2.0856201975850697E-2</v>
      </c>
      <c r="U3" s="11">
        <f t="shared" si="1"/>
        <v>1.155913978494616E-2</v>
      </c>
    </row>
    <row r="4" spans="1:21" ht="16" x14ac:dyDescent="0.2">
      <c r="A4" s="3" t="s">
        <v>21</v>
      </c>
      <c r="B4" s="4">
        <v>961735000</v>
      </c>
      <c r="C4" s="4">
        <v>1030619000</v>
      </c>
      <c r="D4" s="4">
        <v>680578000</v>
      </c>
      <c r="E4" s="4">
        <v>771978000</v>
      </c>
      <c r="F4" s="4">
        <v>873592000</v>
      </c>
      <c r="G4" s="4">
        <v>965087000</v>
      </c>
      <c r="H4" s="4">
        <v>1010117000</v>
      </c>
      <c r="I4" s="4">
        <v>1059366000</v>
      </c>
      <c r="J4" s="4">
        <v>1142167000</v>
      </c>
      <c r="K4" s="4">
        <v>1165095000</v>
      </c>
      <c r="L4" s="4">
        <v>1214969000</v>
      </c>
      <c r="M4" s="4">
        <v>1231661000</v>
      </c>
      <c r="N4" s="4">
        <v>1265052000</v>
      </c>
      <c r="O4" s="4">
        <v>1327576000</v>
      </c>
      <c r="P4" s="4">
        <v>1424900000</v>
      </c>
      <c r="Q4" s="5">
        <v>1481900000</v>
      </c>
      <c r="R4" s="4">
        <v>369200000</v>
      </c>
      <c r="S4" s="4">
        <v>364400000</v>
      </c>
      <c r="T4" s="4">
        <v>372000000</v>
      </c>
      <c r="U4" s="4">
        <v>376300000</v>
      </c>
    </row>
    <row r="5" spans="1:21" ht="16" x14ac:dyDescent="0.2">
      <c r="A5" s="3" t="s">
        <v>22</v>
      </c>
      <c r="B5" s="4">
        <v>227351000</v>
      </c>
      <c r="C5" s="4">
        <v>233040000</v>
      </c>
      <c r="D5" s="4">
        <v>156676000</v>
      </c>
      <c r="E5" s="4">
        <v>165246000</v>
      </c>
      <c r="F5" s="4">
        <v>167600000</v>
      </c>
      <c r="G5" s="4">
        <v>187013000</v>
      </c>
      <c r="H5" s="4">
        <v>188425000</v>
      </c>
      <c r="I5" s="4">
        <v>192788000</v>
      </c>
      <c r="J5" s="4">
        <v>198242000</v>
      </c>
      <c r="K5" s="4">
        <v>193326000</v>
      </c>
      <c r="L5" s="4">
        <v>192134000</v>
      </c>
      <c r="M5" s="4">
        <v>180467000</v>
      </c>
      <c r="N5" s="4">
        <v>180177000</v>
      </c>
      <c r="O5" s="4">
        <v>191933000</v>
      </c>
      <c r="P5" s="4">
        <v>200700000</v>
      </c>
      <c r="Q5" s="5">
        <v>199300000</v>
      </c>
      <c r="R5" s="4">
        <v>50500000</v>
      </c>
      <c r="S5" s="4">
        <v>49900000</v>
      </c>
      <c r="T5" s="4">
        <v>50300000</v>
      </c>
      <c r="U5" s="4">
        <v>48600000</v>
      </c>
    </row>
    <row r="6" spans="1:21" ht="16" x14ac:dyDescent="0.2">
      <c r="A6" s="3" t="s">
        <v>23</v>
      </c>
      <c r="B6" s="4">
        <v>227351000</v>
      </c>
      <c r="C6" s="4">
        <v>233040000</v>
      </c>
      <c r="D6" s="4">
        <v>156676000</v>
      </c>
      <c r="E6" s="4">
        <v>165246000</v>
      </c>
      <c r="F6" s="4">
        <v>167600000</v>
      </c>
      <c r="G6" s="4">
        <v>187013000</v>
      </c>
      <c r="H6" s="4">
        <v>188425000</v>
      </c>
      <c r="I6" s="4">
        <v>192788000</v>
      </c>
      <c r="J6" s="4">
        <v>198242000</v>
      </c>
      <c r="K6" s="4">
        <v>193326000</v>
      </c>
      <c r="L6" s="4">
        <v>192134000</v>
      </c>
      <c r="M6" s="4">
        <v>180467000</v>
      </c>
      <c r="N6" s="4">
        <v>180177000</v>
      </c>
      <c r="O6" s="4">
        <v>191933000</v>
      </c>
      <c r="P6" s="4">
        <v>200700000</v>
      </c>
      <c r="Q6" s="5">
        <v>199300000</v>
      </c>
      <c r="R6" s="4">
        <v>50500000</v>
      </c>
      <c r="S6" s="4">
        <v>49900000</v>
      </c>
      <c r="T6" s="4">
        <v>50300000</v>
      </c>
      <c r="U6" s="4">
        <v>48600000</v>
      </c>
    </row>
    <row r="7" spans="1:21" ht="16" x14ac:dyDescent="0.2">
      <c r="A7" s="34" t="s">
        <v>24</v>
      </c>
      <c r="B7" s="32">
        <v>734384000</v>
      </c>
      <c r="C7" s="32">
        <v>797579000</v>
      </c>
      <c r="D7" s="32">
        <v>523902000</v>
      </c>
      <c r="E7" s="32">
        <v>606732000</v>
      </c>
      <c r="F7" s="32">
        <v>705992000</v>
      </c>
      <c r="G7" s="32">
        <v>778074000</v>
      </c>
      <c r="H7" s="32">
        <v>821692000</v>
      </c>
      <c r="I7" s="32">
        <v>866578000</v>
      </c>
      <c r="J7" s="32">
        <v>943925000</v>
      </c>
      <c r="K7" s="32">
        <v>971769000</v>
      </c>
      <c r="L7" s="32">
        <v>1022835000</v>
      </c>
      <c r="M7" s="32">
        <v>1051194000</v>
      </c>
      <c r="N7" s="32">
        <v>1084875000</v>
      </c>
      <c r="O7" s="32">
        <v>1135643000</v>
      </c>
      <c r="P7" s="32">
        <v>1224200000</v>
      </c>
      <c r="Q7" s="33">
        <v>1282600000</v>
      </c>
      <c r="R7" s="32">
        <v>318700000</v>
      </c>
      <c r="S7" s="32">
        <v>314500000</v>
      </c>
      <c r="T7" s="32">
        <v>321700000</v>
      </c>
      <c r="U7" s="32">
        <v>327700000</v>
      </c>
    </row>
    <row r="8" spans="1:21" ht="16" x14ac:dyDescent="0.2">
      <c r="A8" s="29" t="s">
        <v>60</v>
      </c>
      <c r="B8" s="30">
        <v>76.36</v>
      </c>
      <c r="C8" s="30">
        <v>77.39</v>
      </c>
      <c r="D8" s="30">
        <v>76.98</v>
      </c>
      <c r="E8" s="30">
        <v>78.59</v>
      </c>
      <c r="F8" s="30">
        <v>80.81</v>
      </c>
      <c r="G8" s="30">
        <v>80.62</v>
      </c>
      <c r="H8" s="30">
        <v>81.349999999999994</v>
      </c>
      <c r="I8" s="30">
        <v>81.8</v>
      </c>
      <c r="J8" s="30">
        <v>82.64</v>
      </c>
      <c r="K8" s="30">
        <v>83.41</v>
      </c>
      <c r="L8" s="30">
        <v>84.19</v>
      </c>
      <c r="M8" s="30">
        <v>85.35</v>
      </c>
      <c r="N8" s="30">
        <v>85.76</v>
      </c>
      <c r="O8" s="30">
        <v>85.54</v>
      </c>
      <c r="P8" s="30">
        <v>85.91</v>
      </c>
      <c r="Q8" s="31">
        <v>86.55</v>
      </c>
      <c r="R8" s="30">
        <v>86.32</v>
      </c>
      <c r="S8" s="30">
        <v>86.31</v>
      </c>
      <c r="T8" s="30">
        <v>86.48</v>
      </c>
      <c r="U8" s="30">
        <v>87.08</v>
      </c>
    </row>
    <row r="9" spans="1:21" ht="16" x14ac:dyDescent="0.2">
      <c r="A9" s="3" t="s">
        <v>25</v>
      </c>
      <c r="B9" s="4" t="s">
        <v>26</v>
      </c>
      <c r="C9" s="4" t="s">
        <v>26</v>
      </c>
      <c r="D9" s="4" t="s">
        <v>26</v>
      </c>
      <c r="E9" s="4" t="s">
        <v>26</v>
      </c>
      <c r="F9" s="4" t="s">
        <v>26</v>
      </c>
      <c r="G9" s="4" t="s">
        <v>26</v>
      </c>
      <c r="H9" s="4" t="s">
        <v>26</v>
      </c>
      <c r="I9" s="4" t="s">
        <v>26</v>
      </c>
      <c r="J9" s="4" t="s">
        <v>26</v>
      </c>
      <c r="K9" s="4" t="s">
        <v>26</v>
      </c>
      <c r="L9" s="4" t="s">
        <v>26</v>
      </c>
      <c r="M9" s="4" t="s">
        <v>26</v>
      </c>
      <c r="N9" s="4" t="s">
        <v>26</v>
      </c>
      <c r="O9" s="4" t="s">
        <v>26</v>
      </c>
      <c r="P9" s="4" t="s">
        <v>26</v>
      </c>
      <c r="Q9" s="5" t="s">
        <v>26</v>
      </c>
      <c r="R9" s="4" t="s">
        <v>26</v>
      </c>
      <c r="S9" s="4" t="s">
        <v>26</v>
      </c>
      <c r="T9" s="4" t="s">
        <v>26</v>
      </c>
      <c r="U9" s="4" t="s">
        <v>26</v>
      </c>
    </row>
    <row r="10" spans="1:21" ht="16" x14ac:dyDescent="0.2">
      <c r="A10" s="3" t="s">
        <v>27</v>
      </c>
      <c r="B10" s="4">
        <v>555638000</v>
      </c>
      <c r="C10" s="4">
        <v>467636000</v>
      </c>
      <c r="D10" s="4">
        <v>274758000</v>
      </c>
      <c r="E10" s="4">
        <v>261831000</v>
      </c>
      <c r="F10" s="4">
        <v>249430000</v>
      </c>
      <c r="G10" s="4">
        <v>249842000</v>
      </c>
      <c r="H10" s="4">
        <v>257265000</v>
      </c>
      <c r="I10" s="4">
        <v>260632000</v>
      </c>
      <c r="J10" s="4">
        <v>257353000</v>
      </c>
      <c r="K10" s="4">
        <v>264047000</v>
      </c>
      <c r="L10" s="4">
        <v>255443000</v>
      </c>
      <c r="M10" s="4">
        <v>245067000</v>
      </c>
      <c r="N10" s="4">
        <v>260674000</v>
      </c>
      <c r="O10" s="4">
        <v>268840000</v>
      </c>
      <c r="P10" s="4">
        <v>281100000</v>
      </c>
      <c r="Q10" s="5">
        <v>292800000</v>
      </c>
      <c r="R10" s="4">
        <v>73200000</v>
      </c>
      <c r="S10" s="4">
        <v>73200000</v>
      </c>
      <c r="T10" s="4">
        <v>73000000</v>
      </c>
      <c r="U10" s="4">
        <v>73400000</v>
      </c>
    </row>
    <row r="11" spans="1:21" ht="16" x14ac:dyDescent="0.2">
      <c r="A11" s="29" t="s">
        <v>28</v>
      </c>
      <c r="B11" s="32">
        <v>373478000</v>
      </c>
      <c r="C11" s="32">
        <v>359021000</v>
      </c>
      <c r="D11" s="32">
        <v>221094000</v>
      </c>
      <c r="E11" s="32">
        <v>208554000</v>
      </c>
      <c r="F11" s="32">
        <v>187736000</v>
      </c>
      <c r="G11" s="32">
        <v>179545000</v>
      </c>
      <c r="H11" s="32">
        <v>189488000</v>
      </c>
      <c r="I11" s="32">
        <v>196914000</v>
      </c>
      <c r="J11" s="32">
        <v>198253000</v>
      </c>
      <c r="K11" s="32">
        <v>211705000</v>
      </c>
      <c r="L11" s="32">
        <v>197559000</v>
      </c>
      <c r="M11" s="32">
        <v>184262000</v>
      </c>
      <c r="N11" s="32">
        <v>186003000</v>
      </c>
      <c r="O11" s="32">
        <v>188311000</v>
      </c>
      <c r="P11" s="32">
        <v>195400000</v>
      </c>
      <c r="Q11" s="33">
        <v>203200000</v>
      </c>
      <c r="R11" s="32">
        <v>51700000</v>
      </c>
      <c r="S11" s="32">
        <v>49000000</v>
      </c>
      <c r="T11" s="32">
        <v>50800000</v>
      </c>
      <c r="U11" s="32">
        <v>51700000</v>
      </c>
    </row>
    <row r="12" spans="1:21" ht="16" x14ac:dyDescent="0.2">
      <c r="A12" s="12" t="s">
        <v>194</v>
      </c>
      <c r="B12" s="11">
        <f t="shared" ref="B12:U12" si="2">B11/B2</f>
        <v>0.38833774376517438</v>
      </c>
      <c r="C12" s="11">
        <f t="shared" si="2"/>
        <v>0.34835472662545519</v>
      </c>
      <c r="D12" s="11">
        <f t="shared" si="2"/>
        <v>0.32486210250698672</v>
      </c>
      <c r="E12" s="11">
        <f t="shared" si="2"/>
        <v>0.270155367121861</v>
      </c>
      <c r="F12" s="11">
        <f t="shared" si="2"/>
        <v>0.21490123535929817</v>
      </c>
      <c r="G12" s="11">
        <f t="shared" si="2"/>
        <v>0.18604022228047834</v>
      </c>
      <c r="H12" s="11">
        <f t="shared" si="2"/>
        <v>0.18759015044791841</v>
      </c>
      <c r="I12" s="11">
        <f t="shared" si="2"/>
        <v>0.18587910127378074</v>
      </c>
      <c r="J12" s="11">
        <f t="shared" si="2"/>
        <v>0.17357619332374338</v>
      </c>
      <c r="K12" s="11">
        <f t="shared" si="2"/>
        <v>0.18170621279809801</v>
      </c>
      <c r="L12" s="11">
        <f t="shared" si="2"/>
        <v>0.16260414874782814</v>
      </c>
      <c r="M12" s="11">
        <f t="shared" si="2"/>
        <v>0.14960447720598444</v>
      </c>
      <c r="N12" s="11">
        <f t="shared" si="2"/>
        <v>0.14703190066495289</v>
      </c>
      <c r="O12" s="11">
        <f t="shared" si="2"/>
        <v>0.1418457399049094</v>
      </c>
      <c r="P12" s="11">
        <f t="shared" si="2"/>
        <v>0.13713243034598918</v>
      </c>
      <c r="Q12" s="11">
        <f t="shared" si="2"/>
        <v>0.13712126324313381</v>
      </c>
      <c r="R12" s="11">
        <f t="shared" si="2"/>
        <v>0.14003250270855905</v>
      </c>
      <c r="S12" s="11">
        <f t="shared" si="2"/>
        <v>0.13446761800219539</v>
      </c>
      <c r="T12" s="11">
        <f t="shared" si="2"/>
        <v>0.13655913978494624</v>
      </c>
      <c r="U12" s="11">
        <f t="shared" si="2"/>
        <v>0.13739038001594472</v>
      </c>
    </row>
    <row r="13" spans="1:21" ht="16" x14ac:dyDescent="0.2">
      <c r="A13" s="29" t="s">
        <v>29</v>
      </c>
      <c r="B13" s="32">
        <v>91508000</v>
      </c>
      <c r="C13" s="32">
        <v>96416000</v>
      </c>
      <c r="D13" s="32">
        <v>53664000</v>
      </c>
      <c r="E13" s="32">
        <v>53277000</v>
      </c>
      <c r="F13" s="32">
        <v>61694000</v>
      </c>
      <c r="G13" s="32">
        <v>70297000</v>
      </c>
      <c r="H13" s="32">
        <v>67777000</v>
      </c>
      <c r="I13" s="32">
        <v>63718000</v>
      </c>
      <c r="J13" s="32">
        <v>59100000</v>
      </c>
      <c r="K13" s="32">
        <v>52342000</v>
      </c>
      <c r="L13" s="32">
        <v>57884000</v>
      </c>
      <c r="M13" s="32">
        <v>60805000</v>
      </c>
      <c r="N13" s="32">
        <v>74671000</v>
      </c>
      <c r="O13" s="32">
        <v>80529000</v>
      </c>
      <c r="P13" s="32">
        <v>85700000</v>
      </c>
      <c r="Q13" s="33">
        <v>89600000</v>
      </c>
      <c r="R13" s="32">
        <v>21500000</v>
      </c>
      <c r="S13" s="32">
        <v>24200000</v>
      </c>
      <c r="T13" s="32">
        <v>22200000</v>
      </c>
      <c r="U13" s="32">
        <v>21700000</v>
      </c>
    </row>
    <row r="14" spans="1:21" ht="16" x14ac:dyDescent="0.2">
      <c r="A14" s="13" t="s">
        <v>195</v>
      </c>
      <c r="B14" s="14">
        <v>0</v>
      </c>
      <c r="C14" s="14">
        <v>0</v>
      </c>
      <c r="D14" s="14">
        <v>0</v>
      </c>
      <c r="E14" s="14">
        <v>0</v>
      </c>
      <c r="F14" s="14">
        <v>0</v>
      </c>
      <c r="G14" s="14">
        <v>0</v>
      </c>
      <c r="H14" s="14">
        <v>0</v>
      </c>
      <c r="I14" s="14">
        <v>0</v>
      </c>
      <c r="J14" s="14">
        <v>0</v>
      </c>
      <c r="K14" s="14">
        <f t="shared" ref="K14:U14" si="3">K13/K2</f>
        <v>4.4925091945292012E-2</v>
      </c>
      <c r="L14" s="14">
        <f t="shared" si="3"/>
        <v>4.7642367829961091E-2</v>
      </c>
      <c r="M14" s="14">
        <f t="shared" si="3"/>
        <v>4.9368292086864808E-2</v>
      </c>
      <c r="N14" s="14">
        <f t="shared" si="3"/>
        <v>5.9026032131485502E-2</v>
      </c>
      <c r="O14" s="14">
        <f t="shared" si="3"/>
        <v>6.0658674155001292E-2</v>
      </c>
      <c r="P14" s="14">
        <f t="shared" si="3"/>
        <v>6.0144571548880622E-2</v>
      </c>
      <c r="Q14" s="14">
        <f t="shared" si="3"/>
        <v>6.0462919225318851E-2</v>
      </c>
      <c r="R14" s="14">
        <f t="shared" si="3"/>
        <v>5.8234019501625135E-2</v>
      </c>
      <c r="S14" s="14">
        <f t="shared" si="3"/>
        <v>6.6410537870472006E-2</v>
      </c>
      <c r="T14" s="14">
        <f t="shared" si="3"/>
        <v>5.9677419354838709E-2</v>
      </c>
      <c r="U14" s="14">
        <f t="shared" si="3"/>
        <v>5.7666755248471965E-2</v>
      </c>
    </row>
    <row r="15" spans="1:21" ht="16" x14ac:dyDescent="0.2">
      <c r="A15" s="3" t="s">
        <v>30</v>
      </c>
      <c r="B15" s="4">
        <v>90652000</v>
      </c>
      <c r="C15" s="4">
        <v>12199000</v>
      </c>
      <c r="D15" s="4" t="s">
        <v>26</v>
      </c>
      <c r="E15" s="4" t="s">
        <v>26</v>
      </c>
      <c r="F15" s="4" t="s">
        <v>26</v>
      </c>
      <c r="G15" s="4" t="s">
        <v>26</v>
      </c>
      <c r="H15" s="4" t="s">
        <v>26</v>
      </c>
      <c r="I15" s="4" t="s">
        <v>26</v>
      </c>
      <c r="J15" s="4" t="s">
        <v>26</v>
      </c>
      <c r="K15" s="4" t="s">
        <v>26</v>
      </c>
      <c r="L15" s="4" t="s">
        <v>26</v>
      </c>
      <c r="M15" s="4" t="s">
        <v>26</v>
      </c>
      <c r="N15" s="4" t="s">
        <v>26</v>
      </c>
      <c r="O15" s="4" t="s">
        <v>26</v>
      </c>
      <c r="P15" s="4" t="s">
        <v>26</v>
      </c>
      <c r="Q15" s="5" t="s">
        <v>26</v>
      </c>
      <c r="R15" s="4" t="s">
        <v>26</v>
      </c>
      <c r="S15" s="4" t="s">
        <v>26</v>
      </c>
      <c r="T15" s="4" t="s">
        <v>26</v>
      </c>
      <c r="U15" s="4" t="s">
        <v>26</v>
      </c>
    </row>
    <row r="16" spans="1:21" ht="16" x14ac:dyDescent="0.2">
      <c r="A16" s="34" t="s">
        <v>31</v>
      </c>
      <c r="B16" s="32">
        <v>178746000</v>
      </c>
      <c r="C16" s="32">
        <v>329943000</v>
      </c>
      <c r="D16" s="32">
        <v>249144000</v>
      </c>
      <c r="E16" s="32">
        <v>344901000</v>
      </c>
      <c r="F16" s="32">
        <v>456562000</v>
      </c>
      <c r="G16" s="32">
        <v>528232000</v>
      </c>
      <c r="H16" s="32">
        <v>564427000</v>
      </c>
      <c r="I16" s="32">
        <v>605946000</v>
      </c>
      <c r="J16" s="32">
        <v>686572000</v>
      </c>
      <c r="K16" s="32">
        <v>707722000</v>
      </c>
      <c r="L16" s="32">
        <v>767392000</v>
      </c>
      <c r="M16" s="32">
        <v>806127000</v>
      </c>
      <c r="N16" s="32">
        <v>824201000</v>
      </c>
      <c r="O16" s="32">
        <v>866803000</v>
      </c>
      <c r="P16" s="32">
        <v>943100000</v>
      </c>
      <c r="Q16" s="33">
        <v>989800000</v>
      </c>
      <c r="R16" s="32">
        <v>245500000</v>
      </c>
      <c r="S16" s="32">
        <v>241300000</v>
      </c>
      <c r="T16" s="32">
        <v>248700000</v>
      </c>
      <c r="U16" s="32">
        <v>254300000</v>
      </c>
    </row>
    <row r="17" spans="1:21" ht="16" x14ac:dyDescent="0.2">
      <c r="A17" s="29" t="s">
        <v>61</v>
      </c>
      <c r="B17" s="30">
        <v>18.59</v>
      </c>
      <c r="C17" s="30">
        <v>32.01</v>
      </c>
      <c r="D17" s="30">
        <v>36.61</v>
      </c>
      <c r="E17" s="30">
        <v>44.68</v>
      </c>
      <c r="F17" s="30">
        <v>52.26</v>
      </c>
      <c r="G17" s="30">
        <v>54.73</v>
      </c>
      <c r="H17" s="30">
        <v>55.88</v>
      </c>
      <c r="I17" s="30">
        <v>57.2</v>
      </c>
      <c r="J17" s="30">
        <v>60.11</v>
      </c>
      <c r="K17" s="30">
        <v>60.74</v>
      </c>
      <c r="L17" s="30">
        <v>63.16</v>
      </c>
      <c r="M17" s="30">
        <v>65.45</v>
      </c>
      <c r="N17" s="30">
        <v>65.150000000000006</v>
      </c>
      <c r="O17" s="30">
        <v>65.290000000000006</v>
      </c>
      <c r="P17" s="30">
        <v>66.19</v>
      </c>
      <c r="Q17" s="31">
        <v>66.790000000000006</v>
      </c>
      <c r="R17" s="30">
        <v>66.5</v>
      </c>
      <c r="S17" s="30">
        <v>66.22</v>
      </c>
      <c r="T17" s="30">
        <v>66.849999999999994</v>
      </c>
      <c r="U17" s="30">
        <v>67.58</v>
      </c>
    </row>
    <row r="18" spans="1:21" ht="16" x14ac:dyDescent="0.2">
      <c r="A18" s="15" t="s">
        <v>196</v>
      </c>
      <c r="B18" s="10"/>
      <c r="C18" s="11">
        <f>(C16/B16)-1</f>
        <v>0.84587627135712129</v>
      </c>
      <c r="D18" s="11">
        <f>(D16/C16)-1</f>
        <v>-0.24488775333921309</v>
      </c>
      <c r="E18" s="11">
        <f>(E16/D16)-1</f>
        <v>0.38434399383489071</v>
      </c>
      <c r="F18" s="11">
        <f t="shared" ref="F18:Q18" si="4">(F16/E16)-1</f>
        <v>0.32374797405632338</v>
      </c>
      <c r="G18" s="11">
        <f t="shared" si="4"/>
        <v>0.15697758464348754</v>
      </c>
      <c r="H18" s="11">
        <f t="shared" si="4"/>
        <v>6.8521028638931281E-2</v>
      </c>
      <c r="I18" s="11">
        <f t="shared" si="4"/>
        <v>7.355955686032023E-2</v>
      </c>
      <c r="J18" s="11">
        <f t="shared" si="4"/>
        <v>0.13305806127938791</v>
      </c>
      <c r="K18" s="11">
        <f t="shared" si="4"/>
        <v>3.0805217806726848E-2</v>
      </c>
      <c r="L18" s="11">
        <f t="shared" si="4"/>
        <v>8.4312766877389755E-2</v>
      </c>
      <c r="M18" s="11">
        <f t="shared" si="4"/>
        <v>5.0476158208581756E-2</v>
      </c>
      <c r="N18" s="11">
        <f t="shared" si="4"/>
        <v>2.2420784814303429E-2</v>
      </c>
      <c r="O18" s="11">
        <f t="shared" si="4"/>
        <v>5.1688847744664201E-2</v>
      </c>
      <c r="P18" s="11">
        <f t="shared" si="4"/>
        <v>8.8021153595453594E-2</v>
      </c>
      <c r="Q18" s="11">
        <f t="shared" si="4"/>
        <v>4.9517548510232157E-2</v>
      </c>
      <c r="R18" s="11"/>
      <c r="S18" s="11">
        <f t="shared" ref="S18:U18" si="5">(S16/R16)-1</f>
        <v>-1.7107942973523471E-2</v>
      </c>
      <c r="T18" s="11">
        <f t="shared" si="5"/>
        <v>3.0667219229175258E-2</v>
      </c>
      <c r="U18" s="11">
        <f t="shared" si="5"/>
        <v>2.2517088862082923E-2</v>
      </c>
    </row>
    <row r="19" spans="1:21" ht="16" x14ac:dyDescent="0.2">
      <c r="A19" s="3" t="s">
        <v>32</v>
      </c>
      <c r="B19" s="4">
        <v>55495000</v>
      </c>
      <c r="C19" s="4">
        <v>48653000</v>
      </c>
      <c r="D19" s="4">
        <v>153790000</v>
      </c>
      <c r="E19" s="4">
        <v>151314000</v>
      </c>
      <c r="F19" s="4">
        <v>43867000</v>
      </c>
      <c r="G19" s="4">
        <v>71461000</v>
      </c>
      <c r="H19" s="4">
        <v>81116000</v>
      </c>
      <c r="I19" s="4">
        <v>118296000</v>
      </c>
      <c r="J19" s="4">
        <v>105399000</v>
      </c>
      <c r="K19" s="4">
        <v>108710000</v>
      </c>
      <c r="L19" s="4">
        <v>37876000</v>
      </c>
      <c r="M19" s="4">
        <v>47351000</v>
      </c>
      <c r="N19" s="4">
        <v>73957000</v>
      </c>
      <c r="O19" s="4">
        <v>84584000</v>
      </c>
      <c r="P19" s="4">
        <v>62900000</v>
      </c>
      <c r="Q19" s="5">
        <v>32600000</v>
      </c>
      <c r="R19" s="4">
        <v>13200000</v>
      </c>
      <c r="S19" s="4">
        <v>7500000</v>
      </c>
      <c r="T19" s="4">
        <v>6200000</v>
      </c>
      <c r="U19" s="4">
        <v>5700000</v>
      </c>
    </row>
    <row r="20" spans="1:21" ht="16" x14ac:dyDescent="0.2">
      <c r="A20" s="3" t="s">
        <v>33</v>
      </c>
      <c r="B20" s="4">
        <v>-59138000</v>
      </c>
      <c r="C20" s="4">
        <v>42980000</v>
      </c>
      <c r="D20" s="4">
        <v>150015000</v>
      </c>
      <c r="E20" s="4">
        <v>142315000</v>
      </c>
      <c r="F20" s="4">
        <v>47239000</v>
      </c>
      <c r="G20" s="4">
        <v>72864000</v>
      </c>
      <c r="H20" s="4">
        <v>85072000</v>
      </c>
      <c r="I20" s="4">
        <v>105503000</v>
      </c>
      <c r="J20" s="4">
        <v>109373000</v>
      </c>
      <c r="K20" s="4">
        <v>118392000</v>
      </c>
      <c r="L20" s="4">
        <v>88355000</v>
      </c>
      <c r="M20" s="4">
        <v>64015000</v>
      </c>
      <c r="N20" s="4">
        <v>82329000</v>
      </c>
      <c r="O20" s="4">
        <v>82673000</v>
      </c>
      <c r="P20" s="4">
        <v>60400000</v>
      </c>
      <c r="Q20" s="5">
        <v>55200000</v>
      </c>
      <c r="R20" s="4">
        <v>18800000</v>
      </c>
      <c r="S20" s="4">
        <v>18800000</v>
      </c>
      <c r="T20" s="4">
        <v>18900000</v>
      </c>
      <c r="U20" s="4">
        <v>7200000</v>
      </c>
    </row>
    <row r="21" spans="1:21" ht="16" x14ac:dyDescent="0.2">
      <c r="A21" s="3" t="s">
        <v>34</v>
      </c>
      <c r="B21" s="4">
        <v>-44391000</v>
      </c>
      <c r="C21" s="4">
        <v>47351000</v>
      </c>
      <c r="D21" s="4">
        <v>157667000</v>
      </c>
      <c r="E21" s="4">
        <v>147332000</v>
      </c>
      <c r="F21" s="4">
        <v>50196000</v>
      </c>
      <c r="G21" s="4">
        <v>74761000</v>
      </c>
      <c r="H21" s="4">
        <v>85994000</v>
      </c>
      <c r="I21" s="4">
        <v>107631000</v>
      </c>
      <c r="J21" s="4">
        <v>115564000</v>
      </c>
      <c r="K21" s="4">
        <v>136336000</v>
      </c>
      <c r="L21" s="4">
        <v>114845000</v>
      </c>
      <c r="M21" s="4">
        <v>90611000</v>
      </c>
      <c r="N21" s="4">
        <v>90144000</v>
      </c>
      <c r="O21" s="4">
        <v>83255000</v>
      </c>
      <c r="P21" s="4">
        <v>75300000</v>
      </c>
      <c r="Q21" s="5">
        <v>75300000</v>
      </c>
      <c r="R21" s="4">
        <v>18800000</v>
      </c>
      <c r="S21" s="4">
        <v>18800000</v>
      </c>
      <c r="T21" s="4">
        <v>18900000</v>
      </c>
      <c r="U21" s="4">
        <v>18800000</v>
      </c>
    </row>
    <row r="22" spans="1:21" ht="16" x14ac:dyDescent="0.2">
      <c r="A22" s="3" t="s">
        <v>35</v>
      </c>
      <c r="B22" s="4">
        <v>14747000</v>
      </c>
      <c r="C22" s="4">
        <v>4371000</v>
      </c>
      <c r="D22" s="4">
        <v>7652000</v>
      </c>
      <c r="E22" s="4">
        <v>5017000</v>
      </c>
      <c r="F22" s="4">
        <v>2957000</v>
      </c>
      <c r="G22" s="4">
        <v>1897000</v>
      </c>
      <c r="H22" s="4">
        <v>922000</v>
      </c>
      <c r="I22" s="4">
        <v>2128000</v>
      </c>
      <c r="J22" s="4">
        <v>6191000</v>
      </c>
      <c r="K22" s="4">
        <v>17944000</v>
      </c>
      <c r="L22" s="4">
        <v>26490000</v>
      </c>
      <c r="M22" s="4">
        <v>26596000</v>
      </c>
      <c r="N22" s="4">
        <v>7815000</v>
      </c>
      <c r="O22" s="4">
        <v>582000</v>
      </c>
      <c r="P22" s="4">
        <v>14900000</v>
      </c>
      <c r="Q22" s="5">
        <v>20100000</v>
      </c>
      <c r="R22" s="4" t="s">
        <v>26</v>
      </c>
      <c r="S22" s="4" t="s">
        <v>26</v>
      </c>
      <c r="T22" s="4" t="s">
        <v>26</v>
      </c>
      <c r="U22" s="4">
        <v>11600000</v>
      </c>
    </row>
    <row r="23" spans="1:21" ht="16" x14ac:dyDescent="0.2">
      <c r="A23" s="3" t="s">
        <v>36</v>
      </c>
      <c r="B23" s="4">
        <v>114633000</v>
      </c>
      <c r="C23" s="4">
        <v>5673000</v>
      </c>
      <c r="D23" s="4">
        <v>3775000</v>
      </c>
      <c r="E23" s="4">
        <v>8999000</v>
      </c>
      <c r="F23" s="4">
        <v>-3372000</v>
      </c>
      <c r="G23" s="4">
        <v>-1403000</v>
      </c>
      <c r="H23" s="4">
        <v>-3956000</v>
      </c>
      <c r="I23" s="4">
        <v>12793000</v>
      </c>
      <c r="J23" s="4">
        <v>-3974000</v>
      </c>
      <c r="K23" s="4">
        <v>-9682000</v>
      </c>
      <c r="L23" s="4">
        <v>-50479000</v>
      </c>
      <c r="M23" s="4">
        <v>-16664000</v>
      </c>
      <c r="N23" s="4">
        <v>-8372000</v>
      </c>
      <c r="O23" s="4">
        <v>1911000</v>
      </c>
      <c r="P23" s="4">
        <v>2500000</v>
      </c>
      <c r="Q23" s="5">
        <v>-22600000</v>
      </c>
      <c r="R23" s="4">
        <v>-5600000</v>
      </c>
      <c r="S23" s="4">
        <v>-11300000</v>
      </c>
      <c r="T23" s="4">
        <v>-12700000</v>
      </c>
      <c r="U23" s="4">
        <v>-1500000</v>
      </c>
    </row>
    <row r="24" spans="1:21" ht="16" x14ac:dyDescent="0.2">
      <c r="A24" s="3" t="s">
        <v>37</v>
      </c>
      <c r="B24" s="4">
        <v>123251000</v>
      </c>
      <c r="C24" s="4">
        <v>281290000</v>
      </c>
      <c r="D24" s="4">
        <v>95354000</v>
      </c>
      <c r="E24" s="4">
        <v>193587000</v>
      </c>
      <c r="F24" s="4">
        <v>412695000</v>
      </c>
      <c r="G24" s="4">
        <v>456771000</v>
      </c>
      <c r="H24" s="4">
        <v>483311000</v>
      </c>
      <c r="I24" s="4">
        <v>487650000</v>
      </c>
      <c r="J24" s="4">
        <v>581173000</v>
      </c>
      <c r="K24" s="4">
        <v>599012000</v>
      </c>
      <c r="L24" s="4">
        <v>729516000</v>
      </c>
      <c r="M24" s="4">
        <v>758776000</v>
      </c>
      <c r="N24" s="4">
        <v>750244000</v>
      </c>
      <c r="O24" s="4">
        <v>782219000</v>
      </c>
      <c r="P24" s="4">
        <v>880200000</v>
      </c>
      <c r="Q24" s="5">
        <v>957200000</v>
      </c>
      <c r="R24" s="4">
        <v>232300000</v>
      </c>
      <c r="S24" s="4">
        <v>233800000</v>
      </c>
      <c r="T24" s="4">
        <v>242500000</v>
      </c>
      <c r="U24" s="4">
        <v>248600000</v>
      </c>
    </row>
    <row r="25" spans="1:21" ht="16" x14ac:dyDescent="0.2">
      <c r="A25" s="3" t="s">
        <v>38</v>
      </c>
      <c r="B25" s="4">
        <v>42800000</v>
      </c>
      <c r="C25" s="4">
        <v>80105000</v>
      </c>
      <c r="D25" s="4">
        <v>25322000</v>
      </c>
      <c r="E25" s="4">
        <v>55031000</v>
      </c>
      <c r="F25" s="4">
        <v>100210000</v>
      </c>
      <c r="G25" s="4">
        <v>-87679000</v>
      </c>
      <c r="H25" s="4">
        <v>128051000</v>
      </c>
      <c r="I25" s="4">
        <v>112414000</v>
      </c>
      <c r="J25" s="4">
        <v>140528000</v>
      </c>
      <c r="K25" s="4">
        <v>141764000</v>
      </c>
      <c r="L25" s="4">
        <v>147027000</v>
      </c>
      <c r="M25" s="4">
        <v>146477000</v>
      </c>
      <c r="N25" s="4">
        <v>-64644000</v>
      </c>
      <c r="O25" s="4">
        <v>-2611000</v>
      </c>
      <c r="P25" s="4">
        <v>206400000</v>
      </c>
      <c r="Q25" s="5">
        <v>224800000</v>
      </c>
      <c r="R25" s="4">
        <v>52800000</v>
      </c>
      <c r="S25" s="4">
        <v>55100000</v>
      </c>
      <c r="T25" s="4">
        <v>56800000</v>
      </c>
      <c r="U25" s="4">
        <v>60100000</v>
      </c>
    </row>
    <row r="26" spans="1:21" ht="16" x14ac:dyDescent="0.2">
      <c r="A26" s="3" t="s">
        <v>39</v>
      </c>
      <c r="B26" s="4" t="s">
        <v>26</v>
      </c>
      <c r="C26" s="4" t="s">
        <v>26</v>
      </c>
      <c r="D26" s="4" t="s">
        <v>26</v>
      </c>
      <c r="E26" s="4" t="s">
        <v>26</v>
      </c>
      <c r="F26" s="4" t="s">
        <v>26</v>
      </c>
      <c r="G26" s="4" t="s">
        <v>26</v>
      </c>
      <c r="H26" s="4" t="s">
        <v>26</v>
      </c>
      <c r="I26" s="4" t="s">
        <v>26</v>
      </c>
      <c r="J26" s="4" t="s">
        <v>26</v>
      </c>
      <c r="K26" s="4" t="s">
        <v>26</v>
      </c>
      <c r="L26" s="4" t="s">
        <v>26</v>
      </c>
      <c r="M26" s="4" t="s">
        <v>26</v>
      </c>
      <c r="N26" s="4" t="s">
        <v>26</v>
      </c>
      <c r="O26" s="4" t="s">
        <v>26</v>
      </c>
      <c r="P26" s="4" t="s">
        <v>26</v>
      </c>
      <c r="Q26" s="5" t="s">
        <v>26</v>
      </c>
      <c r="R26" s="4" t="s">
        <v>26</v>
      </c>
      <c r="S26" s="4" t="s">
        <v>26</v>
      </c>
      <c r="T26" s="4" t="s">
        <v>26</v>
      </c>
      <c r="U26" s="4" t="s">
        <v>26</v>
      </c>
    </row>
    <row r="27" spans="1:21" ht="16" x14ac:dyDescent="0.2">
      <c r="A27" s="3" t="s">
        <v>40</v>
      </c>
      <c r="B27" s="4">
        <v>92592000</v>
      </c>
      <c r="C27" s="4">
        <v>201185000</v>
      </c>
      <c r="D27" s="4">
        <v>70032000</v>
      </c>
      <c r="E27" s="4">
        <v>138556000</v>
      </c>
      <c r="F27" s="4">
        <v>312485000</v>
      </c>
      <c r="G27" s="4">
        <v>544450000</v>
      </c>
      <c r="H27" s="4">
        <v>355260000</v>
      </c>
      <c r="I27" s="4">
        <v>375236000</v>
      </c>
      <c r="J27" s="4">
        <v>440645000</v>
      </c>
      <c r="K27" s="4">
        <v>457248000</v>
      </c>
      <c r="L27" s="4">
        <v>582489000</v>
      </c>
      <c r="M27" s="4">
        <v>612299000</v>
      </c>
      <c r="N27" s="4">
        <v>814888000</v>
      </c>
      <c r="O27" s="4">
        <v>784830000</v>
      </c>
      <c r="P27" s="4">
        <v>673800000</v>
      </c>
      <c r="Q27" s="5">
        <v>732400000</v>
      </c>
      <c r="R27" s="4">
        <v>179500000</v>
      </c>
      <c r="S27" s="4">
        <v>178700000</v>
      </c>
      <c r="T27" s="4">
        <v>185700000</v>
      </c>
      <c r="U27" s="4">
        <v>188500000</v>
      </c>
    </row>
    <row r="28" spans="1:21" ht="16" x14ac:dyDescent="0.2">
      <c r="A28" s="3" t="s">
        <v>41</v>
      </c>
      <c r="B28" s="4">
        <v>451275000</v>
      </c>
      <c r="C28" s="4">
        <v>-40682000</v>
      </c>
      <c r="D28" s="4">
        <v>-758048000</v>
      </c>
      <c r="E28" s="4">
        <v>-4335000</v>
      </c>
      <c r="F28" s="4">
        <v>-7547000</v>
      </c>
      <c r="G28" s="4" t="s">
        <v>26</v>
      </c>
      <c r="H28" s="4" t="s">
        <v>26</v>
      </c>
      <c r="I28" s="4" t="s">
        <v>26</v>
      </c>
      <c r="J28" s="4" t="s">
        <v>26</v>
      </c>
      <c r="K28" s="4" t="s">
        <v>26</v>
      </c>
      <c r="L28" s="4" t="s">
        <v>26</v>
      </c>
      <c r="M28" s="4" t="s">
        <v>26</v>
      </c>
      <c r="N28" s="4" t="s">
        <v>26</v>
      </c>
      <c r="O28" s="4" t="s">
        <v>26</v>
      </c>
      <c r="P28" s="4" t="s">
        <v>26</v>
      </c>
      <c r="Q28" s="5" t="s">
        <v>26</v>
      </c>
      <c r="R28" s="4" t="s">
        <v>26</v>
      </c>
      <c r="S28" s="4" t="s">
        <v>26</v>
      </c>
      <c r="T28" s="4" t="s">
        <v>26</v>
      </c>
      <c r="U28" s="4" t="s">
        <v>26</v>
      </c>
    </row>
    <row r="29" spans="1:21" ht="16" x14ac:dyDescent="0.2">
      <c r="A29" s="3" t="s">
        <v>42</v>
      </c>
      <c r="B29" s="4">
        <v>-467284000</v>
      </c>
      <c r="C29" s="4">
        <v>48054000</v>
      </c>
      <c r="D29" s="4">
        <v>763822000</v>
      </c>
      <c r="E29" s="4">
        <v>4335000</v>
      </c>
      <c r="F29" s="4">
        <v>7547000</v>
      </c>
      <c r="G29" s="4" t="s">
        <v>26</v>
      </c>
      <c r="H29" s="4" t="s">
        <v>26</v>
      </c>
      <c r="I29" s="4" t="s">
        <v>26</v>
      </c>
      <c r="J29" s="4" t="s">
        <v>26</v>
      </c>
      <c r="K29" s="4" t="s">
        <v>26</v>
      </c>
      <c r="L29" s="4" t="s">
        <v>26</v>
      </c>
      <c r="M29" s="4" t="s">
        <v>26</v>
      </c>
      <c r="N29" s="4" t="s">
        <v>26</v>
      </c>
      <c r="O29" s="4" t="s">
        <v>26</v>
      </c>
      <c r="P29" s="4" t="s">
        <v>26</v>
      </c>
      <c r="Q29" s="5" t="s">
        <v>26</v>
      </c>
      <c r="R29" s="4" t="s">
        <v>26</v>
      </c>
      <c r="S29" s="4" t="s">
        <v>26</v>
      </c>
      <c r="T29" s="4" t="s">
        <v>26</v>
      </c>
      <c r="U29" s="4" t="s">
        <v>26</v>
      </c>
    </row>
    <row r="30" spans="1:21" ht="16" x14ac:dyDescent="0.2">
      <c r="A30" s="3" t="s">
        <v>43</v>
      </c>
      <c r="B30" s="4">
        <v>918559000</v>
      </c>
      <c r="C30" s="4">
        <v>-88736000</v>
      </c>
      <c r="D30" s="4">
        <v>-1521870000</v>
      </c>
      <c r="E30" s="4">
        <v>-8670000</v>
      </c>
      <c r="F30" s="4">
        <v>-15094000</v>
      </c>
      <c r="G30" s="4" t="s">
        <v>26</v>
      </c>
      <c r="H30" s="4" t="s">
        <v>26</v>
      </c>
      <c r="I30" s="4" t="s">
        <v>26</v>
      </c>
      <c r="J30" s="4" t="s">
        <v>26</v>
      </c>
      <c r="K30" s="4" t="s">
        <v>26</v>
      </c>
      <c r="L30" s="4" t="s">
        <v>26</v>
      </c>
      <c r="M30" s="4" t="s">
        <v>26</v>
      </c>
      <c r="N30" s="4" t="s">
        <v>26</v>
      </c>
      <c r="O30" s="4" t="s">
        <v>26</v>
      </c>
      <c r="P30" s="4" t="s">
        <v>26</v>
      </c>
      <c r="Q30" s="5" t="s">
        <v>26</v>
      </c>
      <c r="R30" s="4" t="s">
        <v>26</v>
      </c>
      <c r="S30" s="4" t="s">
        <v>26</v>
      </c>
      <c r="T30" s="4" t="s">
        <v>26</v>
      </c>
      <c r="U30" s="4" t="s">
        <v>26</v>
      </c>
    </row>
    <row r="31" spans="1:21" ht="16" x14ac:dyDescent="0.2">
      <c r="A31" s="3" t="s">
        <v>44</v>
      </c>
      <c r="B31" s="4">
        <v>-358683000</v>
      </c>
      <c r="C31" s="4">
        <v>241867000</v>
      </c>
      <c r="D31" s="4">
        <v>828080000</v>
      </c>
      <c r="E31" s="4">
        <v>142891000</v>
      </c>
      <c r="F31" s="4">
        <v>320032000</v>
      </c>
      <c r="G31" s="4">
        <v>544450000</v>
      </c>
      <c r="H31" s="4">
        <v>355260000</v>
      </c>
      <c r="I31" s="4">
        <v>375236000</v>
      </c>
      <c r="J31" s="4">
        <v>440645000</v>
      </c>
      <c r="K31" s="4">
        <v>457248000</v>
      </c>
      <c r="L31" s="4">
        <v>582489000</v>
      </c>
      <c r="M31" s="4">
        <v>612299000</v>
      </c>
      <c r="N31" s="4">
        <v>814888000</v>
      </c>
      <c r="O31" s="4">
        <v>784830000</v>
      </c>
      <c r="P31" s="4">
        <v>673800000</v>
      </c>
      <c r="Q31" s="5">
        <v>732400000</v>
      </c>
      <c r="R31" s="4">
        <v>179500000</v>
      </c>
      <c r="S31" s="4">
        <v>178700000</v>
      </c>
      <c r="T31" s="4">
        <v>185700000</v>
      </c>
      <c r="U31" s="4">
        <v>188500000</v>
      </c>
    </row>
    <row r="32" spans="1:21" ht="16" x14ac:dyDescent="0.2">
      <c r="A32" s="3" t="s">
        <v>45</v>
      </c>
      <c r="B32" s="4">
        <v>16009000</v>
      </c>
      <c r="C32" s="4">
        <v>-3686000</v>
      </c>
      <c r="D32" s="4">
        <v>-2887000</v>
      </c>
      <c r="E32" s="4" t="s">
        <v>26</v>
      </c>
      <c r="F32" s="4" t="s">
        <v>26</v>
      </c>
      <c r="G32" s="4" t="s">
        <v>26</v>
      </c>
      <c r="H32" s="4" t="s">
        <v>26</v>
      </c>
      <c r="I32" s="4" t="s">
        <v>26</v>
      </c>
      <c r="J32" s="4" t="s">
        <v>26</v>
      </c>
      <c r="K32" s="4" t="s">
        <v>26</v>
      </c>
      <c r="L32" s="4" t="s">
        <v>26</v>
      </c>
      <c r="M32" s="4" t="s">
        <v>26</v>
      </c>
      <c r="N32" s="4" t="s">
        <v>26</v>
      </c>
      <c r="O32" s="4" t="s">
        <v>26</v>
      </c>
      <c r="P32" s="4" t="s">
        <v>26</v>
      </c>
      <c r="Q32" s="5" t="s">
        <v>26</v>
      </c>
      <c r="R32" s="4" t="s">
        <v>26</v>
      </c>
      <c r="S32" s="4" t="s">
        <v>26</v>
      </c>
      <c r="T32" s="4" t="s">
        <v>26</v>
      </c>
      <c r="U32" s="4" t="s">
        <v>26</v>
      </c>
    </row>
    <row r="33" spans="1:21" ht="16" x14ac:dyDescent="0.2">
      <c r="A33" s="34" t="s">
        <v>46</v>
      </c>
      <c r="B33" s="32">
        <v>-374692000</v>
      </c>
      <c r="C33" s="32">
        <v>245553000</v>
      </c>
      <c r="D33" s="32">
        <v>830967000</v>
      </c>
      <c r="E33" s="32">
        <v>142891000</v>
      </c>
      <c r="F33" s="32">
        <v>320032000</v>
      </c>
      <c r="G33" s="32">
        <v>544450000</v>
      </c>
      <c r="H33" s="32">
        <v>355260000</v>
      </c>
      <c r="I33" s="32">
        <v>375236000</v>
      </c>
      <c r="J33" s="32">
        <v>440645000</v>
      </c>
      <c r="K33" s="32">
        <v>457248000</v>
      </c>
      <c r="L33" s="32">
        <v>582489000</v>
      </c>
      <c r="M33" s="32">
        <v>612299000</v>
      </c>
      <c r="N33" s="32">
        <v>814888000</v>
      </c>
      <c r="O33" s="32">
        <v>784830000</v>
      </c>
      <c r="P33" s="32">
        <v>673800000</v>
      </c>
      <c r="Q33" s="33">
        <v>732400000</v>
      </c>
      <c r="R33" s="32">
        <v>179500000</v>
      </c>
      <c r="S33" s="32">
        <v>178700000</v>
      </c>
      <c r="T33" s="32">
        <v>185700000</v>
      </c>
      <c r="U33" s="32">
        <v>188500000</v>
      </c>
    </row>
    <row r="34" spans="1:21" ht="16" x14ac:dyDescent="0.2">
      <c r="A34" s="29" t="s">
        <v>62</v>
      </c>
      <c r="B34" s="30">
        <v>-38.96</v>
      </c>
      <c r="C34" s="30">
        <v>23.83</v>
      </c>
      <c r="D34" s="30">
        <v>122.1</v>
      </c>
      <c r="E34" s="30">
        <v>18.510000000000002</v>
      </c>
      <c r="F34" s="30">
        <v>36.630000000000003</v>
      </c>
      <c r="G34" s="30">
        <v>56.41</v>
      </c>
      <c r="H34" s="30">
        <v>35.17</v>
      </c>
      <c r="I34" s="30">
        <v>35.42</v>
      </c>
      <c r="J34" s="30">
        <v>38.58</v>
      </c>
      <c r="K34" s="30">
        <v>39.25</v>
      </c>
      <c r="L34" s="30">
        <v>47.94</v>
      </c>
      <c r="M34" s="30">
        <v>49.71</v>
      </c>
      <c r="N34" s="30">
        <v>64.42</v>
      </c>
      <c r="O34" s="30">
        <v>59.12</v>
      </c>
      <c r="P34" s="30">
        <v>47.29</v>
      </c>
      <c r="Q34" s="31">
        <v>49.42</v>
      </c>
      <c r="R34" s="30">
        <v>48.62</v>
      </c>
      <c r="S34" s="30">
        <v>49.04</v>
      </c>
      <c r="T34" s="30">
        <v>49.92</v>
      </c>
      <c r="U34" s="30">
        <v>50.09</v>
      </c>
    </row>
    <row r="35" spans="1:21" ht="16" x14ac:dyDescent="0.2">
      <c r="A35" s="16" t="s">
        <v>197</v>
      </c>
      <c r="B35" s="17"/>
      <c r="C35" s="14">
        <f>(C33/B33)-1</f>
        <v>-1.6553462577263458</v>
      </c>
      <c r="D35" s="14">
        <f>(D33/C33)-1</f>
        <v>2.3840637255500847</v>
      </c>
      <c r="E35" s="14">
        <f>(E33/D33)-1</f>
        <v>-0.82804250951000458</v>
      </c>
      <c r="F35" s="14">
        <f t="shared" ref="F35:Q35" si="6">(F33/E33)-1</f>
        <v>1.239693192713327</v>
      </c>
      <c r="G35" s="14">
        <f t="shared" si="6"/>
        <v>0.70123612638736121</v>
      </c>
      <c r="H35" s="14">
        <f t="shared" si="6"/>
        <v>-0.3474882909358068</v>
      </c>
      <c r="I35" s="14">
        <f t="shared" si="6"/>
        <v>5.6229240556212368E-2</v>
      </c>
      <c r="J35" s="14">
        <f t="shared" si="6"/>
        <v>0.174314298201665</v>
      </c>
      <c r="K35" s="14">
        <f t="shared" si="6"/>
        <v>3.7678857129889165E-2</v>
      </c>
      <c r="L35" s="14">
        <f t="shared" si="6"/>
        <v>0.2739016901112743</v>
      </c>
      <c r="M35" s="14">
        <f t="shared" si="6"/>
        <v>5.1176932096571814E-2</v>
      </c>
      <c r="N35" s="14">
        <f t="shared" si="6"/>
        <v>0.33086612912972257</v>
      </c>
      <c r="O35" s="14">
        <f t="shared" si="6"/>
        <v>-3.6886050598364473E-2</v>
      </c>
      <c r="P35" s="14">
        <f t="shared" si="6"/>
        <v>-0.14147012728871222</v>
      </c>
      <c r="Q35" s="14">
        <f t="shared" si="6"/>
        <v>8.6969427129712118E-2</v>
      </c>
      <c r="R35" s="14"/>
      <c r="S35" s="14">
        <f t="shared" ref="S35:U35" si="7">(S33/R33)-1</f>
        <v>-4.4568245125348183E-3</v>
      </c>
      <c r="T35" s="14">
        <f t="shared" si="7"/>
        <v>3.9171796306659123E-2</v>
      </c>
      <c r="U35" s="14">
        <f t="shared" si="7"/>
        <v>1.5078082929456116E-2</v>
      </c>
    </row>
    <row r="36" spans="1:21" ht="16" x14ac:dyDescent="0.2">
      <c r="A36" s="18" t="s">
        <v>254</v>
      </c>
      <c r="B36" s="19">
        <f t="shared" ref="B36:P36" si="8">B33/(AVERAGE(A90:B90))</f>
        <v>-0.14561143340359517</v>
      </c>
      <c r="C36" s="19">
        <f t="shared" si="8"/>
        <v>9.7376439908505724E-2</v>
      </c>
      <c r="D36" s="19">
        <f t="shared" si="8"/>
        <v>0.33819358383443726</v>
      </c>
      <c r="E36" s="19">
        <f t="shared" si="8"/>
        <v>6.6458070989969031E-2</v>
      </c>
      <c r="F36" s="19">
        <f t="shared" si="8"/>
        <v>0.16176667944664141</v>
      </c>
      <c r="G36" s="19">
        <f t="shared" si="8"/>
        <v>0.22869809268437039</v>
      </c>
      <c r="H36" s="19">
        <f t="shared" si="8"/>
        <v>0.14754468058773668</v>
      </c>
      <c r="I36" s="19">
        <f t="shared" si="8"/>
        <v>0.16630604645308378</v>
      </c>
      <c r="J36" s="19">
        <f t="shared" si="8"/>
        <v>0.18781584929722234</v>
      </c>
      <c r="K36" s="19">
        <f t="shared" si="8"/>
        <v>0.17333919662759489</v>
      </c>
      <c r="L36" s="19">
        <f t="shared" si="8"/>
        <v>0.2399200773030909</v>
      </c>
      <c r="M36" s="19">
        <f t="shared" si="8"/>
        <v>0.32495522769856439</v>
      </c>
      <c r="N36" s="19">
        <f t="shared" si="8"/>
        <v>0.4501000988975451</v>
      </c>
      <c r="O36" s="19">
        <f t="shared" si="8"/>
        <v>0.41850078145954567</v>
      </c>
      <c r="P36" s="19">
        <f t="shared" si="8"/>
        <v>0.36253444830521331</v>
      </c>
      <c r="Q36" s="19">
        <f>Q33/(AVERAGE(P90:Q90))</f>
        <v>0.42714256553815649</v>
      </c>
      <c r="R36" s="19">
        <f t="shared" ref="R36:U36" si="9">R33/(AVERAGE(Q90:R90))</f>
        <v>0.10468608753973115</v>
      </c>
      <c r="S36" s="19">
        <f t="shared" si="9"/>
        <v>0.10239514095805638</v>
      </c>
      <c r="T36" s="19">
        <f t="shared" si="9"/>
        <v>0.10814745792324268</v>
      </c>
      <c r="U36" s="19">
        <f t="shared" si="9"/>
        <v>0.11176662417360884</v>
      </c>
    </row>
    <row r="37" spans="1:21" ht="16" x14ac:dyDescent="0.2">
      <c r="A37" s="3" t="s">
        <v>47</v>
      </c>
      <c r="B37" s="4" t="s">
        <v>26</v>
      </c>
      <c r="C37" s="4" t="s">
        <v>26</v>
      </c>
      <c r="D37" s="4" t="s">
        <v>26</v>
      </c>
      <c r="E37" s="4" t="s">
        <v>26</v>
      </c>
      <c r="F37" s="4" t="s">
        <v>26</v>
      </c>
      <c r="G37" s="4" t="s">
        <v>26</v>
      </c>
      <c r="H37" s="4" t="s">
        <v>26</v>
      </c>
      <c r="I37" s="4" t="s">
        <v>26</v>
      </c>
      <c r="J37" s="4" t="s">
        <v>26</v>
      </c>
      <c r="K37" s="4" t="s">
        <v>26</v>
      </c>
      <c r="L37" s="4" t="s">
        <v>26</v>
      </c>
      <c r="M37" s="4" t="s">
        <v>26</v>
      </c>
      <c r="N37" s="4" t="s">
        <v>26</v>
      </c>
      <c r="O37" s="4" t="s">
        <v>26</v>
      </c>
      <c r="P37" s="4" t="s">
        <v>26</v>
      </c>
      <c r="Q37" s="5" t="s">
        <v>26</v>
      </c>
      <c r="R37" s="4" t="s">
        <v>26</v>
      </c>
      <c r="S37" s="4" t="s">
        <v>26</v>
      </c>
      <c r="T37" s="4" t="s">
        <v>26</v>
      </c>
      <c r="U37" s="4" t="s">
        <v>26</v>
      </c>
    </row>
    <row r="38" spans="1:21" ht="16" x14ac:dyDescent="0.2">
      <c r="A38" s="3" t="s">
        <v>48</v>
      </c>
      <c r="B38" s="4" t="s">
        <v>26</v>
      </c>
      <c r="C38" s="4" t="s">
        <v>26</v>
      </c>
      <c r="D38" s="4" t="s">
        <v>26</v>
      </c>
      <c r="E38" s="4" t="s">
        <v>26</v>
      </c>
      <c r="F38" s="4" t="s">
        <v>26</v>
      </c>
      <c r="G38" s="4" t="s">
        <v>26</v>
      </c>
      <c r="H38" s="4" t="s">
        <v>26</v>
      </c>
      <c r="I38" s="4" t="s">
        <v>26</v>
      </c>
      <c r="J38" s="4" t="s">
        <v>26</v>
      </c>
      <c r="K38" s="4" t="s">
        <v>26</v>
      </c>
      <c r="L38" s="4" t="s">
        <v>26</v>
      </c>
      <c r="M38" s="4" t="s">
        <v>26</v>
      </c>
      <c r="N38" s="4" t="s">
        <v>26</v>
      </c>
      <c r="O38" s="4" t="s">
        <v>26</v>
      </c>
      <c r="P38" s="4" t="s">
        <v>26</v>
      </c>
      <c r="Q38" s="5" t="s">
        <v>26</v>
      </c>
      <c r="R38" s="4" t="s">
        <v>26</v>
      </c>
      <c r="S38" s="4" t="s">
        <v>26</v>
      </c>
      <c r="T38" s="4" t="s">
        <v>26</v>
      </c>
      <c r="U38" s="4" t="s">
        <v>26</v>
      </c>
    </row>
    <row r="39" spans="1:21" ht="16" x14ac:dyDescent="0.2">
      <c r="A39" s="3" t="s">
        <v>49</v>
      </c>
      <c r="B39" s="4">
        <v>-374692000</v>
      </c>
      <c r="C39" s="4">
        <v>245553000</v>
      </c>
      <c r="D39" s="4">
        <v>830967000</v>
      </c>
      <c r="E39" s="4">
        <v>142891000</v>
      </c>
      <c r="F39" s="4">
        <v>320032000</v>
      </c>
      <c r="G39" s="4">
        <v>544450000</v>
      </c>
      <c r="H39" s="4">
        <v>355260000</v>
      </c>
      <c r="I39" s="4">
        <v>375236000</v>
      </c>
      <c r="J39" s="4">
        <v>440645000</v>
      </c>
      <c r="K39" s="4">
        <v>457248000</v>
      </c>
      <c r="L39" s="4">
        <v>582489000</v>
      </c>
      <c r="M39" s="4">
        <v>612299000</v>
      </c>
      <c r="N39" s="4">
        <v>814888000</v>
      </c>
      <c r="O39" s="4">
        <v>784830000</v>
      </c>
      <c r="P39" s="4">
        <v>673800000</v>
      </c>
      <c r="Q39" s="5">
        <v>732400000</v>
      </c>
      <c r="R39" s="4">
        <v>179500000</v>
      </c>
      <c r="S39" s="4">
        <v>178700000</v>
      </c>
      <c r="T39" s="4">
        <v>185700000</v>
      </c>
      <c r="U39" s="4">
        <v>188500000</v>
      </c>
    </row>
    <row r="40" spans="1:21" ht="16" x14ac:dyDescent="0.2">
      <c r="A40" s="3" t="s">
        <v>50</v>
      </c>
      <c r="B40" s="4">
        <v>197201000</v>
      </c>
      <c r="C40" s="4">
        <v>191821000</v>
      </c>
      <c r="D40" s="4">
        <v>177534000</v>
      </c>
      <c r="E40" s="4">
        <v>165408000</v>
      </c>
      <c r="F40" s="4">
        <v>156953000</v>
      </c>
      <c r="G40" s="4">
        <v>144591000</v>
      </c>
      <c r="H40" s="4">
        <v>126710000</v>
      </c>
      <c r="I40" s="4">
        <v>114155000</v>
      </c>
      <c r="J40" s="4">
        <v>107001000</v>
      </c>
      <c r="K40" s="4">
        <v>100325000</v>
      </c>
      <c r="L40" s="4">
        <v>113452000</v>
      </c>
      <c r="M40" s="4">
        <v>118513000</v>
      </c>
      <c r="N40" s="4">
        <v>115058000</v>
      </c>
      <c r="O40" s="4">
        <v>112000000</v>
      </c>
      <c r="P40" s="4">
        <v>107900000</v>
      </c>
      <c r="Q40" s="5">
        <v>104300000</v>
      </c>
      <c r="R40" s="4">
        <v>105500000</v>
      </c>
      <c r="S40" s="4">
        <v>104900000</v>
      </c>
      <c r="T40" s="4">
        <v>103900000</v>
      </c>
      <c r="U40" s="4">
        <v>102900000</v>
      </c>
    </row>
    <row r="41" spans="1:21" ht="16" x14ac:dyDescent="0.2">
      <c r="A41" s="3" t="s">
        <v>51</v>
      </c>
      <c r="B41" s="6">
        <v>-1.9</v>
      </c>
      <c r="C41" s="6">
        <v>1.28</v>
      </c>
      <c r="D41" s="6">
        <v>4.68</v>
      </c>
      <c r="E41" s="6">
        <v>0.86</v>
      </c>
      <c r="F41" s="6">
        <v>2.04</v>
      </c>
      <c r="G41" s="6">
        <v>3.77</v>
      </c>
      <c r="H41" s="6">
        <v>2.8</v>
      </c>
      <c r="I41" s="6">
        <v>3.29</v>
      </c>
      <c r="J41" s="6">
        <v>4.12</v>
      </c>
      <c r="K41" s="6">
        <v>4.5599999999999996</v>
      </c>
      <c r="L41" s="6">
        <v>5.13</v>
      </c>
      <c r="M41" s="6">
        <v>5.17</v>
      </c>
      <c r="N41" s="6">
        <v>7.08</v>
      </c>
      <c r="O41" s="6">
        <v>7.01</v>
      </c>
      <c r="P41" s="6">
        <v>6.24</v>
      </c>
      <c r="Q41" s="7">
        <v>7.02</v>
      </c>
      <c r="R41" s="6">
        <v>1.7</v>
      </c>
      <c r="S41" s="6">
        <v>1.7</v>
      </c>
      <c r="T41" s="6">
        <v>1.79</v>
      </c>
      <c r="U41" s="6">
        <v>1.83</v>
      </c>
    </row>
    <row r="42" spans="1:21" ht="16" x14ac:dyDescent="0.2">
      <c r="A42" s="3" t="s">
        <v>52</v>
      </c>
      <c r="B42" s="6">
        <v>0.47</v>
      </c>
      <c r="C42" s="6">
        <v>1.05</v>
      </c>
      <c r="D42" s="6">
        <v>0.39</v>
      </c>
      <c r="E42" s="6">
        <v>0.84</v>
      </c>
      <c r="F42" s="6">
        <v>1.99</v>
      </c>
      <c r="G42" s="6">
        <v>3.77</v>
      </c>
      <c r="H42" s="6">
        <v>2.8</v>
      </c>
      <c r="I42" s="6">
        <v>3.29</v>
      </c>
      <c r="J42" s="6">
        <v>4.12</v>
      </c>
      <c r="K42" s="6">
        <v>4.5599999999999996</v>
      </c>
      <c r="L42" s="6">
        <v>5.13</v>
      </c>
      <c r="M42" s="6">
        <v>5.17</v>
      </c>
      <c r="N42" s="6">
        <v>7.08</v>
      </c>
      <c r="O42" s="6">
        <v>7.01</v>
      </c>
      <c r="P42" s="6">
        <v>6.24</v>
      </c>
      <c r="Q42" s="7">
        <v>7.02</v>
      </c>
      <c r="R42" s="6">
        <v>1.7</v>
      </c>
      <c r="S42" s="6">
        <v>1.7</v>
      </c>
      <c r="T42" s="6">
        <v>1.79</v>
      </c>
      <c r="U42" s="6">
        <v>1.83</v>
      </c>
    </row>
    <row r="43" spans="1:21" ht="16" x14ac:dyDescent="0.2">
      <c r="A43" s="3" t="s">
        <v>53</v>
      </c>
      <c r="B43" s="4">
        <v>200602000</v>
      </c>
      <c r="C43" s="4">
        <v>192575000</v>
      </c>
      <c r="D43" s="4">
        <v>178965000</v>
      </c>
      <c r="E43" s="4">
        <v>166887000</v>
      </c>
      <c r="F43" s="4">
        <v>163909000</v>
      </c>
      <c r="G43" s="4">
        <v>155786000</v>
      </c>
      <c r="H43" s="4">
        <v>140895000</v>
      </c>
      <c r="I43" s="4">
        <v>133031000</v>
      </c>
      <c r="J43" s="4">
        <v>128833000</v>
      </c>
      <c r="K43" s="4">
        <v>124180000</v>
      </c>
      <c r="L43" s="4">
        <v>122661000</v>
      </c>
      <c r="M43" s="4">
        <v>118968000</v>
      </c>
      <c r="N43" s="4">
        <v>115298000</v>
      </c>
      <c r="O43" s="4">
        <v>112200000</v>
      </c>
      <c r="P43" s="4">
        <v>108000000</v>
      </c>
      <c r="Q43" s="5">
        <v>104475000</v>
      </c>
      <c r="R43" s="4">
        <v>105900000</v>
      </c>
      <c r="S43" s="4">
        <v>105000000</v>
      </c>
      <c r="T43" s="4">
        <v>104000000</v>
      </c>
      <c r="U43" s="4">
        <v>103000000</v>
      </c>
    </row>
    <row r="44" spans="1:21" ht="16" x14ac:dyDescent="0.2">
      <c r="A44" s="3" t="s">
        <v>54</v>
      </c>
      <c r="B44" s="6">
        <v>-1.87</v>
      </c>
      <c r="C44" s="6">
        <v>1.28</v>
      </c>
      <c r="D44" s="6">
        <v>4.6399999999999997</v>
      </c>
      <c r="E44" s="6">
        <v>0.86</v>
      </c>
      <c r="F44" s="6">
        <v>1.95</v>
      </c>
      <c r="G44" s="6">
        <v>3.49</v>
      </c>
      <c r="H44" s="6">
        <v>2.52</v>
      </c>
      <c r="I44" s="6">
        <v>2.82</v>
      </c>
      <c r="J44" s="6">
        <v>3.42</v>
      </c>
      <c r="K44" s="6">
        <v>3.68</v>
      </c>
      <c r="L44" s="6">
        <v>4.75</v>
      </c>
      <c r="M44" s="6">
        <v>5.15</v>
      </c>
      <c r="N44" s="6">
        <v>7.07</v>
      </c>
      <c r="O44" s="6">
        <v>6.99</v>
      </c>
      <c r="P44" s="6">
        <v>6.24</v>
      </c>
      <c r="Q44" s="7">
        <v>7.01</v>
      </c>
      <c r="R44" s="6">
        <v>1.69</v>
      </c>
      <c r="S44" s="6">
        <v>1.7</v>
      </c>
      <c r="T44" s="6">
        <v>1.79</v>
      </c>
      <c r="U44" s="6">
        <v>1.83</v>
      </c>
    </row>
    <row r="45" spans="1:21" ht="16" x14ac:dyDescent="0.2">
      <c r="A45" s="3" t="s">
        <v>55</v>
      </c>
      <c r="B45" s="6">
        <v>0.46</v>
      </c>
      <c r="C45" s="6">
        <v>1.04</v>
      </c>
      <c r="D45" s="6">
        <v>0.39</v>
      </c>
      <c r="E45" s="6">
        <v>0.83</v>
      </c>
      <c r="F45" s="6">
        <v>1.91</v>
      </c>
      <c r="G45" s="6">
        <v>3.49</v>
      </c>
      <c r="H45" s="6">
        <v>2.52</v>
      </c>
      <c r="I45" s="6">
        <v>2.82</v>
      </c>
      <c r="J45" s="6">
        <v>3.42</v>
      </c>
      <c r="K45" s="6">
        <v>3.68</v>
      </c>
      <c r="L45" s="6">
        <v>4.75</v>
      </c>
      <c r="M45" s="6">
        <v>5.15</v>
      </c>
      <c r="N45" s="6">
        <v>7.07</v>
      </c>
      <c r="O45" s="6">
        <v>6.99</v>
      </c>
      <c r="P45" s="6">
        <v>6.24</v>
      </c>
      <c r="Q45" s="7">
        <v>7.01</v>
      </c>
      <c r="R45" s="6">
        <v>1.69</v>
      </c>
      <c r="S45" s="6">
        <v>1.7</v>
      </c>
      <c r="T45" s="6">
        <v>1.79</v>
      </c>
      <c r="U45" s="6">
        <v>1.83</v>
      </c>
    </row>
    <row r="46" spans="1:21" ht="16" x14ac:dyDescent="0.2">
      <c r="A46" s="3" t="s">
        <v>56</v>
      </c>
      <c r="B46" s="4">
        <v>306777000</v>
      </c>
      <c r="C46" s="4">
        <v>416209000</v>
      </c>
      <c r="D46" s="4">
        <v>316799000</v>
      </c>
      <c r="E46" s="4">
        <v>400607000</v>
      </c>
      <c r="F46" s="4">
        <v>511381000</v>
      </c>
      <c r="G46" s="4">
        <v>588887000</v>
      </c>
      <c r="H46" s="4">
        <v>628117000</v>
      </c>
      <c r="I46" s="4">
        <v>667437000</v>
      </c>
      <c r="J46" s="4">
        <v>744739000</v>
      </c>
      <c r="K46" s="4">
        <v>757600000</v>
      </c>
      <c r="L46" s="4">
        <v>815759000</v>
      </c>
      <c r="M46" s="4">
        <v>852457000</v>
      </c>
      <c r="N46" s="4">
        <v>870553000</v>
      </c>
      <c r="O46" s="4">
        <v>914743000</v>
      </c>
      <c r="P46" s="4">
        <v>990000000</v>
      </c>
      <c r="Q46" s="5">
        <v>1035200000</v>
      </c>
      <c r="R46" s="4">
        <v>257200000</v>
      </c>
      <c r="S46" s="4">
        <v>252900000</v>
      </c>
      <c r="T46" s="4">
        <v>260000000</v>
      </c>
      <c r="U46" s="4">
        <v>265100000</v>
      </c>
    </row>
    <row r="47" spans="1:21" ht="16" x14ac:dyDescent="0.2">
      <c r="A47" s="3" t="s">
        <v>57</v>
      </c>
      <c r="B47" s="6">
        <v>31.9</v>
      </c>
      <c r="C47" s="6">
        <v>40.380000000000003</v>
      </c>
      <c r="D47" s="6">
        <v>46.55</v>
      </c>
      <c r="E47" s="6">
        <v>51.89</v>
      </c>
      <c r="F47" s="6">
        <v>58.54</v>
      </c>
      <c r="G47" s="6">
        <v>61.02</v>
      </c>
      <c r="H47" s="6">
        <v>62.18</v>
      </c>
      <c r="I47" s="4">
        <v>63</v>
      </c>
      <c r="J47" s="6">
        <v>65.2</v>
      </c>
      <c r="K47" s="6">
        <v>65.02</v>
      </c>
      <c r="L47" s="6">
        <v>67.14</v>
      </c>
      <c r="M47" s="6">
        <v>69.209999999999994</v>
      </c>
      <c r="N47" s="6">
        <v>68.819999999999993</v>
      </c>
      <c r="O47" s="6">
        <v>68.900000000000006</v>
      </c>
      <c r="P47" s="6">
        <v>69.48</v>
      </c>
      <c r="Q47" s="7">
        <v>69.86</v>
      </c>
      <c r="R47" s="6">
        <v>69.48</v>
      </c>
      <c r="S47" s="6">
        <v>69.760000000000005</v>
      </c>
      <c r="T47" s="6">
        <v>69.63</v>
      </c>
      <c r="U47" s="6">
        <v>69.86</v>
      </c>
    </row>
    <row r="48" spans="1:21" ht="16" x14ac:dyDescent="0.2">
      <c r="A48" s="3" t="s">
        <v>58</v>
      </c>
      <c r="B48" s="4">
        <v>178746000</v>
      </c>
      <c r="C48" s="4">
        <v>329943000</v>
      </c>
      <c r="D48" s="4">
        <v>249144000</v>
      </c>
      <c r="E48" s="4">
        <v>344901000</v>
      </c>
      <c r="F48" s="4">
        <v>456562000</v>
      </c>
      <c r="G48" s="4">
        <v>528232000</v>
      </c>
      <c r="H48" s="4">
        <v>564427000</v>
      </c>
      <c r="I48" s="4">
        <v>605946000</v>
      </c>
      <c r="J48" s="4">
        <v>686572000</v>
      </c>
      <c r="K48" s="4">
        <v>707722000</v>
      </c>
      <c r="L48" s="4">
        <v>767392000</v>
      </c>
      <c r="M48" s="4">
        <v>806127000</v>
      </c>
      <c r="N48" s="4">
        <v>824201000</v>
      </c>
      <c r="O48" s="4">
        <v>866803000</v>
      </c>
      <c r="P48" s="4">
        <v>943100000</v>
      </c>
      <c r="Q48" s="5">
        <v>989800000</v>
      </c>
      <c r="R48" s="4">
        <v>245500000</v>
      </c>
      <c r="S48" s="4">
        <v>241300000</v>
      </c>
      <c r="T48" s="4">
        <v>248700000</v>
      </c>
      <c r="U48" s="4">
        <v>254300000</v>
      </c>
    </row>
    <row r="49" spans="1:21" ht="16" x14ac:dyDescent="0.2">
      <c r="A49" s="3" t="s">
        <v>59</v>
      </c>
      <c r="B49" s="4">
        <v>178746000</v>
      </c>
      <c r="C49" s="4">
        <v>329943000</v>
      </c>
      <c r="D49" s="4">
        <v>249144000</v>
      </c>
      <c r="E49" s="4">
        <v>344901000</v>
      </c>
      <c r="F49" s="4">
        <v>456562000</v>
      </c>
      <c r="G49" s="4">
        <v>528232000</v>
      </c>
      <c r="H49" s="4">
        <v>564427000</v>
      </c>
      <c r="I49" s="4">
        <v>605946000</v>
      </c>
      <c r="J49" s="4">
        <v>686572000</v>
      </c>
      <c r="K49" s="4">
        <v>707722000</v>
      </c>
      <c r="L49" s="4">
        <v>767392000</v>
      </c>
      <c r="M49" s="4">
        <v>806127000</v>
      </c>
      <c r="N49" s="4">
        <v>824201000</v>
      </c>
      <c r="O49" s="4">
        <v>866803000</v>
      </c>
      <c r="P49" s="4">
        <v>943100000</v>
      </c>
      <c r="Q49" s="5">
        <v>989800000</v>
      </c>
      <c r="R49" s="4">
        <v>245500000</v>
      </c>
      <c r="S49" s="4">
        <v>241300000</v>
      </c>
      <c r="T49" s="4">
        <v>248700000</v>
      </c>
      <c r="U49" s="4">
        <v>254300000</v>
      </c>
    </row>
    <row r="50" spans="1:21" ht="16" x14ac:dyDescent="0.2">
      <c r="A50" s="3" t="s">
        <v>63</v>
      </c>
      <c r="B50" s="4">
        <v>291700</v>
      </c>
      <c r="C50" s="4">
        <v>442706</v>
      </c>
      <c r="D50" s="4">
        <v>649406</v>
      </c>
      <c r="E50" s="4">
        <v>765092</v>
      </c>
      <c r="F50" s="4">
        <v>794897</v>
      </c>
      <c r="G50" s="4">
        <v>894427</v>
      </c>
      <c r="H50" s="4">
        <v>952042</v>
      </c>
      <c r="I50" s="4">
        <v>1039613</v>
      </c>
      <c r="J50" s="4">
        <v>1153704</v>
      </c>
      <c r="K50" s="4">
        <v>1223839</v>
      </c>
      <c r="L50" s="4">
        <v>1349966</v>
      </c>
      <c r="M50" s="4">
        <v>1412455</v>
      </c>
      <c r="N50" s="4">
        <v>1391696</v>
      </c>
      <c r="O50" s="4">
        <v>1468558</v>
      </c>
      <c r="P50" s="4">
        <v>1553871</v>
      </c>
      <c r="Q50" s="5">
        <v>1616031</v>
      </c>
      <c r="R50" s="4">
        <v>402617</v>
      </c>
      <c r="S50" s="4">
        <v>397383</v>
      </c>
      <c r="T50" s="4">
        <v>405671</v>
      </c>
      <c r="U50" s="4">
        <v>410360</v>
      </c>
    </row>
    <row r="51" spans="1:21" ht="16" x14ac:dyDescent="0.2">
      <c r="A51" s="3" t="s">
        <v>64</v>
      </c>
      <c r="B51" s="4" t="s">
        <v>26</v>
      </c>
      <c r="C51" s="4" t="s">
        <v>26</v>
      </c>
      <c r="D51" s="6">
        <v>2.92</v>
      </c>
      <c r="E51" s="6">
        <v>2.8</v>
      </c>
      <c r="F51" s="4" t="s">
        <v>26</v>
      </c>
      <c r="G51" s="4" t="s">
        <v>26</v>
      </c>
      <c r="H51" s="4" t="s">
        <v>26</v>
      </c>
      <c r="I51" s="4" t="s">
        <v>26</v>
      </c>
      <c r="J51" s="4" t="s">
        <v>26</v>
      </c>
      <c r="K51" s="4" t="s">
        <v>26</v>
      </c>
      <c r="L51" s="4" t="s">
        <v>26</v>
      </c>
      <c r="M51" s="4" t="s">
        <v>26</v>
      </c>
      <c r="N51" s="4" t="s">
        <v>26</v>
      </c>
      <c r="O51" s="4" t="s">
        <v>26</v>
      </c>
      <c r="P51" s="4" t="s">
        <v>26</v>
      </c>
      <c r="Q51" s="5" t="s">
        <v>26</v>
      </c>
      <c r="R51" s="4" t="s">
        <v>26</v>
      </c>
      <c r="S51" s="4" t="s">
        <v>26</v>
      </c>
      <c r="T51" s="4" t="s">
        <v>26</v>
      </c>
      <c r="U51" s="4" t="s">
        <v>26</v>
      </c>
    </row>
    <row r="52" spans="1:21" ht="16" x14ac:dyDescent="0.2">
      <c r="A52" s="3" t="s">
        <v>65</v>
      </c>
      <c r="B52" s="4">
        <v>128031000</v>
      </c>
      <c r="C52" s="4">
        <v>86266000</v>
      </c>
      <c r="D52" s="4">
        <v>67655000</v>
      </c>
      <c r="E52" s="4">
        <v>55706000</v>
      </c>
      <c r="F52" s="4">
        <v>54819000</v>
      </c>
      <c r="G52" s="4">
        <v>60655000</v>
      </c>
      <c r="H52" s="4">
        <v>63690000</v>
      </c>
      <c r="I52" s="4">
        <v>61491000</v>
      </c>
      <c r="J52" s="4">
        <v>58167000</v>
      </c>
      <c r="K52" s="4">
        <v>49878000</v>
      </c>
      <c r="L52" s="4">
        <v>48367000</v>
      </c>
      <c r="M52" s="4">
        <v>46330000</v>
      </c>
      <c r="N52" s="4">
        <v>46352000</v>
      </c>
      <c r="O52" s="4">
        <v>47940000</v>
      </c>
      <c r="P52" s="4">
        <v>46900000</v>
      </c>
      <c r="Q52" s="5">
        <v>45400000</v>
      </c>
      <c r="R52" s="4">
        <v>11700000</v>
      </c>
      <c r="S52" s="4">
        <v>11600000</v>
      </c>
      <c r="T52" s="4">
        <v>11300000</v>
      </c>
      <c r="U52" s="4">
        <v>10800000</v>
      </c>
    </row>
    <row r="54" spans="1:21" ht="16" x14ac:dyDescent="0.2">
      <c r="A54" s="2" t="s">
        <v>26</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c r="T54" s="2" t="s">
        <v>18</v>
      </c>
      <c r="U54" s="2" t="s">
        <v>19</v>
      </c>
    </row>
    <row r="55" spans="1:21" ht="16" x14ac:dyDescent="0.2">
      <c r="A55" s="3" t="s">
        <v>66</v>
      </c>
      <c r="B55" s="4">
        <v>1624835000</v>
      </c>
      <c r="C55" s="4">
        <v>1709058000</v>
      </c>
      <c r="D55" s="4">
        <v>2177957000</v>
      </c>
      <c r="E55" s="4">
        <v>1447781000</v>
      </c>
      <c r="F55" s="4">
        <v>1681520000</v>
      </c>
      <c r="G55" s="4">
        <v>1803199000</v>
      </c>
      <c r="H55" s="4">
        <v>1490607000</v>
      </c>
      <c r="I55" s="4">
        <v>1967924000</v>
      </c>
      <c r="J55" s="4">
        <v>1842342000</v>
      </c>
      <c r="K55" s="4">
        <v>2446153000</v>
      </c>
      <c r="L55" s="4">
        <v>1317034000</v>
      </c>
      <c r="M55" s="4">
        <v>1278589000</v>
      </c>
      <c r="N55" s="4">
        <v>1217940000</v>
      </c>
      <c r="O55" s="4">
        <v>1268735000</v>
      </c>
      <c r="P55" s="4">
        <v>1038700000</v>
      </c>
      <c r="Q55" s="5">
        <v>1007000000</v>
      </c>
      <c r="R55" s="4">
        <v>1038700000</v>
      </c>
      <c r="S55" s="4">
        <v>1073100000</v>
      </c>
      <c r="T55" s="4">
        <v>997400000</v>
      </c>
      <c r="U55" s="4">
        <v>1007000000</v>
      </c>
    </row>
    <row r="56" spans="1:21" ht="16" x14ac:dyDescent="0.2">
      <c r="A56" s="3" t="s">
        <v>67</v>
      </c>
      <c r="B56" s="4">
        <v>789068000</v>
      </c>
      <c r="C56" s="4">
        <v>1477166000</v>
      </c>
      <c r="D56" s="4">
        <v>2060866000</v>
      </c>
      <c r="E56" s="4">
        <v>1346209000</v>
      </c>
      <c r="F56" s="4">
        <v>1556436000</v>
      </c>
      <c r="G56" s="4">
        <v>1723285000</v>
      </c>
      <c r="H56" s="4">
        <v>1424684000</v>
      </c>
      <c r="I56" s="4">
        <v>1915430000</v>
      </c>
      <c r="J56" s="4">
        <v>1797907000</v>
      </c>
      <c r="K56" s="4">
        <v>2414751000</v>
      </c>
      <c r="L56" s="4">
        <v>1269669000</v>
      </c>
      <c r="M56" s="4">
        <v>1218059000</v>
      </c>
      <c r="N56" s="4">
        <v>1166907000</v>
      </c>
      <c r="O56" s="4">
        <v>1205805000</v>
      </c>
      <c r="P56" s="4">
        <v>980400000</v>
      </c>
      <c r="Q56" s="5">
        <v>943500000</v>
      </c>
      <c r="R56" s="4">
        <v>980400000</v>
      </c>
      <c r="S56" s="4">
        <v>1015000000</v>
      </c>
      <c r="T56" s="4">
        <v>935600000</v>
      </c>
      <c r="U56" s="4">
        <v>943500000</v>
      </c>
    </row>
    <row r="57" spans="1:21" ht="16" x14ac:dyDescent="0.2">
      <c r="A57" s="3" t="s">
        <v>68</v>
      </c>
      <c r="B57" s="4">
        <v>789068000</v>
      </c>
      <c r="C57" s="4">
        <v>1477166000</v>
      </c>
      <c r="D57" s="4">
        <v>1559628000</v>
      </c>
      <c r="E57" s="4">
        <v>1313349000</v>
      </c>
      <c r="F57" s="4">
        <v>130736000</v>
      </c>
      <c r="G57" s="4">
        <v>339223000</v>
      </c>
      <c r="H57" s="4">
        <v>191608000</v>
      </c>
      <c r="I57" s="4">
        <v>228659000</v>
      </c>
      <c r="J57" s="4">
        <v>231945000</v>
      </c>
      <c r="K57" s="4">
        <v>465851000</v>
      </c>
      <c r="L57" s="4">
        <v>357415000</v>
      </c>
      <c r="M57" s="4">
        <v>508196000</v>
      </c>
      <c r="N57" s="4">
        <v>401194000</v>
      </c>
      <c r="O57" s="4">
        <v>223487000</v>
      </c>
      <c r="P57" s="4">
        <v>373600000</v>
      </c>
      <c r="Q57" s="5">
        <v>157700000</v>
      </c>
      <c r="R57" s="4">
        <v>373600000</v>
      </c>
      <c r="S57" s="4">
        <v>819800000</v>
      </c>
      <c r="T57" s="4">
        <v>343900000</v>
      </c>
      <c r="U57" s="4">
        <v>157700000</v>
      </c>
    </row>
    <row r="58" spans="1:21" ht="16" x14ac:dyDescent="0.2">
      <c r="A58" s="3" t="s">
        <v>69</v>
      </c>
      <c r="B58" s="4" t="s">
        <v>26</v>
      </c>
      <c r="C58" s="4" t="s">
        <v>26</v>
      </c>
      <c r="D58" s="4">
        <v>501238000</v>
      </c>
      <c r="E58" s="4">
        <v>32860000</v>
      </c>
      <c r="F58" s="4">
        <v>1425700000</v>
      </c>
      <c r="G58" s="4">
        <v>1384062000</v>
      </c>
      <c r="H58" s="4">
        <v>1233076000</v>
      </c>
      <c r="I58" s="4">
        <v>1686771000</v>
      </c>
      <c r="J58" s="4">
        <v>1565962000</v>
      </c>
      <c r="K58" s="4">
        <v>1948900000</v>
      </c>
      <c r="L58" s="4">
        <v>912254000</v>
      </c>
      <c r="M58" s="4">
        <v>709863000</v>
      </c>
      <c r="N58" s="4">
        <v>765713000</v>
      </c>
      <c r="O58" s="4">
        <v>982318000</v>
      </c>
      <c r="P58" s="4">
        <v>606800000</v>
      </c>
      <c r="Q58" s="5">
        <v>785800000</v>
      </c>
      <c r="R58" s="4">
        <v>606800000</v>
      </c>
      <c r="S58" s="4">
        <v>195200000</v>
      </c>
      <c r="T58" s="4">
        <v>591700000</v>
      </c>
      <c r="U58" s="4">
        <v>785800000</v>
      </c>
    </row>
    <row r="59" spans="1:21" ht="16" x14ac:dyDescent="0.2">
      <c r="A59" s="3" t="s">
        <v>70</v>
      </c>
      <c r="B59" s="4">
        <v>111702000</v>
      </c>
      <c r="C59" s="4">
        <v>63133000</v>
      </c>
      <c r="D59" s="4">
        <v>14874000</v>
      </c>
      <c r="E59" s="4">
        <v>14974000</v>
      </c>
      <c r="F59" s="4">
        <v>11477000</v>
      </c>
      <c r="G59" s="4">
        <v>13631000</v>
      </c>
      <c r="H59" s="4">
        <v>13448000</v>
      </c>
      <c r="I59" s="4">
        <v>12638000</v>
      </c>
      <c r="J59" s="4">
        <v>13051000</v>
      </c>
      <c r="K59" s="4">
        <v>11458000</v>
      </c>
      <c r="L59" s="4">
        <v>10480000</v>
      </c>
      <c r="M59" s="4">
        <v>17356000</v>
      </c>
      <c r="N59" s="4">
        <v>8214000</v>
      </c>
      <c r="O59" s="4">
        <v>12953000</v>
      </c>
      <c r="P59" s="4">
        <v>8100000</v>
      </c>
      <c r="Q59" s="5">
        <v>4600000</v>
      </c>
      <c r="R59" s="4">
        <v>8100000</v>
      </c>
      <c r="S59" s="4" t="s">
        <v>26</v>
      </c>
      <c r="T59" s="4">
        <v>6900000</v>
      </c>
      <c r="U59" s="4">
        <v>4600000</v>
      </c>
    </row>
    <row r="60" spans="1:21" ht="16" x14ac:dyDescent="0.2">
      <c r="A60" s="3" t="s">
        <v>71</v>
      </c>
      <c r="B60" s="4">
        <v>83749000</v>
      </c>
      <c r="C60" s="4">
        <v>63133000</v>
      </c>
      <c r="D60" s="4">
        <v>14874000</v>
      </c>
      <c r="E60" s="4">
        <v>14974000</v>
      </c>
      <c r="F60" s="4">
        <v>11477000</v>
      </c>
      <c r="G60" s="4">
        <v>13631000</v>
      </c>
      <c r="H60" s="4">
        <v>13448000</v>
      </c>
      <c r="I60" s="4">
        <v>12638000</v>
      </c>
      <c r="J60" s="4">
        <v>13051000</v>
      </c>
      <c r="K60" s="4">
        <v>5111000</v>
      </c>
      <c r="L60" s="4">
        <v>6029000</v>
      </c>
      <c r="M60" s="4">
        <v>1524000</v>
      </c>
      <c r="N60" s="4">
        <v>4642000</v>
      </c>
      <c r="O60" s="4">
        <v>5284000</v>
      </c>
      <c r="P60" s="4">
        <v>6200000</v>
      </c>
      <c r="Q60" s="5">
        <v>4600000</v>
      </c>
      <c r="R60" s="4">
        <v>6200000</v>
      </c>
      <c r="S60" s="4" t="s">
        <v>26</v>
      </c>
      <c r="T60" s="4">
        <v>5300000</v>
      </c>
      <c r="U60" s="4">
        <v>4600000</v>
      </c>
    </row>
    <row r="61" spans="1:21" ht="16" x14ac:dyDescent="0.2">
      <c r="A61" s="3" t="s">
        <v>72</v>
      </c>
      <c r="B61" s="4" t="s">
        <v>26</v>
      </c>
      <c r="C61" s="4" t="s">
        <v>26</v>
      </c>
      <c r="D61" s="4" t="s">
        <v>26</v>
      </c>
      <c r="E61" s="4" t="s">
        <v>26</v>
      </c>
      <c r="F61" s="4" t="s">
        <v>26</v>
      </c>
      <c r="G61" s="4" t="s">
        <v>26</v>
      </c>
      <c r="H61" s="4" t="s">
        <v>26</v>
      </c>
      <c r="I61" s="4" t="s">
        <v>26</v>
      </c>
      <c r="J61" s="4" t="s">
        <v>26</v>
      </c>
      <c r="K61" s="4" t="s">
        <v>26</v>
      </c>
      <c r="L61" s="4" t="s">
        <v>26</v>
      </c>
      <c r="M61" s="4" t="s">
        <v>26</v>
      </c>
      <c r="N61" s="4" t="s">
        <v>26</v>
      </c>
      <c r="O61" s="4" t="s">
        <v>26</v>
      </c>
      <c r="P61" s="4" t="s">
        <v>26</v>
      </c>
      <c r="Q61" s="5" t="s">
        <v>26</v>
      </c>
      <c r="R61" s="4" t="s">
        <v>26</v>
      </c>
      <c r="S61" s="4" t="s">
        <v>26</v>
      </c>
      <c r="T61" s="4" t="s">
        <v>26</v>
      </c>
      <c r="U61" s="4" t="s">
        <v>26</v>
      </c>
    </row>
    <row r="62" spans="1:21" ht="16" x14ac:dyDescent="0.2">
      <c r="A62" s="3" t="s">
        <v>73</v>
      </c>
      <c r="B62" s="4" t="s">
        <v>26</v>
      </c>
      <c r="C62" s="4" t="s">
        <v>26</v>
      </c>
      <c r="D62" s="4" t="s">
        <v>26</v>
      </c>
      <c r="E62" s="4" t="s">
        <v>26</v>
      </c>
      <c r="F62" s="4" t="s">
        <v>26</v>
      </c>
      <c r="G62" s="4" t="s">
        <v>26</v>
      </c>
      <c r="H62" s="4" t="s">
        <v>26</v>
      </c>
      <c r="I62" s="4" t="s">
        <v>26</v>
      </c>
      <c r="J62" s="4" t="s">
        <v>26</v>
      </c>
      <c r="K62" s="4" t="s">
        <v>26</v>
      </c>
      <c r="L62" s="4" t="s">
        <v>26</v>
      </c>
      <c r="M62" s="4" t="s">
        <v>26</v>
      </c>
      <c r="N62" s="4" t="s">
        <v>26</v>
      </c>
      <c r="O62" s="4" t="s">
        <v>26</v>
      </c>
      <c r="P62" s="4" t="s">
        <v>26</v>
      </c>
      <c r="Q62" s="5" t="s">
        <v>26</v>
      </c>
      <c r="R62" s="4" t="s">
        <v>26</v>
      </c>
      <c r="S62" s="4" t="s">
        <v>26</v>
      </c>
      <c r="T62" s="4" t="s">
        <v>26</v>
      </c>
      <c r="U62" s="4" t="s">
        <v>26</v>
      </c>
    </row>
    <row r="63" spans="1:21" ht="16" x14ac:dyDescent="0.2">
      <c r="A63" s="3" t="s">
        <v>74</v>
      </c>
      <c r="B63" s="4">
        <v>27953000</v>
      </c>
      <c r="C63" s="4" t="s">
        <v>26</v>
      </c>
      <c r="D63" s="4" t="s">
        <v>26</v>
      </c>
      <c r="E63" s="4" t="s">
        <v>26</v>
      </c>
      <c r="F63" s="4" t="s">
        <v>26</v>
      </c>
      <c r="G63" s="4" t="s">
        <v>26</v>
      </c>
      <c r="H63" s="4" t="s">
        <v>26</v>
      </c>
      <c r="I63" s="4" t="s">
        <v>26</v>
      </c>
      <c r="J63" s="4" t="s">
        <v>26</v>
      </c>
      <c r="K63" s="4">
        <v>6347000</v>
      </c>
      <c r="L63" s="4">
        <v>4451000</v>
      </c>
      <c r="M63" s="4">
        <v>15832000</v>
      </c>
      <c r="N63" s="4">
        <v>3572000</v>
      </c>
      <c r="O63" s="4">
        <v>7669000</v>
      </c>
      <c r="P63" s="4">
        <v>1900000</v>
      </c>
      <c r="Q63" s="5" t="s">
        <v>26</v>
      </c>
      <c r="R63" s="4">
        <v>1900000</v>
      </c>
      <c r="S63" s="4" t="s">
        <v>26</v>
      </c>
      <c r="T63" s="4">
        <v>1600000</v>
      </c>
      <c r="U63" s="4" t="s">
        <v>26</v>
      </c>
    </row>
    <row r="64" spans="1:21" ht="16" x14ac:dyDescent="0.2">
      <c r="A64" s="3" t="s">
        <v>75</v>
      </c>
      <c r="B64" s="4" t="s">
        <v>26</v>
      </c>
      <c r="C64" s="4" t="s">
        <v>26</v>
      </c>
      <c r="D64" s="4" t="s">
        <v>26</v>
      </c>
      <c r="E64" s="4" t="s">
        <v>26</v>
      </c>
      <c r="F64" s="4" t="s">
        <v>26</v>
      </c>
      <c r="G64" s="4" t="s">
        <v>26</v>
      </c>
      <c r="H64" s="4" t="s">
        <v>26</v>
      </c>
      <c r="I64" s="4" t="s">
        <v>26</v>
      </c>
      <c r="J64" s="4" t="s">
        <v>26</v>
      </c>
      <c r="K64" s="4" t="s">
        <v>26</v>
      </c>
      <c r="L64" s="4" t="s">
        <v>26</v>
      </c>
      <c r="M64" s="4" t="s">
        <v>26</v>
      </c>
      <c r="N64" s="4" t="s">
        <v>26</v>
      </c>
      <c r="O64" s="4" t="s">
        <v>26</v>
      </c>
      <c r="P64" s="4" t="s">
        <v>26</v>
      </c>
      <c r="Q64" s="5" t="s">
        <v>26</v>
      </c>
      <c r="R64" s="4" t="s">
        <v>26</v>
      </c>
      <c r="S64" s="4" t="s">
        <v>26</v>
      </c>
      <c r="T64" s="4" t="s">
        <v>26</v>
      </c>
      <c r="U64" s="4" t="s">
        <v>26</v>
      </c>
    </row>
    <row r="65" spans="1:21" ht="16" x14ac:dyDescent="0.2">
      <c r="A65" s="3" t="s">
        <v>76</v>
      </c>
      <c r="B65" s="4" t="s">
        <v>26</v>
      </c>
      <c r="C65" s="4" t="s">
        <v>26</v>
      </c>
      <c r="D65" s="4" t="s">
        <v>26</v>
      </c>
      <c r="E65" s="4" t="s">
        <v>26</v>
      </c>
      <c r="F65" s="4" t="s">
        <v>26</v>
      </c>
      <c r="G65" s="4" t="s">
        <v>26</v>
      </c>
      <c r="H65" s="4" t="s">
        <v>26</v>
      </c>
      <c r="I65" s="4" t="s">
        <v>26</v>
      </c>
      <c r="J65" s="4" t="s">
        <v>26</v>
      </c>
      <c r="K65" s="4" t="s">
        <v>26</v>
      </c>
      <c r="L65" s="4" t="s">
        <v>26</v>
      </c>
      <c r="M65" s="4" t="s">
        <v>26</v>
      </c>
      <c r="N65" s="4" t="s">
        <v>26</v>
      </c>
      <c r="O65" s="4" t="s">
        <v>26</v>
      </c>
      <c r="P65" s="4" t="s">
        <v>26</v>
      </c>
      <c r="Q65" s="5" t="s">
        <v>26</v>
      </c>
      <c r="R65" s="4" t="s">
        <v>26</v>
      </c>
      <c r="S65" s="4" t="s">
        <v>26</v>
      </c>
      <c r="T65" s="4" t="s">
        <v>26</v>
      </c>
      <c r="U65" s="4" t="s">
        <v>26</v>
      </c>
    </row>
    <row r="66" spans="1:21" ht="16" x14ac:dyDescent="0.2">
      <c r="A66" s="3" t="s">
        <v>77</v>
      </c>
      <c r="B66" s="4" t="s">
        <v>26</v>
      </c>
      <c r="C66" s="4" t="s">
        <v>26</v>
      </c>
      <c r="D66" s="4" t="s">
        <v>26</v>
      </c>
      <c r="E66" s="4" t="s">
        <v>26</v>
      </c>
      <c r="F66" s="4" t="s">
        <v>26</v>
      </c>
      <c r="G66" s="4" t="s">
        <v>26</v>
      </c>
      <c r="H66" s="4" t="s">
        <v>26</v>
      </c>
      <c r="I66" s="4" t="s">
        <v>26</v>
      </c>
      <c r="J66" s="4" t="s">
        <v>26</v>
      </c>
      <c r="K66" s="4" t="s">
        <v>26</v>
      </c>
      <c r="L66" s="4" t="s">
        <v>26</v>
      </c>
      <c r="M66" s="4" t="s">
        <v>26</v>
      </c>
      <c r="N66" s="4" t="s">
        <v>26</v>
      </c>
      <c r="O66" s="4" t="s">
        <v>26</v>
      </c>
      <c r="P66" s="4" t="s">
        <v>26</v>
      </c>
      <c r="Q66" s="5" t="s">
        <v>26</v>
      </c>
      <c r="R66" s="4" t="s">
        <v>26</v>
      </c>
      <c r="S66" s="4" t="s">
        <v>26</v>
      </c>
      <c r="T66" s="4" t="s">
        <v>26</v>
      </c>
      <c r="U66" s="4" t="s">
        <v>26</v>
      </c>
    </row>
    <row r="67" spans="1:21" ht="16" x14ac:dyDescent="0.2">
      <c r="A67" s="3" t="s">
        <v>78</v>
      </c>
      <c r="B67" s="4" t="s">
        <v>26</v>
      </c>
      <c r="C67" s="4" t="s">
        <v>26</v>
      </c>
      <c r="D67" s="4" t="s">
        <v>26</v>
      </c>
      <c r="E67" s="4" t="s">
        <v>26</v>
      </c>
      <c r="F67" s="4" t="s">
        <v>26</v>
      </c>
      <c r="G67" s="4" t="s">
        <v>26</v>
      </c>
      <c r="H67" s="4" t="s">
        <v>26</v>
      </c>
      <c r="I67" s="4" t="s">
        <v>26</v>
      </c>
      <c r="J67" s="4" t="s">
        <v>26</v>
      </c>
      <c r="K67" s="4" t="s">
        <v>26</v>
      </c>
      <c r="L67" s="4" t="s">
        <v>26</v>
      </c>
      <c r="M67" s="4" t="s">
        <v>26</v>
      </c>
      <c r="N67" s="4" t="s">
        <v>26</v>
      </c>
      <c r="O67" s="4" t="s">
        <v>26</v>
      </c>
      <c r="P67" s="4" t="s">
        <v>26</v>
      </c>
      <c r="Q67" s="5" t="s">
        <v>26</v>
      </c>
      <c r="R67" s="4" t="s">
        <v>26</v>
      </c>
      <c r="S67" s="4" t="s">
        <v>26</v>
      </c>
      <c r="T67" s="4" t="s">
        <v>26</v>
      </c>
      <c r="U67" s="4" t="s">
        <v>26</v>
      </c>
    </row>
    <row r="68" spans="1:21" ht="16" x14ac:dyDescent="0.2">
      <c r="A68" s="3" t="s">
        <v>79</v>
      </c>
      <c r="B68" s="4" t="s">
        <v>26</v>
      </c>
      <c r="C68" s="4" t="s">
        <v>26</v>
      </c>
      <c r="D68" s="4" t="s">
        <v>26</v>
      </c>
      <c r="E68" s="4" t="s">
        <v>26</v>
      </c>
      <c r="F68" s="4" t="s">
        <v>26</v>
      </c>
      <c r="G68" s="4" t="s">
        <v>26</v>
      </c>
      <c r="H68" s="4" t="s">
        <v>26</v>
      </c>
      <c r="I68" s="4" t="s">
        <v>26</v>
      </c>
      <c r="J68" s="4" t="s">
        <v>26</v>
      </c>
      <c r="K68" s="4" t="s">
        <v>26</v>
      </c>
      <c r="L68" s="4" t="s">
        <v>26</v>
      </c>
      <c r="M68" s="4" t="s">
        <v>26</v>
      </c>
      <c r="N68" s="4" t="s">
        <v>26</v>
      </c>
      <c r="O68" s="4" t="s">
        <v>26</v>
      </c>
      <c r="P68" s="4" t="s">
        <v>26</v>
      </c>
      <c r="Q68" s="5" t="s">
        <v>26</v>
      </c>
      <c r="R68" s="4" t="s">
        <v>26</v>
      </c>
      <c r="S68" s="4" t="s">
        <v>26</v>
      </c>
      <c r="T68" s="4" t="s">
        <v>26</v>
      </c>
      <c r="U68" s="4" t="s">
        <v>26</v>
      </c>
    </row>
    <row r="69" spans="1:21" ht="16" x14ac:dyDescent="0.2">
      <c r="A69" s="3" t="s">
        <v>80</v>
      </c>
      <c r="B69" s="4" t="s">
        <v>26</v>
      </c>
      <c r="C69" s="4" t="s">
        <v>26</v>
      </c>
      <c r="D69" s="4" t="s">
        <v>26</v>
      </c>
      <c r="E69" s="4" t="s">
        <v>26</v>
      </c>
      <c r="F69" s="4" t="s">
        <v>26</v>
      </c>
      <c r="G69" s="4" t="s">
        <v>26</v>
      </c>
      <c r="H69" s="4" t="s">
        <v>26</v>
      </c>
      <c r="I69" s="4" t="s">
        <v>26</v>
      </c>
      <c r="J69" s="4" t="s">
        <v>26</v>
      </c>
      <c r="K69" s="4" t="s">
        <v>26</v>
      </c>
      <c r="L69" s="4" t="s">
        <v>26</v>
      </c>
      <c r="M69" s="4" t="s">
        <v>26</v>
      </c>
      <c r="N69" s="4" t="s">
        <v>26</v>
      </c>
      <c r="O69" s="4" t="s">
        <v>26</v>
      </c>
      <c r="P69" s="4" t="s">
        <v>26</v>
      </c>
      <c r="Q69" s="5" t="s">
        <v>26</v>
      </c>
      <c r="R69" s="4" t="s">
        <v>26</v>
      </c>
      <c r="S69" s="4" t="s">
        <v>26</v>
      </c>
      <c r="T69" s="4" t="s">
        <v>26</v>
      </c>
      <c r="U69" s="4" t="s">
        <v>26</v>
      </c>
    </row>
    <row r="70" spans="1:21" ht="16" x14ac:dyDescent="0.2">
      <c r="A70" s="3" t="s">
        <v>81</v>
      </c>
      <c r="B70" s="4">
        <v>724065000</v>
      </c>
      <c r="C70" s="4">
        <v>168759000</v>
      </c>
      <c r="D70" s="4">
        <v>102217000</v>
      </c>
      <c r="E70" s="4">
        <v>86598000</v>
      </c>
      <c r="F70" s="4">
        <v>113607000</v>
      </c>
      <c r="G70" s="4">
        <v>66283000</v>
      </c>
      <c r="H70" s="4">
        <v>52475000</v>
      </c>
      <c r="I70" s="4">
        <v>39856000</v>
      </c>
      <c r="J70" s="4">
        <v>31384000</v>
      </c>
      <c r="K70" s="4">
        <v>19944000</v>
      </c>
      <c r="L70" s="4">
        <v>36885000</v>
      </c>
      <c r="M70" s="4">
        <v>43174000</v>
      </c>
      <c r="N70" s="4">
        <v>42819000</v>
      </c>
      <c r="O70" s="4">
        <v>49977000</v>
      </c>
      <c r="P70" s="4">
        <v>50200000</v>
      </c>
      <c r="Q70" s="5">
        <v>58900000</v>
      </c>
      <c r="R70" s="4">
        <v>50200000</v>
      </c>
      <c r="S70" s="4">
        <v>58100000</v>
      </c>
      <c r="T70" s="4">
        <v>54900000</v>
      </c>
      <c r="U70" s="4">
        <v>58900000</v>
      </c>
    </row>
    <row r="71" spans="1:21" ht="16" x14ac:dyDescent="0.2">
      <c r="A71" s="3" t="s">
        <v>82</v>
      </c>
      <c r="B71" s="4" t="s">
        <v>26</v>
      </c>
      <c r="C71" s="4" t="s">
        <v>26</v>
      </c>
      <c r="D71" s="4" t="s">
        <v>26</v>
      </c>
      <c r="E71" s="4" t="s">
        <v>26</v>
      </c>
      <c r="F71" s="4" t="s">
        <v>26</v>
      </c>
      <c r="G71" s="4" t="s">
        <v>26</v>
      </c>
      <c r="H71" s="4" t="s">
        <v>26</v>
      </c>
      <c r="I71" s="4" t="s">
        <v>26</v>
      </c>
      <c r="J71" s="4" t="s">
        <v>26</v>
      </c>
      <c r="K71" s="4" t="s">
        <v>26</v>
      </c>
      <c r="L71" s="4" t="s">
        <v>26</v>
      </c>
      <c r="M71" s="4" t="s">
        <v>26</v>
      </c>
      <c r="N71" s="4" t="s">
        <v>26</v>
      </c>
      <c r="O71" s="4" t="s">
        <v>26</v>
      </c>
      <c r="P71" s="4" t="s">
        <v>26</v>
      </c>
      <c r="Q71" s="5" t="s">
        <v>26</v>
      </c>
      <c r="R71" s="4" t="s">
        <v>26</v>
      </c>
      <c r="S71" s="4" t="s">
        <v>26</v>
      </c>
      <c r="T71" s="4" t="s">
        <v>26</v>
      </c>
      <c r="U71" s="4" t="s">
        <v>26</v>
      </c>
    </row>
    <row r="72" spans="1:21" ht="16" x14ac:dyDescent="0.2">
      <c r="A72" s="3" t="s">
        <v>83</v>
      </c>
      <c r="B72" s="4" t="s">
        <v>26</v>
      </c>
      <c r="C72" s="4" t="s">
        <v>26</v>
      </c>
      <c r="D72" s="4" t="s">
        <v>26</v>
      </c>
      <c r="E72" s="4" t="s">
        <v>26</v>
      </c>
      <c r="F72" s="4" t="s">
        <v>26</v>
      </c>
      <c r="G72" s="4" t="s">
        <v>26</v>
      </c>
      <c r="H72" s="4" t="s">
        <v>26</v>
      </c>
      <c r="I72" s="4" t="s">
        <v>26</v>
      </c>
      <c r="J72" s="4" t="s">
        <v>26</v>
      </c>
      <c r="K72" s="4" t="s">
        <v>26</v>
      </c>
      <c r="L72" s="4" t="s">
        <v>26</v>
      </c>
      <c r="M72" s="4" t="s">
        <v>26</v>
      </c>
      <c r="N72" s="4" t="s">
        <v>26</v>
      </c>
      <c r="O72" s="4" t="s">
        <v>26</v>
      </c>
      <c r="P72" s="4" t="s">
        <v>26</v>
      </c>
      <c r="Q72" s="5" t="s">
        <v>26</v>
      </c>
      <c r="R72" s="4" t="s">
        <v>26</v>
      </c>
      <c r="S72" s="4" t="s">
        <v>26</v>
      </c>
      <c r="T72" s="4" t="s">
        <v>26</v>
      </c>
      <c r="U72" s="4" t="s">
        <v>26</v>
      </c>
    </row>
    <row r="73" spans="1:21" ht="16" x14ac:dyDescent="0.2">
      <c r="A73" s="3" t="s">
        <v>84</v>
      </c>
      <c r="B73" s="4" t="s">
        <v>26</v>
      </c>
      <c r="C73" s="4" t="s">
        <v>26</v>
      </c>
      <c r="D73" s="4" t="s">
        <v>26</v>
      </c>
      <c r="E73" s="4" t="s">
        <v>26</v>
      </c>
      <c r="F73" s="4" t="s">
        <v>26</v>
      </c>
      <c r="G73" s="4" t="s">
        <v>26</v>
      </c>
      <c r="H73" s="4" t="s">
        <v>26</v>
      </c>
      <c r="I73" s="4" t="s">
        <v>26</v>
      </c>
      <c r="J73" s="4" t="s">
        <v>26</v>
      </c>
      <c r="K73" s="4" t="s">
        <v>26</v>
      </c>
      <c r="L73" s="4" t="s">
        <v>26</v>
      </c>
      <c r="M73" s="4" t="s">
        <v>26</v>
      </c>
      <c r="N73" s="4" t="s">
        <v>26</v>
      </c>
      <c r="O73" s="4" t="s">
        <v>26</v>
      </c>
      <c r="P73" s="4" t="s">
        <v>26</v>
      </c>
      <c r="Q73" s="5" t="s">
        <v>26</v>
      </c>
      <c r="R73" s="4" t="s">
        <v>26</v>
      </c>
      <c r="S73" s="4" t="s">
        <v>26</v>
      </c>
      <c r="T73" s="4" t="s">
        <v>26</v>
      </c>
      <c r="U73" s="4" t="s">
        <v>26</v>
      </c>
    </row>
    <row r="74" spans="1:21" ht="16" x14ac:dyDescent="0.2">
      <c r="A74" s="3" t="s">
        <v>85</v>
      </c>
      <c r="B74" s="4" t="s">
        <v>26</v>
      </c>
      <c r="C74" s="4" t="s">
        <v>26</v>
      </c>
      <c r="D74" s="4" t="s">
        <v>26</v>
      </c>
      <c r="E74" s="4" t="s">
        <v>26</v>
      </c>
      <c r="F74" s="4" t="s">
        <v>26</v>
      </c>
      <c r="G74" s="4" t="s">
        <v>26</v>
      </c>
      <c r="H74" s="4" t="s">
        <v>26</v>
      </c>
      <c r="I74" s="4" t="s">
        <v>26</v>
      </c>
      <c r="J74" s="4" t="s">
        <v>26</v>
      </c>
      <c r="K74" s="4" t="s">
        <v>26</v>
      </c>
      <c r="L74" s="4" t="s">
        <v>26</v>
      </c>
      <c r="M74" s="4" t="s">
        <v>26</v>
      </c>
      <c r="N74" s="4" t="s">
        <v>26</v>
      </c>
      <c r="O74" s="4" t="s">
        <v>26</v>
      </c>
      <c r="P74" s="4" t="s">
        <v>26</v>
      </c>
      <c r="Q74" s="5" t="s">
        <v>26</v>
      </c>
      <c r="R74" s="4" t="s">
        <v>26</v>
      </c>
      <c r="S74" s="4" t="s">
        <v>26</v>
      </c>
      <c r="T74" s="4" t="s">
        <v>26</v>
      </c>
      <c r="U74" s="4" t="s">
        <v>26</v>
      </c>
    </row>
    <row r="75" spans="1:21" ht="16" x14ac:dyDescent="0.2">
      <c r="A75" s="3" t="s">
        <v>86</v>
      </c>
      <c r="B75" s="4" t="s">
        <v>26</v>
      </c>
      <c r="C75" s="4" t="s">
        <v>26</v>
      </c>
      <c r="D75" s="4" t="s">
        <v>26</v>
      </c>
      <c r="E75" s="4" t="s">
        <v>26</v>
      </c>
      <c r="F75" s="4" t="s">
        <v>26</v>
      </c>
      <c r="G75" s="4" t="s">
        <v>26</v>
      </c>
      <c r="H75" s="4" t="s">
        <v>26</v>
      </c>
      <c r="I75" s="4" t="s">
        <v>26</v>
      </c>
      <c r="J75" s="4" t="s">
        <v>26</v>
      </c>
      <c r="K75" s="4" t="s">
        <v>26</v>
      </c>
      <c r="L75" s="4" t="s">
        <v>26</v>
      </c>
      <c r="M75" s="4" t="s">
        <v>26</v>
      </c>
      <c r="N75" s="4" t="s">
        <v>26</v>
      </c>
      <c r="O75" s="4" t="s">
        <v>26</v>
      </c>
      <c r="P75" s="4" t="s">
        <v>26</v>
      </c>
      <c r="Q75" s="5" t="s">
        <v>26</v>
      </c>
      <c r="R75" s="4" t="s">
        <v>26</v>
      </c>
      <c r="S75" s="4" t="s">
        <v>26</v>
      </c>
      <c r="T75" s="4" t="s">
        <v>26</v>
      </c>
      <c r="U75" s="4" t="s">
        <v>26</v>
      </c>
    </row>
    <row r="76" spans="1:21" ht="16" x14ac:dyDescent="0.2">
      <c r="A76" s="3" t="s">
        <v>87</v>
      </c>
      <c r="B76" s="4">
        <v>948397000</v>
      </c>
      <c r="C76" s="4">
        <v>761086000</v>
      </c>
      <c r="D76" s="4">
        <v>266049000</v>
      </c>
      <c r="E76" s="4">
        <v>408398000</v>
      </c>
      <c r="F76" s="4">
        <v>419012000</v>
      </c>
      <c r="G76" s="4">
        <v>857568000</v>
      </c>
      <c r="H76" s="4">
        <v>664252000</v>
      </c>
      <c r="I76" s="4">
        <v>389813000</v>
      </c>
      <c r="J76" s="4">
        <v>492230000</v>
      </c>
      <c r="K76" s="4">
        <v>495035000</v>
      </c>
      <c r="L76" s="4">
        <v>597470000</v>
      </c>
      <c r="M76" s="4">
        <v>575420000</v>
      </c>
      <c r="N76" s="4">
        <v>548970000</v>
      </c>
      <c r="O76" s="4">
        <v>715029000</v>
      </c>
      <c r="P76" s="4">
        <v>694700000</v>
      </c>
      <c r="Q76" s="5">
        <v>688900000</v>
      </c>
      <c r="R76" s="4">
        <v>694700000</v>
      </c>
      <c r="S76" s="4">
        <v>683900000</v>
      </c>
      <c r="T76" s="4">
        <v>679800000</v>
      </c>
      <c r="U76" s="4">
        <v>688900000</v>
      </c>
    </row>
    <row r="77" spans="1:21" ht="16" x14ac:dyDescent="0.2">
      <c r="A77" s="3" t="s">
        <v>88</v>
      </c>
      <c r="B77" s="4">
        <v>382241000</v>
      </c>
      <c r="C77" s="4">
        <v>403821000</v>
      </c>
      <c r="D77" s="4">
        <v>190319000</v>
      </c>
      <c r="E77" s="4">
        <v>327136000</v>
      </c>
      <c r="F77" s="4">
        <v>64720000</v>
      </c>
      <c r="G77" s="4">
        <v>23555000</v>
      </c>
      <c r="H77" s="4">
        <v>-56049000</v>
      </c>
      <c r="I77" s="4">
        <v>-130183000</v>
      </c>
      <c r="J77" s="4">
        <v>-198659000</v>
      </c>
      <c r="K77" s="4">
        <v>-225137000</v>
      </c>
      <c r="L77" s="4">
        <v>-243358000</v>
      </c>
      <c r="M77" s="4">
        <v>-266371000</v>
      </c>
      <c r="N77" s="4">
        <v>-220483000</v>
      </c>
      <c r="O77" s="4">
        <v>-198540000</v>
      </c>
      <c r="P77" s="4">
        <v>-242800000</v>
      </c>
      <c r="Q77" s="5">
        <v>247000000</v>
      </c>
      <c r="R77" s="4">
        <v>-242800000</v>
      </c>
      <c r="S77" s="4">
        <v>224900000</v>
      </c>
      <c r="T77" s="4">
        <v>222800000</v>
      </c>
      <c r="U77" s="4">
        <v>247000000</v>
      </c>
    </row>
    <row r="78" spans="1:21" ht="16" x14ac:dyDescent="0.2">
      <c r="A78" s="3" t="s">
        <v>89</v>
      </c>
      <c r="B78" s="4">
        <v>692977000</v>
      </c>
      <c r="C78" s="4">
        <v>731195000</v>
      </c>
      <c r="D78" s="4">
        <v>422610000</v>
      </c>
      <c r="E78" s="4">
        <v>594232000</v>
      </c>
      <c r="F78" s="4">
        <v>333861000</v>
      </c>
      <c r="G78" s="4">
        <v>339653000</v>
      </c>
      <c r="H78" s="4">
        <v>319028000</v>
      </c>
      <c r="I78" s="4">
        <v>295570000</v>
      </c>
      <c r="J78" s="4">
        <v>266125000</v>
      </c>
      <c r="K78" s="4">
        <v>263513000</v>
      </c>
      <c r="L78" s="4">
        <v>253905000</v>
      </c>
      <c r="M78" s="4">
        <v>250283000</v>
      </c>
      <c r="N78" s="4">
        <v>245571000</v>
      </c>
      <c r="O78" s="4">
        <v>251223000</v>
      </c>
      <c r="P78" s="4">
        <v>232000000</v>
      </c>
      <c r="Q78" s="5">
        <v>746500000</v>
      </c>
      <c r="R78" s="4">
        <v>232000000</v>
      </c>
      <c r="S78" s="4">
        <v>224900000</v>
      </c>
      <c r="T78" s="4">
        <v>222800000</v>
      </c>
      <c r="U78" s="4">
        <v>746500000</v>
      </c>
    </row>
    <row r="79" spans="1:21" ht="16" x14ac:dyDescent="0.2">
      <c r="A79" s="3" t="s">
        <v>90</v>
      </c>
      <c r="B79" s="4">
        <v>310736000</v>
      </c>
      <c r="C79" s="4">
        <v>327374000</v>
      </c>
      <c r="D79" s="4">
        <v>232291000</v>
      </c>
      <c r="E79" s="4">
        <v>267096000</v>
      </c>
      <c r="F79" s="4">
        <v>269141000</v>
      </c>
      <c r="G79" s="4">
        <v>316098000</v>
      </c>
      <c r="H79" s="4">
        <v>375077000</v>
      </c>
      <c r="I79" s="4">
        <v>425753000</v>
      </c>
      <c r="J79" s="4">
        <v>464784000</v>
      </c>
      <c r="K79" s="4">
        <v>488650000</v>
      </c>
      <c r="L79" s="4">
        <v>497263000</v>
      </c>
      <c r="M79" s="4">
        <v>516654000</v>
      </c>
      <c r="N79" s="4">
        <v>466054000</v>
      </c>
      <c r="O79" s="4">
        <v>449763000</v>
      </c>
      <c r="P79" s="4">
        <v>474800000</v>
      </c>
      <c r="Q79" s="5">
        <v>499500000</v>
      </c>
      <c r="R79" s="4">
        <v>474800000</v>
      </c>
      <c r="S79" s="4" t="s">
        <v>26</v>
      </c>
      <c r="T79" s="4" t="s">
        <v>26</v>
      </c>
      <c r="U79" s="4">
        <v>499500000</v>
      </c>
    </row>
    <row r="80" spans="1:21" ht="16" x14ac:dyDescent="0.2">
      <c r="A80" s="3" t="s">
        <v>91</v>
      </c>
      <c r="B80" s="4" t="s">
        <v>26</v>
      </c>
      <c r="C80" s="4">
        <v>7146000</v>
      </c>
      <c r="D80" s="4" t="s">
        <v>26</v>
      </c>
      <c r="E80" s="4">
        <v>413000</v>
      </c>
      <c r="F80" s="4">
        <v>413000</v>
      </c>
      <c r="G80" s="4" t="s">
        <v>26</v>
      </c>
      <c r="H80" s="4" t="s">
        <v>26</v>
      </c>
      <c r="I80" s="4" t="s">
        <v>26</v>
      </c>
      <c r="J80" s="4" t="s">
        <v>26</v>
      </c>
      <c r="K80" s="4" t="s">
        <v>26</v>
      </c>
      <c r="L80" s="4" t="s">
        <v>26</v>
      </c>
      <c r="M80" s="4" t="s">
        <v>26</v>
      </c>
      <c r="N80" s="4" t="s">
        <v>26</v>
      </c>
      <c r="O80" s="4" t="s">
        <v>26</v>
      </c>
      <c r="P80" s="4" t="s">
        <v>26</v>
      </c>
      <c r="Q80" s="5" t="s">
        <v>26</v>
      </c>
      <c r="R80" s="4" t="s">
        <v>26</v>
      </c>
      <c r="S80" s="4" t="s">
        <v>26</v>
      </c>
      <c r="T80" s="4" t="s">
        <v>26</v>
      </c>
      <c r="U80" s="4" t="s">
        <v>26</v>
      </c>
    </row>
    <row r="81" spans="1:21" ht="16" x14ac:dyDescent="0.2">
      <c r="A81" s="3" t="s">
        <v>92</v>
      </c>
      <c r="B81" s="4" t="s">
        <v>26</v>
      </c>
      <c r="C81" s="4">
        <v>7146000</v>
      </c>
      <c r="D81" s="4" t="s">
        <v>26</v>
      </c>
      <c r="E81" s="4">
        <v>413000</v>
      </c>
      <c r="F81" s="4">
        <v>413000</v>
      </c>
      <c r="G81" s="4" t="s">
        <v>26</v>
      </c>
      <c r="H81" s="4" t="s">
        <v>26</v>
      </c>
      <c r="I81" s="4" t="s">
        <v>26</v>
      </c>
      <c r="J81" s="4" t="s">
        <v>26</v>
      </c>
      <c r="K81" s="4" t="s">
        <v>26</v>
      </c>
      <c r="L81" s="4" t="s">
        <v>26</v>
      </c>
      <c r="M81" s="4" t="s">
        <v>26</v>
      </c>
      <c r="N81" s="4" t="s">
        <v>26</v>
      </c>
      <c r="O81" s="4" t="s">
        <v>26</v>
      </c>
      <c r="P81" s="4" t="s">
        <v>26</v>
      </c>
      <c r="Q81" s="5" t="s">
        <v>26</v>
      </c>
      <c r="R81" s="4" t="s">
        <v>26</v>
      </c>
      <c r="S81" s="4" t="s">
        <v>26</v>
      </c>
      <c r="T81" s="4" t="s">
        <v>26</v>
      </c>
      <c r="U81" s="4" t="s">
        <v>26</v>
      </c>
    </row>
    <row r="82" spans="1:21" ht="16" x14ac:dyDescent="0.2">
      <c r="A82" s="3" t="s">
        <v>93</v>
      </c>
      <c r="B82" s="4" t="s">
        <v>26</v>
      </c>
      <c r="C82" s="4" t="s">
        <v>26</v>
      </c>
      <c r="D82" s="4" t="s">
        <v>26</v>
      </c>
      <c r="E82" s="4" t="s">
        <v>26</v>
      </c>
      <c r="F82" s="4" t="s">
        <v>26</v>
      </c>
      <c r="G82" s="4" t="s">
        <v>26</v>
      </c>
      <c r="H82" s="4" t="s">
        <v>26</v>
      </c>
      <c r="I82" s="4" t="s">
        <v>26</v>
      </c>
      <c r="J82" s="4" t="s">
        <v>26</v>
      </c>
      <c r="K82" s="4" t="s">
        <v>26</v>
      </c>
      <c r="L82" s="4" t="s">
        <v>26</v>
      </c>
      <c r="M82" s="4" t="s">
        <v>26</v>
      </c>
      <c r="N82" s="4" t="s">
        <v>26</v>
      </c>
      <c r="O82" s="4" t="s">
        <v>26</v>
      </c>
      <c r="P82" s="4" t="s">
        <v>26</v>
      </c>
      <c r="Q82" s="5" t="s">
        <v>26</v>
      </c>
      <c r="R82" s="4" t="s">
        <v>26</v>
      </c>
      <c r="S82" s="4" t="s">
        <v>26</v>
      </c>
      <c r="T82" s="4" t="s">
        <v>26</v>
      </c>
      <c r="U82" s="4" t="s">
        <v>26</v>
      </c>
    </row>
    <row r="83" spans="1:21" ht="16" x14ac:dyDescent="0.2">
      <c r="A83" s="3" t="s">
        <v>94</v>
      </c>
      <c r="B83" s="4">
        <v>566156000</v>
      </c>
      <c r="C83" s="4">
        <v>350119000</v>
      </c>
      <c r="D83" s="4">
        <v>75730000</v>
      </c>
      <c r="E83" s="4">
        <v>80849000</v>
      </c>
      <c r="F83" s="4">
        <v>353879000</v>
      </c>
      <c r="G83" s="4">
        <v>834013000</v>
      </c>
      <c r="H83" s="4">
        <v>720301000</v>
      </c>
      <c r="I83" s="4">
        <v>519996000</v>
      </c>
      <c r="J83" s="4">
        <v>690889000</v>
      </c>
      <c r="K83" s="4">
        <v>720172000</v>
      </c>
      <c r="L83" s="4">
        <v>840828000</v>
      </c>
      <c r="M83" s="4">
        <v>841791000</v>
      </c>
      <c r="N83" s="4">
        <v>769453000</v>
      </c>
      <c r="O83" s="4">
        <v>913569000</v>
      </c>
      <c r="P83" s="4">
        <v>937500000</v>
      </c>
      <c r="Q83" s="5">
        <v>441900000</v>
      </c>
      <c r="R83" s="4">
        <v>937500000</v>
      </c>
      <c r="S83" s="4">
        <v>459000000</v>
      </c>
      <c r="T83" s="4">
        <v>457000000</v>
      </c>
      <c r="U83" s="4">
        <v>441900000</v>
      </c>
    </row>
    <row r="84" spans="1:21" ht="16" x14ac:dyDescent="0.2">
      <c r="A84" s="3" t="s">
        <v>95</v>
      </c>
      <c r="B84" s="4">
        <v>318421000</v>
      </c>
      <c r="C84" s="4">
        <v>312400000</v>
      </c>
      <c r="D84" s="4">
        <v>55146000</v>
      </c>
      <c r="E84" s="4">
        <v>53848000</v>
      </c>
      <c r="F84" s="4">
        <v>52527000</v>
      </c>
      <c r="G84" s="4">
        <v>52527000</v>
      </c>
      <c r="H84" s="4">
        <v>52527000</v>
      </c>
      <c r="I84" s="4">
        <v>52527000</v>
      </c>
      <c r="J84" s="4">
        <v>197527000</v>
      </c>
      <c r="K84" s="4">
        <v>197527000</v>
      </c>
      <c r="L84" s="4">
        <v>197527000</v>
      </c>
      <c r="M84" s="4">
        <v>197527000</v>
      </c>
      <c r="N84" s="4">
        <v>197527000</v>
      </c>
      <c r="O84" s="4">
        <v>197527000</v>
      </c>
      <c r="P84" s="4">
        <v>197500000</v>
      </c>
      <c r="Q84" s="5">
        <v>197500000</v>
      </c>
      <c r="R84" s="4">
        <v>197500000</v>
      </c>
      <c r="S84" s="4">
        <v>197500000</v>
      </c>
      <c r="T84" s="4">
        <v>197500000</v>
      </c>
      <c r="U84" s="4">
        <v>197500000</v>
      </c>
    </row>
    <row r="85" spans="1:21" ht="16" x14ac:dyDescent="0.2">
      <c r="A85" s="3" t="s">
        <v>96</v>
      </c>
      <c r="B85" s="4">
        <v>283109000</v>
      </c>
      <c r="C85" s="4">
        <v>289980000</v>
      </c>
      <c r="D85" s="4">
        <v>52527000</v>
      </c>
      <c r="E85" s="4">
        <v>52527000</v>
      </c>
      <c r="F85" s="4">
        <v>52527000</v>
      </c>
      <c r="G85" s="4">
        <v>52527000</v>
      </c>
      <c r="H85" s="4">
        <v>52527000</v>
      </c>
      <c r="I85" s="4">
        <v>52527000</v>
      </c>
      <c r="J85" s="4">
        <v>52527000</v>
      </c>
      <c r="K85" s="4">
        <v>52527000</v>
      </c>
      <c r="L85" s="4">
        <v>52527000</v>
      </c>
      <c r="M85" s="4">
        <v>52527000</v>
      </c>
      <c r="N85" s="4">
        <v>52527000</v>
      </c>
      <c r="O85" s="4">
        <v>52527000</v>
      </c>
      <c r="P85" s="4">
        <v>52500000</v>
      </c>
      <c r="Q85" s="5">
        <v>52500000</v>
      </c>
      <c r="R85" s="4">
        <v>52500000</v>
      </c>
      <c r="S85" s="4">
        <v>52500000</v>
      </c>
      <c r="T85" s="4">
        <v>52500000</v>
      </c>
      <c r="U85" s="4">
        <v>52500000</v>
      </c>
    </row>
    <row r="86" spans="1:21" ht="16" x14ac:dyDescent="0.2">
      <c r="A86" s="3" t="s">
        <v>97</v>
      </c>
      <c r="B86" s="4">
        <v>35312000</v>
      </c>
      <c r="C86" s="4">
        <v>22420000</v>
      </c>
      <c r="D86" s="4">
        <v>2619000</v>
      </c>
      <c r="E86" s="4">
        <v>1321000</v>
      </c>
      <c r="F86" s="4" t="s">
        <v>26</v>
      </c>
      <c r="G86" s="4" t="s">
        <v>26</v>
      </c>
      <c r="H86" s="4" t="s">
        <v>26</v>
      </c>
      <c r="I86" s="4" t="s">
        <v>26</v>
      </c>
      <c r="J86" s="4">
        <v>145000000</v>
      </c>
      <c r="K86" s="4">
        <v>145000000</v>
      </c>
      <c r="L86" s="4">
        <v>145000000</v>
      </c>
      <c r="M86" s="4">
        <v>145000000</v>
      </c>
      <c r="N86" s="4">
        <v>145000000</v>
      </c>
      <c r="O86" s="4">
        <v>145000000</v>
      </c>
      <c r="P86" s="4">
        <v>145000000</v>
      </c>
      <c r="Q86" s="5">
        <v>145000000</v>
      </c>
      <c r="R86" s="4">
        <v>145000000</v>
      </c>
      <c r="S86" s="4">
        <v>145000000</v>
      </c>
      <c r="T86" s="4">
        <v>145000000</v>
      </c>
      <c r="U86" s="4">
        <v>145000000</v>
      </c>
    </row>
    <row r="87" spans="1:21" ht="16" x14ac:dyDescent="0.2">
      <c r="A87" s="3" t="s">
        <v>98</v>
      </c>
      <c r="B87" s="4" t="s">
        <v>26</v>
      </c>
      <c r="C87" s="4" t="s">
        <v>26</v>
      </c>
      <c r="D87" s="4" t="s">
        <v>26</v>
      </c>
      <c r="E87" s="4" t="s">
        <v>26</v>
      </c>
      <c r="F87" s="4" t="s">
        <v>26</v>
      </c>
      <c r="G87" s="4" t="s">
        <v>26</v>
      </c>
      <c r="H87" s="4" t="s">
        <v>26</v>
      </c>
      <c r="I87" s="4" t="s">
        <v>26</v>
      </c>
      <c r="J87" s="4" t="s">
        <v>26</v>
      </c>
      <c r="K87" s="4" t="s">
        <v>26</v>
      </c>
      <c r="L87" s="4" t="s">
        <v>26</v>
      </c>
      <c r="M87" s="4" t="s">
        <v>26</v>
      </c>
      <c r="N87" s="4" t="s">
        <v>26</v>
      </c>
      <c r="O87" s="4" t="s">
        <v>26</v>
      </c>
      <c r="P87" s="4" t="s">
        <v>26</v>
      </c>
      <c r="Q87" s="5" t="s">
        <v>26</v>
      </c>
      <c r="R87" s="4" t="s">
        <v>26</v>
      </c>
      <c r="S87" s="4" t="s">
        <v>26</v>
      </c>
      <c r="T87" s="4" t="s">
        <v>26</v>
      </c>
      <c r="U87" s="4" t="s">
        <v>26</v>
      </c>
    </row>
    <row r="88" spans="1:21" ht="16" x14ac:dyDescent="0.2">
      <c r="A88" s="3" t="s">
        <v>99</v>
      </c>
      <c r="B88" s="4" t="s">
        <v>26</v>
      </c>
      <c r="C88" s="4" t="s">
        <v>26</v>
      </c>
      <c r="D88" s="4" t="s">
        <v>26</v>
      </c>
      <c r="E88" s="4" t="s">
        <v>26</v>
      </c>
      <c r="F88" s="4" t="s">
        <v>26</v>
      </c>
      <c r="G88" s="4" t="s">
        <v>26</v>
      </c>
      <c r="H88" s="4" t="s">
        <v>26</v>
      </c>
      <c r="I88" s="4" t="s">
        <v>26</v>
      </c>
      <c r="J88" s="4" t="s">
        <v>26</v>
      </c>
      <c r="K88" s="4" t="s">
        <v>26</v>
      </c>
      <c r="L88" s="4" t="s">
        <v>26</v>
      </c>
      <c r="M88" s="4" t="s">
        <v>26</v>
      </c>
      <c r="N88" s="4" t="s">
        <v>26</v>
      </c>
      <c r="O88" s="4" t="s">
        <v>26</v>
      </c>
      <c r="P88" s="4" t="s">
        <v>26</v>
      </c>
      <c r="Q88" s="5" t="s">
        <v>26</v>
      </c>
      <c r="R88" s="4" t="s">
        <v>26</v>
      </c>
      <c r="S88" s="4" t="s">
        <v>26</v>
      </c>
      <c r="T88" s="4" t="s">
        <v>26</v>
      </c>
      <c r="U88" s="4" t="s">
        <v>26</v>
      </c>
    </row>
    <row r="89" spans="1:21" ht="16" x14ac:dyDescent="0.2">
      <c r="A89" s="3" t="s">
        <v>100</v>
      </c>
      <c r="B89" s="4">
        <v>247735000</v>
      </c>
      <c r="C89" s="4">
        <v>37719000</v>
      </c>
      <c r="D89" s="4">
        <v>20584000</v>
      </c>
      <c r="E89" s="4">
        <v>27001000</v>
      </c>
      <c r="F89" s="4">
        <v>301352000</v>
      </c>
      <c r="G89" s="4">
        <v>781486000</v>
      </c>
      <c r="H89" s="4">
        <v>667774000</v>
      </c>
      <c r="I89" s="4">
        <v>467469000</v>
      </c>
      <c r="J89" s="4">
        <v>493362000</v>
      </c>
      <c r="K89" s="4">
        <v>522645000</v>
      </c>
      <c r="L89" s="4">
        <v>643301000</v>
      </c>
      <c r="M89" s="4">
        <v>644264000</v>
      </c>
      <c r="N89" s="4">
        <v>571926000</v>
      </c>
      <c r="O89" s="4">
        <v>716042000</v>
      </c>
      <c r="P89" s="4">
        <v>740000000</v>
      </c>
      <c r="Q89" s="5">
        <v>244400000</v>
      </c>
      <c r="R89" s="4">
        <v>740000000</v>
      </c>
      <c r="S89" s="4">
        <v>261500000</v>
      </c>
      <c r="T89" s="4">
        <v>259500000</v>
      </c>
      <c r="U89" s="4">
        <v>244400000</v>
      </c>
    </row>
    <row r="90" spans="1:21" ht="16" x14ac:dyDescent="0.2">
      <c r="A90" s="3" t="s">
        <v>101</v>
      </c>
      <c r="B90" s="4">
        <v>2573232000</v>
      </c>
      <c r="C90" s="4">
        <v>2470144000</v>
      </c>
      <c r="D90" s="4">
        <v>2444006000</v>
      </c>
      <c r="E90" s="4">
        <v>1856179000</v>
      </c>
      <c r="F90" s="4">
        <v>2100532000</v>
      </c>
      <c r="G90" s="4">
        <v>2660767000</v>
      </c>
      <c r="H90" s="4">
        <v>2154859000</v>
      </c>
      <c r="I90" s="4">
        <v>2357737000</v>
      </c>
      <c r="J90" s="4">
        <v>2334572000</v>
      </c>
      <c r="K90" s="4">
        <v>2941188000</v>
      </c>
      <c r="L90" s="4">
        <v>1914504000</v>
      </c>
      <c r="M90" s="4">
        <v>1854009000</v>
      </c>
      <c r="N90" s="4">
        <v>1766910000</v>
      </c>
      <c r="O90" s="4">
        <v>1983764000</v>
      </c>
      <c r="P90" s="4">
        <v>1733400000</v>
      </c>
      <c r="Q90" s="5">
        <v>1695900000</v>
      </c>
      <c r="R90" s="4">
        <v>1733400000</v>
      </c>
      <c r="S90" s="4">
        <v>1757000000</v>
      </c>
      <c r="T90" s="4">
        <v>1677200000</v>
      </c>
      <c r="U90" s="4">
        <v>1695900000</v>
      </c>
    </row>
    <row r="91" spans="1:21" ht="16" x14ac:dyDescent="0.2">
      <c r="A91" s="3" t="s">
        <v>102</v>
      </c>
      <c r="B91" s="4">
        <v>292455000</v>
      </c>
      <c r="C91" s="4">
        <v>241332000</v>
      </c>
      <c r="D91" s="4">
        <v>195235000</v>
      </c>
      <c r="E91" s="4">
        <v>156385000</v>
      </c>
      <c r="F91" s="4">
        <v>130391000</v>
      </c>
      <c r="G91" s="4">
        <v>149276000</v>
      </c>
      <c r="H91" s="4">
        <v>190278000</v>
      </c>
      <c r="I91" s="4">
        <v>188171000</v>
      </c>
      <c r="J91" s="4">
        <v>203920000</v>
      </c>
      <c r="K91" s="4">
        <v>219603000</v>
      </c>
      <c r="L91" s="4">
        <v>215208000</v>
      </c>
      <c r="M91" s="4">
        <v>209988000</v>
      </c>
      <c r="N91" s="4">
        <v>208642000</v>
      </c>
      <c r="O91" s="4">
        <v>226580000</v>
      </c>
      <c r="P91" s="4">
        <v>226500000</v>
      </c>
      <c r="Q91" s="5">
        <v>232200000</v>
      </c>
      <c r="R91" s="4">
        <v>226500000</v>
      </c>
      <c r="S91" s="4">
        <v>239200000</v>
      </c>
      <c r="T91" s="4">
        <v>202200000</v>
      </c>
      <c r="U91" s="4">
        <v>232200000</v>
      </c>
    </row>
    <row r="92" spans="1:21" ht="16" x14ac:dyDescent="0.2">
      <c r="A92" s="3" t="s">
        <v>103</v>
      </c>
      <c r="B92" s="4">
        <v>263535000</v>
      </c>
      <c r="C92" s="4">
        <v>34698000</v>
      </c>
      <c r="D92" s="4">
        <v>13840000</v>
      </c>
      <c r="E92" s="4">
        <v>19283000</v>
      </c>
      <c r="F92" s="4">
        <v>23519000</v>
      </c>
      <c r="G92" s="4">
        <v>24843000</v>
      </c>
      <c r="H92" s="4">
        <v>29335000</v>
      </c>
      <c r="I92" s="4">
        <v>23298000</v>
      </c>
      <c r="J92" s="4">
        <v>19455000</v>
      </c>
      <c r="K92" s="4">
        <v>20923000</v>
      </c>
      <c r="L92" s="4">
        <v>20320000</v>
      </c>
      <c r="M92" s="4">
        <v>16238000</v>
      </c>
      <c r="N92" s="4">
        <v>12340000</v>
      </c>
      <c r="O92" s="4">
        <v>8997000</v>
      </c>
      <c r="P92" s="4">
        <v>9800000</v>
      </c>
      <c r="Q92" s="5">
        <v>9400000</v>
      </c>
      <c r="R92" s="4">
        <v>9800000</v>
      </c>
      <c r="S92" s="4">
        <v>6600000</v>
      </c>
      <c r="T92" s="4">
        <v>7600000</v>
      </c>
      <c r="U92" s="4">
        <v>9400000</v>
      </c>
    </row>
    <row r="93" spans="1:21" ht="16" x14ac:dyDescent="0.2">
      <c r="A93" s="3" t="s">
        <v>104</v>
      </c>
      <c r="B93" s="4" t="s">
        <v>26</v>
      </c>
      <c r="C93" s="4">
        <v>24571000</v>
      </c>
      <c r="D93" s="4">
        <v>41055000</v>
      </c>
      <c r="E93" s="4">
        <v>28441000</v>
      </c>
      <c r="F93" s="4">
        <v>21918000</v>
      </c>
      <c r="G93" s="4">
        <v>19853000</v>
      </c>
      <c r="H93" s="4">
        <v>47079000</v>
      </c>
      <c r="I93" s="4">
        <v>16943000</v>
      </c>
      <c r="J93" s="4">
        <v>23144000</v>
      </c>
      <c r="K93" s="4">
        <v>13477000</v>
      </c>
      <c r="L93" s="4">
        <v>18961000</v>
      </c>
      <c r="M93" s="4">
        <v>30308000</v>
      </c>
      <c r="N93" s="4">
        <v>27194000</v>
      </c>
      <c r="O93" s="4">
        <v>26793000</v>
      </c>
      <c r="P93" s="4">
        <v>37400000</v>
      </c>
      <c r="Q93" s="5">
        <v>43200000</v>
      </c>
      <c r="R93" s="4">
        <v>37400000</v>
      </c>
      <c r="S93" s="4">
        <v>71800000</v>
      </c>
      <c r="T93" s="4">
        <v>32000000</v>
      </c>
      <c r="U93" s="4">
        <v>43200000</v>
      </c>
    </row>
    <row r="94" spans="1:21" ht="16" x14ac:dyDescent="0.2">
      <c r="A94" s="3" t="s">
        <v>105</v>
      </c>
      <c r="B94" s="4" t="s">
        <v>26</v>
      </c>
      <c r="C94" s="4" t="s">
        <v>26</v>
      </c>
      <c r="D94" s="4" t="s">
        <v>26</v>
      </c>
      <c r="E94" s="4" t="s">
        <v>26</v>
      </c>
      <c r="F94" s="4" t="s">
        <v>26</v>
      </c>
      <c r="G94" s="4" t="s">
        <v>26</v>
      </c>
      <c r="H94" s="4" t="s">
        <v>26</v>
      </c>
      <c r="I94" s="4" t="s">
        <v>26</v>
      </c>
      <c r="J94" s="4" t="s">
        <v>26</v>
      </c>
      <c r="K94" s="4" t="s">
        <v>26</v>
      </c>
      <c r="L94" s="4" t="s">
        <v>26</v>
      </c>
      <c r="M94" s="4" t="s">
        <v>26</v>
      </c>
      <c r="N94" s="4" t="s">
        <v>26</v>
      </c>
      <c r="O94" s="4" t="s">
        <v>26</v>
      </c>
      <c r="P94" s="4" t="s">
        <v>26</v>
      </c>
      <c r="Q94" s="5" t="s">
        <v>26</v>
      </c>
      <c r="R94" s="4" t="s">
        <v>26</v>
      </c>
      <c r="S94" s="4" t="s">
        <v>26</v>
      </c>
      <c r="T94" s="4" t="s">
        <v>26</v>
      </c>
      <c r="U94" s="4" t="s">
        <v>26</v>
      </c>
    </row>
    <row r="95" spans="1:21" ht="16" x14ac:dyDescent="0.2">
      <c r="A95" s="3" t="s">
        <v>106</v>
      </c>
      <c r="B95" s="4">
        <v>28920000</v>
      </c>
      <c r="C95" s="4">
        <v>182063000</v>
      </c>
      <c r="D95" s="4">
        <v>140340000</v>
      </c>
      <c r="E95" s="4">
        <v>108661000</v>
      </c>
      <c r="F95" s="4">
        <v>84954000</v>
      </c>
      <c r="G95" s="4">
        <v>104580000</v>
      </c>
      <c r="H95" s="4">
        <v>113864000</v>
      </c>
      <c r="I95" s="4">
        <v>147930000</v>
      </c>
      <c r="J95" s="4">
        <v>161321000</v>
      </c>
      <c r="K95" s="4">
        <v>185203000</v>
      </c>
      <c r="L95" s="4">
        <v>175927000</v>
      </c>
      <c r="M95" s="4">
        <v>163442000</v>
      </c>
      <c r="N95" s="4">
        <v>169108000</v>
      </c>
      <c r="O95" s="4">
        <v>190790000</v>
      </c>
      <c r="P95" s="4">
        <v>179300000</v>
      </c>
      <c r="Q95" s="5">
        <v>179600000</v>
      </c>
      <c r="R95" s="4">
        <v>179300000</v>
      </c>
      <c r="S95" s="4">
        <v>160800000</v>
      </c>
      <c r="T95" s="4">
        <v>162600000</v>
      </c>
      <c r="U95" s="4">
        <v>179600000</v>
      </c>
    </row>
    <row r="96" spans="1:21" ht="16" x14ac:dyDescent="0.2">
      <c r="A96" s="3" t="s">
        <v>107</v>
      </c>
      <c r="B96" s="4" t="s">
        <v>26</v>
      </c>
      <c r="C96" s="4" t="s">
        <v>26</v>
      </c>
      <c r="D96" s="4" t="s">
        <v>26</v>
      </c>
      <c r="E96" s="4" t="s">
        <v>26</v>
      </c>
      <c r="F96" s="4" t="s">
        <v>26</v>
      </c>
      <c r="G96" s="4">
        <v>624056000</v>
      </c>
      <c r="H96" s="4">
        <v>631190000</v>
      </c>
      <c r="I96" s="4">
        <v>634326000</v>
      </c>
      <c r="J96" s="4">
        <v>629764000</v>
      </c>
      <c r="K96" s="4">
        <v>627616000</v>
      </c>
      <c r="L96" s="4" t="s">
        <v>26</v>
      </c>
      <c r="M96" s="4" t="s">
        <v>26</v>
      </c>
      <c r="N96" s="4" t="s">
        <v>26</v>
      </c>
      <c r="O96" s="4" t="s">
        <v>26</v>
      </c>
      <c r="P96" s="4" t="s">
        <v>26</v>
      </c>
      <c r="Q96" s="5">
        <v>5600000</v>
      </c>
      <c r="R96" s="4" t="s">
        <v>26</v>
      </c>
      <c r="S96" s="4" t="s">
        <v>26</v>
      </c>
      <c r="T96" s="4" t="s">
        <v>26</v>
      </c>
      <c r="U96" s="4">
        <v>5600000</v>
      </c>
    </row>
    <row r="97" spans="1:21" ht="16" x14ac:dyDescent="0.2">
      <c r="A97" s="3" t="s">
        <v>108</v>
      </c>
      <c r="B97" s="4" t="s">
        <v>26</v>
      </c>
      <c r="C97" s="4" t="s">
        <v>26</v>
      </c>
      <c r="D97" s="4" t="s">
        <v>26</v>
      </c>
      <c r="E97" s="4" t="s">
        <v>26</v>
      </c>
      <c r="F97" s="4" t="s">
        <v>26</v>
      </c>
      <c r="G97" s="4">
        <v>624056000</v>
      </c>
      <c r="H97" s="4">
        <v>631190000</v>
      </c>
      <c r="I97" s="4">
        <v>634326000</v>
      </c>
      <c r="J97" s="4">
        <v>629764000</v>
      </c>
      <c r="K97" s="4">
        <v>627616000</v>
      </c>
      <c r="L97" s="4" t="s">
        <v>26</v>
      </c>
      <c r="M97" s="4" t="s">
        <v>26</v>
      </c>
      <c r="N97" s="4" t="s">
        <v>26</v>
      </c>
      <c r="O97" s="4" t="s">
        <v>26</v>
      </c>
      <c r="P97" s="4" t="s">
        <v>26</v>
      </c>
      <c r="Q97" s="5" t="s">
        <v>26</v>
      </c>
      <c r="R97" s="4" t="s">
        <v>26</v>
      </c>
      <c r="S97" s="4" t="s">
        <v>26</v>
      </c>
      <c r="T97" s="4" t="s">
        <v>26</v>
      </c>
      <c r="U97" s="4" t="s">
        <v>26</v>
      </c>
    </row>
    <row r="98" spans="1:21" ht="16" x14ac:dyDescent="0.2">
      <c r="A98" s="3" t="s">
        <v>109</v>
      </c>
      <c r="B98" s="4" t="s">
        <v>26</v>
      </c>
      <c r="C98" s="4" t="s">
        <v>26</v>
      </c>
      <c r="D98" s="4" t="s">
        <v>26</v>
      </c>
      <c r="E98" s="4" t="s">
        <v>26</v>
      </c>
      <c r="F98" s="4" t="s">
        <v>26</v>
      </c>
      <c r="G98" s="4" t="s">
        <v>26</v>
      </c>
      <c r="H98" s="4" t="s">
        <v>26</v>
      </c>
      <c r="I98" s="4" t="s">
        <v>26</v>
      </c>
      <c r="J98" s="4" t="s">
        <v>26</v>
      </c>
      <c r="K98" s="4" t="s">
        <v>26</v>
      </c>
      <c r="L98" s="4" t="s">
        <v>26</v>
      </c>
      <c r="M98" s="4" t="s">
        <v>26</v>
      </c>
      <c r="N98" s="4" t="s">
        <v>26</v>
      </c>
      <c r="O98" s="4" t="s">
        <v>26</v>
      </c>
      <c r="P98" s="4" t="s">
        <v>26</v>
      </c>
      <c r="Q98" s="5">
        <v>5600000</v>
      </c>
      <c r="R98" s="4" t="s">
        <v>26</v>
      </c>
      <c r="S98" s="4" t="s">
        <v>26</v>
      </c>
      <c r="T98" s="4" t="s">
        <v>26</v>
      </c>
      <c r="U98" s="4">
        <v>5600000</v>
      </c>
    </row>
    <row r="99" spans="1:21" ht="16" x14ac:dyDescent="0.2">
      <c r="A99" s="3" t="s">
        <v>110</v>
      </c>
      <c r="B99" s="4">
        <v>684423000</v>
      </c>
      <c r="C99" s="4">
        <v>656337000</v>
      </c>
      <c r="D99" s="4">
        <v>457478000</v>
      </c>
      <c r="E99" s="4">
        <v>502538000</v>
      </c>
      <c r="F99" s="4">
        <v>564627000</v>
      </c>
      <c r="G99" s="4">
        <v>1255854000</v>
      </c>
      <c r="H99" s="4">
        <v>1099088000</v>
      </c>
      <c r="I99" s="4">
        <v>680483000</v>
      </c>
      <c r="J99" s="4">
        <v>688265000</v>
      </c>
      <c r="K99" s="4">
        <v>713309000</v>
      </c>
      <c r="L99" s="4">
        <v>732382000</v>
      </c>
      <c r="M99" s="4">
        <v>755178000</v>
      </c>
      <c r="N99" s="4">
        <v>780051000</v>
      </c>
      <c r="O99" s="4">
        <v>847411000</v>
      </c>
      <c r="P99" s="4">
        <v>890400000</v>
      </c>
      <c r="Q99" s="5">
        <v>935800000</v>
      </c>
      <c r="R99" s="4">
        <v>890400000</v>
      </c>
      <c r="S99" s="4">
        <v>932200000</v>
      </c>
      <c r="T99" s="4">
        <v>939500000</v>
      </c>
      <c r="U99" s="4">
        <v>935800000</v>
      </c>
    </row>
    <row r="100" spans="1:21" ht="16" x14ac:dyDescent="0.2">
      <c r="A100" s="3" t="s">
        <v>111</v>
      </c>
      <c r="B100" s="4">
        <v>629800000</v>
      </c>
      <c r="C100" s="4">
        <v>653702000</v>
      </c>
      <c r="D100" s="4">
        <v>457478000</v>
      </c>
      <c r="E100" s="4">
        <v>502538000</v>
      </c>
      <c r="F100" s="4">
        <v>564627000</v>
      </c>
      <c r="G100" s="4">
        <v>595221000</v>
      </c>
      <c r="H100" s="4">
        <v>621307000</v>
      </c>
      <c r="I100" s="4">
        <v>680483000</v>
      </c>
      <c r="J100" s="4">
        <v>688265000</v>
      </c>
      <c r="K100" s="4">
        <v>713309000</v>
      </c>
      <c r="L100" s="4">
        <v>732382000</v>
      </c>
      <c r="M100" s="4">
        <v>755178000</v>
      </c>
      <c r="N100" s="4">
        <v>780051000</v>
      </c>
      <c r="O100" s="4">
        <v>847411000</v>
      </c>
      <c r="P100" s="4">
        <v>890400000</v>
      </c>
      <c r="Q100" s="5">
        <v>941400000</v>
      </c>
      <c r="R100" s="4">
        <v>890400000</v>
      </c>
      <c r="S100" s="4">
        <v>932200000</v>
      </c>
      <c r="T100" s="4">
        <v>939500000</v>
      </c>
      <c r="U100" s="4">
        <v>941400000</v>
      </c>
    </row>
    <row r="101" spans="1:21" ht="16" x14ac:dyDescent="0.2">
      <c r="A101" s="3" t="s">
        <v>112</v>
      </c>
      <c r="B101" s="4" t="s">
        <v>26</v>
      </c>
      <c r="C101" s="4" t="s">
        <v>26</v>
      </c>
      <c r="D101" s="4" t="s">
        <v>26</v>
      </c>
      <c r="E101" s="4" t="s">
        <v>26</v>
      </c>
      <c r="F101" s="4" t="s">
        <v>26</v>
      </c>
      <c r="G101" s="4" t="s">
        <v>26</v>
      </c>
      <c r="H101" s="4" t="s">
        <v>26</v>
      </c>
      <c r="I101" s="4" t="s">
        <v>26</v>
      </c>
      <c r="J101" s="4" t="s">
        <v>26</v>
      </c>
      <c r="K101" s="4" t="s">
        <v>26</v>
      </c>
      <c r="L101" s="4" t="s">
        <v>26</v>
      </c>
      <c r="M101" s="4" t="s">
        <v>26</v>
      </c>
      <c r="N101" s="4" t="s">
        <v>26</v>
      </c>
      <c r="O101" s="4" t="s">
        <v>26</v>
      </c>
      <c r="P101" s="4" t="s">
        <v>26</v>
      </c>
      <c r="Q101" s="5" t="s">
        <v>26</v>
      </c>
      <c r="R101" s="4" t="s">
        <v>26</v>
      </c>
      <c r="S101" s="4" t="s">
        <v>26</v>
      </c>
      <c r="T101" s="4" t="s">
        <v>26</v>
      </c>
      <c r="U101" s="4" t="s">
        <v>26</v>
      </c>
    </row>
    <row r="102" spans="1:21" ht="16" x14ac:dyDescent="0.2">
      <c r="A102" s="3" t="s">
        <v>113</v>
      </c>
      <c r="B102" s="4">
        <v>5463000</v>
      </c>
      <c r="C102" s="4" t="s">
        <v>26</v>
      </c>
      <c r="D102" s="4" t="s">
        <v>26</v>
      </c>
      <c r="E102" s="4" t="s">
        <v>26</v>
      </c>
      <c r="F102" s="4" t="s">
        <v>26</v>
      </c>
      <c r="G102" s="4">
        <v>660633000</v>
      </c>
      <c r="H102" s="4">
        <v>477781000</v>
      </c>
      <c r="I102" s="4" t="s">
        <v>26</v>
      </c>
      <c r="J102" s="4" t="s">
        <v>26</v>
      </c>
      <c r="K102" s="4" t="s">
        <v>26</v>
      </c>
      <c r="L102" s="4" t="s">
        <v>26</v>
      </c>
      <c r="M102" s="4" t="s">
        <v>26</v>
      </c>
      <c r="N102" s="4" t="s">
        <v>26</v>
      </c>
      <c r="O102" s="4" t="s">
        <v>26</v>
      </c>
      <c r="P102" s="4" t="s">
        <v>26</v>
      </c>
      <c r="Q102" s="5" t="s">
        <v>26</v>
      </c>
      <c r="R102" s="4" t="s">
        <v>26</v>
      </c>
      <c r="S102" s="4" t="s">
        <v>26</v>
      </c>
      <c r="T102" s="4" t="s">
        <v>26</v>
      </c>
      <c r="U102" s="4" t="s">
        <v>26</v>
      </c>
    </row>
    <row r="103" spans="1:21" ht="16" x14ac:dyDescent="0.2">
      <c r="A103" s="3" t="s">
        <v>114</v>
      </c>
      <c r="B103" s="4">
        <v>49160000</v>
      </c>
      <c r="C103" s="4">
        <v>2635000</v>
      </c>
      <c r="D103" s="4" t="s">
        <v>26</v>
      </c>
      <c r="E103" s="4" t="s">
        <v>26</v>
      </c>
      <c r="F103" s="4" t="s">
        <v>26</v>
      </c>
      <c r="G103" s="4" t="s">
        <v>26</v>
      </c>
      <c r="H103" s="4" t="s">
        <v>26</v>
      </c>
      <c r="I103" s="4" t="s">
        <v>26</v>
      </c>
      <c r="J103" s="4" t="s">
        <v>26</v>
      </c>
      <c r="K103" s="4" t="s">
        <v>26</v>
      </c>
      <c r="L103" s="4" t="s">
        <v>26</v>
      </c>
      <c r="M103" s="4" t="s">
        <v>26</v>
      </c>
      <c r="N103" s="4" t="s">
        <v>26</v>
      </c>
      <c r="O103" s="4" t="s">
        <v>26</v>
      </c>
      <c r="P103" s="4" t="s">
        <v>26</v>
      </c>
      <c r="Q103" s="5">
        <v>-5600000</v>
      </c>
      <c r="R103" s="4" t="s">
        <v>26</v>
      </c>
      <c r="S103" s="4" t="s">
        <v>26</v>
      </c>
      <c r="T103" s="4" t="s">
        <v>26</v>
      </c>
      <c r="U103" s="4">
        <v>-5600000</v>
      </c>
    </row>
    <row r="104" spans="1:21" ht="16" x14ac:dyDescent="0.2">
      <c r="A104" s="3" t="s">
        <v>115</v>
      </c>
      <c r="B104" s="4">
        <v>976878000</v>
      </c>
      <c r="C104" s="4">
        <v>897669000</v>
      </c>
      <c r="D104" s="4">
        <v>652713000</v>
      </c>
      <c r="E104" s="4">
        <v>658923000</v>
      </c>
      <c r="F104" s="4">
        <v>695018000</v>
      </c>
      <c r="G104" s="4">
        <v>2029186000</v>
      </c>
      <c r="H104" s="4">
        <v>1920556000</v>
      </c>
      <c r="I104" s="4">
        <v>1502980000</v>
      </c>
      <c r="J104" s="4">
        <v>1521949000</v>
      </c>
      <c r="K104" s="4">
        <v>1560528000</v>
      </c>
      <c r="L104" s="4">
        <v>947590000</v>
      </c>
      <c r="M104" s="4">
        <v>965166000</v>
      </c>
      <c r="N104" s="4">
        <v>988693000</v>
      </c>
      <c r="O104" s="4">
        <v>1073991000</v>
      </c>
      <c r="P104" s="4">
        <v>1116900000</v>
      </c>
      <c r="Q104" s="5">
        <v>1173600000</v>
      </c>
      <c r="R104" s="4">
        <v>1116900000</v>
      </c>
      <c r="S104" s="4">
        <v>1171400000</v>
      </c>
      <c r="T104" s="4">
        <v>1141700000</v>
      </c>
      <c r="U104" s="4">
        <v>1173600000</v>
      </c>
    </row>
    <row r="105" spans="1:21" ht="16" x14ac:dyDescent="0.2">
      <c r="A105" s="3" t="s">
        <v>116</v>
      </c>
      <c r="B105" s="4">
        <v>1261655000</v>
      </c>
      <c r="C105" s="4">
        <v>574378000</v>
      </c>
      <c r="D105" s="4">
        <v>581626000</v>
      </c>
      <c r="E105" s="4">
        <v>690086000</v>
      </c>
      <c r="F105" s="4">
        <v>697614000</v>
      </c>
      <c r="G105" s="4">
        <v>750000000</v>
      </c>
      <c r="H105" s="4">
        <v>750000000</v>
      </c>
      <c r="I105" s="4">
        <v>1235354000</v>
      </c>
      <c r="J105" s="4">
        <v>1237189000</v>
      </c>
      <c r="K105" s="4">
        <v>1782529000</v>
      </c>
      <c r="L105" s="4">
        <v>1785047000</v>
      </c>
      <c r="M105" s="4">
        <v>1787565000</v>
      </c>
      <c r="N105" s="4">
        <v>1790083000</v>
      </c>
      <c r="O105" s="4">
        <v>1785709000</v>
      </c>
      <c r="P105" s="4">
        <v>1787900000</v>
      </c>
      <c r="Q105" s="5">
        <v>1789600000</v>
      </c>
      <c r="R105" s="4">
        <v>1787900000</v>
      </c>
      <c r="S105" s="4">
        <v>1788500000</v>
      </c>
      <c r="T105" s="4">
        <v>1789000000</v>
      </c>
      <c r="U105" s="4">
        <v>1789600000</v>
      </c>
    </row>
    <row r="106" spans="1:21" ht="16" x14ac:dyDescent="0.2">
      <c r="A106" s="3" t="s">
        <v>117</v>
      </c>
      <c r="B106" s="4">
        <v>1261655000</v>
      </c>
      <c r="C106" s="4">
        <v>574378000</v>
      </c>
      <c r="D106" s="4">
        <v>581626000</v>
      </c>
      <c r="E106" s="4">
        <v>690086000</v>
      </c>
      <c r="F106" s="4">
        <v>697614000</v>
      </c>
      <c r="G106" s="4">
        <v>750000000</v>
      </c>
      <c r="H106" s="4">
        <v>750000000</v>
      </c>
      <c r="I106" s="4">
        <v>1235354000</v>
      </c>
      <c r="J106" s="4">
        <v>1237189000</v>
      </c>
      <c r="K106" s="4">
        <v>1782529000</v>
      </c>
      <c r="L106" s="4">
        <v>1785047000</v>
      </c>
      <c r="M106" s="4">
        <v>1787565000</v>
      </c>
      <c r="N106" s="4">
        <v>1790083000</v>
      </c>
      <c r="O106" s="4">
        <v>1785709000</v>
      </c>
      <c r="P106" s="4">
        <v>1787900000</v>
      </c>
      <c r="Q106" s="5">
        <v>1789600000</v>
      </c>
      <c r="R106" s="4">
        <v>1787900000</v>
      </c>
      <c r="S106" s="4">
        <v>1788500000</v>
      </c>
      <c r="T106" s="4">
        <v>1789000000</v>
      </c>
      <c r="U106" s="4">
        <v>1789600000</v>
      </c>
    </row>
    <row r="107" spans="1:21" ht="16" x14ac:dyDescent="0.2">
      <c r="A107" s="3" t="s">
        <v>118</v>
      </c>
      <c r="B107" s="4" t="s">
        <v>26</v>
      </c>
      <c r="C107" s="4" t="s">
        <v>26</v>
      </c>
      <c r="D107" s="4" t="s">
        <v>26</v>
      </c>
      <c r="E107" s="4" t="s">
        <v>26</v>
      </c>
      <c r="F107" s="4" t="s">
        <v>26</v>
      </c>
      <c r="G107" s="4" t="s">
        <v>26</v>
      </c>
      <c r="H107" s="4" t="s">
        <v>26</v>
      </c>
      <c r="I107" s="4" t="s">
        <v>26</v>
      </c>
      <c r="J107" s="4" t="s">
        <v>26</v>
      </c>
      <c r="K107" s="4" t="s">
        <v>26</v>
      </c>
      <c r="L107" s="4" t="s">
        <v>26</v>
      </c>
      <c r="M107" s="4">
        <v>4564000</v>
      </c>
      <c r="N107" s="4">
        <v>5159000</v>
      </c>
      <c r="O107" s="4">
        <v>2485000</v>
      </c>
      <c r="P107" s="4">
        <v>1600000</v>
      </c>
      <c r="Q107" s="5">
        <v>2900000</v>
      </c>
      <c r="R107" s="4">
        <v>1600000</v>
      </c>
      <c r="S107" s="4" t="s">
        <v>26</v>
      </c>
      <c r="T107" s="4" t="s">
        <v>26</v>
      </c>
      <c r="U107" s="4">
        <v>2900000</v>
      </c>
    </row>
    <row r="108" spans="1:21" ht="16" x14ac:dyDescent="0.2">
      <c r="A108" s="3" t="s">
        <v>119</v>
      </c>
      <c r="B108" s="4">
        <v>234696000</v>
      </c>
      <c r="C108" s="4">
        <v>399433000</v>
      </c>
      <c r="D108" s="4">
        <v>533237000</v>
      </c>
      <c r="E108" s="4">
        <v>595277000</v>
      </c>
      <c r="F108" s="4">
        <v>717223000</v>
      </c>
      <c r="G108" s="4">
        <v>305139000</v>
      </c>
      <c r="H108" s="4">
        <v>367769000</v>
      </c>
      <c r="I108" s="4">
        <v>689850000</v>
      </c>
      <c r="J108" s="4">
        <v>776029000</v>
      </c>
      <c r="K108" s="4">
        <v>858402000</v>
      </c>
      <c r="L108" s="4">
        <v>567341000</v>
      </c>
      <c r="M108" s="4">
        <v>591378000</v>
      </c>
      <c r="N108" s="4">
        <v>378332000</v>
      </c>
      <c r="O108" s="4">
        <v>384583000</v>
      </c>
      <c r="P108" s="4">
        <v>390800000</v>
      </c>
      <c r="Q108" s="5">
        <v>366100000</v>
      </c>
      <c r="R108" s="4">
        <v>390800000</v>
      </c>
      <c r="S108" s="4">
        <v>390900000</v>
      </c>
      <c r="T108" s="4">
        <v>364400000</v>
      </c>
      <c r="U108" s="4">
        <v>366100000</v>
      </c>
    </row>
    <row r="109" spans="1:21" ht="16" x14ac:dyDescent="0.2">
      <c r="A109" s="3" t="s">
        <v>120</v>
      </c>
      <c r="B109" s="4">
        <v>16378000</v>
      </c>
      <c r="C109" s="4">
        <v>234539000</v>
      </c>
      <c r="D109" s="4">
        <v>515256000</v>
      </c>
      <c r="E109" s="4">
        <v>551560000</v>
      </c>
      <c r="F109" s="4">
        <v>672925000</v>
      </c>
      <c r="G109" s="4">
        <v>260615000</v>
      </c>
      <c r="H109" s="4">
        <v>269047000</v>
      </c>
      <c r="I109" s="4">
        <v>575053000</v>
      </c>
      <c r="J109" s="4">
        <v>658857000</v>
      </c>
      <c r="K109" s="4">
        <v>730205000</v>
      </c>
      <c r="L109" s="4">
        <v>285854000</v>
      </c>
      <c r="M109" s="4">
        <v>278702000</v>
      </c>
      <c r="N109" s="4">
        <v>282838000</v>
      </c>
      <c r="O109" s="4">
        <v>305950000</v>
      </c>
      <c r="P109" s="4">
        <v>328700000</v>
      </c>
      <c r="Q109" s="5">
        <v>320700000</v>
      </c>
      <c r="R109" s="4">
        <v>328700000</v>
      </c>
      <c r="S109" s="4">
        <v>328700000</v>
      </c>
      <c r="T109" s="4">
        <v>321100000</v>
      </c>
      <c r="U109" s="4">
        <v>320700000</v>
      </c>
    </row>
    <row r="110" spans="1:21" ht="16" x14ac:dyDescent="0.2">
      <c r="A110" s="3" t="s">
        <v>121</v>
      </c>
      <c r="B110" s="4" t="s">
        <v>26</v>
      </c>
      <c r="C110" s="4" t="s">
        <v>26</v>
      </c>
      <c r="D110" s="4" t="s">
        <v>26</v>
      </c>
      <c r="E110" s="4" t="s">
        <v>26</v>
      </c>
      <c r="F110" s="4" t="s">
        <v>26</v>
      </c>
      <c r="G110" s="4" t="s">
        <v>26</v>
      </c>
      <c r="H110" s="4" t="s">
        <v>26</v>
      </c>
      <c r="I110" s="4" t="s">
        <v>26</v>
      </c>
      <c r="J110" s="4" t="s">
        <v>26</v>
      </c>
      <c r="K110" s="4" t="s">
        <v>26</v>
      </c>
      <c r="L110" s="4" t="s">
        <v>26</v>
      </c>
      <c r="M110" s="4" t="s">
        <v>26</v>
      </c>
      <c r="N110" s="4" t="s">
        <v>26</v>
      </c>
      <c r="O110" s="4" t="s">
        <v>26</v>
      </c>
      <c r="P110" s="4" t="s">
        <v>26</v>
      </c>
      <c r="Q110" s="5" t="s">
        <v>26</v>
      </c>
      <c r="R110" s="4" t="s">
        <v>26</v>
      </c>
      <c r="S110" s="4" t="s">
        <v>26</v>
      </c>
      <c r="T110" s="4" t="s">
        <v>26</v>
      </c>
      <c r="U110" s="4" t="s">
        <v>26</v>
      </c>
    </row>
    <row r="111" spans="1:21" ht="16" x14ac:dyDescent="0.2">
      <c r="A111" s="3" t="s">
        <v>111</v>
      </c>
      <c r="B111" s="4" t="s">
        <v>26</v>
      </c>
      <c r="C111" s="4" t="s">
        <v>26</v>
      </c>
      <c r="D111" s="4" t="s">
        <v>26</v>
      </c>
      <c r="E111" s="4" t="s">
        <v>26</v>
      </c>
      <c r="F111" s="4" t="s">
        <v>26</v>
      </c>
      <c r="G111" s="4" t="s">
        <v>26</v>
      </c>
      <c r="H111" s="4" t="s">
        <v>26</v>
      </c>
      <c r="I111" s="4" t="s">
        <v>26</v>
      </c>
      <c r="J111" s="4" t="s">
        <v>26</v>
      </c>
      <c r="K111" s="4" t="s">
        <v>26</v>
      </c>
      <c r="L111" s="4" t="s">
        <v>26</v>
      </c>
      <c r="M111" s="4" t="s">
        <v>26</v>
      </c>
      <c r="N111" s="4" t="s">
        <v>26</v>
      </c>
      <c r="O111" s="4" t="s">
        <v>26</v>
      </c>
      <c r="P111" s="4" t="s">
        <v>26</v>
      </c>
      <c r="Q111" s="5" t="s">
        <v>26</v>
      </c>
      <c r="R111" s="4" t="s">
        <v>26</v>
      </c>
      <c r="S111" s="4" t="s">
        <v>26</v>
      </c>
      <c r="T111" s="4" t="s">
        <v>26</v>
      </c>
      <c r="U111" s="4" t="s">
        <v>26</v>
      </c>
    </row>
    <row r="112" spans="1:21" ht="16" x14ac:dyDescent="0.2">
      <c r="A112" s="3" t="s">
        <v>113</v>
      </c>
      <c r="B112" s="4" t="s">
        <v>26</v>
      </c>
      <c r="C112" s="4" t="s">
        <v>26</v>
      </c>
      <c r="D112" s="4" t="s">
        <v>26</v>
      </c>
      <c r="E112" s="4" t="s">
        <v>26</v>
      </c>
      <c r="F112" s="4" t="s">
        <v>26</v>
      </c>
      <c r="G112" s="4" t="s">
        <v>26</v>
      </c>
      <c r="H112" s="4" t="s">
        <v>26</v>
      </c>
      <c r="I112" s="4" t="s">
        <v>26</v>
      </c>
      <c r="J112" s="4" t="s">
        <v>26</v>
      </c>
      <c r="K112" s="4" t="s">
        <v>26</v>
      </c>
      <c r="L112" s="4" t="s">
        <v>26</v>
      </c>
      <c r="M112" s="4" t="s">
        <v>26</v>
      </c>
      <c r="N112" s="4" t="s">
        <v>26</v>
      </c>
      <c r="O112" s="4" t="s">
        <v>26</v>
      </c>
      <c r="P112" s="4" t="s">
        <v>26</v>
      </c>
      <c r="Q112" s="5" t="s">
        <v>26</v>
      </c>
      <c r="R112" s="4" t="s">
        <v>26</v>
      </c>
      <c r="S112" s="4" t="s">
        <v>26</v>
      </c>
      <c r="T112" s="4" t="s">
        <v>26</v>
      </c>
      <c r="U112" s="4" t="s">
        <v>26</v>
      </c>
    </row>
    <row r="113" spans="1:21" ht="16" x14ac:dyDescent="0.2">
      <c r="A113" s="3" t="s">
        <v>112</v>
      </c>
      <c r="B113" s="4" t="s">
        <v>26</v>
      </c>
      <c r="C113" s="4" t="s">
        <v>26</v>
      </c>
      <c r="D113" s="4" t="s">
        <v>26</v>
      </c>
      <c r="E113" s="4" t="s">
        <v>26</v>
      </c>
      <c r="F113" s="4" t="s">
        <v>26</v>
      </c>
      <c r="G113" s="4" t="s">
        <v>26</v>
      </c>
      <c r="H113" s="4" t="s">
        <v>26</v>
      </c>
      <c r="I113" s="4" t="s">
        <v>26</v>
      </c>
      <c r="J113" s="4" t="s">
        <v>26</v>
      </c>
      <c r="K113" s="4" t="s">
        <v>26</v>
      </c>
      <c r="L113" s="4" t="s">
        <v>26</v>
      </c>
      <c r="M113" s="4" t="s">
        <v>26</v>
      </c>
      <c r="N113" s="4" t="s">
        <v>26</v>
      </c>
      <c r="O113" s="4" t="s">
        <v>26</v>
      </c>
      <c r="P113" s="4" t="s">
        <v>26</v>
      </c>
      <c r="Q113" s="5" t="s">
        <v>26</v>
      </c>
      <c r="R113" s="4" t="s">
        <v>26</v>
      </c>
      <c r="S113" s="4" t="s">
        <v>26</v>
      </c>
      <c r="T113" s="4" t="s">
        <v>26</v>
      </c>
      <c r="U113" s="4" t="s">
        <v>26</v>
      </c>
    </row>
    <row r="114" spans="1:21" ht="16" x14ac:dyDescent="0.2">
      <c r="A114" s="3" t="s">
        <v>122</v>
      </c>
      <c r="B114" s="4">
        <v>218318000</v>
      </c>
      <c r="C114" s="4">
        <v>164894000</v>
      </c>
      <c r="D114" s="4">
        <v>17981000</v>
      </c>
      <c r="E114" s="4">
        <v>43717000</v>
      </c>
      <c r="F114" s="4">
        <v>44298000</v>
      </c>
      <c r="G114" s="4">
        <v>44524000</v>
      </c>
      <c r="H114" s="4">
        <v>98722000</v>
      </c>
      <c r="I114" s="4">
        <v>114797000</v>
      </c>
      <c r="J114" s="4">
        <v>117172000</v>
      </c>
      <c r="K114" s="4">
        <v>128197000</v>
      </c>
      <c r="L114" s="4">
        <v>281487000</v>
      </c>
      <c r="M114" s="4">
        <v>312676000</v>
      </c>
      <c r="N114" s="4">
        <v>95494000</v>
      </c>
      <c r="O114" s="4">
        <v>78633000</v>
      </c>
      <c r="P114" s="4">
        <v>62100000</v>
      </c>
      <c r="Q114" s="5">
        <v>45400000</v>
      </c>
      <c r="R114" s="4">
        <v>62100000</v>
      </c>
      <c r="S114" s="4">
        <v>62200000</v>
      </c>
      <c r="T114" s="4">
        <v>43300000</v>
      </c>
      <c r="U114" s="4">
        <v>45400000</v>
      </c>
    </row>
    <row r="115" spans="1:21" ht="16" x14ac:dyDescent="0.2">
      <c r="A115" s="3" t="s">
        <v>123</v>
      </c>
      <c r="B115" s="4">
        <v>1496351000</v>
      </c>
      <c r="C115" s="4">
        <v>973811000</v>
      </c>
      <c r="D115" s="4">
        <v>1114863000</v>
      </c>
      <c r="E115" s="4">
        <v>1285363000</v>
      </c>
      <c r="F115" s="4">
        <v>1414837000</v>
      </c>
      <c r="G115" s="4">
        <v>1055139000</v>
      </c>
      <c r="H115" s="4">
        <v>1117769000</v>
      </c>
      <c r="I115" s="4">
        <v>1925204000</v>
      </c>
      <c r="J115" s="4">
        <v>2013218000</v>
      </c>
      <c r="K115" s="4">
        <v>2640931000</v>
      </c>
      <c r="L115" s="4">
        <v>2352388000</v>
      </c>
      <c r="M115" s="4">
        <v>2378943000</v>
      </c>
      <c r="N115" s="4">
        <v>2168415000</v>
      </c>
      <c r="O115" s="4">
        <v>2170292000</v>
      </c>
      <c r="P115" s="4">
        <v>2178700000</v>
      </c>
      <c r="Q115" s="5">
        <v>2155700000</v>
      </c>
      <c r="R115" s="4">
        <v>2178700000</v>
      </c>
      <c r="S115" s="4">
        <v>2179400000</v>
      </c>
      <c r="T115" s="4">
        <v>2153400000</v>
      </c>
      <c r="U115" s="4">
        <v>2155700000</v>
      </c>
    </row>
    <row r="116" spans="1:21" ht="16" x14ac:dyDescent="0.2">
      <c r="A116" s="3" t="s">
        <v>124</v>
      </c>
      <c r="B116" s="4">
        <v>2473229000</v>
      </c>
      <c r="C116" s="4">
        <v>1871480000</v>
      </c>
      <c r="D116" s="4">
        <v>1767576000</v>
      </c>
      <c r="E116" s="4">
        <v>1944286000</v>
      </c>
      <c r="F116" s="4">
        <v>2109855000</v>
      </c>
      <c r="G116" s="4">
        <v>3084325000</v>
      </c>
      <c r="H116" s="4">
        <v>3038325000</v>
      </c>
      <c r="I116" s="4">
        <v>3428184000</v>
      </c>
      <c r="J116" s="4">
        <v>3535167000</v>
      </c>
      <c r="K116" s="4">
        <v>4201459000</v>
      </c>
      <c r="L116" s="4">
        <v>3299978000</v>
      </c>
      <c r="M116" s="4">
        <v>3344109000</v>
      </c>
      <c r="N116" s="4">
        <v>3157108000</v>
      </c>
      <c r="O116" s="4">
        <v>3244283000</v>
      </c>
      <c r="P116" s="4">
        <v>3295600000</v>
      </c>
      <c r="Q116" s="5">
        <v>3329300000</v>
      </c>
      <c r="R116" s="4">
        <v>3295600000</v>
      </c>
      <c r="S116" s="4">
        <v>3350800000</v>
      </c>
      <c r="T116" s="4">
        <v>3295100000</v>
      </c>
      <c r="U116" s="4">
        <v>3329300000</v>
      </c>
    </row>
    <row r="117" spans="1:21" ht="16" x14ac:dyDescent="0.2">
      <c r="A117" s="3" t="s">
        <v>125</v>
      </c>
      <c r="B117" s="4" t="s">
        <v>26</v>
      </c>
      <c r="C117" s="4" t="s">
        <v>26</v>
      </c>
      <c r="D117" s="4" t="s">
        <v>26</v>
      </c>
      <c r="E117" s="4" t="s">
        <v>26</v>
      </c>
      <c r="F117" s="4" t="s">
        <v>26</v>
      </c>
      <c r="G117" s="4" t="s">
        <v>26</v>
      </c>
      <c r="H117" s="4" t="s">
        <v>26</v>
      </c>
      <c r="I117" s="4" t="s">
        <v>26</v>
      </c>
      <c r="J117" s="4" t="s">
        <v>26</v>
      </c>
      <c r="K117" s="4" t="s">
        <v>26</v>
      </c>
      <c r="L117" s="4" t="s">
        <v>26</v>
      </c>
      <c r="M117" s="4" t="s">
        <v>26</v>
      </c>
      <c r="N117" s="4" t="s">
        <v>26</v>
      </c>
      <c r="O117" s="4" t="s">
        <v>26</v>
      </c>
      <c r="P117" s="4" t="s">
        <v>26</v>
      </c>
      <c r="Q117" s="5" t="s">
        <v>26</v>
      </c>
      <c r="R117" s="4" t="s">
        <v>26</v>
      </c>
      <c r="S117" s="4" t="s">
        <v>26</v>
      </c>
      <c r="T117" s="4" t="s">
        <v>26</v>
      </c>
      <c r="U117" s="4" t="s">
        <v>26</v>
      </c>
    </row>
    <row r="118" spans="1:21" ht="16" x14ac:dyDescent="0.2">
      <c r="A118" s="3" t="s">
        <v>126</v>
      </c>
      <c r="B118" s="4">
        <v>21473199000</v>
      </c>
      <c r="C118" s="4">
        <v>21736517000</v>
      </c>
      <c r="D118" s="4">
        <v>21041232000</v>
      </c>
      <c r="E118" s="4">
        <v>20135554000</v>
      </c>
      <c r="F118" s="4">
        <v>19891610000</v>
      </c>
      <c r="G118" s="4">
        <v>18935622000</v>
      </c>
      <c r="H118" s="4">
        <v>18120367000</v>
      </c>
      <c r="I118" s="4">
        <v>17559145000</v>
      </c>
      <c r="J118" s="4">
        <v>16987812000</v>
      </c>
      <c r="K118" s="4">
        <v>16437460000</v>
      </c>
      <c r="L118" s="4">
        <v>15707126000</v>
      </c>
      <c r="M118" s="4">
        <v>14990011000</v>
      </c>
      <c r="N118" s="4">
        <v>14275160000</v>
      </c>
      <c r="O118" s="4">
        <v>13620038000</v>
      </c>
      <c r="P118" s="4">
        <v>12644500000</v>
      </c>
      <c r="Q118" s="5">
        <v>12020700000</v>
      </c>
      <c r="R118" s="4">
        <v>12644500000</v>
      </c>
      <c r="S118" s="4">
        <v>12434200000</v>
      </c>
      <c r="T118" s="4">
        <v>12225100000</v>
      </c>
      <c r="U118" s="4">
        <v>12020700000</v>
      </c>
    </row>
    <row r="119" spans="1:21" ht="16" x14ac:dyDescent="0.2">
      <c r="A119" s="3" t="s">
        <v>127</v>
      </c>
      <c r="B119" s="4">
        <v>304000</v>
      </c>
      <c r="C119" s="4">
        <v>308000</v>
      </c>
      <c r="D119" s="4">
        <v>313000</v>
      </c>
      <c r="E119" s="4">
        <v>317000</v>
      </c>
      <c r="F119" s="4">
        <v>319000</v>
      </c>
      <c r="G119" s="4">
        <v>320000</v>
      </c>
      <c r="H119" s="4">
        <v>322000</v>
      </c>
      <c r="I119" s="4">
        <v>323000</v>
      </c>
      <c r="J119" s="4">
        <v>324000</v>
      </c>
      <c r="K119" s="4">
        <v>325000</v>
      </c>
      <c r="L119" s="4">
        <v>352000</v>
      </c>
      <c r="M119" s="4">
        <v>353000</v>
      </c>
      <c r="N119" s="4">
        <v>14275160000</v>
      </c>
      <c r="O119" s="4">
        <v>13620038000</v>
      </c>
      <c r="P119" s="4">
        <v>12644500000</v>
      </c>
      <c r="Q119" s="5">
        <v>12020700000</v>
      </c>
      <c r="R119" s="4">
        <v>12644500000</v>
      </c>
      <c r="S119" s="4">
        <v>12434200000</v>
      </c>
      <c r="T119" s="4">
        <v>12225100000</v>
      </c>
      <c r="U119" s="4">
        <v>12020700000</v>
      </c>
    </row>
    <row r="120" spans="1:21" ht="16" x14ac:dyDescent="0.2">
      <c r="A120" s="3" t="s">
        <v>128</v>
      </c>
      <c r="B120" s="4">
        <v>21472895000</v>
      </c>
      <c r="C120" s="4">
        <v>21736209000</v>
      </c>
      <c r="D120" s="4">
        <v>21040919000</v>
      </c>
      <c r="E120" s="4">
        <v>20135237000</v>
      </c>
      <c r="F120" s="4">
        <v>19891291000</v>
      </c>
      <c r="G120" s="4">
        <v>18935302000</v>
      </c>
      <c r="H120" s="4">
        <v>18120045000</v>
      </c>
      <c r="I120" s="4">
        <v>17558822000</v>
      </c>
      <c r="J120" s="4">
        <v>16987488000</v>
      </c>
      <c r="K120" s="4">
        <v>16437135000</v>
      </c>
      <c r="L120" s="4">
        <v>15706774000</v>
      </c>
      <c r="M120" s="4">
        <v>14989658000</v>
      </c>
      <c r="N120" s="4" t="s">
        <v>26</v>
      </c>
      <c r="O120" s="4" t="s">
        <v>26</v>
      </c>
      <c r="P120" s="4" t="s">
        <v>26</v>
      </c>
      <c r="Q120" s="5" t="s">
        <v>26</v>
      </c>
      <c r="R120" s="4" t="s">
        <v>26</v>
      </c>
      <c r="S120" s="4" t="s">
        <v>26</v>
      </c>
      <c r="T120" s="4" t="s">
        <v>26</v>
      </c>
      <c r="U120" s="4" t="s">
        <v>26</v>
      </c>
    </row>
    <row r="121" spans="1:21" ht="16" x14ac:dyDescent="0.2">
      <c r="A121" s="3" t="s">
        <v>129</v>
      </c>
      <c r="B121" s="4" t="s">
        <v>26</v>
      </c>
      <c r="C121" s="4" t="s">
        <v>26</v>
      </c>
      <c r="D121" s="4" t="s">
        <v>26</v>
      </c>
      <c r="E121" s="4" t="s">
        <v>26</v>
      </c>
      <c r="F121" s="4" t="s">
        <v>26</v>
      </c>
      <c r="G121" s="4" t="s">
        <v>26</v>
      </c>
      <c r="H121" s="4" t="s">
        <v>26</v>
      </c>
      <c r="I121" s="4" t="s">
        <v>26</v>
      </c>
      <c r="J121" s="4" t="s">
        <v>26</v>
      </c>
      <c r="K121" s="4" t="s">
        <v>26</v>
      </c>
      <c r="L121" s="4" t="s">
        <v>26</v>
      </c>
      <c r="M121" s="4" t="s">
        <v>26</v>
      </c>
      <c r="N121" s="4" t="s">
        <v>26</v>
      </c>
      <c r="O121" s="4" t="s">
        <v>26</v>
      </c>
      <c r="P121" s="4" t="s">
        <v>26</v>
      </c>
      <c r="Q121" s="5" t="s">
        <v>26</v>
      </c>
      <c r="R121" s="4" t="s">
        <v>26</v>
      </c>
      <c r="S121" s="4" t="s">
        <v>26</v>
      </c>
      <c r="T121" s="4" t="s">
        <v>26</v>
      </c>
      <c r="U121" s="4" t="s">
        <v>26</v>
      </c>
    </row>
    <row r="122" spans="1:21" ht="16" x14ac:dyDescent="0.2">
      <c r="A122" s="3" t="s">
        <v>130</v>
      </c>
      <c r="B122" s="4">
        <v>-21439410000</v>
      </c>
      <c r="C122" s="4">
        <v>-21194435000</v>
      </c>
      <c r="D122" s="4">
        <v>-20363468000</v>
      </c>
      <c r="E122" s="4">
        <v>-20220577000</v>
      </c>
      <c r="F122" s="4">
        <v>-19900545000</v>
      </c>
      <c r="G122" s="4">
        <v>-19356095000</v>
      </c>
      <c r="H122" s="4">
        <v>-19000835000</v>
      </c>
      <c r="I122" s="4">
        <v>-18625599000</v>
      </c>
      <c r="J122" s="4">
        <v>-18184954000</v>
      </c>
      <c r="K122" s="4">
        <v>-17694790000</v>
      </c>
      <c r="L122" s="4">
        <v>-17089789000</v>
      </c>
      <c r="M122" s="4">
        <v>-16477490000</v>
      </c>
      <c r="N122" s="4">
        <v>-15662602000</v>
      </c>
      <c r="O122" s="4">
        <v>-14877772000</v>
      </c>
      <c r="P122" s="4">
        <v>-14204000000</v>
      </c>
      <c r="Q122" s="5">
        <v>-13651100000</v>
      </c>
      <c r="R122" s="4">
        <v>-14204000000</v>
      </c>
      <c r="S122" s="4">
        <v>-14025300000</v>
      </c>
      <c r="T122" s="4">
        <v>-13839600000</v>
      </c>
      <c r="U122" s="4">
        <v>-13651100000</v>
      </c>
    </row>
    <row r="123" spans="1:21" ht="16" x14ac:dyDescent="0.2">
      <c r="A123" s="3" t="s">
        <v>131</v>
      </c>
      <c r="B123" s="4">
        <v>17006000</v>
      </c>
      <c r="C123" s="4">
        <v>7659000</v>
      </c>
      <c r="D123" s="4">
        <v>-1334000</v>
      </c>
      <c r="E123" s="4">
        <v>-3084000</v>
      </c>
      <c r="F123" s="4">
        <v>-388000</v>
      </c>
      <c r="G123" s="4">
        <v>-3085000</v>
      </c>
      <c r="H123" s="4">
        <v>-2998000</v>
      </c>
      <c r="I123" s="4">
        <v>-3993000</v>
      </c>
      <c r="J123" s="4">
        <v>-3453000</v>
      </c>
      <c r="K123" s="4">
        <v>-2941000</v>
      </c>
      <c r="L123" s="4">
        <v>-2811000</v>
      </c>
      <c r="M123" s="4">
        <v>-2621000</v>
      </c>
      <c r="N123" s="4">
        <v>-2756000</v>
      </c>
      <c r="O123" s="4">
        <v>-2785000</v>
      </c>
      <c r="P123" s="4">
        <v>-2700000</v>
      </c>
      <c r="Q123" s="5">
        <v>-3000000</v>
      </c>
      <c r="R123" s="4">
        <v>-2700000</v>
      </c>
      <c r="S123" s="4">
        <v>-2700000</v>
      </c>
      <c r="T123" s="4">
        <v>-3400000</v>
      </c>
      <c r="U123" s="4">
        <v>-3000000</v>
      </c>
    </row>
    <row r="124" spans="1:21" ht="16" x14ac:dyDescent="0.2">
      <c r="A124" s="3" t="s">
        <v>132</v>
      </c>
      <c r="B124" s="4">
        <v>50795000</v>
      </c>
      <c r="C124" s="4">
        <v>549741000</v>
      </c>
      <c r="D124" s="4">
        <v>676430000</v>
      </c>
      <c r="E124" s="4">
        <v>-88107000</v>
      </c>
      <c r="F124" s="4">
        <v>-9323000</v>
      </c>
      <c r="G124" s="4">
        <v>-423558000</v>
      </c>
      <c r="H124" s="4">
        <v>-883466000</v>
      </c>
      <c r="I124" s="4">
        <v>-1070447000</v>
      </c>
      <c r="J124" s="4">
        <v>-1200595000</v>
      </c>
      <c r="K124" s="4">
        <v>-1260271000</v>
      </c>
      <c r="L124" s="4">
        <v>-1385474000</v>
      </c>
      <c r="M124" s="4">
        <v>-1490100000</v>
      </c>
      <c r="N124" s="4">
        <v>-1390198000</v>
      </c>
      <c r="O124" s="4">
        <v>-1260519000</v>
      </c>
      <c r="P124" s="4">
        <v>-1562200000</v>
      </c>
      <c r="Q124" s="5">
        <v>-1633400000</v>
      </c>
      <c r="R124" s="4">
        <v>-1562200000</v>
      </c>
      <c r="S124" s="4">
        <v>-1593800000</v>
      </c>
      <c r="T124" s="4">
        <v>-1617900000</v>
      </c>
      <c r="U124" s="4">
        <v>-1633400000</v>
      </c>
    </row>
    <row r="125" spans="1:21" ht="16" x14ac:dyDescent="0.2">
      <c r="A125" s="3" t="s">
        <v>133</v>
      </c>
      <c r="B125" s="4">
        <v>49208000</v>
      </c>
      <c r="C125" s="4">
        <v>48923000</v>
      </c>
      <c r="D125" s="4" t="s">
        <v>26</v>
      </c>
      <c r="E125" s="4" t="s">
        <v>26</v>
      </c>
      <c r="F125" s="4" t="s">
        <v>26</v>
      </c>
      <c r="G125" s="4" t="s">
        <v>26</v>
      </c>
      <c r="H125" s="4" t="s">
        <v>26</v>
      </c>
      <c r="I125" s="4" t="s">
        <v>26</v>
      </c>
      <c r="J125" s="4" t="s">
        <v>26</v>
      </c>
      <c r="K125" s="4" t="s">
        <v>26</v>
      </c>
      <c r="L125" s="4" t="s">
        <v>26</v>
      </c>
      <c r="M125" s="4" t="s">
        <v>26</v>
      </c>
      <c r="N125" s="4" t="s">
        <v>26</v>
      </c>
      <c r="O125" s="4" t="s">
        <v>26</v>
      </c>
      <c r="P125" s="4" t="s">
        <v>26</v>
      </c>
      <c r="Q125" s="5" t="s">
        <v>26</v>
      </c>
      <c r="R125" s="4" t="s">
        <v>26</v>
      </c>
      <c r="S125" s="4" t="s">
        <v>26</v>
      </c>
      <c r="T125" s="4" t="s">
        <v>26</v>
      </c>
      <c r="U125" s="4" t="s">
        <v>26</v>
      </c>
    </row>
    <row r="126" spans="1:21" ht="16" x14ac:dyDescent="0.2">
      <c r="A126" s="3" t="s">
        <v>134</v>
      </c>
      <c r="B126" s="4">
        <v>100003000</v>
      </c>
      <c r="C126" s="4">
        <v>598664000</v>
      </c>
      <c r="D126" s="4">
        <v>676430000</v>
      </c>
      <c r="E126" s="4">
        <v>-88107000</v>
      </c>
      <c r="F126" s="4">
        <v>-9323000</v>
      </c>
      <c r="G126" s="4">
        <v>-423558000</v>
      </c>
      <c r="H126" s="4">
        <v>-883466000</v>
      </c>
      <c r="I126" s="4">
        <v>-1070447000</v>
      </c>
      <c r="J126" s="4">
        <v>-1200595000</v>
      </c>
      <c r="K126" s="4">
        <v>-1260271000</v>
      </c>
      <c r="L126" s="4">
        <v>-1385474000</v>
      </c>
      <c r="M126" s="4">
        <v>-1490100000</v>
      </c>
      <c r="N126" s="4">
        <v>-1390198000</v>
      </c>
      <c r="O126" s="4">
        <v>-1260519000</v>
      </c>
      <c r="P126" s="4">
        <v>-1562200000</v>
      </c>
      <c r="Q126" s="5">
        <v>-1633400000</v>
      </c>
      <c r="R126" s="4">
        <v>-1562200000</v>
      </c>
      <c r="S126" s="4">
        <v>-1593800000</v>
      </c>
      <c r="T126" s="4">
        <v>-1617900000</v>
      </c>
      <c r="U126" s="4">
        <v>-1633400000</v>
      </c>
    </row>
    <row r="127" spans="1:21" ht="16" x14ac:dyDescent="0.2">
      <c r="A127" s="3" t="s">
        <v>135</v>
      </c>
      <c r="B127" s="4">
        <v>2573232000</v>
      </c>
      <c r="C127" s="4">
        <v>2470144000</v>
      </c>
      <c r="D127" s="4">
        <v>2444006000</v>
      </c>
      <c r="E127" s="4">
        <v>1856179000</v>
      </c>
      <c r="F127" s="4">
        <v>2100532000</v>
      </c>
      <c r="G127" s="4">
        <v>2660767000</v>
      </c>
      <c r="H127" s="4">
        <v>2154859000</v>
      </c>
      <c r="I127" s="4">
        <v>2357737000</v>
      </c>
      <c r="J127" s="4">
        <v>2334572000</v>
      </c>
      <c r="K127" s="4">
        <v>2941188000</v>
      </c>
      <c r="L127" s="4">
        <v>1914504000</v>
      </c>
      <c r="M127" s="4">
        <v>1854009000</v>
      </c>
      <c r="N127" s="4">
        <v>1766910000</v>
      </c>
      <c r="O127" s="4">
        <v>1983764000</v>
      </c>
      <c r="P127" s="4">
        <v>1733400000</v>
      </c>
      <c r="Q127" s="5">
        <v>1695900000</v>
      </c>
      <c r="R127" s="4">
        <v>1733400000</v>
      </c>
      <c r="S127" s="4">
        <v>1757000000</v>
      </c>
      <c r="T127" s="4">
        <v>1677200000</v>
      </c>
      <c r="U127" s="4">
        <v>1695900000</v>
      </c>
    </row>
    <row r="128" spans="1:21" ht="16" x14ac:dyDescent="0.2">
      <c r="A128" s="28" t="s">
        <v>136</v>
      </c>
      <c r="B128" s="26">
        <v>192329000</v>
      </c>
      <c r="C128" s="26">
        <v>183299000</v>
      </c>
      <c r="D128" s="26">
        <v>172736000</v>
      </c>
      <c r="E128" s="26">
        <v>159422000</v>
      </c>
      <c r="F128" s="26">
        <v>153392000</v>
      </c>
      <c r="G128" s="26">
        <v>133724000</v>
      </c>
      <c r="H128" s="26">
        <v>118452000</v>
      </c>
      <c r="I128" s="26">
        <v>110072000</v>
      </c>
      <c r="J128" s="26">
        <v>103091000</v>
      </c>
      <c r="K128" s="26">
        <v>97591000</v>
      </c>
      <c r="L128" s="26">
        <v>120037000</v>
      </c>
      <c r="M128" s="26">
        <v>116715000</v>
      </c>
      <c r="N128" s="26">
        <v>113470000</v>
      </c>
      <c r="O128" s="26">
        <v>110519000</v>
      </c>
      <c r="P128" s="26">
        <v>105300000</v>
      </c>
      <c r="Q128" s="27">
        <v>102400000</v>
      </c>
      <c r="R128" s="26">
        <v>105300000</v>
      </c>
      <c r="S128" s="26">
        <v>104300000</v>
      </c>
      <c r="T128" s="26">
        <v>103400000</v>
      </c>
      <c r="U128" s="26">
        <v>102400000</v>
      </c>
    </row>
    <row r="129" spans="1:21" ht="16" x14ac:dyDescent="0.2">
      <c r="A129" s="15" t="s">
        <v>198</v>
      </c>
      <c r="B129" s="10"/>
      <c r="C129" s="20">
        <f>(C128/B128)-1</f>
        <v>-4.6950797851598058E-2</v>
      </c>
      <c r="D129" s="20">
        <f>(D128/C128)-1</f>
        <v>-5.7627155630963656E-2</v>
      </c>
      <c r="E129" s="20">
        <f>(E128/D128)-1</f>
        <v>-7.7077158206743213E-2</v>
      </c>
      <c r="F129" s="20">
        <f t="shared" ref="F129:U129" si="10">(F128/E128)-1</f>
        <v>-3.7824139704683124E-2</v>
      </c>
      <c r="G129" s="20">
        <f t="shared" si="10"/>
        <v>-0.12822050693647646</v>
      </c>
      <c r="H129" s="20">
        <f t="shared" si="10"/>
        <v>-0.1142053782417517</v>
      </c>
      <c r="I129" s="20">
        <f t="shared" si="10"/>
        <v>-7.0745956167899249E-2</v>
      </c>
      <c r="J129" s="20">
        <f t="shared" si="10"/>
        <v>-6.3422123700850319E-2</v>
      </c>
      <c r="K129" s="20">
        <f t="shared" si="10"/>
        <v>-5.335092297096744E-2</v>
      </c>
      <c r="L129" s="20">
        <f t="shared" si="10"/>
        <v>0.23000071727925731</v>
      </c>
      <c r="M129" s="20">
        <f t="shared" si="10"/>
        <v>-2.7674800269916755E-2</v>
      </c>
      <c r="N129" s="20">
        <f t="shared" si="10"/>
        <v>-2.7802767424923935E-2</v>
      </c>
      <c r="O129" s="20">
        <f t="shared" si="10"/>
        <v>-2.6006874063629115E-2</v>
      </c>
      <c r="P129" s="20">
        <f t="shared" si="10"/>
        <v>-4.7222649499181091E-2</v>
      </c>
      <c r="Q129" s="20">
        <f t="shared" si="10"/>
        <v>-2.7540360873694159E-2</v>
      </c>
      <c r="R129" s="20">
        <f t="shared" si="10"/>
        <v>2.83203125E-2</v>
      </c>
      <c r="S129" s="20">
        <f t="shared" si="10"/>
        <v>-9.4966761633428209E-3</v>
      </c>
      <c r="T129" s="20">
        <f t="shared" si="10"/>
        <v>-8.6289549376797892E-3</v>
      </c>
      <c r="U129" s="20">
        <f t="shared" si="10"/>
        <v>-9.6711798839458352E-3</v>
      </c>
    </row>
    <row r="130" spans="1:21" ht="16" x14ac:dyDescent="0.2">
      <c r="A130" s="3" t="s">
        <v>137</v>
      </c>
      <c r="B130" s="4" t="s">
        <v>26</v>
      </c>
      <c r="C130" s="4" t="s">
        <v>26</v>
      </c>
      <c r="D130" s="4" t="s">
        <v>26</v>
      </c>
      <c r="E130" s="4" t="s">
        <v>26</v>
      </c>
      <c r="F130" s="4" t="s">
        <v>26</v>
      </c>
      <c r="G130" s="4" t="s">
        <v>26</v>
      </c>
      <c r="H130" s="4" t="s">
        <v>26</v>
      </c>
      <c r="I130" s="4" t="s">
        <v>26</v>
      </c>
      <c r="J130" s="4" t="s">
        <v>26</v>
      </c>
      <c r="K130" s="4" t="s">
        <v>26</v>
      </c>
      <c r="L130" s="4" t="s">
        <v>26</v>
      </c>
      <c r="M130" s="4">
        <v>4564000</v>
      </c>
      <c r="N130" s="4">
        <v>5159000</v>
      </c>
      <c r="O130" s="4">
        <v>2485000</v>
      </c>
      <c r="P130" s="4">
        <v>1600000</v>
      </c>
      <c r="Q130" s="5">
        <v>8500000</v>
      </c>
      <c r="R130" s="4">
        <v>1600000</v>
      </c>
      <c r="S130" s="4" t="s">
        <v>26</v>
      </c>
      <c r="T130" s="4" t="s">
        <v>26</v>
      </c>
      <c r="U130" s="4">
        <v>8500000</v>
      </c>
    </row>
    <row r="131" spans="1:21" ht="16" x14ac:dyDescent="0.2">
      <c r="A131" s="3" t="s">
        <v>138</v>
      </c>
      <c r="B131" s="4">
        <v>472587000</v>
      </c>
      <c r="C131" s="4">
        <v>-902788000</v>
      </c>
      <c r="D131" s="4">
        <v>-978002000</v>
      </c>
      <c r="E131" s="4">
        <v>-623263000</v>
      </c>
      <c r="F131" s="4">
        <v>566878000</v>
      </c>
      <c r="G131" s="4">
        <v>1034833000</v>
      </c>
      <c r="H131" s="4">
        <v>1189582000</v>
      </c>
      <c r="I131" s="4">
        <v>1641021000</v>
      </c>
      <c r="J131" s="4">
        <v>1635008000</v>
      </c>
      <c r="K131" s="4">
        <v>1944294000</v>
      </c>
      <c r="L131" s="4">
        <v>1427632000</v>
      </c>
      <c r="M131" s="4">
        <v>1279369000</v>
      </c>
      <c r="N131" s="4">
        <v>1388889000</v>
      </c>
      <c r="O131" s="4">
        <v>1562222000</v>
      </c>
      <c r="P131" s="4">
        <v>1414300000</v>
      </c>
      <c r="Q131" s="5">
        <v>1631900000</v>
      </c>
      <c r="R131" s="4">
        <v>1414300000</v>
      </c>
      <c r="S131" s="4">
        <v>968700000</v>
      </c>
      <c r="T131" s="4">
        <v>1445100000</v>
      </c>
      <c r="U131" s="4">
        <v>1631900000</v>
      </c>
    </row>
    <row r="132" spans="1:21" ht="16" x14ac:dyDescent="0.2">
      <c r="A132" s="3" t="s">
        <v>139</v>
      </c>
      <c r="B132" s="6">
        <v>472.57</v>
      </c>
      <c r="C132" s="6">
        <v>-150.80000000000001</v>
      </c>
      <c r="D132" s="6">
        <v>-144.58000000000001</v>
      </c>
      <c r="E132" s="6">
        <v>707.39</v>
      </c>
      <c r="F132" s="6">
        <v>-6080.42</v>
      </c>
      <c r="G132" s="6">
        <v>-244.32</v>
      </c>
      <c r="H132" s="6">
        <v>-134.65</v>
      </c>
      <c r="I132" s="6">
        <v>-153.30000000000001</v>
      </c>
      <c r="J132" s="6">
        <v>-136.18</v>
      </c>
      <c r="K132" s="6">
        <v>-154.28</v>
      </c>
      <c r="L132" s="6">
        <v>-103.04</v>
      </c>
      <c r="M132" s="6">
        <v>-85.86</v>
      </c>
      <c r="N132" s="6">
        <v>-99.91</v>
      </c>
      <c r="O132" s="6">
        <v>-123.93</v>
      </c>
      <c r="P132" s="6">
        <v>-90.53</v>
      </c>
      <c r="Q132" s="7">
        <v>-99.91</v>
      </c>
      <c r="R132" s="6">
        <v>-90.53</v>
      </c>
      <c r="S132" s="6">
        <v>-60.78</v>
      </c>
      <c r="T132" s="6">
        <v>-89.32</v>
      </c>
      <c r="U132" s="6">
        <v>-99.91</v>
      </c>
    </row>
    <row r="133" spans="1:21" ht="16" x14ac:dyDescent="0.2">
      <c r="A133" s="3" t="s">
        <v>140</v>
      </c>
      <c r="B133" s="6">
        <v>-9.69</v>
      </c>
      <c r="C133" s="6">
        <v>13.27</v>
      </c>
      <c r="D133" s="6">
        <v>26.01</v>
      </c>
      <c r="E133" s="6">
        <v>-7.88</v>
      </c>
      <c r="F133" s="6">
        <v>-3.02</v>
      </c>
      <c r="G133" s="6">
        <v>-18.25</v>
      </c>
      <c r="H133" s="6">
        <v>-44.52</v>
      </c>
      <c r="I133" s="6">
        <v>-48.71</v>
      </c>
      <c r="J133" s="6">
        <v>-65.42</v>
      </c>
      <c r="K133" s="6">
        <v>-53.13</v>
      </c>
      <c r="L133" s="6">
        <v>-92.2</v>
      </c>
      <c r="M133" s="6">
        <v>-101.88</v>
      </c>
      <c r="N133" s="6">
        <v>-101.17</v>
      </c>
      <c r="O133" s="6">
        <v>-81.63</v>
      </c>
      <c r="P133" s="6">
        <v>-114.57</v>
      </c>
      <c r="Q133" s="7">
        <v>-122.19</v>
      </c>
      <c r="R133" s="6">
        <v>-114.57</v>
      </c>
      <c r="S133" s="6">
        <v>-114.86</v>
      </c>
      <c r="T133" s="6">
        <v>-122.69</v>
      </c>
      <c r="U133" s="6">
        <v>-122.19</v>
      </c>
    </row>
    <row r="134" spans="1:21" ht="16" x14ac:dyDescent="0.2">
      <c r="A134" s="3" t="s">
        <v>141</v>
      </c>
      <c r="B134" s="6">
        <v>1.66</v>
      </c>
      <c r="C134" s="6">
        <v>1.9</v>
      </c>
      <c r="D134" s="6">
        <v>3.34</v>
      </c>
      <c r="E134" s="6">
        <v>2.2000000000000002</v>
      </c>
      <c r="F134" s="6">
        <v>2.42</v>
      </c>
      <c r="G134" s="6">
        <v>0.89</v>
      </c>
      <c r="H134" s="6">
        <v>0.78</v>
      </c>
      <c r="I134" s="6">
        <v>1.31</v>
      </c>
      <c r="J134" s="6">
        <v>1.21</v>
      </c>
      <c r="K134" s="6">
        <v>1.57</v>
      </c>
      <c r="L134" s="6">
        <v>1.39</v>
      </c>
      <c r="M134" s="6">
        <v>1.32</v>
      </c>
      <c r="N134" s="6">
        <v>1.23</v>
      </c>
      <c r="O134" s="6">
        <v>1.18</v>
      </c>
      <c r="P134" s="6">
        <v>0.93</v>
      </c>
      <c r="Q134" s="7">
        <v>0.86</v>
      </c>
      <c r="R134" s="6">
        <v>0.93</v>
      </c>
      <c r="S134" s="6">
        <v>0.92</v>
      </c>
      <c r="T134" s="6">
        <v>0.87</v>
      </c>
      <c r="U134" s="6">
        <v>0.86</v>
      </c>
    </row>
    <row r="135" spans="1:21" ht="16" x14ac:dyDescent="0.2">
      <c r="A135" s="3" t="s">
        <v>142</v>
      </c>
      <c r="B135" s="6">
        <v>-163.32</v>
      </c>
      <c r="C135" s="6">
        <v>-207.54</v>
      </c>
      <c r="D135" s="6">
        <v>-35.619999999999997</v>
      </c>
      <c r="E135" s="6">
        <v>-29.53</v>
      </c>
      <c r="F135" s="6">
        <v>-41.08</v>
      </c>
      <c r="G135" s="6">
        <v>-42.45</v>
      </c>
      <c r="H135" s="6">
        <v>-47.58</v>
      </c>
      <c r="I135" s="6">
        <v>-45.33</v>
      </c>
      <c r="J135" s="6">
        <v>-35.25</v>
      </c>
      <c r="K135" s="6">
        <v>-35.270000000000003</v>
      </c>
      <c r="L135" s="6">
        <v>-37.5</v>
      </c>
      <c r="M135" s="6">
        <v>-35.85</v>
      </c>
      <c r="N135" s="6">
        <v>-28.06</v>
      </c>
      <c r="O135" s="6">
        <v>-18.920000000000002</v>
      </c>
      <c r="P135" s="6">
        <v>-15.62</v>
      </c>
      <c r="Q135" s="7">
        <v>-14.63</v>
      </c>
      <c r="R135" s="6">
        <v>-15.62</v>
      </c>
      <c r="S135" s="6">
        <v>-12.12</v>
      </c>
      <c r="T135" s="6">
        <v>-13.81</v>
      </c>
      <c r="U135" s="6">
        <v>-14.63</v>
      </c>
    </row>
    <row r="136" spans="1:21" ht="16" x14ac:dyDescent="0.2">
      <c r="A136" s="3" t="s">
        <v>143</v>
      </c>
      <c r="B136" s="4">
        <v>3297</v>
      </c>
      <c r="C136" s="4">
        <v>2328</v>
      </c>
      <c r="D136" s="4">
        <v>1048</v>
      </c>
      <c r="E136" s="4">
        <v>1009</v>
      </c>
      <c r="F136" s="4">
        <v>1099</v>
      </c>
      <c r="G136" s="4">
        <v>1079</v>
      </c>
      <c r="H136" s="4">
        <v>1061</v>
      </c>
      <c r="I136" s="4">
        <v>1019</v>
      </c>
      <c r="J136" s="4">
        <v>990</v>
      </c>
      <c r="K136" s="4">
        <v>952</v>
      </c>
      <c r="L136" s="4">
        <v>900</v>
      </c>
      <c r="M136" s="4">
        <v>872</v>
      </c>
      <c r="N136" s="4">
        <v>909</v>
      </c>
      <c r="O136" s="4">
        <v>904</v>
      </c>
      <c r="P136" s="4">
        <v>917</v>
      </c>
      <c r="Q136" s="5">
        <v>917</v>
      </c>
      <c r="R136" s="4">
        <v>917</v>
      </c>
      <c r="S136" s="4">
        <v>917</v>
      </c>
      <c r="T136" s="4">
        <v>917</v>
      </c>
      <c r="U136" s="4">
        <v>917</v>
      </c>
    </row>
    <row r="138" spans="1:21" ht="16" x14ac:dyDescent="0.2">
      <c r="A138" s="2" t="s">
        <v>26</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c r="T138" s="2" t="s">
        <v>18</v>
      </c>
      <c r="U138" s="2" t="s">
        <v>19</v>
      </c>
    </row>
    <row r="139" spans="1:21" ht="16" x14ac:dyDescent="0.2">
      <c r="A139" s="3" t="s">
        <v>144</v>
      </c>
      <c r="B139" s="4">
        <v>-374692000</v>
      </c>
      <c r="C139" s="4">
        <v>249239000</v>
      </c>
      <c r="D139" s="4">
        <v>108600000</v>
      </c>
      <c r="E139" s="4">
        <v>142891000</v>
      </c>
      <c r="F139" s="4">
        <v>320032000</v>
      </c>
      <c r="G139" s="4">
        <v>544450000</v>
      </c>
      <c r="H139" s="4">
        <v>355260000</v>
      </c>
      <c r="I139" s="4">
        <v>375236000</v>
      </c>
      <c r="J139" s="4">
        <v>440645000</v>
      </c>
      <c r="K139" s="4">
        <v>457248000</v>
      </c>
      <c r="L139" s="4">
        <v>582489000</v>
      </c>
      <c r="M139" s="4">
        <v>612299000</v>
      </c>
      <c r="N139" s="4">
        <v>814888000</v>
      </c>
      <c r="O139" s="4">
        <v>784830000</v>
      </c>
      <c r="P139" s="4">
        <v>673800000</v>
      </c>
      <c r="Q139" s="5">
        <v>732400000</v>
      </c>
      <c r="R139" s="4">
        <v>179500000</v>
      </c>
      <c r="S139" s="4">
        <v>178700000</v>
      </c>
      <c r="T139" s="4">
        <v>185700000</v>
      </c>
      <c r="U139" s="4">
        <v>188500000</v>
      </c>
    </row>
    <row r="140" spans="1:21" ht="16" x14ac:dyDescent="0.2">
      <c r="A140" s="3" t="s">
        <v>145</v>
      </c>
      <c r="B140" s="4">
        <v>128031000</v>
      </c>
      <c r="C140" s="4">
        <v>86266000</v>
      </c>
      <c r="D140" s="4">
        <v>67655000</v>
      </c>
      <c r="E140" s="4">
        <v>55706000</v>
      </c>
      <c r="F140" s="4">
        <v>54819000</v>
      </c>
      <c r="G140" s="4">
        <v>60655000</v>
      </c>
      <c r="H140" s="4">
        <v>63690000</v>
      </c>
      <c r="I140" s="4">
        <v>61491000</v>
      </c>
      <c r="J140" s="4">
        <v>58167000</v>
      </c>
      <c r="K140" s="4">
        <v>49878000</v>
      </c>
      <c r="L140" s="4">
        <v>48367000</v>
      </c>
      <c r="M140" s="4">
        <v>46330000</v>
      </c>
      <c r="N140" s="4">
        <v>46352000</v>
      </c>
      <c r="O140" s="4">
        <v>47940000</v>
      </c>
      <c r="P140" s="4">
        <v>46900000</v>
      </c>
      <c r="Q140" s="5">
        <v>45400000</v>
      </c>
      <c r="R140" s="4">
        <v>11700000</v>
      </c>
      <c r="S140" s="4">
        <v>11600000</v>
      </c>
      <c r="T140" s="4">
        <v>11300000</v>
      </c>
      <c r="U140" s="4">
        <v>10800000</v>
      </c>
    </row>
    <row r="141" spans="1:21" ht="16" x14ac:dyDescent="0.2">
      <c r="A141" s="3" t="s">
        <v>146</v>
      </c>
      <c r="B141" s="4">
        <v>639852000</v>
      </c>
      <c r="C141" s="4">
        <v>5880000</v>
      </c>
      <c r="D141" s="4">
        <v>-70274000</v>
      </c>
      <c r="E141" s="4">
        <v>42817000</v>
      </c>
      <c r="F141" s="4">
        <v>25907000</v>
      </c>
      <c r="G141" s="4">
        <v>-83059000</v>
      </c>
      <c r="H141" s="4">
        <v>47032000</v>
      </c>
      <c r="I141" s="4">
        <v>41493000</v>
      </c>
      <c r="J141" s="4">
        <v>18823000</v>
      </c>
      <c r="K141" s="4">
        <v>27898000</v>
      </c>
      <c r="L141" s="4">
        <v>-5949000</v>
      </c>
      <c r="M141" s="4">
        <v>38700000</v>
      </c>
      <c r="N141" s="4">
        <v>39135000</v>
      </c>
      <c r="O141" s="4">
        <v>59466000</v>
      </c>
      <c r="P141" s="4">
        <v>54700000</v>
      </c>
      <c r="Q141" s="5">
        <v>39200000</v>
      </c>
      <c r="R141" s="4">
        <v>9800000</v>
      </c>
      <c r="S141" s="4">
        <v>10900000</v>
      </c>
      <c r="T141" s="4">
        <v>11300000</v>
      </c>
      <c r="U141" s="4">
        <v>7200000</v>
      </c>
    </row>
    <row r="142" spans="1:21" ht="16" x14ac:dyDescent="0.2">
      <c r="A142" s="28" t="s">
        <v>147</v>
      </c>
      <c r="B142" s="26">
        <v>90070000</v>
      </c>
      <c r="C142" s="26">
        <v>51166000</v>
      </c>
      <c r="D142" s="26">
        <v>52178000</v>
      </c>
      <c r="E142" s="26">
        <v>43272000</v>
      </c>
      <c r="F142" s="26">
        <v>33362000</v>
      </c>
      <c r="G142" s="26">
        <v>36649000</v>
      </c>
      <c r="H142" s="26">
        <v>43977000</v>
      </c>
      <c r="I142" s="26">
        <v>46075000</v>
      </c>
      <c r="J142" s="26">
        <v>50044000</v>
      </c>
      <c r="K142" s="26">
        <v>52907000</v>
      </c>
      <c r="L142" s="26">
        <v>52504000</v>
      </c>
      <c r="M142" s="26">
        <v>50626000</v>
      </c>
      <c r="N142" s="26">
        <v>48243000</v>
      </c>
      <c r="O142" s="26">
        <v>53439000</v>
      </c>
      <c r="P142" s="26">
        <v>58600000</v>
      </c>
      <c r="Q142" s="27">
        <v>59400000</v>
      </c>
      <c r="R142" s="26">
        <v>14400000</v>
      </c>
      <c r="S142" s="26">
        <v>13800000</v>
      </c>
      <c r="T142" s="26">
        <v>15700000</v>
      </c>
      <c r="U142" s="26">
        <v>15500000</v>
      </c>
    </row>
    <row r="143" spans="1:21" ht="16" x14ac:dyDescent="0.2">
      <c r="A143" s="12" t="s">
        <v>199</v>
      </c>
      <c r="B143" s="20">
        <f t="shared" ref="B143:U143" si="11">B142/B2</f>
        <v>9.3653657192469861E-2</v>
      </c>
      <c r="C143" s="20">
        <f t="shared" si="11"/>
        <v>4.964589241999226E-2</v>
      </c>
      <c r="D143" s="20">
        <f t="shared" si="11"/>
        <v>7.6667185833218229E-2</v>
      </c>
      <c r="E143" s="20">
        <f t="shared" si="11"/>
        <v>5.6053410848495681E-2</v>
      </c>
      <c r="F143" s="20">
        <f t="shared" si="11"/>
        <v>3.8189452284361582E-2</v>
      </c>
      <c r="G143" s="20">
        <f t="shared" si="11"/>
        <v>3.797481470582445E-2</v>
      </c>
      <c r="H143" s="20">
        <f t="shared" si="11"/>
        <v>4.3536540816558875E-2</v>
      </c>
      <c r="I143" s="20">
        <f t="shared" si="11"/>
        <v>4.3492994866741054E-2</v>
      </c>
      <c r="J143" s="20">
        <f t="shared" si="11"/>
        <v>4.381495875822012E-2</v>
      </c>
      <c r="K143" s="20">
        <f t="shared" si="11"/>
        <v>4.5410030941682868E-2</v>
      </c>
      <c r="L143" s="20">
        <f t="shared" si="11"/>
        <v>4.321427131062603E-2</v>
      </c>
      <c r="M143" s="20">
        <f t="shared" si="11"/>
        <v>4.1103842696975874E-2</v>
      </c>
      <c r="N143" s="20">
        <f t="shared" si="11"/>
        <v>3.8135191280674628E-2</v>
      </c>
      <c r="O143" s="20">
        <f t="shared" si="11"/>
        <v>4.0253062724845884E-2</v>
      </c>
      <c r="P143" s="20">
        <f t="shared" si="11"/>
        <v>4.1125693031089899E-2</v>
      </c>
      <c r="Q143" s="20">
        <f t="shared" si="11"/>
        <v>4.0083676361427893E-2</v>
      </c>
      <c r="R143" s="20">
        <f t="shared" si="11"/>
        <v>3.9003250270855903E-2</v>
      </c>
      <c r="S143" s="20">
        <f t="shared" si="11"/>
        <v>3.7870472008781561E-2</v>
      </c>
      <c r="T143" s="20">
        <f t="shared" si="11"/>
        <v>4.2204301075268819E-2</v>
      </c>
      <c r="U143" s="20">
        <f t="shared" si="11"/>
        <v>4.1190539463194259E-2</v>
      </c>
    </row>
    <row r="144" spans="1:21" ht="16" x14ac:dyDescent="0.2">
      <c r="A144" s="3" t="s">
        <v>148</v>
      </c>
      <c r="B144" s="4" t="s">
        <v>26</v>
      </c>
      <c r="C144" s="4" t="s">
        <v>26</v>
      </c>
      <c r="D144" s="4">
        <v>45466000</v>
      </c>
      <c r="E144" s="4">
        <v>24779000</v>
      </c>
      <c r="F144" s="4">
        <v>71800000</v>
      </c>
      <c r="G144" s="4">
        <v>-112688000</v>
      </c>
      <c r="H144" s="4" t="s">
        <v>26</v>
      </c>
      <c r="I144" s="4" t="s">
        <v>26</v>
      </c>
      <c r="J144" s="4" t="s">
        <v>26</v>
      </c>
      <c r="K144" s="4" t="s">
        <v>26</v>
      </c>
      <c r="L144" s="4" t="s">
        <v>26</v>
      </c>
      <c r="M144" s="4" t="s">
        <v>26</v>
      </c>
      <c r="N144" s="4" t="s">
        <v>26</v>
      </c>
      <c r="O144" s="4" t="s">
        <v>26</v>
      </c>
      <c r="P144" s="4" t="s">
        <v>26</v>
      </c>
      <c r="Q144" s="5" t="s">
        <v>26</v>
      </c>
      <c r="R144" s="4" t="s">
        <v>26</v>
      </c>
      <c r="S144" s="4" t="s">
        <v>26</v>
      </c>
      <c r="T144" s="4" t="s">
        <v>26</v>
      </c>
      <c r="U144" s="4" t="s">
        <v>26</v>
      </c>
    </row>
    <row r="145" spans="1:21" ht="16" x14ac:dyDescent="0.2">
      <c r="A145" s="3" t="s">
        <v>149</v>
      </c>
      <c r="B145" s="4">
        <v>215594000</v>
      </c>
      <c r="C145" s="4">
        <v>12481000</v>
      </c>
      <c r="D145" s="4" t="s">
        <v>26</v>
      </c>
      <c r="E145" s="4" t="s">
        <v>26</v>
      </c>
      <c r="F145" s="4" t="s">
        <v>26</v>
      </c>
      <c r="G145" s="4" t="s">
        <v>26</v>
      </c>
      <c r="H145" s="4" t="s">
        <v>26</v>
      </c>
      <c r="I145" s="4" t="s">
        <v>26</v>
      </c>
      <c r="J145" s="4" t="s">
        <v>26</v>
      </c>
      <c r="K145" s="4" t="s">
        <v>26</v>
      </c>
      <c r="L145" s="4" t="s">
        <v>26</v>
      </c>
      <c r="M145" s="4" t="s">
        <v>26</v>
      </c>
      <c r="N145" s="4" t="s">
        <v>26</v>
      </c>
      <c r="O145" s="4" t="s">
        <v>26</v>
      </c>
      <c r="P145" s="4" t="s">
        <v>26</v>
      </c>
      <c r="Q145" s="5" t="s">
        <v>26</v>
      </c>
      <c r="R145" s="4" t="s">
        <v>26</v>
      </c>
      <c r="S145" s="4" t="s">
        <v>26</v>
      </c>
      <c r="T145" s="4" t="s">
        <v>26</v>
      </c>
      <c r="U145" s="4" t="s">
        <v>26</v>
      </c>
    </row>
    <row r="146" spans="1:21" ht="16" x14ac:dyDescent="0.2">
      <c r="A146" s="3" t="s">
        <v>150</v>
      </c>
      <c r="B146" s="4">
        <v>334188000</v>
      </c>
      <c r="C146" s="4">
        <v>-57767000</v>
      </c>
      <c r="D146" s="4">
        <v>-167918000</v>
      </c>
      <c r="E146" s="4">
        <v>-25234000</v>
      </c>
      <c r="F146" s="4">
        <v>-79255000</v>
      </c>
      <c r="G146" s="4">
        <v>-7020000</v>
      </c>
      <c r="H146" s="4">
        <v>3055000</v>
      </c>
      <c r="I146" s="4">
        <v>-4582000</v>
      </c>
      <c r="J146" s="4">
        <v>-31221000</v>
      </c>
      <c r="K146" s="4">
        <v>-25009000</v>
      </c>
      <c r="L146" s="4">
        <v>-58453000</v>
      </c>
      <c r="M146" s="4">
        <v>-11926000</v>
      </c>
      <c r="N146" s="4">
        <v>-9108000</v>
      </c>
      <c r="O146" s="4">
        <v>6027000</v>
      </c>
      <c r="P146" s="4">
        <v>-3900000</v>
      </c>
      <c r="Q146" s="5">
        <v>-20200000</v>
      </c>
      <c r="R146" s="4">
        <v>-4600000</v>
      </c>
      <c r="S146" s="4">
        <v>-2900000</v>
      </c>
      <c r="T146" s="4">
        <v>-4400000</v>
      </c>
      <c r="U146" s="4">
        <v>-8300000</v>
      </c>
    </row>
    <row r="147" spans="1:21" ht="16" x14ac:dyDescent="0.2">
      <c r="A147" s="3" t="s">
        <v>151</v>
      </c>
      <c r="B147" s="4">
        <v>88852000</v>
      </c>
      <c r="C147" s="4">
        <v>53806000</v>
      </c>
      <c r="D147" s="4">
        <v>109225000</v>
      </c>
      <c r="E147" s="4">
        <v>94487000</v>
      </c>
      <c r="F147" s="4">
        <v>136872000</v>
      </c>
      <c r="G147" s="4">
        <v>57351000</v>
      </c>
      <c r="H147" s="4">
        <v>134967000</v>
      </c>
      <c r="I147" s="4">
        <v>173262000</v>
      </c>
      <c r="J147" s="4">
        <v>150314000</v>
      </c>
      <c r="K147" s="4">
        <v>167737000</v>
      </c>
      <c r="L147" s="4">
        <v>72860000</v>
      </c>
      <c r="M147" s="4">
        <v>56563000</v>
      </c>
      <c r="N147" s="4">
        <v>-170192000</v>
      </c>
      <c r="O147" s="4">
        <v>-85084000</v>
      </c>
      <c r="P147" s="4">
        <v>55700000</v>
      </c>
      <c r="Q147" s="5">
        <v>49500000</v>
      </c>
      <c r="R147" s="4">
        <v>15900000</v>
      </c>
      <c r="S147" s="4">
        <v>57800000</v>
      </c>
      <c r="T147" s="4">
        <v>-63000000</v>
      </c>
      <c r="U147" s="4">
        <v>38800000</v>
      </c>
    </row>
    <row r="148" spans="1:21" ht="16" x14ac:dyDescent="0.2">
      <c r="A148" s="3" t="s">
        <v>152</v>
      </c>
      <c r="B148" s="4">
        <v>54048000</v>
      </c>
      <c r="C148" s="4">
        <v>25798000</v>
      </c>
      <c r="D148" s="4">
        <v>13147000</v>
      </c>
      <c r="E148" s="4">
        <v>-251000</v>
      </c>
      <c r="F148" s="4">
        <v>3327000</v>
      </c>
      <c r="G148" s="4">
        <v>-2500000</v>
      </c>
      <c r="H148" s="4">
        <v>-73000</v>
      </c>
      <c r="I148" s="4">
        <v>661000</v>
      </c>
      <c r="J148" s="4">
        <v>-871000</v>
      </c>
      <c r="K148" s="4" t="s">
        <v>26</v>
      </c>
      <c r="L148" s="4" t="s">
        <v>26</v>
      </c>
      <c r="M148" s="4" t="s">
        <v>26</v>
      </c>
      <c r="N148" s="4" t="s">
        <v>26</v>
      </c>
      <c r="O148" s="4" t="s">
        <v>26</v>
      </c>
      <c r="P148" s="4" t="s">
        <v>26</v>
      </c>
      <c r="Q148" s="5" t="s">
        <v>26</v>
      </c>
      <c r="R148" s="4" t="s">
        <v>26</v>
      </c>
      <c r="S148" s="4" t="s">
        <v>26</v>
      </c>
      <c r="T148" s="4" t="s">
        <v>26</v>
      </c>
      <c r="U148" s="4" t="s">
        <v>26</v>
      </c>
    </row>
    <row r="149" spans="1:21" ht="16" x14ac:dyDescent="0.2">
      <c r="A149" s="3" t="s">
        <v>153</v>
      </c>
      <c r="B149" s="4" t="s">
        <v>26</v>
      </c>
      <c r="C149" s="4" t="s">
        <v>26</v>
      </c>
      <c r="D149" s="4" t="s">
        <v>26</v>
      </c>
      <c r="E149" s="4" t="s">
        <v>26</v>
      </c>
      <c r="F149" s="4" t="s">
        <v>26</v>
      </c>
      <c r="G149" s="4" t="s">
        <v>26</v>
      </c>
      <c r="H149" s="4" t="s">
        <v>26</v>
      </c>
      <c r="I149" s="4" t="s">
        <v>26</v>
      </c>
      <c r="J149" s="4" t="s">
        <v>26</v>
      </c>
      <c r="K149" s="4" t="s">
        <v>26</v>
      </c>
      <c r="L149" s="4" t="s">
        <v>26</v>
      </c>
      <c r="M149" s="4" t="s">
        <v>26</v>
      </c>
      <c r="N149" s="4" t="s">
        <v>26</v>
      </c>
      <c r="O149" s="4" t="s">
        <v>26</v>
      </c>
      <c r="P149" s="4" t="s">
        <v>26</v>
      </c>
      <c r="Q149" s="5" t="s">
        <v>26</v>
      </c>
      <c r="R149" s="4" t="s">
        <v>26</v>
      </c>
      <c r="S149" s="4" t="s">
        <v>26</v>
      </c>
      <c r="T149" s="4" t="s">
        <v>26</v>
      </c>
      <c r="U149" s="4" t="s">
        <v>26</v>
      </c>
    </row>
    <row r="150" spans="1:21" ht="16" x14ac:dyDescent="0.2">
      <c r="A150" s="3" t="s">
        <v>154</v>
      </c>
      <c r="B150" s="4">
        <v>11759000</v>
      </c>
      <c r="C150" s="4">
        <v>-47418000</v>
      </c>
      <c r="D150" s="4">
        <v>-19105000</v>
      </c>
      <c r="E150" s="4">
        <v>7895000</v>
      </c>
      <c r="F150" s="4">
        <v>-31946000</v>
      </c>
      <c r="G150" s="4">
        <v>-2694000</v>
      </c>
      <c r="H150" s="4">
        <v>11571000</v>
      </c>
      <c r="I150" s="4">
        <v>-1728000</v>
      </c>
      <c r="J150" s="4">
        <v>8980000</v>
      </c>
      <c r="K150" s="4">
        <v>13775000</v>
      </c>
      <c r="L150" s="4">
        <v>1041000</v>
      </c>
      <c r="M150" s="4" t="s">
        <v>26</v>
      </c>
      <c r="N150" s="4" t="s">
        <v>26</v>
      </c>
      <c r="O150" s="4" t="s">
        <v>26</v>
      </c>
      <c r="P150" s="4" t="s">
        <v>26</v>
      </c>
      <c r="Q150" s="5" t="s">
        <v>26</v>
      </c>
      <c r="R150" s="4" t="s">
        <v>26</v>
      </c>
      <c r="S150" s="4" t="s">
        <v>26</v>
      </c>
      <c r="T150" s="4" t="s">
        <v>26</v>
      </c>
      <c r="U150" s="4" t="s">
        <v>26</v>
      </c>
    </row>
    <row r="151" spans="1:21" ht="16" x14ac:dyDescent="0.2">
      <c r="A151" s="3" t="s">
        <v>155</v>
      </c>
      <c r="B151" s="4">
        <v>-100463000</v>
      </c>
      <c r="C151" s="4">
        <v>34545000</v>
      </c>
      <c r="D151" s="4">
        <v>34952000</v>
      </c>
      <c r="E151" s="4">
        <v>18162000</v>
      </c>
      <c r="F151" s="4">
        <v>81480000</v>
      </c>
      <c r="G151" s="4">
        <v>19291000</v>
      </c>
      <c r="H151" s="4">
        <v>45419000</v>
      </c>
      <c r="I151" s="4">
        <v>21013000</v>
      </c>
      <c r="J151" s="4">
        <v>40244000</v>
      </c>
      <c r="K151" s="4">
        <v>15483000</v>
      </c>
      <c r="L151" s="4">
        <v>-2130000</v>
      </c>
      <c r="M151" s="4">
        <v>-24000</v>
      </c>
      <c r="N151" s="4">
        <v>2227000</v>
      </c>
      <c r="O151" s="4">
        <v>15495000</v>
      </c>
      <c r="P151" s="4">
        <v>-100000</v>
      </c>
      <c r="Q151" s="5">
        <v>10500000</v>
      </c>
      <c r="R151" s="4">
        <v>26700000</v>
      </c>
      <c r="S151" s="4">
        <v>11600000</v>
      </c>
      <c r="T151" s="4">
        <v>-60300000</v>
      </c>
      <c r="U151" s="4">
        <v>32500000</v>
      </c>
    </row>
    <row r="152" spans="1:21" ht="16" x14ac:dyDescent="0.2">
      <c r="A152" s="3" t="s">
        <v>156</v>
      </c>
      <c r="B152" s="4">
        <v>123508000</v>
      </c>
      <c r="C152" s="4">
        <v>40881000</v>
      </c>
      <c r="D152" s="4">
        <v>80231000</v>
      </c>
      <c r="E152" s="4">
        <v>68681000</v>
      </c>
      <c r="F152" s="4">
        <v>84011000</v>
      </c>
      <c r="G152" s="4">
        <v>43254000</v>
      </c>
      <c r="H152" s="4">
        <v>78050000</v>
      </c>
      <c r="I152" s="4">
        <v>153316000</v>
      </c>
      <c r="J152" s="4">
        <v>101961000</v>
      </c>
      <c r="K152" s="4">
        <v>138479000</v>
      </c>
      <c r="L152" s="4">
        <v>73949000</v>
      </c>
      <c r="M152" s="4">
        <v>56587000</v>
      </c>
      <c r="N152" s="4">
        <v>-172419000</v>
      </c>
      <c r="O152" s="4">
        <v>-100579000</v>
      </c>
      <c r="P152" s="4">
        <v>55800000</v>
      </c>
      <c r="Q152" s="5">
        <v>39000000</v>
      </c>
      <c r="R152" s="4">
        <v>-10800000</v>
      </c>
      <c r="S152" s="4">
        <v>46200000</v>
      </c>
      <c r="T152" s="4">
        <v>-2700000</v>
      </c>
      <c r="U152" s="4">
        <v>6300000</v>
      </c>
    </row>
    <row r="153" spans="1:21" ht="16" x14ac:dyDescent="0.2">
      <c r="A153" s="3" t="s">
        <v>157</v>
      </c>
      <c r="B153" s="4" t="s">
        <v>26</v>
      </c>
      <c r="C153" s="4" t="s">
        <v>26</v>
      </c>
      <c r="D153" s="4" t="s">
        <v>26</v>
      </c>
      <c r="E153" s="4" t="s">
        <v>26</v>
      </c>
      <c r="F153" s="4" t="s">
        <v>26</v>
      </c>
      <c r="G153" s="4" t="s">
        <v>26</v>
      </c>
      <c r="H153" s="4" t="s">
        <v>26</v>
      </c>
      <c r="I153" s="4" t="s">
        <v>26</v>
      </c>
      <c r="J153" s="4" t="s">
        <v>26</v>
      </c>
      <c r="K153" s="4" t="s">
        <v>26</v>
      </c>
      <c r="L153" s="4" t="s">
        <v>26</v>
      </c>
      <c r="M153" s="4" t="s">
        <v>26</v>
      </c>
      <c r="N153" s="4" t="s">
        <v>26</v>
      </c>
      <c r="O153" s="4" t="s">
        <v>26</v>
      </c>
      <c r="P153" s="4" t="s">
        <v>26</v>
      </c>
      <c r="Q153" s="5" t="s">
        <v>26</v>
      </c>
      <c r="R153" s="4" t="s">
        <v>26</v>
      </c>
      <c r="S153" s="4" t="s">
        <v>26</v>
      </c>
      <c r="T153" s="4" t="s">
        <v>26</v>
      </c>
      <c r="U153" s="4" t="s">
        <v>26</v>
      </c>
    </row>
    <row r="154" spans="1:21" ht="16" x14ac:dyDescent="0.2">
      <c r="A154" s="3" t="s">
        <v>158</v>
      </c>
      <c r="B154" s="4">
        <v>482043000</v>
      </c>
      <c r="C154" s="4">
        <v>395191000</v>
      </c>
      <c r="D154" s="4">
        <v>215206000</v>
      </c>
      <c r="E154" s="4">
        <v>335901000</v>
      </c>
      <c r="F154" s="4">
        <v>537630000</v>
      </c>
      <c r="G154" s="4">
        <v>579397000</v>
      </c>
      <c r="H154" s="4">
        <v>600949000</v>
      </c>
      <c r="I154" s="4">
        <v>651482000</v>
      </c>
      <c r="J154" s="4">
        <v>667949000</v>
      </c>
      <c r="K154" s="4">
        <v>702761000</v>
      </c>
      <c r="L154" s="4">
        <v>697767000</v>
      </c>
      <c r="M154" s="4">
        <v>753892000</v>
      </c>
      <c r="N154" s="4">
        <v>730183000</v>
      </c>
      <c r="O154" s="4">
        <v>807152000</v>
      </c>
      <c r="P154" s="4">
        <v>831100000</v>
      </c>
      <c r="Q154" s="5">
        <v>866500000</v>
      </c>
      <c r="R154" s="4">
        <v>216900000</v>
      </c>
      <c r="S154" s="4">
        <v>259000000</v>
      </c>
      <c r="T154" s="4">
        <v>145300000</v>
      </c>
      <c r="U154" s="4">
        <v>245300000</v>
      </c>
    </row>
    <row r="155" spans="1:21" ht="16" x14ac:dyDescent="0.2">
      <c r="A155" s="3" t="s">
        <v>159</v>
      </c>
      <c r="B155" s="4" t="s">
        <v>26</v>
      </c>
      <c r="C155" s="4" t="s">
        <v>26</v>
      </c>
      <c r="D155" s="4" t="s">
        <v>26</v>
      </c>
      <c r="E155" s="4" t="s">
        <v>26</v>
      </c>
      <c r="F155" s="4" t="s">
        <v>26</v>
      </c>
      <c r="G155" s="4" t="s">
        <v>26</v>
      </c>
      <c r="H155" s="4" t="s">
        <v>26</v>
      </c>
      <c r="I155" s="4" t="s">
        <v>26</v>
      </c>
      <c r="J155" s="4" t="s">
        <v>26</v>
      </c>
      <c r="K155" s="4" t="s">
        <v>26</v>
      </c>
      <c r="L155" s="4" t="s">
        <v>26</v>
      </c>
      <c r="M155" s="4" t="s">
        <v>26</v>
      </c>
      <c r="N155" s="4" t="s">
        <v>26</v>
      </c>
      <c r="O155" s="4" t="s">
        <v>26</v>
      </c>
      <c r="P155" s="4" t="s">
        <v>26</v>
      </c>
      <c r="Q155" s="5" t="s">
        <v>26</v>
      </c>
      <c r="R155" s="4" t="s">
        <v>26</v>
      </c>
      <c r="S155" s="4" t="s">
        <v>26</v>
      </c>
      <c r="T155" s="4" t="s">
        <v>26</v>
      </c>
      <c r="U155" s="4" t="s">
        <v>26</v>
      </c>
    </row>
    <row r="156" spans="1:21" ht="16" x14ac:dyDescent="0.2">
      <c r="A156" s="3" t="s">
        <v>160</v>
      </c>
      <c r="B156" s="4">
        <v>48843000</v>
      </c>
      <c r="C156" s="4">
        <v>6064000</v>
      </c>
      <c r="D156" s="4" t="s">
        <v>26</v>
      </c>
      <c r="E156" s="4" t="s">
        <v>26</v>
      </c>
      <c r="F156" s="4" t="s">
        <v>26</v>
      </c>
      <c r="G156" s="4" t="s">
        <v>26</v>
      </c>
      <c r="H156" s="4" t="s">
        <v>26</v>
      </c>
      <c r="I156" s="4" t="s">
        <v>26</v>
      </c>
      <c r="J156" s="4" t="s">
        <v>26</v>
      </c>
      <c r="K156" s="4" t="s">
        <v>26</v>
      </c>
      <c r="L156" s="4" t="s">
        <v>26</v>
      </c>
      <c r="M156" s="4" t="s">
        <v>26</v>
      </c>
      <c r="N156" s="4" t="s">
        <v>26</v>
      </c>
      <c r="O156" s="4" t="s">
        <v>26</v>
      </c>
      <c r="P156" s="4" t="s">
        <v>26</v>
      </c>
      <c r="Q156" s="5" t="s">
        <v>26</v>
      </c>
      <c r="R156" s="4" t="s">
        <v>26</v>
      </c>
      <c r="S156" s="4" t="s">
        <v>26</v>
      </c>
      <c r="T156" s="4" t="s">
        <v>26</v>
      </c>
      <c r="U156" s="4" t="s">
        <v>26</v>
      </c>
    </row>
    <row r="157" spans="1:21" ht="16" x14ac:dyDescent="0.2">
      <c r="A157" s="3" t="s">
        <v>161</v>
      </c>
      <c r="B157" s="4">
        <v>48843000</v>
      </c>
      <c r="C157" s="4">
        <v>6064000</v>
      </c>
      <c r="D157" s="4" t="s">
        <v>26</v>
      </c>
      <c r="E157" s="4" t="s">
        <v>26</v>
      </c>
      <c r="F157" s="4" t="s">
        <v>26</v>
      </c>
      <c r="G157" s="4" t="s">
        <v>26</v>
      </c>
      <c r="H157" s="4" t="s">
        <v>26</v>
      </c>
      <c r="I157" s="4" t="s">
        <v>26</v>
      </c>
      <c r="J157" s="4" t="s">
        <v>26</v>
      </c>
      <c r="K157" s="4" t="s">
        <v>26</v>
      </c>
      <c r="L157" s="4" t="s">
        <v>26</v>
      </c>
      <c r="M157" s="4" t="s">
        <v>26</v>
      </c>
      <c r="N157" s="4" t="s">
        <v>26</v>
      </c>
      <c r="O157" s="4" t="s">
        <v>26</v>
      </c>
      <c r="P157" s="4" t="s">
        <v>26</v>
      </c>
      <c r="Q157" s="5" t="s">
        <v>26</v>
      </c>
      <c r="R157" s="4" t="s">
        <v>26</v>
      </c>
      <c r="S157" s="4" t="s">
        <v>26</v>
      </c>
      <c r="T157" s="4" t="s">
        <v>26</v>
      </c>
      <c r="U157" s="4" t="s">
        <v>26</v>
      </c>
    </row>
    <row r="158" spans="1:21" ht="16" x14ac:dyDescent="0.2">
      <c r="A158" s="3" t="s">
        <v>162</v>
      </c>
      <c r="B158" s="4" t="s">
        <v>26</v>
      </c>
      <c r="C158" s="4" t="s">
        <v>26</v>
      </c>
      <c r="D158" s="4" t="s">
        <v>26</v>
      </c>
      <c r="E158" s="4" t="s">
        <v>26</v>
      </c>
      <c r="F158" s="4" t="s">
        <v>26</v>
      </c>
      <c r="G158" s="4" t="s">
        <v>26</v>
      </c>
      <c r="H158" s="4" t="s">
        <v>26</v>
      </c>
      <c r="I158" s="4" t="s">
        <v>26</v>
      </c>
      <c r="J158" s="4" t="s">
        <v>26</v>
      </c>
      <c r="K158" s="4" t="s">
        <v>26</v>
      </c>
      <c r="L158" s="4" t="s">
        <v>26</v>
      </c>
      <c r="M158" s="4" t="s">
        <v>26</v>
      </c>
      <c r="N158" s="4" t="s">
        <v>26</v>
      </c>
      <c r="O158" s="4" t="s">
        <v>26</v>
      </c>
      <c r="P158" s="4" t="s">
        <v>26</v>
      </c>
      <c r="Q158" s="5" t="s">
        <v>26</v>
      </c>
      <c r="R158" s="4" t="s">
        <v>26</v>
      </c>
      <c r="S158" s="4" t="s">
        <v>26</v>
      </c>
      <c r="T158" s="4" t="s">
        <v>26</v>
      </c>
      <c r="U158" s="4" t="s">
        <v>26</v>
      </c>
    </row>
    <row r="159" spans="1:21" ht="16" x14ac:dyDescent="0.2">
      <c r="A159" s="3" t="s">
        <v>163</v>
      </c>
      <c r="B159" s="4">
        <v>-118999000</v>
      </c>
      <c r="C159" s="4">
        <v>-116876000</v>
      </c>
      <c r="D159" s="4">
        <v>-80527000</v>
      </c>
      <c r="E159" s="4">
        <v>-192660000</v>
      </c>
      <c r="F159" s="4">
        <v>-53023000</v>
      </c>
      <c r="G159" s="4">
        <v>-65594000</v>
      </c>
      <c r="H159" s="4">
        <v>-39327000</v>
      </c>
      <c r="I159" s="4">
        <v>-40656000</v>
      </c>
      <c r="J159" s="4">
        <v>-169574000</v>
      </c>
      <c r="K159" s="4">
        <v>-49499000</v>
      </c>
      <c r="L159" s="4">
        <v>-37007000</v>
      </c>
      <c r="M159" s="4">
        <v>-40316000</v>
      </c>
      <c r="N159" s="4">
        <v>-43395000</v>
      </c>
      <c r="O159" s="4">
        <v>-53033000</v>
      </c>
      <c r="P159" s="4">
        <v>-27400000</v>
      </c>
      <c r="Q159" s="5">
        <v>-48500000</v>
      </c>
      <c r="R159" s="4">
        <v>-7700000</v>
      </c>
      <c r="S159" s="4">
        <v>-5700000</v>
      </c>
      <c r="T159" s="4">
        <v>-6500000</v>
      </c>
      <c r="U159" s="4">
        <v>-28600000</v>
      </c>
    </row>
    <row r="160" spans="1:21" ht="16" x14ac:dyDescent="0.2">
      <c r="A160" s="3" t="s">
        <v>164</v>
      </c>
      <c r="B160" s="4">
        <v>-118999000</v>
      </c>
      <c r="C160" s="4">
        <v>-116876000</v>
      </c>
      <c r="D160" s="4">
        <v>-80527000</v>
      </c>
      <c r="E160" s="4">
        <v>-192660000</v>
      </c>
      <c r="F160" s="4">
        <v>-53023000</v>
      </c>
      <c r="G160" s="4">
        <v>-65594000</v>
      </c>
      <c r="H160" s="4">
        <v>-39327000</v>
      </c>
      <c r="I160" s="4">
        <v>-40656000</v>
      </c>
      <c r="J160" s="4">
        <v>-26574000</v>
      </c>
      <c r="K160" s="4">
        <v>-49499000</v>
      </c>
      <c r="L160" s="4">
        <v>-37007000</v>
      </c>
      <c r="M160" s="4">
        <v>-40316000</v>
      </c>
      <c r="N160" s="4">
        <v>-43395000</v>
      </c>
      <c r="O160" s="4">
        <v>-53033000</v>
      </c>
      <c r="P160" s="4">
        <v>-27400000</v>
      </c>
      <c r="Q160" s="5">
        <v>-48500000</v>
      </c>
      <c r="R160" s="4">
        <v>-7700000</v>
      </c>
      <c r="S160" s="4">
        <v>-5700000</v>
      </c>
      <c r="T160" s="4">
        <v>-6500000</v>
      </c>
      <c r="U160" s="4">
        <v>-28600000</v>
      </c>
    </row>
    <row r="161" spans="1:21" ht="16" x14ac:dyDescent="0.2">
      <c r="A161" s="3" t="s">
        <v>165</v>
      </c>
      <c r="B161" s="4" t="s">
        <v>26</v>
      </c>
      <c r="C161" s="4" t="s">
        <v>26</v>
      </c>
      <c r="D161" s="4" t="s">
        <v>26</v>
      </c>
      <c r="E161" s="4" t="s">
        <v>26</v>
      </c>
      <c r="F161" s="4" t="s">
        <v>26</v>
      </c>
      <c r="G161" s="4" t="s">
        <v>26</v>
      </c>
      <c r="H161" s="4" t="s">
        <v>26</v>
      </c>
      <c r="I161" s="4" t="s">
        <v>26</v>
      </c>
      <c r="J161" s="4">
        <v>-143000000</v>
      </c>
      <c r="K161" s="4" t="s">
        <v>26</v>
      </c>
      <c r="L161" s="4" t="s">
        <v>26</v>
      </c>
      <c r="M161" s="4" t="s">
        <v>26</v>
      </c>
      <c r="N161" s="4" t="s">
        <v>26</v>
      </c>
      <c r="O161" s="4" t="s">
        <v>26</v>
      </c>
      <c r="P161" s="4" t="s">
        <v>26</v>
      </c>
      <c r="Q161" s="5" t="s">
        <v>26</v>
      </c>
      <c r="R161" s="4" t="s">
        <v>26</v>
      </c>
      <c r="S161" s="4" t="s">
        <v>26</v>
      </c>
      <c r="T161" s="4" t="s">
        <v>26</v>
      </c>
      <c r="U161" s="4" t="s">
        <v>26</v>
      </c>
    </row>
    <row r="162" spans="1:21" ht="16" x14ac:dyDescent="0.2">
      <c r="A162" s="3" t="s">
        <v>166</v>
      </c>
      <c r="B162" s="4">
        <v>283318000</v>
      </c>
      <c r="C162" s="4">
        <v>125887000</v>
      </c>
      <c r="D162" s="4">
        <v>-478689000</v>
      </c>
      <c r="E162" s="4">
        <v>467031000</v>
      </c>
      <c r="F162" s="4">
        <v>-1388742000</v>
      </c>
      <c r="G162" s="4">
        <v>58501000</v>
      </c>
      <c r="H162" s="4">
        <v>151563000</v>
      </c>
      <c r="I162" s="4">
        <v>-452302000</v>
      </c>
      <c r="J162" s="4">
        <v>126842000</v>
      </c>
      <c r="K162" s="4">
        <v>-367673000</v>
      </c>
      <c r="L162" s="4">
        <v>1055057000</v>
      </c>
      <c r="M162" s="4">
        <v>217383000</v>
      </c>
      <c r="N162" s="4">
        <v>-49673000</v>
      </c>
      <c r="O162" s="4">
        <v>-216213000</v>
      </c>
      <c r="P162" s="4">
        <v>383100000</v>
      </c>
      <c r="Q162" s="5">
        <v>-343300000</v>
      </c>
      <c r="R162" s="4">
        <v>-182600000</v>
      </c>
      <c r="S162" s="4">
        <v>415500000</v>
      </c>
      <c r="T162" s="4">
        <v>-391800000</v>
      </c>
      <c r="U162" s="4">
        <v>-184400000</v>
      </c>
    </row>
    <row r="163" spans="1:21" ht="16" x14ac:dyDescent="0.2">
      <c r="A163" s="3" t="s">
        <v>167</v>
      </c>
      <c r="B163" s="4">
        <v>298997000</v>
      </c>
      <c r="C163" s="4">
        <v>129479000</v>
      </c>
      <c r="D163" s="4">
        <v>313817000</v>
      </c>
      <c r="E163" s="4">
        <v>546006000</v>
      </c>
      <c r="F163" s="4">
        <v>1234156000</v>
      </c>
      <c r="G163" s="4">
        <v>3508569000</v>
      </c>
      <c r="H163" s="4">
        <v>3428659000</v>
      </c>
      <c r="I163" s="4">
        <v>2767027000</v>
      </c>
      <c r="J163" s="4">
        <v>3817899000</v>
      </c>
      <c r="K163" s="4">
        <v>4562161000</v>
      </c>
      <c r="L163" s="4">
        <v>4031809000</v>
      </c>
      <c r="M163" s="4">
        <v>2247904000</v>
      </c>
      <c r="N163" s="4">
        <v>2305732000</v>
      </c>
      <c r="O163" s="4">
        <v>2654457000</v>
      </c>
      <c r="P163" s="4">
        <v>1721500000</v>
      </c>
      <c r="Q163" s="5">
        <v>997300000</v>
      </c>
      <c r="R163" s="4">
        <v>246500000</v>
      </c>
      <c r="S163" s="4">
        <v>562000000</v>
      </c>
      <c r="T163" s="4">
        <v>159300000</v>
      </c>
      <c r="U163" s="4">
        <v>29500000</v>
      </c>
    </row>
    <row r="164" spans="1:21" ht="16" x14ac:dyDescent="0.2">
      <c r="A164" s="3" t="s">
        <v>168</v>
      </c>
      <c r="B164" s="4">
        <v>-15679000</v>
      </c>
      <c r="C164" s="4">
        <v>-3592000</v>
      </c>
      <c r="D164" s="4">
        <v>-792506000</v>
      </c>
      <c r="E164" s="4">
        <v>-78975000</v>
      </c>
      <c r="F164" s="4">
        <v>-2622898000</v>
      </c>
      <c r="G164" s="4">
        <v>-3450068000</v>
      </c>
      <c r="H164" s="4">
        <v>-3277096000</v>
      </c>
      <c r="I164" s="4">
        <v>-3219329000</v>
      </c>
      <c r="J164" s="4">
        <v>-3691057000</v>
      </c>
      <c r="K164" s="4">
        <v>-4929834000</v>
      </c>
      <c r="L164" s="4">
        <v>-2976752000</v>
      </c>
      <c r="M164" s="4">
        <v>-2030521000</v>
      </c>
      <c r="N164" s="4">
        <v>-2355405000</v>
      </c>
      <c r="O164" s="4">
        <v>-2870670000</v>
      </c>
      <c r="P164" s="4">
        <v>-1338400000</v>
      </c>
      <c r="Q164" s="5">
        <v>-1340600000</v>
      </c>
      <c r="R164" s="4">
        <v>-429100000</v>
      </c>
      <c r="S164" s="4">
        <v>-146500000</v>
      </c>
      <c r="T164" s="4">
        <v>-551100000</v>
      </c>
      <c r="U164" s="4">
        <v>-213900000</v>
      </c>
    </row>
    <row r="165" spans="1:21" ht="16" x14ac:dyDescent="0.2">
      <c r="A165" s="3" t="s">
        <v>169</v>
      </c>
      <c r="B165" s="4">
        <v>258616000</v>
      </c>
      <c r="C165" s="4">
        <v>469380000</v>
      </c>
      <c r="D165" s="4">
        <v>1162306000</v>
      </c>
      <c r="E165" s="4" t="s">
        <v>26</v>
      </c>
      <c r="F165" s="4" t="s">
        <v>26</v>
      </c>
      <c r="G165" s="4" t="s">
        <v>26</v>
      </c>
      <c r="H165" s="4" t="s">
        <v>26</v>
      </c>
      <c r="I165" s="4" t="s">
        <v>26</v>
      </c>
      <c r="J165" s="4" t="s">
        <v>26</v>
      </c>
      <c r="K165" s="4" t="s">
        <v>26</v>
      </c>
      <c r="L165" s="4">
        <v>52240000</v>
      </c>
      <c r="M165" s="4" t="s">
        <v>26</v>
      </c>
      <c r="N165" s="4" t="s">
        <v>26</v>
      </c>
      <c r="O165" s="4" t="s">
        <v>26</v>
      </c>
      <c r="P165" s="4" t="s">
        <v>26</v>
      </c>
      <c r="Q165" s="5" t="s">
        <v>26</v>
      </c>
      <c r="R165" s="4" t="s">
        <v>26</v>
      </c>
      <c r="S165" s="4" t="s">
        <v>26</v>
      </c>
      <c r="T165" s="4" t="s">
        <v>26</v>
      </c>
      <c r="U165" s="4" t="s">
        <v>26</v>
      </c>
    </row>
    <row r="166" spans="1:21" ht="16" x14ac:dyDescent="0.2">
      <c r="A166" s="3" t="s">
        <v>170</v>
      </c>
      <c r="B166" s="4">
        <v>274295000</v>
      </c>
      <c r="C166" s="4">
        <v>469380000</v>
      </c>
      <c r="D166" s="4">
        <v>1162306000</v>
      </c>
      <c r="E166" s="4" t="s">
        <v>26</v>
      </c>
      <c r="F166" s="4" t="s">
        <v>26</v>
      </c>
      <c r="G166" s="4" t="s">
        <v>26</v>
      </c>
      <c r="H166" s="4" t="s">
        <v>26</v>
      </c>
      <c r="I166" s="4" t="s">
        <v>26</v>
      </c>
      <c r="J166" s="4" t="s">
        <v>26</v>
      </c>
      <c r="K166" s="4" t="s">
        <v>26</v>
      </c>
      <c r="L166" s="4">
        <v>52240000</v>
      </c>
      <c r="M166" s="4" t="s">
        <v>26</v>
      </c>
      <c r="N166" s="4" t="s">
        <v>26</v>
      </c>
      <c r="O166" s="4" t="s">
        <v>26</v>
      </c>
      <c r="P166" s="4" t="s">
        <v>26</v>
      </c>
      <c r="Q166" s="5" t="s">
        <v>26</v>
      </c>
      <c r="R166" s="4" t="s">
        <v>26</v>
      </c>
      <c r="S166" s="4" t="s">
        <v>26</v>
      </c>
      <c r="T166" s="4" t="s">
        <v>26</v>
      </c>
      <c r="U166" s="4" t="s">
        <v>26</v>
      </c>
    </row>
    <row r="167" spans="1:21" ht="16" x14ac:dyDescent="0.2">
      <c r="A167" s="3" t="s">
        <v>171</v>
      </c>
      <c r="B167" s="4">
        <v>-15679000</v>
      </c>
      <c r="C167" s="4" t="s">
        <v>26</v>
      </c>
      <c r="D167" s="4" t="s">
        <v>26</v>
      </c>
      <c r="E167" s="4" t="s">
        <v>26</v>
      </c>
      <c r="F167" s="4" t="s">
        <v>26</v>
      </c>
      <c r="G167" s="4" t="s">
        <v>26</v>
      </c>
      <c r="H167" s="4" t="s">
        <v>26</v>
      </c>
      <c r="I167" s="4" t="s">
        <v>26</v>
      </c>
      <c r="J167" s="4" t="s">
        <v>26</v>
      </c>
      <c r="K167" s="4" t="s">
        <v>26</v>
      </c>
      <c r="L167" s="4" t="s">
        <v>26</v>
      </c>
      <c r="M167" s="4" t="s">
        <v>26</v>
      </c>
      <c r="N167" s="4" t="s">
        <v>26</v>
      </c>
      <c r="O167" s="4" t="s">
        <v>26</v>
      </c>
      <c r="P167" s="4" t="s">
        <v>26</v>
      </c>
      <c r="Q167" s="5" t="s">
        <v>26</v>
      </c>
      <c r="R167" s="4" t="s">
        <v>26</v>
      </c>
      <c r="S167" s="4" t="s">
        <v>26</v>
      </c>
      <c r="T167" s="4" t="s">
        <v>26</v>
      </c>
      <c r="U167" s="4" t="s">
        <v>26</v>
      </c>
    </row>
    <row r="168" spans="1:21" ht="16" x14ac:dyDescent="0.2">
      <c r="A168" s="3" t="s">
        <v>172</v>
      </c>
      <c r="B168" s="4" t="s">
        <v>26</v>
      </c>
      <c r="C168" s="4" t="s">
        <v>26</v>
      </c>
      <c r="D168" s="4" t="s">
        <v>26</v>
      </c>
      <c r="E168" s="4" t="s">
        <v>26</v>
      </c>
      <c r="F168" s="4" t="s">
        <v>26</v>
      </c>
      <c r="G168" s="4" t="s">
        <v>26</v>
      </c>
      <c r="H168" s="4" t="s">
        <v>26</v>
      </c>
      <c r="I168" s="4" t="s">
        <v>26</v>
      </c>
      <c r="J168" s="4" t="s">
        <v>26</v>
      </c>
      <c r="K168" s="4" t="s">
        <v>26</v>
      </c>
      <c r="L168" s="4" t="s">
        <v>26</v>
      </c>
      <c r="M168" s="4" t="s">
        <v>26</v>
      </c>
      <c r="N168" s="4" t="s">
        <v>26</v>
      </c>
      <c r="O168" s="4" t="s">
        <v>26</v>
      </c>
      <c r="P168" s="4" t="s">
        <v>26</v>
      </c>
      <c r="Q168" s="5" t="s">
        <v>26</v>
      </c>
      <c r="R168" s="4" t="s">
        <v>26</v>
      </c>
      <c r="S168" s="4" t="s">
        <v>26</v>
      </c>
      <c r="T168" s="4" t="s">
        <v>26</v>
      </c>
      <c r="U168" s="4" t="s">
        <v>26</v>
      </c>
    </row>
    <row r="169" spans="1:21" ht="16" x14ac:dyDescent="0.2">
      <c r="A169" s="3" t="s">
        <v>173</v>
      </c>
      <c r="B169" s="4">
        <v>-393023000</v>
      </c>
      <c r="C169" s="4" t="s">
        <v>26</v>
      </c>
      <c r="D169" s="4" t="s">
        <v>26</v>
      </c>
      <c r="E169" s="4">
        <v>-1129000</v>
      </c>
      <c r="F169" s="4">
        <v>-588000</v>
      </c>
      <c r="G169" s="4">
        <v>-3969000</v>
      </c>
      <c r="H169" s="4">
        <v>452000</v>
      </c>
      <c r="I169" s="4">
        <v>-3941000</v>
      </c>
      <c r="J169" s="4">
        <v>2333000</v>
      </c>
      <c r="K169" s="4">
        <v>12096000</v>
      </c>
      <c r="L169" s="4">
        <v>-160000</v>
      </c>
      <c r="M169" s="4">
        <v>-9872000</v>
      </c>
      <c r="N169" s="4">
        <v>20810000</v>
      </c>
      <c r="O169" s="4" t="s">
        <v>26</v>
      </c>
      <c r="P169" s="4" t="s">
        <v>26</v>
      </c>
      <c r="Q169" s="5" t="s">
        <v>26</v>
      </c>
      <c r="R169" s="4" t="s">
        <v>26</v>
      </c>
      <c r="S169" s="4" t="s">
        <v>26</v>
      </c>
      <c r="T169" s="4" t="s">
        <v>26</v>
      </c>
      <c r="U169" s="4" t="s">
        <v>26</v>
      </c>
    </row>
    <row r="170" spans="1:21" ht="16" x14ac:dyDescent="0.2">
      <c r="A170" s="3" t="s">
        <v>157</v>
      </c>
      <c r="B170" s="4" t="s">
        <v>26</v>
      </c>
      <c r="C170" s="4" t="s">
        <v>26</v>
      </c>
      <c r="D170" s="4" t="s">
        <v>26</v>
      </c>
      <c r="E170" s="4" t="s">
        <v>26</v>
      </c>
      <c r="F170" s="4" t="s">
        <v>26</v>
      </c>
      <c r="G170" s="4" t="s">
        <v>26</v>
      </c>
      <c r="H170" s="4" t="s">
        <v>26</v>
      </c>
      <c r="I170" s="4" t="s">
        <v>26</v>
      </c>
      <c r="J170" s="4" t="s">
        <v>26</v>
      </c>
      <c r="K170" s="4" t="s">
        <v>26</v>
      </c>
      <c r="L170" s="4" t="s">
        <v>26</v>
      </c>
      <c r="M170" s="4" t="s">
        <v>26</v>
      </c>
      <c r="N170" s="4" t="s">
        <v>26</v>
      </c>
      <c r="O170" s="4" t="s">
        <v>26</v>
      </c>
      <c r="P170" s="4" t="s">
        <v>26</v>
      </c>
      <c r="Q170" s="5" t="s">
        <v>26</v>
      </c>
      <c r="R170" s="4" t="s">
        <v>26</v>
      </c>
      <c r="S170" s="4" t="s">
        <v>26</v>
      </c>
      <c r="T170" s="4" t="s">
        <v>26</v>
      </c>
      <c r="U170" s="4" t="s">
        <v>26</v>
      </c>
    </row>
    <row r="171" spans="1:21" ht="16" x14ac:dyDescent="0.2">
      <c r="A171" s="3" t="s">
        <v>174</v>
      </c>
      <c r="B171" s="4">
        <v>78755000</v>
      </c>
      <c r="C171" s="4">
        <v>484455000</v>
      </c>
      <c r="D171" s="4">
        <v>603090000</v>
      </c>
      <c r="E171" s="4">
        <v>273242000</v>
      </c>
      <c r="F171" s="4">
        <v>-1442353000</v>
      </c>
      <c r="G171" s="4">
        <v>-11062000</v>
      </c>
      <c r="H171" s="4">
        <v>112688000</v>
      </c>
      <c r="I171" s="4">
        <v>-496899000</v>
      </c>
      <c r="J171" s="4">
        <v>-40399000</v>
      </c>
      <c r="K171" s="4">
        <v>-405076000</v>
      </c>
      <c r="L171" s="4">
        <v>1070130000</v>
      </c>
      <c r="M171" s="4">
        <v>167195000</v>
      </c>
      <c r="N171" s="4">
        <v>-72258000</v>
      </c>
      <c r="O171" s="4">
        <v>-269246000</v>
      </c>
      <c r="P171" s="4">
        <v>355700000</v>
      </c>
      <c r="Q171" s="5">
        <v>-391800000</v>
      </c>
      <c r="R171" s="4">
        <v>-190300000</v>
      </c>
      <c r="S171" s="4">
        <v>409800000</v>
      </c>
      <c r="T171" s="4">
        <v>-398300000</v>
      </c>
      <c r="U171" s="4">
        <v>-213000000</v>
      </c>
    </row>
    <row r="172" spans="1:21" ht="16" x14ac:dyDescent="0.2">
      <c r="A172" s="3" t="s">
        <v>175</v>
      </c>
      <c r="B172" s="4" t="s">
        <v>26</v>
      </c>
      <c r="C172" s="4" t="s">
        <v>26</v>
      </c>
      <c r="D172" s="4">
        <v>-518217000</v>
      </c>
      <c r="E172" s="4">
        <v>-463498000</v>
      </c>
      <c r="F172" s="4" t="s">
        <v>26</v>
      </c>
      <c r="G172" s="4" t="s">
        <v>26</v>
      </c>
      <c r="H172" s="4" t="s">
        <v>26</v>
      </c>
      <c r="I172" s="4" t="s">
        <v>26</v>
      </c>
      <c r="J172" s="4" t="s">
        <v>26</v>
      </c>
      <c r="K172" s="4" t="s">
        <v>26</v>
      </c>
      <c r="L172" s="4" t="s">
        <v>26</v>
      </c>
      <c r="M172" s="4" t="s">
        <v>26</v>
      </c>
      <c r="N172" s="4" t="s">
        <v>26</v>
      </c>
      <c r="O172" s="4" t="s">
        <v>26</v>
      </c>
      <c r="P172" s="4" t="s">
        <v>26</v>
      </c>
      <c r="Q172" s="5">
        <v>0</v>
      </c>
      <c r="R172" s="4" t="s">
        <v>26</v>
      </c>
      <c r="S172" s="4" t="s">
        <v>26</v>
      </c>
      <c r="T172" s="4" t="s">
        <v>26</v>
      </c>
      <c r="U172" s="4" t="s">
        <v>26</v>
      </c>
    </row>
    <row r="173" spans="1:21" ht="16" x14ac:dyDescent="0.2">
      <c r="A173" s="3" t="s">
        <v>176</v>
      </c>
      <c r="B173" s="4" t="s">
        <v>26</v>
      </c>
      <c r="C173" s="4">
        <v>2071000</v>
      </c>
      <c r="D173" s="4">
        <v>-1004000</v>
      </c>
      <c r="E173" s="4">
        <v>98933000</v>
      </c>
      <c r="F173" s="4" t="s">
        <v>26</v>
      </c>
      <c r="G173" s="4">
        <v>638297000</v>
      </c>
      <c r="H173" s="4" t="s">
        <v>26</v>
      </c>
      <c r="I173" s="4">
        <v>492237000</v>
      </c>
      <c r="J173" s="4" t="s">
        <v>26</v>
      </c>
      <c r="K173" s="4">
        <v>543185000</v>
      </c>
      <c r="L173" s="4">
        <v>-1250009000</v>
      </c>
      <c r="M173" s="4" t="s">
        <v>26</v>
      </c>
      <c r="N173" s="4" t="s">
        <v>26</v>
      </c>
      <c r="O173" s="4">
        <v>-8947000</v>
      </c>
      <c r="P173" s="4" t="s">
        <v>26</v>
      </c>
      <c r="Q173" s="5" t="s">
        <v>26</v>
      </c>
      <c r="R173" s="4" t="s">
        <v>26</v>
      </c>
      <c r="S173" s="4" t="s">
        <v>26</v>
      </c>
      <c r="T173" s="4" t="s">
        <v>26</v>
      </c>
      <c r="U173" s="4" t="s">
        <v>26</v>
      </c>
    </row>
    <row r="174" spans="1:21" ht="16" x14ac:dyDescent="0.2">
      <c r="A174" s="3" t="s">
        <v>177</v>
      </c>
      <c r="B174" s="4" t="s">
        <v>26</v>
      </c>
      <c r="C174" s="4">
        <v>3205000</v>
      </c>
      <c r="D174" s="4" t="s">
        <v>26</v>
      </c>
      <c r="E174" s="4">
        <v>100000000</v>
      </c>
      <c r="F174" s="4" t="s">
        <v>26</v>
      </c>
      <c r="G174" s="4">
        <v>738297000</v>
      </c>
      <c r="H174" s="4" t="s">
        <v>26</v>
      </c>
      <c r="I174" s="4">
        <v>492237000</v>
      </c>
      <c r="J174" s="4" t="s">
        <v>26</v>
      </c>
      <c r="K174" s="4">
        <v>543185000</v>
      </c>
      <c r="L174" s="4" t="s">
        <v>26</v>
      </c>
      <c r="M174" s="4" t="s">
        <v>26</v>
      </c>
      <c r="N174" s="4" t="s">
        <v>26</v>
      </c>
      <c r="O174" s="4">
        <v>741053000</v>
      </c>
      <c r="P174" s="4" t="s">
        <v>26</v>
      </c>
      <c r="Q174" s="5" t="s">
        <v>26</v>
      </c>
      <c r="R174" s="4" t="s">
        <v>26</v>
      </c>
      <c r="S174" s="4" t="s">
        <v>26</v>
      </c>
      <c r="T174" s="4" t="s">
        <v>26</v>
      </c>
      <c r="U174" s="4" t="s">
        <v>26</v>
      </c>
    </row>
    <row r="175" spans="1:21" ht="16" x14ac:dyDescent="0.2">
      <c r="A175" s="3" t="s">
        <v>178</v>
      </c>
      <c r="B175" s="4" t="s">
        <v>26</v>
      </c>
      <c r="C175" s="4">
        <v>-1134000</v>
      </c>
      <c r="D175" s="4">
        <v>-1004000</v>
      </c>
      <c r="E175" s="4">
        <v>-1067000</v>
      </c>
      <c r="F175" s="4" t="s">
        <v>26</v>
      </c>
      <c r="G175" s="4">
        <v>-100000000</v>
      </c>
      <c r="H175" s="4" t="s">
        <v>26</v>
      </c>
      <c r="I175" s="4" t="s">
        <v>26</v>
      </c>
      <c r="J175" s="4" t="s">
        <v>26</v>
      </c>
      <c r="K175" s="4" t="s">
        <v>26</v>
      </c>
      <c r="L175" s="4">
        <v>-1250009000</v>
      </c>
      <c r="M175" s="4" t="s">
        <v>26</v>
      </c>
      <c r="N175" s="4" t="s">
        <v>26</v>
      </c>
      <c r="O175" s="4">
        <v>-750000000</v>
      </c>
      <c r="P175" s="4" t="s">
        <v>26</v>
      </c>
      <c r="Q175" s="5" t="s">
        <v>26</v>
      </c>
      <c r="R175" s="4" t="s">
        <v>26</v>
      </c>
      <c r="S175" s="4" t="s">
        <v>26</v>
      </c>
      <c r="T175" s="4" t="s">
        <v>26</v>
      </c>
      <c r="U175" s="4" t="s">
        <v>26</v>
      </c>
    </row>
    <row r="176" spans="1:21" ht="16" x14ac:dyDescent="0.2">
      <c r="A176" s="3" t="s">
        <v>179</v>
      </c>
      <c r="B176" s="4">
        <v>-1204951000</v>
      </c>
      <c r="C176" s="4">
        <v>-224367000</v>
      </c>
      <c r="D176" s="4">
        <v>-357239000</v>
      </c>
      <c r="E176" s="4">
        <v>-500114000</v>
      </c>
      <c r="F176" s="4">
        <v>-325680000</v>
      </c>
      <c r="G176" s="4">
        <v>-1035617000</v>
      </c>
      <c r="H176" s="4">
        <v>-883403000</v>
      </c>
      <c r="I176" s="4">
        <v>-643169000</v>
      </c>
      <c r="J176" s="4">
        <v>-662491000</v>
      </c>
      <c r="K176" s="4">
        <v>-621173000</v>
      </c>
      <c r="L176" s="4">
        <v>-638152000</v>
      </c>
      <c r="M176" s="4">
        <v>-782583000</v>
      </c>
      <c r="N176" s="4">
        <v>-777454000</v>
      </c>
      <c r="O176" s="4">
        <v>-722587000</v>
      </c>
      <c r="P176" s="4">
        <v>-1048100000</v>
      </c>
      <c r="Q176" s="5">
        <v>-889900000</v>
      </c>
      <c r="R176" s="4">
        <v>-214100000</v>
      </c>
      <c r="S176" s="4">
        <v>-230500000</v>
      </c>
      <c r="T176" s="4">
        <v>-222900000</v>
      </c>
      <c r="U176" s="4">
        <v>-222400000</v>
      </c>
    </row>
    <row r="177" spans="1:21" ht="16" x14ac:dyDescent="0.2">
      <c r="A177" s="3" t="s">
        <v>180</v>
      </c>
      <c r="B177" s="4">
        <v>122427000</v>
      </c>
      <c r="C177" s="4">
        <v>36204000</v>
      </c>
      <c r="D177" s="4">
        <v>92510000</v>
      </c>
      <c r="E177" s="4">
        <v>49983000</v>
      </c>
      <c r="F177" s="4" t="s">
        <v>26</v>
      </c>
      <c r="G177" s="4" t="s">
        <v>26</v>
      </c>
      <c r="H177" s="4" t="s">
        <v>26</v>
      </c>
      <c r="I177" s="4" t="s">
        <v>26</v>
      </c>
      <c r="J177" s="4" t="s">
        <v>26</v>
      </c>
      <c r="K177" s="4" t="s">
        <v>26</v>
      </c>
      <c r="L177" s="4" t="s">
        <v>26</v>
      </c>
      <c r="M177" s="4" t="s">
        <v>26</v>
      </c>
      <c r="N177" s="4" t="s">
        <v>26</v>
      </c>
      <c r="O177" s="4" t="s">
        <v>26</v>
      </c>
      <c r="P177" s="4" t="s">
        <v>26</v>
      </c>
      <c r="Q177" s="5" t="s">
        <v>26</v>
      </c>
      <c r="R177" s="4" t="s">
        <v>26</v>
      </c>
      <c r="S177" s="4" t="s">
        <v>26</v>
      </c>
      <c r="T177" s="4" t="s">
        <v>26</v>
      </c>
      <c r="U177" s="4" t="s">
        <v>26</v>
      </c>
    </row>
    <row r="178" spans="1:21" ht="16" x14ac:dyDescent="0.2">
      <c r="A178" s="3" t="s">
        <v>181</v>
      </c>
      <c r="B178" s="4">
        <v>-1327378000</v>
      </c>
      <c r="C178" s="4">
        <v>-260571000</v>
      </c>
      <c r="D178" s="4">
        <v>-449749000</v>
      </c>
      <c r="E178" s="4">
        <v>-550097000</v>
      </c>
      <c r="F178" s="4">
        <v>-325680000</v>
      </c>
      <c r="G178" s="4">
        <v>-1035617000</v>
      </c>
      <c r="H178" s="4">
        <v>-883403000</v>
      </c>
      <c r="I178" s="4">
        <v>-643169000</v>
      </c>
      <c r="J178" s="4">
        <v>-662491000</v>
      </c>
      <c r="K178" s="4">
        <v>-621173000</v>
      </c>
      <c r="L178" s="4">
        <v>-638152000</v>
      </c>
      <c r="M178" s="4">
        <v>-782583000</v>
      </c>
      <c r="N178" s="4">
        <v>-777454000</v>
      </c>
      <c r="O178" s="4">
        <v>-722587000</v>
      </c>
      <c r="P178" s="4">
        <v>-1048100000</v>
      </c>
      <c r="Q178" s="5">
        <v>-889900000</v>
      </c>
      <c r="R178" s="4">
        <v>-214100000</v>
      </c>
      <c r="S178" s="4">
        <v>-230500000</v>
      </c>
      <c r="T178" s="4">
        <v>-222900000</v>
      </c>
      <c r="U178" s="4">
        <v>-222400000</v>
      </c>
    </row>
    <row r="179" spans="1:21" ht="16" x14ac:dyDescent="0.2">
      <c r="A179" s="3" t="s">
        <v>182</v>
      </c>
      <c r="B179" s="4">
        <v>40924000</v>
      </c>
      <c r="C179" s="4">
        <v>24302000</v>
      </c>
      <c r="D179" s="4">
        <v>131186000</v>
      </c>
      <c r="E179" s="4">
        <v>12481000</v>
      </c>
      <c r="F179" s="4">
        <v>47928000</v>
      </c>
      <c r="G179" s="4">
        <v>39987000</v>
      </c>
      <c r="H179" s="4">
        <v>23651000</v>
      </c>
      <c r="I179" s="4">
        <v>33154000</v>
      </c>
      <c r="J179" s="4">
        <v>38728000</v>
      </c>
      <c r="K179" s="4">
        <v>12915000</v>
      </c>
      <c r="L179" s="4">
        <v>12836000</v>
      </c>
      <c r="M179" s="4">
        <v>12280000</v>
      </c>
      <c r="N179" s="4">
        <v>12577000</v>
      </c>
      <c r="O179" s="4">
        <v>12404000</v>
      </c>
      <c r="P179" s="4">
        <v>12300000</v>
      </c>
      <c r="Q179" s="5">
        <v>12300000</v>
      </c>
      <c r="R179" s="4" t="s">
        <v>26</v>
      </c>
      <c r="S179" s="4">
        <v>8000000</v>
      </c>
      <c r="T179" s="4" t="s">
        <v>26</v>
      </c>
      <c r="U179" s="4">
        <v>4300000</v>
      </c>
    </row>
    <row r="180" spans="1:21" ht="16" x14ac:dyDescent="0.2">
      <c r="A180" s="3" t="s">
        <v>157</v>
      </c>
      <c r="B180" s="4" t="s">
        <v>26</v>
      </c>
      <c r="C180" s="4" t="s">
        <v>26</v>
      </c>
      <c r="D180" s="4" t="s">
        <v>26</v>
      </c>
      <c r="E180" s="4" t="s">
        <v>26</v>
      </c>
      <c r="F180" s="4" t="s">
        <v>26</v>
      </c>
      <c r="G180" s="4" t="s">
        <v>26</v>
      </c>
      <c r="H180" s="4" t="s">
        <v>26</v>
      </c>
      <c r="I180" s="4" t="s">
        <v>26</v>
      </c>
      <c r="J180" s="4" t="s">
        <v>26</v>
      </c>
      <c r="K180" s="4" t="s">
        <v>26</v>
      </c>
      <c r="L180" s="4" t="s">
        <v>26</v>
      </c>
      <c r="M180" s="4" t="s">
        <v>26</v>
      </c>
      <c r="N180" s="4" t="s">
        <v>26</v>
      </c>
      <c r="O180" s="4" t="s">
        <v>26</v>
      </c>
      <c r="P180" s="4" t="s">
        <v>26</v>
      </c>
      <c r="Q180" s="5" t="s">
        <v>26</v>
      </c>
      <c r="R180" s="4" t="s">
        <v>26</v>
      </c>
      <c r="S180" s="4" t="s">
        <v>26</v>
      </c>
      <c r="T180" s="4" t="s">
        <v>26</v>
      </c>
      <c r="U180" s="4" t="s">
        <v>26</v>
      </c>
    </row>
    <row r="181" spans="1:21" ht="16" x14ac:dyDescent="0.2">
      <c r="A181" s="3" t="s">
        <v>183</v>
      </c>
      <c r="B181" s="4">
        <v>-1164027000</v>
      </c>
      <c r="C181" s="4">
        <v>-197994000</v>
      </c>
      <c r="D181" s="4">
        <v>-745274000</v>
      </c>
      <c r="E181" s="4">
        <v>-852198000</v>
      </c>
      <c r="F181" s="4">
        <v>-277752000</v>
      </c>
      <c r="G181" s="4">
        <v>-357333000</v>
      </c>
      <c r="H181" s="4">
        <v>-859752000</v>
      </c>
      <c r="I181" s="4">
        <v>-117778000</v>
      </c>
      <c r="J181" s="4">
        <v>-623763000</v>
      </c>
      <c r="K181" s="4">
        <v>-65073000</v>
      </c>
      <c r="L181" s="4">
        <v>-1875325000</v>
      </c>
      <c r="M181" s="4">
        <v>-770303000</v>
      </c>
      <c r="N181" s="4">
        <v>-764877000</v>
      </c>
      <c r="O181" s="4">
        <v>-719130000</v>
      </c>
      <c r="P181" s="4">
        <v>-1035800000</v>
      </c>
      <c r="Q181" s="5">
        <v>-877600000</v>
      </c>
      <c r="R181" s="4">
        <v>-214100000</v>
      </c>
      <c r="S181" s="4">
        <v>-222500000</v>
      </c>
      <c r="T181" s="4">
        <v>-222900000</v>
      </c>
      <c r="U181" s="4">
        <v>-218100000</v>
      </c>
    </row>
    <row r="182" spans="1:21" ht="16" x14ac:dyDescent="0.2">
      <c r="A182" s="3" t="s">
        <v>184</v>
      </c>
      <c r="B182" s="4">
        <v>15575000</v>
      </c>
      <c r="C182" s="4">
        <v>6446000</v>
      </c>
      <c r="D182" s="4">
        <v>9440000</v>
      </c>
      <c r="E182" s="4">
        <v>-3224000</v>
      </c>
      <c r="F182" s="4">
        <v>-138000</v>
      </c>
      <c r="G182" s="4">
        <v>-2515000</v>
      </c>
      <c r="H182" s="4">
        <v>-1500000</v>
      </c>
      <c r="I182" s="4">
        <v>246000</v>
      </c>
      <c r="J182" s="4">
        <v>-501000</v>
      </c>
      <c r="K182" s="4">
        <v>1294000</v>
      </c>
      <c r="L182" s="4">
        <v>-958000</v>
      </c>
      <c r="M182" s="4">
        <v>64000</v>
      </c>
      <c r="N182" s="4">
        <v>-48000</v>
      </c>
      <c r="O182" s="4">
        <v>-561000</v>
      </c>
      <c r="P182" s="4">
        <v>-800000</v>
      </c>
      <c r="Q182" s="5" t="s">
        <v>26</v>
      </c>
      <c r="R182" s="4">
        <v>600000</v>
      </c>
      <c r="S182" s="4">
        <v>-200000</v>
      </c>
      <c r="T182" s="4" t="s">
        <v>26</v>
      </c>
      <c r="U182" s="4">
        <v>-400000</v>
      </c>
    </row>
    <row r="183" spans="1:21" ht="16" x14ac:dyDescent="0.2">
      <c r="A183" s="3" t="s">
        <v>185</v>
      </c>
      <c r="B183" s="4">
        <v>-603229000</v>
      </c>
      <c r="C183" s="4">
        <v>681652000</v>
      </c>
      <c r="D183" s="4">
        <v>73022000</v>
      </c>
      <c r="E183" s="4">
        <v>-243055000</v>
      </c>
      <c r="F183" s="4">
        <v>-1182475000</v>
      </c>
      <c r="G183" s="4">
        <v>211002000</v>
      </c>
      <c r="H183" s="4">
        <v>-146115000</v>
      </c>
      <c r="I183" s="4">
        <v>36805000</v>
      </c>
      <c r="J183" s="4">
        <v>3787000</v>
      </c>
      <c r="K183" s="4">
        <v>232612000</v>
      </c>
      <c r="L183" s="4">
        <v>-107428000</v>
      </c>
      <c r="M183" s="4">
        <v>150784000</v>
      </c>
      <c r="N183" s="4">
        <v>-106952000</v>
      </c>
      <c r="O183" s="4">
        <v>-181224000</v>
      </c>
      <c r="P183" s="4">
        <v>151000000</v>
      </c>
      <c r="Q183" s="5">
        <v>-402900000</v>
      </c>
      <c r="R183" s="4">
        <v>-187500000</v>
      </c>
      <c r="S183" s="4">
        <v>446300000</v>
      </c>
      <c r="T183" s="4">
        <v>-475900000</v>
      </c>
      <c r="U183" s="4">
        <v>-185800000</v>
      </c>
    </row>
    <row r="184" spans="1:21" ht="16" x14ac:dyDescent="0.2">
      <c r="A184" s="3" t="s">
        <v>56</v>
      </c>
      <c r="B184" s="4">
        <v>306777000</v>
      </c>
      <c r="C184" s="4">
        <v>416209000</v>
      </c>
      <c r="D184" s="4">
        <v>316799000</v>
      </c>
      <c r="E184" s="4">
        <v>400607000</v>
      </c>
      <c r="F184" s="4">
        <v>511381000</v>
      </c>
      <c r="G184" s="4">
        <v>588887000</v>
      </c>
      <c r="H184" s="4">
        <v>628117000</v>
      </c>
      <c r="I184" s="4">
        <v>667437000</v>
      </c>
      <c r="J184" s="4">
        <v>744739000</v>
      </c>
      <c r="K184" s="4">
        <v>757600000</v>
      </c>
      <c r="L184" s="4">
        <v>815759000</v>
      </c>
      <c r="M184" s="4">
        <v>852457000</v>
      </c>
      <c r="N184" s="4">
        <v>870553000</v>
      </c>
      <c r="O184" s="4">
        <v>914743000</v>
      </c>
      <c r="P184" s="4">
        <v>990000000</v>
      </c>
      <c r="Q184" s="5">
        <v>1035200000</v>
      </c>
      <c r="R184" s="4">
        <v>257200000</v>
      </c>
      <c r="S184" s="4">
        <v>252900000</v>
      </c>
      <c r="T184" s="4">
        <v>260000000</v>
      </c>
      <c r="U184" s="4">
        <v>265100000</v>
      </c>
    </row>
    <row r="185" spans="1:21" ht="16" x14ac:dyDescent="0.2">
      <c r="A185" s="3" t="s">
        <v>57</v>
      </c>
      <c r="B185" s="6">
        <v>31.9</v>
      </c>
      <c r="C185" s="6">
        <v>40.380000000000003</v>
      </c>
      <c r="D185" s="6">
        <v>46.55</v>
      </c>
      <c r="E185" s="6">
        <v>51.89</v>
      </c>
      <c r="F185" s="6">
        <v>58.54</v>
      </c>
      <c r="G185" s="6">
        <v>61.02</v>
      </c>
      <c r="H185" s="6">
        <v>62.18</v>
      </c>
      <c r="I185" s="4">
        <v>63</v>
      </c>
      <c r="J185" s="6">
        <v>65.2</v>
      </c>
      <c r="K185" s="6">
        <v>65.02</v>
      </c>
      <c r="L185" s="6">
        <v>67.14</v>
      </c>
      <c r="M185" s="6">
        <v>69.209999999999994</v>
      </c>
      <c r="N185" s="6">
        <v>68.819999999999993</v>
      </c>
      <c r="O185" s="6">
        <v>68.900000000000006</v>
      </c>
      <c r="P185" s="6">
        <v>69.48</v>
      </c>
      <c r="Q185" s="7">
        <v>69.86</v>
      </c>
      <c r="R185" s="6">
        <v>69.48</v>
      </c>
      <c r="S185" s="6">
        <v>69.760000000000005</v>
      </c>
      <c r="T185" s="6">
        <v>69.63</v>
      </c>
      <c r="U185" s="6">
        <v>69.86</v>
      </c>
    </row>
    <row r="186" spans="1:21" ht="16" x14ac:dyDescent="0.2">
      <c r="A186" s="3" t="s">
        <v>186</v>
      </c>
      <c r="B186" s="4">
        <v>-258616000</v>
      </c>
      <c r="C186" s="4">
        <v>-469380000</v>
      </c>
      <c r="D186" s="4">
        <v>-1162306000</v>
      </c>
      <c r="E186" s="4" t="s">
        <v>26</v>
      </c>
      <c r="F186" s="4" t="s">
        <v>26</v>
      </c>
      <c r="G186" s="4" t="s">
        <v>26</v>
      </c>
      <c r="H186" s="4" t="s">
        <v>26</v>
      </c>
      <c r="I186" s="4" t="s">
        <v>26</v>
      </c>
      <c r="J186" s="4" t="s">
        <v>26</v>
      </c>
      <c r="K186" s="4" t="s">
        <v>26</v>
      </c>
      <c r="L186" s="4">
        <v>-52240000</v>
      </c>
      <c r="M186" s="4" t="s">
        <v>26</v>
      </c>
      <c r="N186" s="4" t="s">
        <v>26</v>
      </c>
      <c r="O186" s="4" t="s">
        <v>26</v>
      </c>
      <c r="P186" s="4" t="s">
        <v>26</v>
      </c>
      <c r="Q186" s="5" t="s">
        <v>26</v>
      </c>
      <c r="R186" s="4" t="s">
        <v>26</v>
      </c>
      <c r="S186" s="4" t="s">
        <v>26</v>
      </c>
      <c r="T186" s="4" t="s">
        <v>26</v>
      </c>
      <c r="U186" s="4" t="s">
        <v>26</v>
      </c>
    </row>
    <row r="187" spans="1:21" ht="16" x14ac:dyDescent="0.2">
      <c r="A187" s="3" t="s">
        <v>187</v>
      </c>
      <c r="B187" s="4">
        <v>363044000</v>
      </c>
      <c r="C187" s="4">
        <v>278315000</v>
      </c>
      <c r="D187" s="4">
        <v>134679000</v>
      </c>
      <c r="E187" s="4">
        <v>143241000</v>
      </c>
      <c r="F187" s="4">
        <v>484607000</v>
      </c>
      <c r="G187" s="4">
        <v>513803000</v>
      </c>
      <c r="H187" s="4">
        <v>561622000</v>
      </c>
      <c r="I187" s="4">
        <v>610826000</v>
      </c>
      <c r="J187" s="4">
        <v>498375000</v>
      </c>
      <c r="K187" s="4">
        <v>653262000</v>
      </c>
      <c r="L187" s="4">
        <v>660760000</v>
      </c>
      <c r="M187" s="4">
        <v>713576000</v>
      </c>
      <c r="N187" s="4">
        <v>686788000</v>
      </c>
      <c r="O187" s="4">
        <v>754119000</v>
      </c>
      <c r="P187" s="4">
        <v>803700000</v>
      </c>
      <c r="Q187" s="5">
        <v>818000000</v>
      </c>
      <c r="R187" s="4">
        <v>209200000</v>
      </c>
      <c r="S187" s="4">
        <v>253300000</v>
      </c>
      <c r="T187" s="4">
        <v>138800000</v>
      </c>
      <c r="U187" s="4">
        <v>216700000</v>
      </c>
    </row>
    <row r="188" spans="1:21" ht="16" x14ac:dyDescent="0.2">
      <c r="A188" s="28" t="s">
        <v>188</v>
      </c>
      <c r="B188" s="26">
        <v>334068167</v>
      </c>
      <c r="C188" s="26">
        <v>312181511</v>
      </c>
      <c r="D188" s="26">
        <v>250476296</v>
      </c>
      <c r="E188" s="26">
        <v>248690914</v>
      </c>
      <c r="F188" s="26">
        <v>522614480</v>
      </c>
      <c r="G188" s="26" t="s">
        <v>26</v>
      </c>
      <c r="H188" s="26">
        <v>624832290</v>
      </c>
      <c r="I188" s="26">
        <v>693645698</v>
      </c>
      <c r="J188" s="26">
        <v>585995552</v>
      </c>
      <c r="K188" s="26">
        <v>757332308</v>
      </c>
      <c r="L188" s="26">
        <v>752459084</v>
      </c>
      <c r="M188" s="26">
        <v>786695109</v>
      </c>
      <c r="N188" s="26">
        <v>686788000</v>
      </c>
      <c r="O188" s="26">
        <v>754119000</v>
      </c>
      <c r="P188" s="26">
        <v>861342740</v>
      </c>
      <c r="Q188" s="27">
        <v>875615671</v>
      </c>
      <c r="R188" s="26">
        <v>223726905</v>
      </c>
      <c r="S188" s="26">
        <v>267669376</v>
      </c>
      <c r="T188" s="26">
        <v>153273113</v>
      </c>
      <c r="U188" s="26">
        <v>230955028</v>
      </c>
    </row>
    <row r="189" spans="1:21" ht="16" x14ac:dyDescent="0.2">
      <c r="A189" s="21" t="s">
        <v>200</v>
      </c>
      <c r="B189" s="22"/>
      <c r="C189" s="23">
        <f>(C188/B188)-1</f>
        <v>-6.5515538928915706E-2</v>
      </c>
      <c r="D189" s="23">
        <f>(D188/C188)-1</f>
        <v>-0.19765813421282341</v>
      </c>
      <c r="E189" s="23">
        <f>(E188/D188)-1</f>
        <v>-7.1279479476173968E-3</v>
      </c>
      <c r="F189" s="23">
        <f t="shared" ref="F189:Q189" si="12">(F188/E188)-1</f>
        <v>1.1014618973976669</v>
      </c>
      <c r="G189" s="23" t="e">
        <f t="shared" si="12"/>
        <v>#VALUE!</v>
      </c>
      <c r="H189" s="23" t="e">
        <f t="shared" si="12"/>
        <v>#VALUE!</v>
      </c>
      <c r="I189" s="23">
        <f t="shared" si="12"/>
        <v>0.11013100491333438</v>
      </c>
      <c r="J189" s="23">
        <f t="shared" si="12"/>
        <v>-0.1551947144059127</v>
      </c>
      <c r="K189" s="23">
        <f t="shared" si="12"/>
        <v>0.29238576199977717</v>
      </c>
      <c r="L189" s="23">
        <f t="shared" si="12"/>
        <v>-6.4347235005323133E-3</v>
      </c>
      <c r="M189" s="23">
        <f t="shared" si="12"/>
        <v>4.5498852665854628E-2</v>
      </c>
      <c r="N189" s="23">
        <f t="shared" si="12"/>
        <v>-0.12699597068424129</v>
      </c>
      <c r="O189" s="23">
        <f t="shared" si="12"/>
        <v>9.8037531232345376E-2</v>
      </c>
      <c r="P189" s="23">
        <f t="shared" si="12"/>
        <v>0.14218411152616506</v>
      </c>
      <c r="Q189" s="23">
        <f t="shared" si="12"/>
        <v>1.6570559357126591E-2</v>
      </c>
      <c r="R189" s="23"/>
      <c r="S189" s="23">
        <f t="shared" ref="S189:U189" si="13">(S188/R188)-1</f>
        <v>0.19641120499119236</v>
      </c>
      <c r="T189" s="23">
        <f t="shared" si="13"/>
        <v>-0.42737897293114324</v>
      </c>
      <c r="U189" s="23">
        <f t="shared" si="13"/>
        <v>0.50682023402238863</v>
      </c>
    </row>
    <row r="190" spans="1:21" ht="16" x14ac:dyDescent="0.2">
      <c r="A190" s="24" t="s">
        <v>201</v>
      </c>
      <c r="B190" s="25">
        <f t="shared" ref="B190:U190" si="14">B188/B2</f>
        <v>0.34735989331780587</v>
      </c>
      <c r="C190" s="25">
        <f t="shared" si="14"/>
        <v>0.30290680746231147</v>
      </c>
      <c r="D190" s="25">
        <f t="shared" si="14"/>
        <v>0.36803466465269224</v>
      </c>
      <c r="E190" s="25">
        <f t="shared" si="14"/>
        <v>0.32214767001132155</v>
      </c>
      <c r="F190" s="25">
        <f t="shared" si="14"/>
        <v>0.59823633916061503</v>
      </c>
      <c r="G190" s="25" t="e">
        <f t="shared" si="14"/>
        <v>#VALUE!</v>
      </c>
      <c r="H190" s="25">
        <f t="shared" si="14"/>
        <v>0.61857417507080859</v>
      </c>
      <c r="I190" s="25">
        <f t="shared" si="14"/>
        <v>0.65477436315683157</v>
      </c>
      <c r="J190" s="25">
        <f t="shared" si="14"/>
        <v>0.51305592964951707</v>
      </c>
      <c r="K190" s="25">
        <f t="shared" si="14"/>
        <v>0.65001764491307579</v>
      </c>
      <c r="L190" s="25">
        <f t="shared" si="14"/>
        <v>0.61932368974023211</v>
      </c>
      <c r="M190" s="25">
        <f t="shared" si="14"/>
        <v>0.63872697844617954</v>
      </c>
      <c r="N190" s="25">
        <f t="shared" si="14"/>
        <v>0.54289309846551759</v>
      </c>
      <c r="O190" s="25">
        <f t="shared" si="14"/>
        <v>0.5680420555960638</v>
      </c>
      <c r="P190" s="25">
        <f t="shared" si="14"/>
        <v>0.60449346620815492</v>
      </c>
      <c r="Q190" s="25">
        <f t="shared" si="14"/>
        <v>0.59087365611714693</v>
      </c>
      <c r="R190" s="25">
        <f t="shared" si="14"/>
        <v>0.60597753250270858</v>
      </c>
      <c r="S190" s="25">
        <f t="shared" si="14"/>
        <v>0.7345482327113062</v>
      </c>
      <c r="T190" s="25">
        <f t="shared" si="14"/>
        <v>0.41202449731182794</v>
      </c>
      <c r="U190" s="25">
        <f t="shared" si="14"/>
        <v>0.61375239968110551</v>
      </c>
    </row>
    <row r="191" spans="1:21" ht="16" x14ac:dyDescent="0.2">
      <c r="A191" s="3" t="s">
        <v>189</v>
      </c>
      <c r="B191" s="4">
        <v>411887000</v>
      </c>
      <c r="C191" s="4">
        <v>286450000</v>
      </c>
      <c r="D191" s="4">
        <v>133675000</v>
      </c>
      <c r="E191" s="4">
        <v>242174000</v>
      </c>
      <c r="F191" s="4">
        <v>484607000</v>
      </c>
      <c r="G191" s="4">
        <v>1152100000</v>
      </c>
      <c r="H191" s="4">
        <v>561622000</v>
      </c>
      <c r="I191" s="4">
        <v>1103063000</v>
      </c>
      <c r="J191" s="4">
        <v>641375000</v>
      </c>
      <c r="K191" s="4">
        <v>1196447000</v>
      </c>
      <c r="L191" s="4">
        <v>-589249000</v>
      </c>
      <c r="M191" s="4">
        <v>713576000</v>
      </c>
      <c r="N191" s="4">
        <v>686788000</v>
      </c>
      <c r="O191" s="4">
        <v>745172000</v>
      </c>
      <c r="P191" s="4">
        <v>803700000</v>
      </c>
      <c r="Q191" s="5">
        <v>818000000</v>
      </c>
      <c r="R191" s="4">
        <v>209200000</v>
      </c>
      <c r="S191" s="4">
        <v>253300000</v>
      </c>
      <c r="T191" s="4">
        <v>138800000</v>
      </c>
      <c r="U191" s="4">
        <v>216700000</v>
      </c>
    </row>
    <row r="192" spans="1:21" ht="16" x14ac:dyDescent="0.2">
      <c r="A192" s="3" t="s">
        <v>190</v>
      </c>
      <c r="B192" s="6">
        <v>1.84</v>
      </c>
      <c r="C192" s="6">
        <v>1.45</v>
      </c>
      <c r="D192" s="6">
        <v>0.76</v>
      </c>
      <c r="E192" s="6">
        <v>0.87</v>
      </c>
      <c r="F192" s="6">
        <v>3.09</v>
      </c>
      <c r="G192" s="6">
        <v>3.55</v>
      </c>
      <c r="H192" s="6">
        <v>4.43</v>
      </c>
      <c r="I192" s="6">
        <v>5.35</v>
      </c>
      <c r="J192" s="6">
        <v>4.66</v>
      </c>
      <c r="K192" s="6">
        <v>6.51</v>
      </c>
      <c r="L192" s="6">
        <v>5.82</v>
      </c>
      <c r="M192" s="6">
        <v>6.02</v>
      </c>
      <c r="N192" s="6">
        <v>5.97</v>
      </c>
      <c r="O192" s="6">
        <v>6.73</v>
      </c>
      <c r="P192" s="6">
        <v>7.45</v>
      </c>
      <c r="Q192" s="7">
        <v>7.84</v>
      </c>
      <c r="R192" s="6">
        <v>1.98</v>
      </c>
      <c r="S192" s="6">
        <v>2.41</v>
      </c>
      <c r="T192" s="6">
        <v>1.34</v>
      </c>
      <c r="U192" s="6">
        <v>2.11</v>
      </c>
    </row>
    <row r="193" spans="1:21" ht="16" x14ac:dyDescent="0.2">
      <c r="A193" s="3" t="s">
        <v>191</v>
      </c>
      <c r="B193" s="6">
        <v>6.37</v>
      </c>
      <c r="C193" s="6">
        <v>9.1199999999999992</v>
      </c>
      <c r="D193" s="6">
        <v>19.77</v>
      </c>
      <c r="E193" s="6">
        <v>11.28</v>
      </c>
      <c r="F193" s="6">
        <v>10.77</v>
      </c>
      <c r="G193" s="6">
        <v>14.44</v>
      </c>
      <c r="H193" s="6">
        <v>12.54</v>
      </c>
      <c r="I193" s="6">
        <v>16.79</v>
      </c>
      <c r="J193" s="6">
        <v>11.7</v>
      </c>
      <c r="K193" s="6">
        <v>18.89</v>
      </c>
      <c r="L193" s="6">
        <v>24.76</v>
      </c>
      <c r="M193" s="6">
        <v>28.86</v>
      </c>
      <c r="N193" s="6">
        <v>32.25</v>
      </c>
      <c r="O193" s="6">
        <v>33.11</v>
      </c>
      <c r="P193" s="6">
        <v>25.84</v>
      </c>
      <c r="Q193" s="7">
        <v>23.12</v>
      </c>
      <c r="R193" s="4" t="s">
        <v>26</v>
      </c>
      <c r="S193" s="6">
        <v>24.96</v>
      </c>
      <c r="T193" s="6">
        <v>26.39</v>
      </c>
      <c r="U193" s="6">
        <v>23.32</v>
      </c>
    </row>
    <row r="194" spans="1:21" ht="16" x14ac:dyDescent="0.2">
      <c r="A194" s="3" t="s">
        <v>192</v>
      </c>
      <c r="B194" s="6">
        <v>-1.29</v>
      </c>
      <c r="C194" s="6">
        <v>1.61</v>
      </c>
      <c r="D194" s="6">
        <v>0.26</v>
      </c>
      <c r="E194" s="6">
        <v>2.35</v>
      </c>
      <c r="F194" s="6">
        <v>1.68</v>
      </c>
      <c r="G194" s="6">
        <v>1.06</v>
      </c>
      <c r="H194" s="6">
        <v>1.69</v>
      </c>
      <c r="I194" s="6">
        <v>1.74</v>
      </c>
      <c r="J194" s="6">
        <v>1.52</v>
      </c>
      <c r="K194" s="6">
        <v>1.54</v>
      </c>
      <c r="L194" s="6">
        <v>1.2</v>
      </c>
      <c r="M194" s="6">
        <v>1.23</v>
      </c>
      <c r="N194" s="6">
        <v>0.9</v>
      </c>
      <c r="O194" s="6">
        <v>1.03</v>
      </c>
      <c r="P194" s="6">
        <v>1.23</v>
      </c>
      <c r="Q194" s="7">
        <v>1.18</v>
      </c>
      <c r="R194" s="6">
        <v>1.21</v>
      </c>
      <c r="S194" s="6">
        <v>1.45</v>
      </c>
      <c r="T194" s="6">
        <v>0.78</v>
      </c>
      <c r="U194" s="6">
        <v>1.3</v>
      </c>
    </row>
    <row r="196" spans="1:21" ht="16" x14ac:dyDescent="0.2">
      <c r="A196" s="8"/>
    </row>
  </sheetData>
  <hyperlinks>
    <hyperlink ref="A1" r:id="rId1" tooltip="ROIC AI" display="ROIC AI" xr:uid="{00000000-0004-0000-0000-000000000000}"/>
  </hyperlinks>
  <pageMargins left="0.7" right="0.7" top="0.75" bottom="0.75" header="0.3" footer="0.3"/>
  <ignoredErrors>
    <ignoredError sqref="B1:U1 A4:U7 A15:U16 A19:U33 A191:U195 A2:U2 A9:U11 A13:U13 A37:U128 A130:U142 A144:U171 A188:M188 P188:U188 A173:U187 A172:P172 R172:U172" numberStoredAsText="1"/>
    <ignoredError sqref="C36:U36"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1F068-4F9A-354E-9394-13D0274F94D7}">
  <dimension ref="A1:R110"/>
  <sheetViews>
    <sheetView tabSelected="1" workbookViewId="0">
      <selection activeCell="G20" sqref="G20"/>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21744237000</v>
      </c>
      <c r="B3" s="36" t="s">
        <v>202</v>
      </c>
      <c r="C3" s="37">
        <f>Financials!Q8*0.01</f>
        <v>0.86549999999999994</v>
      </c>
      <c r="D3" s="36" t="s">
        <v>203</v>
      </c>
      <c r="E3" s="37">
        <f>SUM(C11:E11)/3</f>
        <v>4.9948050050573047E-2</v>
      </c>
      <c r="F3" s="38" t="s">
        <v>204</v>
      </c>
      <c r="G3" s="39">
        <f>AVERAGE(Financials!M129:Q129)</f>
        <v>-3.1249490426269011E-2</v>
      </c>
      <c r="H3" s="38" t="s">
        <v>205</v>
      </c>
      <c r="I3" s="40">
        <f>J15*(1+I7)/(I6-I7)</f>
        <v>17632592406.565018</v>
      </c>
      <c r="J3" s="41" t="s">
        <v>206</v>
      </c>
      <c r="K3" s="42">
        <f>Financials!Q172*-1/Model!A3</f>
        <v>0</v>
      </c>
      <c r="L3" s="43" t="s">
        <v>207</v>
      </c>
      <c r="M3" s="44"/>
      <c r="N3" s="116" t="s">
        <v>208</v>
      </c>
      <c r="O3" s="117"/>
      <c r="P3" s="44"/>
      <c r="Q3" s="44"/>
      <c r="R3" s="44"/>
    </row>
    <row r="4" spans="1:18" ht="22" customHeight="1" x14ac:dyDescent="0.2">
      <c r="A4" s="45">
        <f>Financials!Q56-Financials!Q96-Financials!Q105</f>
        <v>-851700000</v>
      </c>
      <c r="B4" s="46" t="s">
        <v>209</v>
      </c>
      <c r="C4" s="47">
        <f>Financials!Q17*0.01</f>
        <v>0.66790000000000005</v>
      </c>
      <c r="D4" s="46" t="s">
        <v>210</v>
      </c>
      <c r="E4" s="47">
        <f>SUM(C13:E13)/3</f>
        <v>5.0836650414215291E-2</v>
      </c>
      <c r="F4" s="48" t="s">
        <v>211</v>
      </c>
      <c r="G4" s="49">
        <f>A5*(1+(5*G3))</f>
        <v>86147135.137389675</v>
      </c>
      <c r="H4" s="48" t="s">
        <v>212</v>
      </c>
      <c r="I4" s="50">
        <f>NPV(I6,F15,G15,H15,I15,(J15+I3))</f>
        <v>15323450372.629726</v>
      </c>
      <c r="J4" s="48" t="s">
        <v>213</v>
      </c>
      <c r="K4" s="51" cm="1">
        <f t="array" ref="K4">_FV(A1,"Change (%)",TRUE)</f>
        <v>-7.5490000000000002E-3</v>
      </c>
      <c r="L4" s="52" t="s">
        <v>214</v>
      </c>
      <c r="M4" s="44"/>
      <c r="N4" s="118" t="s">
        <v>215</v>
      </c>
      <c r="O4" s="119"/>
      <c r="P4" s="44"/>
      <c r="Q4" s="44"/>
      <c r="R4" s="44"/>
    </row>
    <row r="5" spans="1:18" ht="22" customHeight="1" x14ac:dyDescent="0.2">
      <c r="A5" s="45" cm="1">
        <f t="array" ref="A5">_FV(A1,"Shares outstanding",TRUE)</f>
        <v>102100000</v>
      </c>
      <c r="B5" s="46" t="s">
        <v>216</v>
      </c>
      <c r="C5" s="47">
        <f>F14</f>
        <v>0.50100468854655056</v>
      </c>
      <c r="D5" s="53" t="s">
        <v>217</v>
      </c>
      <c r="E5" s="47">
        <f>SUM(C16:E16)/3</f>
        <v>3.7741890691423051E-2</v>
      </c>
      <c r="F5" s="48" t="s">
        <v>218</v>
      </c>
      <c r="G5" s="49">
        <f>Financials!Q56</f>
        <v>943500000</v>
      </c>
      <c r="H5" s="48" t="s">
        <v>219</v>
      </c>
      <c r="I5" s="50">
        <f>I4+G5-G6</f>
        <v>14471750372.629726</v>
      </c>
      <c r="J5" s="48" t="s">
        <v>220</v>
      </c>
      <c r="K5" s="54" cm="1">
        <f t="array" ref="K5">_FV(A1,"Price")</f>
        <v>212.97</v>
      </c>
      <c r="L5" s="55" t="s">
        <v>221</v>
      </c>
      <c r="M5" s="44"/>
      <c r="N5" s="56" t="s">
        <v>222</v>
      </c>
      <c r="O5" s="57">
        <f>Financials!Q20</f>
        <v>55200000</v>
      </c>
      <c r="P5" s="44"/>
      <c r="Q5" s="44"/>
      <c r="R5" s="44"/>
    </row>
    <row r="6" spans="1:18" ht="22" customHeight="1" x14ac:dyDescent="0.2">
      <c r="A6" s="58">
        <f>O20/F10</f>
        <v>14.564123911587409</v>
      </c>
      <c r="B6" s="46" t="s">
        <v>223</v>
      </c>
      <c r="C6" s="47">
        <f>F17</f>
        <v>0.59142665773610181</v>
      </c>
      <c r="D6" s="53" t="s">
        <v>201</v>
      </c>
      <c r="E6" s="47">
        <f>Financials!Q33/Financials!Q126</f>
        <v>-0.44838986163830047</v>
      </c>
      <c r="F6" s="46" t="s">
        <v>224</v>
      </c>
      <c r="G6" s="49">
        <f>Financials!Q96+Financials!Q105</f>
        <v>1795200000</v>
      </c>
      <c r="H6" s="48" t="s">
        <v>225</v>
      </c>
      <c r="I6" s="51">
        <f>N25</f>
        <v>9.2431944922478221E-2</v>
      </c>
      <c r="J6" s="48" t="s">
        <v>226</v>
      </c>
      <c r="K6" s="59">
        <f>I5/G4</f>
        <v>167.98875957453262</v>
      </c>
      <c r="L6" s="60" t="s">
        <v>227</v>
      </c>
      <c r="M6" s="44"/>
      <c r="N6" s="56" t="s">
        <v>228</v>
      </c>
      <c r="O6" s="57">
        <f>Financials!Q96</f>
        <v>5600000</v>
      </c>
      <c r="P6" s="44"/>
      <c r="Q6" s="44"/>
      <c r="R6" s="44"/>
    </row>
    <row r="7" spans="1:18" ht="22" customHeight="1" thickBot="1" x14ac:dyDescent="0.25">
      <c r="A7" s="61">
        <f>O20/F12</f>
        <v>29.069835561497325</v>
      </c>
      <c r="B7" s="62" t="s">
        <v>229</v>
      </c>
      <c r="C7" s="63">
        <f>F15/A3</f>
        <v>4.0608460991296225E-2</v>
      </c>
      <c r="D7" s="62" t="s">
        <v>230</v>
      </c>
      <c r="E7" s="64">
        <f>Financials!Q36</f>
        <v>0.42714256553815649</v>
      </c>
      <c r="F7" s="62" t="s">
        <v>254</v>
      </c>
      <c r="G7" s="65">
        <f>(Financials!Q96+Financials!Q105)/Financials!Q126</f>
        <v>-1.0990571813395371</v>
      </c>
      <c r="H7" s="66" t="s">
        <v>231</v>
      </c>
      <c r="I7" s="67">
        <v>2.5000000000000001E-2</v>
      </c>
      <c r="J7" s="68" t="s">
        <v>232</v>
      </c>
      <c r="K7" s="69">
        <f>K6/K5-1</f>
        <v>-0.21120928029988906</v>
      </c>
      <c r="L7" s="70" t="s">
        <v>233</v>
      </c>
      <c r="M7" s="44"/>
      <c r="N7" s="56" t="s">
        <v>234</v>
      </c>
      <c r="O7" s="57">
        <f>Financials!Q105</f>
        <v>1789600000</v>
      </c>
      <c r="P7" s="44"/>
      <c r="Q7" s="44"/>
      <c r="R7" s="44"/>
    </row>
    <row r="8" spans="1:18" ht="22" customHeight="1" x14ac:dyDescent="0.2">
      <c r="A8" s="71"/>
      <c r="B8" s="44"/>
      <c r="C8" s="44"/>
      <c r="D8" s="44"/>
      <c r="E8" s="44"/>
      <c r="F8" s="44"/>
      <c r="G8" s="44"/>
      <c r="H8" s="44"/>
      <c r="I8" s="44"/>
      <c r="J8" s="72"/>
      <c r="K8" s="72"/>
      <c r="L8" s="72"/>
      <c r="M8" s="44"/>
      <c r="N8" s="73" t="s">
        <v>215</v>
      </c>
      <c r="O8" s="74">
        <f>O5/(O6+O7)</f>
        <v>3.074866310160428E-2</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235</v>
      </c>
      <c r="O9" s="57">
        <f>Financials!Q25</f>
        <v>224800000</v>
      </c>
      <c r="P9" s="44"/>
      <c r="Q9" s="44"/>
      <c r="R9" s="44"/>
    </row>
    <row r="10" spans="1:18" ht="22" customHeight="1" x14ac:dyDescent="0.2">
      <c r="A10" s="81" t="s">
        <v>236</v>
      </c>
      <c r="B10" s="82">
        <v>1231661000</v>
      </c>
      <c r="C10" s="82">
        <v>1265052000</v>
      </c>
      <c r="D10" s="82">
        <v>1327576000</v>
      </c>
      <c r="E10" s="83">
        <v>1424900000</v>
      </c>
      <c r="F10" s="82">
        <v>1493000000</v>
      </c>
      <c r="G10" s="82">
        <v>1618000000</v>
      </c>
      <c r="H10" s="82">
        <v>1721000000</v>
      </c>
      <c r="I10" s="82">
        <v>1765000000</v>
      </c>
      <c r="J10" s="83">
        <v>1852000000</v>
      </c>
      <c r="K10" s="84" t="s">
        <v>237</v>
      </c>
      <c r="L10" s="72"/>
      <c r="N10" s="56" t="s">
        <v>238</v>
      </c>
      <c r="O10" s="57">
        <f>Financials!Q24</f>
        <v>957200000</v>
      </c>
      <c r="P10" s="44"/>
      <c r="Q10" s="44"/>
      <c r="R10" s="44"/>
    </row>
    <row r="11" spans="1:18" ht="22" customHeight="1" x14ac:dyDescent="0.2">
      <c r="A11" s="85"/>
      <c r="B11" s="86"/>
      <c r="C11" s="86">
        <f t="shared" ref="C11:J11" si="0">(C10/B10)-1</f>
        <v>2.7110544216306209E-2</v>
      </c>
      <c r="D11" s="86">
        <f t="shared" si="0"/>
        <v>4.9424055295750779E-2</v>
      </c>
      <c r="E11" s="86">
        <f t="shared" si="0"/>
        <v>7.3309550639662158E-2</v>
      </c>
      <c r="F11" s="87">
        <f t="shared" si="0"/>
        <v>4.7792827566846885E-2</v>
      </c>
      <c r="G11" s="86">
        <f t="shared" si="0"/>
        <v>8.3724045545880754E-2</v>
      </c>
      <c r="H11" s="86">
        <f t="shared" si="0"/>
        <v>6.3658838071693369E-2</v>
      </c>
      <c r="I11" s="86">
        <f t="shared" si="0"/>
        <v>2.5566531086577582E-2</v>
      </c>
      <c r="J11" s="88">
        <f t="shared" si="0"/>
        <v>4.9291784702549579E-2</v>
      </c>
      <c r="K11" s="88">
        <f>AVERAGE(F11:J11)</f>
        <v>5.4006805394709631E-2</v>
      </c>
      <c r="L11" s="72"/>
      <c r="M11" s="72"/>
      <c r="N11" s="56" t="s">
        <v>239</v>
      </c>
      <c r="O11" s="89">
        <f>O9/O10</f>
        <v>0.23485165064772254</v>
      </c>
      <c r="P11" s="44"/>
      <c r="Q11" s="44"/>
      <c r="R11" s="44"/>
    </row>
    <row r="12" spans="1:18" ht="22" customHeight="1" x14ac:dyDescent="0.2">
      <c r="A12" s="81" t="s">
        <v>144</v>
      </c>
      <c r="B12" s="82">
        <v>612299000</v>
      </c>
      <c r="C12" s="82">
        <v>814888000</v>
      </c>
      <c r="D12" s="82">
        <v>784830000</v>
      </c>
      <c r="E12" s="82">
        <v>673800000</v>
      </c>
      <c r="F12" s="90">
        <v>748000000</v>
      </c>
      <c r="G12" s="82">
        <v>857000000</v>
      </c>
      <c r="H12" s="82">
        <v>901000000</v>
      </c>
      <c r="I12" s="82">
        <v>909000000</v>
      </c>
      <c r="J12" s="83">
        <v>951000000</v>
      </c>
      <c r="K12" s="91" t="s">
        <v>240</v>
      </c>
      <c r="L12" s="72"/>
      <c r="M12" s="72"/>
      <c r="N12" s="56" t="s">
        <v>241</v>
      </c>
      <c r="O12" s="89">
        <f>O8*(1-O11)</f>
        <v>2.3527288816981795E-2</v>
      </c>
      <c r="P12" s="44"/>
      <c r="Q12" s="44"/>
      <c r="R12" s="44"/>
    </row>
    <row r="13" spans="1:18" ht="22" customHeight="1" x14ac:dyDescent="0.2">
      <c r="A13" s="85"/>
      <c r="B13" s="86"/>
      <c r="C13" s="86">
        <f t="shared" ref="C13:J13" si="1">(C12/B12)-1</f>
        <v>0.33086612912972257</v>
      </c>
      <c r="D13" s="86">
        <f t="shared" si="1"/>
        <v>-3.6886050598364473E-2</v>
      </c>
      <c r="E13" s="86">
        <f t="shared" si="1"/>
        <v>-0.14147012728871222</v>
      </c>
      <c r="F13" s="87">
        <f t="shared" si="1"/>
        <v>0.11012169783318493</v>
      </c>
      <c r="G13" s="86">
        <f t="shared" si="1"/>
        <v>0.14572192513368987</v>
      </c>
      <c r="H13" s="86">
        <f t="shared" si="1"/>
        <v>5.134189031505243E-2</v>
      </c>
      <c r="I13" s="86">
        <f t="shared" si="1"/>
        <v>8.8790233074362845E-3</v>
      </c>
      <c r="J13" s="88">
        <f t="shared" si="1"/>
        <v>4.6204620462046098E-2</v>
      </c>
      <c r="K13" s="88">
        <f>AVERAGE(F13:J13)</f>
        <v>7.2453831410281916E-2</v>
      </c>
      <c r="L13" s="72"/>
      <c r="M13" s="72"/>
      <c r="N13" s="118" t="s">
        <v>242</v>
      </c>
      <c r="O13" s="119"/>
      <c r="P13" s="44"/>
      <c r="Q13" s="44"/>
      <c r="R13" s="44"/>
    </row>
    <row r="14" spans="1:18" ht="22" customHeight="1" x14ac:dyDescent="0.2">
      <c r="A14" s="92" t="s">
        <v>243</v>
      </c>
      <c r="B14" s="93">
        <f>B12/B10</f>
        <v>0.4971327337635924</v>
      </c>
      <c r="C14" s="93">
        <f t="shared" ref="C14:J14" si="2">C12/C10</f>
        <v>0.64415375810638609</v>
      </c>
      <c r="D14" s="93">
        <f t="shared" si="2"/>
        <v>0.59117519448980693</v>
      </c>
      <c r="E14" s="93">
        <f t="shared" si="2"/>
        <v>0.4728752894939996</v>
      </c>
      <c r="F14" s="94">
        <f t="shared" si="2"/>
        <v>0.50100468854655056</v>
      </c>
      <c r="G14" s="93">
        <f t="shared" si="2"/>
        <v>0.52966625463535233</v>
      </c>
      <c r="H14" s="93">
        <f t="shared" si="2"/>
        <v>0.52353282975014526</v>
      </c>
      <c r="I14" s="93">
        <f t="shared" si="2"/>
        <v>0.51501416430594904</v>
      </c>
      <c r="J14" s="95">
        <f t="shared" si="2"/>
        <v>0.51349892008639308</v>
      </c>
      <c r="K14" s="95"/>
      <c r="L14" s="72"/>
      <c r="M14" s="72"/>
      <c r="N14" s="56" t="s">
        <v>244</v>
      </c>
      <c r="O14" s="89">
        <f>'[1]US Treasury Bonds'!$C$8</f>
        <v>4.1210000000000004E-2</v>
      </c>
      <c r="P14" s="44"/>
      <c r="Q14" s="44"/>
      <c r="R14" s="44"/>
    </row>
    <row r="15" spans="1:18" ht="22" customHeight="1" x14ac:dyDescent="0.2">
      <c r="A15" s="81" t="s">
        <v>187</v>
      </c>
      <c r="B15" s="82">
        <v>786695109</v>
      </c>
      <c r="C15" s="82">
        <v>686788000</v>
      </c>
      <c r="D15" s="82">
        <v>754119000</v>
      </c>
      <c r="E15" s="82">
        <v>861342740</v>
      </c>
      <c r="F15" s="90">
        <v>883000000</v>
      </c>
      <c r="G15" s="82">
        <v>1014000000</v>
      </c>
      <c r="H15" s="82">
        <v>1062000000</v>
      </c>
      <c r="I15" s="82">
        <v>1100000000</v>
      </c>
      <c r="J15" s="83">
        <v>1160000000</v>
      </c>
      <c r="K15" s="91" t="s">
        <v>245</v>
      </c>
      <c r="L15" s="72"/>
      <c r="M15" s="72"/>
      <c r="N15" s="56" t="s">
        <v>246</v>
      </c>
      <c r="O15" s="96">
        <f>1.33</f>
        <v>1.33</v>
      </c>
      <c r="P15" s="44"/>
      <c r="Q15" s="44"/>
      <c r="R15" s="44"/>
    </row>
    <row r="16" spans="1:18" ht="22" customHeight="1" x14ac:dyDescent="0.2">
      <c r="A16" s="97"/>
      <c r="B16" s="86"/>
      <c r="C16" s="86">
        <f t="shared" ref="C16:J16" si="3">(C15/B15)-1</f>
        <v>-0.12699597068424129</v>
      </c>
      <c r="D16" s="86">
        <f t="shared" si="3"/>
        <v>9.8037531232345376E-2</v>
      </c>
      <c r="E16" s="86">
        <f t="shared" si="3"/>
        <v>0.14218411152616506</v>
      </c>
      <c r="F16" s="87">
        <f t="shared" si="3"/>
        <v>2.5143603114365476E-2</v>
      </c>
      <c r="G16" s="86">
        <f t="shared" si="3"/>
        <v>0.14835787089467734</v>
      </c>
      <c r="H16" s="86">
        <f t="shared" si="3"/>
        <v>4.7337278106508895E-2</v>
      </c>
      <c r="I16" s="86">
        <f t="shared" si="3"/>
        <v>3.5781544256120457E-2</v>
      </c>
      <c r="J16" s="88">
        <f t="shared" si="3"/>
        <v>5.4545454545454453E-2</v>
      </c>
      <c r="K16" s="88">
        <f>AVERAGE(F16:J16)</f>
        <v>6.2233150183425325E-2</v>
      </c>
      <c r="L16" s="72"/>
      <c r="M16" s="72"/>
      <c r="N16" s="56" t="s">
        <v>247</v>
      </c>
      <c r="O16" s="89">
        <v>8.4000000000000005E-2</v>
      </c>
      <c r="P16" s="44"/>
      <c r="Q16" s="44"/>
      <c r="R16" s="44"/>
    </row>
    <row r="17" spans="1:18" ht="22" customHeight="1" x14ac:dyDescent="0.2">
      <c r="A17" s="92" t="s">
        <v>201</v>
      </c>
      <c r="B17" s="93">
        <f>B15/B10</f>
        <v>0.63872697844617954</v>
      </c>
      <c r="C17" s="93">
        <f t="shared" ref="C17:J17" si="4">C15/C10</f>
        <v>0.54289309846551759</v>
      </c>
      <c r="D17" s="93">
        <f t="shared" si="4"/>
        <v>0.5680420555960638</v>
      </c>
      <c r="E17" s="95">
        <f t="shared" si="4"/>
        <v>0.60449346620815492</v>
      </c>
      <c r="F17" s="93">
        <f t="shared" si="4"/>
        <v>0.59142665773610181</v>
      </c>
      <c r="G17" s="93">
        <f t="shared" si="4"/>
        <v>0.6266996291718171</v>
      </c>
      <c r="H17" s="93">
        <f t="shared" si="4"/>
        <v>0.61708309122603133</v>
      </c>
      <c r="I17" s="93">
        <f t="shared" si="4"/>
        <v>0.62322946175637395</v>
      </c>
      <c r="J17" s="95">
        <f t="shared" si="4"/>
        <v>0.62634989200863933</v>
      </c>
      <c r="K17" s="95"/>
      <c r="L17" s="72"/>
      <c r="M17" s="72"/>
      <c r="N17" s="98" t="s">
        <v>242</v>
      </c>
      <c r="O17" s="99">
        <f>(O14)+((O15)*(O16-O14))</f>
        <v>9.8120700000000005E-2</v>
      </c>
      <c r="P17" s="44"/>
      <c r="Q17" s="44"/>
      <c r="R17" s="44"/>
    </row>
    <row r="18" spans="1:18" ht="22" customHeight="1" x14ac:dyDescent="0.2">
      <c r="A18" s="100" t="s">
        <v>254</v>
      </c>
      <c r="B18" s="101">
        <v>0.32495522769856439</v>
      </c>
      <c r="C18" s="101">
        <v>0.4501000988975451</v>
      </c>
      <c r="D18" s="101">
        <v>0.41850078145954567</v>
      </c>
      <c r="E18" s="101">
        <v>0.36253444830521331</v>
      </c>
      <c r="F18" s="102"/>
      <c r="G18" s="101"/>
      <c r="H18" s="101"/>
      <c r="I18" s="101"/>
      <c r="J18" s="103"/>
      <c r="K18" s="104"/>
      <c r="L18" s="72"/>
      <c r="M18" s="72"/>
      <c r="N18" s="118" t="s">
        <v>248</v>
      </c>
      <c r="O18" s="119"/>
      <c r="P18" s="44"/>
      <c r="Q18" s="44"/>
      <c r="R18" s="44"/>
    </row>
    <row r="19" spans="1:18" ht="22" customHeight="1" x14ac:dyDescent="0.2">
      <c r="A19" s="72"/>
      <c r="B19" s="72"/>
      <c r="C19" s="72"/>
      <c r="D19" s="72"/>
      <c r="E19" s="72"/>
      <c r="F19" s="72" t="s">
        <v>249</v>
      </c>
      <c r="G19" s="72"/>
      <c r="H19" s="72"/>
      <c r="I19" s="72"/>
      <c r="J19" s="72"/>
      <c r="K19" s="72"/>
      <c r="L19" s="72"/>
      <c r="M19" s="72"/>
      <c r="N19" s="56" t="s">
        <v>225</v>
      </c>
      <c r="O19" s="105">
        <f>O6+O7</f>
        <v>1795200000</v>
      </c>
      <c r="P19" s="44"/>
      <c r="Q19" s="44"/>
      <c r="R19" s="44"/>
    </row>
    <row r="20" spans="1:18" ht="22" customHeight="1" x14ac:dyDescent="0.2">
      <c r="B20" s="106"/>
      <c r="C20" s="106"/>
      <c r="D20" s="106"/>
      <c r="E20" s="106"/>
      <c r="F20" s="72"/>
      <c r="G20" s="72"/>
      <c r="H20" s="72"/>
      <c r="I20" s="72"/>
      <c r="J20" s="72"/>
      <c r="K20" s="72"/>
      <c r="L20" s="72"/>
      <c r="M20" s="72"/>
      <c r="N20" s="56" t="s">
        <v>202</v>
      </c>
      <c r="O20" s="105">
        <f>A3</f>
        <v>21744237000</v>
      </c>
      <c r="P20" s="44"/>
      <c r="Q20" s="44"/>
      <c r="R20" s="44"/>
    </row>
    <row r="21" spans="1:18" ht="22" customHeight="1" x14ac:dyDescent="0.2">
      <c r="A21" s="120" t="str" cm="1">
        <f t="array" ref="A21">_FV(A1,"Industry")</f>
        <v>Software &amp; IT Services</v>
      </c>
      <c r="B21" s="120"/>
      <c r="C21" s="120"/>
      <c r="D21" s="121" cm="1">
        <f t="array" ref="D21">_FV(A1,"Year incorporated",TRUE)</f>
        <v>1995</v>
      </c>
      <c r="E21" s="121"/>
      <c r="F21" s="72"/>
      <c r="G21" s="72"/>
      <c r="H21" s="72"/>
      <c r="I21" s="72"/>
      <c r="J21" s="72"/>
      <c r="K21" s="72"/>
      <c r="M21" s="72"/>
      <c r="N21" s="56" t="s">
        <v>250</v>
      </c>
      <c r="O21" s="105">
        <f>O19+O20</f>
        <v>23539437000</v>
      </c>
      <c r="P21" s="44"/>
      <c r="Q21" s="44"/>
      <c r="R21" s="44"/>
    </row>
    <row r="22" spans="1:18" ht="22" customHeight="1" x14ac:dyDescent="0.2">
      <c r="A22" s="109" t="str" cm="1">
        <f t="array" ref="A22">_FV(A1,"Description")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B22" s="109"/>
      <c r="C22" s="109"/>
      <c r="D22" s="109"/>
      <c r="E22" s="109"/>
      <c r="F22" s="72"/>
      <c r="G22" s="72"/>
      <c r="H22" s="72"/>
      <c r="I22" s="72"/>
      <c r="J22" s="72"/>
      <c r="K22" s="72"/>
      <c r="L22" s="72"/>
      <c r="M22" s="72"/>
      <c r="N22" s="73" t="s">
        <v>251</v>
      </c>
      <c r="O22" s="107">
        <f>(O19/O21)</f>
        <v>7.6263506217247257E-2</v>
      </c>
      <c r="P22" s="44"/>
      <c r="Q22" s="44"/>
      <c r="R22" s="44"/>
    </row>
    <row r="23" spans="1:18" ht="22" customHeight="1" x14ac:dyDescent="0.2">
      <c r="A23" s="109"/>
      <c r="B23" s="109"/>
      <c r="C23" s="109"/>
      <c r="D23" s="109"/>
      <c r="E23" s="109"/>
      <c r="F23" s="72"/>
      <c r="G23" s="72"/>
      <c r="H23" s="72"/>
      <c r="I23" s="72"/>
      <c r="J23" s="72"/>
      <c r="K23" s="72"/>
      <c r="L23" s="72"/>
      <c r="M23" s="72"/>
      <c r="N23" s="98" t="s">
        <v>252</v>
      </c>
      <c r="O23" s="108">
        <f>O20/O21</f>
        <v>0.9237364937827528</v>
      </c>
      <c r="P23" s="44"/>
      <c r="Q23" s="44"/>
      <c r="R23" s="44"/>
    </row>
    <row r="24" spans="1:18" ht="22" customHeight="1" x14ac:dyDescent="0.2">
      <c r="A24" s="109"/>
      <c r="B24" s="109"/>
      <c r="C24" s="109"/>
      <c r="D24" s="109"/>
      <c r="E24" s="109"/>
      <c r="F24" s="72"/>
      <c r="G24" s="72"/>
      <c r="H24" s="72"/>
      <c r="I24" s="72"/>
      <c r="J24" s="72"/>
      <c r="K24" s="72"/>
      <c r="L24" s="72"/>
      <c r="M24" s="72"/>
      <c r="N24" s="110" t="s">
        <v>253</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9.2431944922478221E-2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VRSN/explorer/revenue_proj/" xr:uid="{9D78C44A-23D4-6943-82A3-7B32A21CE6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2023-12-09T08:18:35Z</dcterms:modified>
</cp:coreProperties>
</file>