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8_{DF01A9DD-13ED-9643-BFF8-888E5A755F44}" xr6:coauthVersionLast="47" xr6:coauthVersionMax="47" xr10:uidLastSave="{00000000-0000-0000-0000-000000000000}"/>
  <bookViews>
    <workbookView xWindow="23800" yWindow="460" windowWidth="2740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1" l="1"/>
  <c r="J4" i="1"/>
  <c r="O98" i="1"/>
  <c r="N4" i="1"/>
  <c r="M4" i="1"/>
  <c r="L4" i="1"/>
  <c r="K4" i="1"/>
  <c r="I4" i="1"/>
  <c r="H4" i="1"/>
  <c r="G4" i="1"/>
  <c r="F4" i="1"/>
  <c r="E4" i="1"/>
  <c r="D4" i="1"/>
  <c r="C4" i="1"/>
  <c r="B4" i="1"/>
  <c r="S35" i="1"/>
  <c r="S46" i="1"/>
  <c r="S38" i="1"/>
  <c r="S37" i="1"/>
  <c r="S34" i="1"/>
  <c r="S33" i="1"/>
  <c r="H99" i="1"/>
  <c r="I99" i="1"/>
  <c r="J99" i="1"/>
  <c r="K99" i="1"/>
  <c r="L99" i="1"/>
  <c r="M99" i="1"/>
  <c r="N99" i="1"/>
  <c r="C99" i="1"/>
  <c r="D99" i="1"/>
  <c r="E99" i="1"/>
  <c r="F99" i="1"/>
  <c r="G99" i="1"/>
  <c r="B99" i="1"/>
  <c r="R99" i="1" l="1"/>
  <c r="P98" i="1"/>
  <c r="R4" i="1"/>
  <c r="S49" i="1"/>
  <c r="S36" i="1"/>
  <c r="S39" i="1"/>
  <c r="S51" i="1" l="1"/>
  <c r="T50" i="1" s="1"/>
  <c r="O103" i="1"/>
  <c r="S40" i="1"/>
  <c r="T49" i="1" l="1"/>
  <c r="S54" i="1" s="1"/>
  <c r="Q98" i="1"/>
  <c r="Q100" i="1" s="1"/>
  <c r="O100" i="1" l="1"/>
  <c r="O102" i="1" s="1"/>
  <c r="O105" i="1" s="1"/>
  <c r="O107" i="1" s="1"/>
  <c r="P100" i="1"/>
  <c r="O111" i="1" l="1"/>
  <c r="O110" i="1"/>
</calcChain>
</file>

<file path=xl/sharedStrings.xml><?xml version="1.0" encoding="utf-8"?>
<sst xmlns="http://schemas.openxmlformats.org/spreadsheetml/2006/main" count="396" uniqueCount="133">
  <si>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</si>
  <si>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</si>
  <si>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</si>
  <si>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</si>
  <si>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</si>
  <si>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</si>
  <si>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</si>
  <si>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</si>
  <si>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</si>
  <si>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</si>
  <si>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</si>
  <si>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</si>
  <si>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</si>
  <si>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</si>
  <si>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</si>
  <si>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</si>
  <si>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</si>
  <si>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</si>
  <si>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</si>
  <si>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</si>
  <si>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</si>
  <si>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</si>
  <si>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</si>
  <si>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</si>
  <si>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</si>
  <si>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</si>
  <si>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</si>
  <si>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</si>
  <si>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</si>
  <si>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</si>
  <si>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</si>
  <si>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</si>
  <si>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</si>
  <si>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</si>
  <si>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</si>
  <si>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</si>
  <si>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</si>
  <si>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</si>
  <si>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</si>
  <si>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</si>
  <si>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</si>
  <si>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</si>
  <si>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</si>
  <si>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</si>
  <si>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</si>
  <si>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</si>
  <si>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</si>
  <si>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</si>
  <si>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</si>
  <si>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</si>
  <si>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</si>
  <si>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</si>
  <si>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</si>
  <si>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</si>
  <si>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</si>
  <si>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</si>
  <si>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</si>
  <si>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</si>
  <si>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</si>
  <si>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</si>
  <si>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</si>
  <si>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</si>
  <si>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</si>
  <si>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</si>
  <si>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</si>
  <si>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</si>
  <si>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</si>
  <si>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</si>
  <si>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</si>
  <si>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</si>
  <si>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</si>
  <si>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</si>
  <si>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</si>
  <si>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</si>
  <si>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</si>
  <si>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</si>
  <si>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</si>
  <si>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</si>
  <si>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</si>
  <si>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</si>
  <si>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</si>
  <si>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</si>
  <si>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</si>
  <si>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</si>
  <si>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</si>
  <si>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</si>
  <si>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</si>
  <si>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</si>
  <si>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</si>
  <si>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</si>
  <si>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</si>
  <si>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</si>
  <si>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</si>
  <si>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</si>
  <si>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ABBV</t>
  </si>
  <si>
    <t>WACC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</si>
  <si>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</si>
  <si>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</si>
  <si>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</si>
  <si>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</si>
  <si>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</si>
  <si>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</si>
  <si>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</si>
  <si>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</si>
  <si>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</si>
  <si>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</si>
  <si>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</si>
  <si>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</si>
  <si>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</si>
  <si>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</si>
  <si>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Total Debt</t>
  </si>
  <si>
    <t>Total</t>
  </si>
  <si>
    <t xml:space="preserve">WACC Calculation </t>
  </si>
  <si>
    <t>Weight</t>
  </si>
  <si>
    <t>Revenue Growth YoY %</t>
  </si>
  <si>
    <t>5 Year Revenue CAGR</t>
  </si>
  <si>
    <t>Weight of Debt</t>
  </si>
  <si>
    <t>Weight of Equity</t>
  </si>
  <si>
    <t>Amount</t>
  </si>
  <si>
    <t>Market Cap (10/23)</t>
  </si>
  <si>
    <t>5 Year FCF CAGR</t>
  </si>
  <si>
    <t>Terminal Value</t>
  </si>
  <si>
    <t>Present Value of Future Cash Flows</t>
  </si>
  <si>
    <t>Sum of FCFs</t>
  </si>
  <si>
    <t>Debt</t>
  </si>
  <si>
    <t>Cash</t>
  </si>
  <si>
    <t>FCF Growth YoY %</t>
  </si>
  <si>
    <t>Equity Value</t>
  </si>
  <si>
    <t>Shares Outstanding</t>
  </si>
  <si>
    <t>Price Per Share</t>
  </si>
  <si>
    <t>Current Price</t>
  </si>
  <si>
    <t>Recommendation</t>
  </si>
  <si>
    <t>Upside / 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</si>
</sst>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0" fillId="0" borderId="0" xfId="0" applyNumberFormat="1" applyFont="1"/>
    <xf numFmtId="0" fontId="9" fillId="0" borderId="0" xfId="0" applyFont="1"/>
    <xf numFmtId="164" fontId="9" fillId="0" borderId="0" xfId="0" applyNumberFormat="1" applyFont="1"/>
    <xf numFmtId="10" fontId="13" fillId="0" borderId="0" xfId="1" applyNumberFormat="1" applyFont="1"/>
    <xf numFmtId="10" fontId="9" fillId="0" borderId="0" xfId="1" applyNumberFormat="1" applyFont="1"/>
    <xf numFmtId="10" fontId="13" fillId="0" borderId="0" xfId="0" applyNumberFormat="1" applyFont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164" fontId="14" fillId="0" borderId="0" xfId="0" applyNumberFormat="1" applyFont="1" applyFill="1" applyBorder="1" applyAlignment="1">
      <alignment indent="1"/>
    </xf>
    <xf numFmtId="9" fontId="15" fillId="0" borderId="0" xfId="1" applyFont="1"/>
    <xf numFmtId="0" fontId="15" fillId="0" borderId="0" xfId="0" applyFont="1"/>
    <xf numFmtId="167" fontId="14" fillId="0" borderId="0" xfId="1" applyNumberFormat="1" applyFont="1" applyAlignment="1">
      <alignment horizontal="center" wrapText="1"/>
    </xf>
    <xf numFmtId="164" fontId="11" fillId="0" borderId="0" xfId="0" applyNumberFormat="1" applyFont="1" applyAlignment="1">
      <alignment horizontal="right"/>
    </xf>
    <xf numFmtId="9" fontId="13" fillId="0" borderId="0" xfId="1" applyFont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9" fontId="14" fillId="0" borderId="0" xfId="1" applyFont="1"/>
    <xf numFmtId="0" fontId="14" fillId="0" borderId="0" xfId="0" applyFont="1"/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" fillId="3" borderId="0" xfId="0" applyNumberFormat="1" applyFont="1" applyFill="1" applyBorder="1"/>
    <xf numFmtId="9" fontId="14" fillId="3" borderId="0" xfId="1" applyFont="1" applyFill="1" applyBorder="1"/>
    <xf numFmtId="167" fontId="14" fillId="3" borderId="0" xfId="1" applyNumberFormat="1" applyFont="1" applyFill="1" applyBorder="1"/>
    <xf numFmtId="0" fontId="10" fillId="0" borderId="0" xfId="0" applyFont="1" applyAlignment="1">
      <alignment horizontal="right"/>
    </xf>
    <xf numFmtId="0" fontId="6" fillId="0" borderId="0" xfId="0" applyNumberFormat="1" applyFont="1" applyFill="1" applyBorder="1"/>
    <xf numFmtId="0" fontId="6" fillId="0" borderId="4" xfId="0" applyFont="1" applyBorder="1" applyAlignment="1">
      <alignment wrapText="1"/>
    </xf>
    <xf numFmtId="0" fontId="0" fillId="2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  <xf numFmtId="9" fontId="14" fillId="0" borderId="0" xfId="1" applyFont="1" applyAlignment="1">
      <alignment wrapText="1"/>
    </xf>
    <xf numFmtId="164" fontId="6" fillId="0" borderId="2" xfId="0" applyNumberFormat="1" applyFont="1" applyBorder="1" applyAlignment="1">
      <alignment wrapText="1"/>
    </xf>
    <xf numFmtId="165" fontId="2" fillId="0" borderId="0" xfId="0" applyNumberFormat="1" applyFont="1" applyAlignment="1">
      <alignment wrapText="1"/>
    </xf>
    <xf numFmtId="164" fontId="6" fillId="0" borderId="3" xfId="0" applyNumberFormat="1" applyFont="1" applyBorder="1" applyAlignment="1">
      <alignment wrapText="1"/>
    </xf>
    <xf numFmtId="166" fontId="1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0" fillId="0" borderId="5" xfId="0" applyNumberFormat="1" applyFont="1" applyBorder="1"/>
    <xf numFmtId="164" fontId="0" fillId="0" borderId="6" xfId="0" applyNumberFormat="1" applyFont="1" applyBorder="1"/>
    <xf numFmtId="164" fontId="10" fillId="3" borderId="0" xfId="0" applyNumberFormat="1" applyFont="1" applyFill="1"/>
    <xf numFmtId="2" fontId="10" fillId="3" borderId="0" xfId="0" applyNumberFormat="1" applyFont="1" applyFill="1"/>
    <xf numFmtId="0" fontId="10" fillId="3" borderId="0" xfId="0" applyFont="1" applyFill="1" applyAlignment="1">
      <alignment horizontal="right"/>
    </xf>
    <xf numFmtId="0" fontId="10" fillId="3" borderId="0" xfId="0" applyFont="1" applyFill="1" applyAlignment="1">
      <alignment wrapText="1"/>
    </xf>
    <xf numFmtId="9" fontId="1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51152/000104746913002827/0001047469-13-002827-index.html" TargetMode="External"/><Relationship Id="rId13" Type="http://schemas.openxmlformats.org/officeDocument/2006/relationships/hyperlink" Target="https://www.sec.gov/Archives/edgar/data/1551152/000104746915000995/a2223058z10-k.htm" TargetMode="External"/><Relationship Id="rId18" Type="http://schemas.openxmlformats.org/officeDocument/2006/relationships/hyperlink" Target="https://www.sec.gov/Archives/edgar/data/1551152/000155115218000014/0001551152-18-000014-index.html" TargetMode="External"/><Relationship Id="rId26" Type="http://schemas.openxmlformats.org/officeDocument/2006/relationships/hyperlink" Target="https://www.sec.gov/Archives/edgar/data/1551152/000155115222000007/0001551152-22-000007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551152/000155115219000008/0001551152-19-000008-index.html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51152/000104746915000995/a2223058z10-k.htm" TargetMode="External"/><Relationship Id="rId17" Type="http://schemas.openxmlformats.org/officeDocument/2006/relationships/hyperlink" Target="https://www.sec.gov/Archives/edgar/data/1551152/000155115217000004/0001551152-17-000004-index.html" TargetMode="External"/><Relationship Id="rId25" Type="http://schemas.openxmlformats.org/officeDocument/2006/relationships/hyperlink" Target="https://www.sec.gov/Archives/edgar/data/1551152/000155115221000008/0001551152-21-000008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551152/000155115217000004/0001551152-17-000004-index.html" TargetMode="External"/><Relationship Id="rId20" Type="http://schemas.openxmlformats.org/officeDocument/2006/relationships/hyperlink" Target="https://www.sec.gov/Archives/edgar/data/1551152/000155115219000008/0001551152-19-000008-index.html" TargetMode="External"/><Relationship Id="rId1" Type="http://schemas.openxmlformats.org/officeDocument/2006/relationships/hyperlink" Target="https://roic.ai/company/ABBV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51152/000104746914001154/a2217723z10-k.htm" TargetMode="External"/><Relationship Id="rId24" Type="http://schemas.openxmlformats.org/officeDocument/2006/relationships/hyperlink" Target="https://www.sec.gov/Archives/edgar/data/1551152/000155115221000008/0001551152-21-000008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551152/000104746916010239/0001047469-16-010239-index.html" TargetMode="External"/><Relationship Id="rId23" Type="http://schemas.openxmlformats.org/officeDocument/2006/relationships/hyperlink" Target="https://www.sec.gov/Archives/edgar/data/1551152/000155115220000007/0001551152-20-000007-index.html" TargetMode="External"/><Relationship Id="rId10" Type="http://schemas.openxmlformats.org/officeDocument/2006/relationships/hyperlink" Target="https://www.sec.gov/Archives/edgar/data/1551152/000104746914001154/a2217723z10-k.htm" TargetMode="External"/><Relationship Id="rId19" Type="http://schemas.openxmlformats.org/officeDocument/2006/relationships/hyperlink" Target="https://www.sec.gov/Archives/edgar/data/1551152/000155115218000014/0001551152-18-000014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51152/000104746913002827/0001047469-13-002827-index.html" TargetMode="External"/><Relationship Id="rId14" Type="http://schemas.openxmlformats.org/officeDocument/2006/relationships/hyperlink" Target="https://www.sec.gov/Archives/edgar/data/1551152/000104746916010239/0001047469-16-010239-index.html" TargetMode="External"/><Relationship Id="rId22" Type="http://schemas.openxmlformats.org/officeDocument/2006/relationships/hyperlink" Target="https://www.sec.gov/Archives/edgar/data/1551152/000155115220000007/0001551152-20-000007-index.html" TargetMode="External"/><Relationship Id="rId27" Type="http://schemas.openxmlformats.org/officeDocument/2006/relationships/hyperlink" Target="https://www.sec.gov/Archives/edgar/data/1551152/000155115222000007/0001551152-22-00000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zoomScaleNormal="100" workbookViewId="0">
      <pane xSplit="1" ySplit="1" topLeftCell="J66" activePane="bottomRight" state="frozen"/>
      <selection pane="topRight"/>
      <selection pane="bottomLeft"/>
      <selection pane="bottomRight" activeCell="O120" sqref="O120"/>
    </sheetView>
  </sheetViews>
  <sheetFormatPr baseColWidth="10" defaultRowHeight="16" x14ac:dyDescent="0.2"/>
  <cols>
    <col min="1" max="1" width="50" customWidth="1"/>
    <col min="2" max="13" width="15" customWidth="1"/>
    <col min="14" max="14" width="17.33203125" style="20" customWidth="1"/>
    <col min="15" max="15" width="13.5" customWidth="1"/>
    <col min="16" max="16" width="13" customWidth="1"/>
    <col min="17" max="17" width="16.83203125" customWidth="1"/>
    <col min="18" max="18" width="22.33203125" style="20" customWidth="1"/>
    <col min="19" max="19" width="12.33203125" customWidth="1"/>
    <col min="20" max="20" width="11.5" customWidth="1"/>
    <col min="21" max="21" width="16.1640625" customWidth="1"/>
  </cols>
  <sheetData>
    <row r="1" spans="1:18" ht="22" thickBot="1" x14ac:dyDescent="0.3">
      <c r="A1" s="3" t="s">
        <v>94</v>
      </c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8">
        <v>2020</v>
      </c>
      <c r="N1" s="44">
        <v>2021</v>
      </c>
      <c r="O1" s="33">
        <v>2022</v>
      </c>
      <c r="P1" s="33">
        <v>2023</v>
      </c>
      <c r="Q1" s="34" t="s">
        <v>121</v>
      </c>
    </row>
    <row r="2" spans="1:1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45" t="s">
        <v>91</v>
      </c>
    </row>
    <row r="3" spans="1:18" ht="20" customHeight="1" x14ac:dyDescent="0.25">
      <c r="A3" s="5" t="s">
        <v>1</v>
      </c>
      <c r="B3" s="1">
        <v>14214196000</v>
      </c>
      <c r="C3" s="1">
        <v>15638000000</v>
      </c>
      <c r="D3" s="1">
        <v>17443951000</v>
      </c>
      <c r="E3" s="1">
        <v>18380000000</v>
      </c>
      <c r="F3" s="1">
        <v>18790000000</v>
      </c>
      <c r="G3" s="1">
        <v>19960000000</v>
      </c>
      <c r="H3" s="1">
        <v>22859000000</v>
      </c>
      <c r="I3" s="1">
        <v>25638000000</v>
      </c>
      <c r="J3" s="1">
        <v>28216000000</v>
      </c>
      <c r="K3" s="1">
        <v>32753000000</v>
      </c>
      <c r="L3" s="1">
        <v>33266000000</v>
      </c>
      <c r="M3" s="1">
        <v>45804000000</v>
      </c>
      <c r="N3" s="46">
        <v>56197000000</v>
      </c>
      <c r="R3" s="37" t="s">
        <v>115</v>
      </c>
    </row>
    <row r="4" spans="1:18" s="29" customFormat="1" ht="19" x14ac:dyDescent="0.25">
      <c r="A4" s="27" t="s">
        <v>114</v>
      </c>
      <c r="B4" s="28" t="e">
        <f>(B3/A3)-1</f>
        <v>#VALUE!</v>
      </c>
      <c r="C4" s="28">
        <f t="shared" ref="C4" si="0">(C3/B3)-1</f>
        <v>0.10016774779241833</v>
      </c>
      <c r="D4" s="28">
        <f t="shared" ref="D4" si="1">(D3/C3)-1</f>
        <v>0.1154847806624888</v>
      </c>
      <c r="E4" s="28">
        <f t="shared" ref="E4" si="2">(E3/D3)-1</f>
        <v>5.3660377743551368E-2</v>
      </c>
      <c r="F4" s="28">
        <f t="shared" ref="F4" si="3">(F3/E3)-1</f>
        <v>2.2306855277475446E-2</v>
      </c>
      <c r="G4" s="28">
        <f t="shared" ref="G4" si="4">(G3/F3)-1</f>
        <v>6.2267163384779112E-2</v>
      </c>
      <c r="H4" s="28">
        <f t="shared" ref="H4" si="5">(H3/G3)-1</f>
        <v>0.14524048096192388</v>
      </c>
      <c r="I4" s="28">
        <f t="shared" ref="I4" si="6">(I3/H3)-1</f>
        <v>0.12157137232599857</v>
      </c>
      <c r="J4" s="35">
        <f t="shared" ref="J4" si="7">(J3/I3)-1</f>
        <v>0.10055386535611199</v>
      </c>
      <c r="K4" s="35">
        <f t="shared" ref="K4" si="8">(K3/J3)-1</f>
        <v>0.16079529345052457</v>
      </c>
      <c r="L4" s="35">
        <f t="shared" ref="L4" si="9">(L3/K3)-1</f>
        <v>1.5662687387414831E-2</v>
      </c>
      <c r="M4" s="35">
        <f t="shared" ref="M4" si="10">(M3/L3)-1</f>
        <v>0.37690134070823067</v>
      </c>
      <c r="N4" s="47">
        <f t="shared" ref="N4" si="11">(N3/M3)-1</f>
        <v>0.22690158064797838</v>
      </c>
      <c r="R4" s="30">
        <f>(N4+M4+L4+K4+J4)/5</f>
        <v>0.17616295351005209</v>
      </c>
    </row>
    <row r="5" spans="1:18" ht="19" x14ac:dyDescent="0.25">
      <c r="A5" s="5" t="s">
        <v>2</v>
      </c>
      <c r="B5" s="1">
        <v>4056390000</v>
      </c>
      <c r="C5" s="1">
        <v>4293000000</v>
      </c>
      <c r="D5" s="1">
        <v>4639393000</v>
      </c>
      <c r="E5" s="1">
        <v>4508000000</v>
      </c>
      <c r="F5" s="1">
        <v>4581000000</v>
      </c>
      <c r="G5" s="1">
        <v>4426000000</v>
      </c>
      <c r="H5" s="1">
        <v>4500000000</v>
      </c>
      <c r="I5" s="1">
        <v>5833000000</v>
      </c>
      <c r="J5" s="1">
        <v>7040000000</v>
      </c>
      <c r="K5" s="1">
        <v>7718000000</v>
      </c>
      <c r="L5" s="1">
        <v>7439000000</v>
      </c>
      <c r="M5" s="1">
        <v>15387000000</v>
      </c>
      <c r="N5" s="46">
        <v>17446000000</v>
      </c>
    </row>
    <row r="6" spans="1:18" ht="19" x14ac:dyDescent="0.25">
      <c r="A6" s="6" t="s">
        <v>3</v>
      </c>
      <c r="B6" s="10">
        <v>10157806000</v>
      </c>
      <c r="C6" s="10">
        <v>11345000000</v>
      </c>
      <c r="D6" s="10">
        <v>12804558000</v>
      </c>
      <c r="E6" s="10">
        <v>13872000000</v>
      </c>
      <c r="F6" s="10">
        <v>14209000000</v>
      </c>
      <c r="G6" s="10">
        <v>15534000000</v>
      </c>
      <c r="H6" s="10">
        <v>18359000000</v>
      </c>
      <c r="I6" s="10">
        <v>19805000000</v>
      </c>
      <c r="J6" s="10">
        <v>21176000000</v>
      </c>
      <c r="K6" s="10">
        <v>25035000000</v>
      </c>
      <c r="L6" s="10">
        <v>25827000000</v>
      </c>
      <c r="M6" s="10">
        <v>30417000000</v>
      </c>
      <c r="N6" s="48">
        <v>38751000000</v>
      </c>
    </row>
    <row r="7" spans="1:18" ht="19" x14ac:dyDescent="0.25">
      <c r="A7" s="5" t="s">
        <v>4</v>
      </c>
      <c r="B7" s="2">
        <v>0.71460000000000001</v>
      </c>
      <c r="C7" s="2">
        <v>0.72550000000000003</v>
      </c>
      <c r="D7" s="2">
        <v>0.73399999999999999</v>
      </c>
      <c r="E7" s="2">
        <v>0.75470000000000004</v>
      </c>
      <c r="F7" s="2">
        <v>0.75619999999999998</v>
      </c>
      <c r="G7" s="2">
        <v>0.77829999999999999</v>
      </c>
      <c r="H7" s="2">
        <v>0.80310000000000004</v>
      </c>
      <c r="I7" s="2">
        <v>0.77249999999999996</v>
      </c>
      <c r="J7" s="2">
        <v>0.75049999999999994</v>
      </c>
      <c r="K7" s="2">
        <v>0.76439999999999997</v>
      </c>
      <c r="L7" s="2">
        <v>0.77639999999999998</v>
      </c>
      <c r="M7" s="2">
        <v>0.66410000000000002</v>
      </c>
      <c r="N7" s="49">
        <v>0.68959999999999999</v>
      </c>
    </row>
    <row r="8" spans="1:18" ht="19" x14ac:dyDescent="0.25">
      <c r="A8" s="5" t="s">
        <v>5</v>
      </c>
      <c r="B8" s="1">
        <v>1707440000</v>
      </c>
      <c r="C8" s="1">
        <v>2808000000</v>
      </c>
      <c r="D8" s="1">
        <v>2617506000</v>
      </c>
      <c r="E8" s="1">
        <v>3066000000</v>
      </c>
      <c r="F8" s="1">
        <v>3193000000</v>
      </c>
      <c r="G8" s="1">
        <v>3649000000</v>
      </c>
      <c r="H8" s="1">
        <v>4435000000</v>
      </c>
      <c r="I8" s="1">
        <v>4566000000</v>
      </c>
      <c r="J8" s="1">
        <v>5309000000</v>
      </c>
      <c r="K8" s="1">
        <v>10753000000</v>
      </c>
      <c r="L8" s="1">
        <v>6792000000</v>
      </c>
      <c r="M8" s="1">
        <v>6557000000</v>
      </c>
      <c r="N8" s="46">
        <v>7084000000</v>
      </c>
    </row>
    <row r="9" spans="1:18" ht="20" x14ac:dyDescent="0.25">
      <c r="A9" s="5" t="s">
        <v>6</v>
      </c>
      <c r="B9" s="1">
        <v>3348572000</v>
      </c>
      <c r="C9" s="1">
        <v>3820000000</v>
      </c>
      <c r="D9" s="1">
        <v>5893820000</v>
      </c>
      <c r="E9" s="1">
        <v>4989000000</v>
      </c>
      <c r="F9" s="1">
        <v>5352000000</v>
      </c>
      <c r="G9" s="1">
        <v>7724000000</v>
      </c>
      <c r="H9" s="1">
        <v>6387000000</v>
      </c>
      <c r="I9" s="1">
        <v>5855000000</v>
      </c>
      <c r="J9" s="1">
        <v>6275000000</v>
      </c>
      <c r="K9" s="1">
        <v>7399000000</v>
      </c>
      <c r="L9" s="1">
        <v>6942000000</v>
      </c>
      <c r="M9" s="1" t="s">
        <v>92</v>
      </c>
      <c r="N9" s="46" t="s">
        <v>92</v>
      </c>
    </row>
    <row r="10" spans="1:18" ht="20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46" t="s">
        <v>92</v>
      </c>
    </row>
    <row r="11" spans="1:18" ht="19" x14ac:dyDescent="0.25">
      <c r="A11" s="5" t="s">
        <v>8</v>
      </c>
      <c r="B11" s="1">
        <v>3348572000</v>
      </c>
      <c r="C11" s="1">
        <v>3820000000</v>
      </c>
      <c r="D11" s="1">
        <v>5893820000</v>
      </c>
      <c r="E11" s="1">
        <v>4989000000</v>
      </c>
      <c r="F11" s="1">
        <v>5352000000</v>
      </c>
      <c r="G11" s="1">
        <v>7724000000</v>
      </c>
      <c r="H11" s="1">
        <v>6387000000</v>
      </c>
      <c r="I11" s="1">
        <v>5855000000</v>
      </c>
      <c r="J11" s="1">
        <v>6275000000</v>
      </c>
      <c r="K11" s="1">
        <v>7399000000</v>
      </c>
      <c r="L11" s="1">
        <v>6942000000</v>
      </c>
      <c r="M11" s="1">
        <v>11299000000</v>
      </c>
      <c r="N11" s="46">
        <v>12349000000</v>
      </c>
    </row>
    <row r="12" spans="1:18" ht="19" x14ac:dyDescent="0.25">
      <c r="A12" s="5" t="s">
        <v>9</v>
      </c>
      <c r="B12" s="1" t="s">
        <v>92</v>
      </c>
      <c r="C12" s="1" t="s">
        <v>92</v>
      </c>
      <c r="D12" s="1" t="s">
        <v>92</v>
      </c>
      <c r="E12" s="1" t="s">
        <v>92</v>
      </c>
      <c r="F12" s="1" t="s">
        <v>92</v>
      </c>
      <c r="G12" s="1">
        <v>750000000</v>
      </c>
      <c r="H12" s="1" t="s">
        <v>92</v>
      </c>
      <c r="I12" s="1" t="s">
        <v>92</v>
      </c>
      <c r="J12" s="1" t="s">
        <v>92</v>
      </c>
      <c r="K12" s="1">
        <v>500000000</v>
      </c>
      <c r="L12" s="1">
        <v>-890000000</v>
      </c>
      <c r="M12" s="1" t="s">
        <v>92</v>
      </c>
      <c r="N12" s="46">
        <v>432000000</v>
      </c>
    </row>
    <row r="13" spans="1:18" ht="19" x14ac:dyDescent="0.25">
      <c r="A13" s="5" t="s">
        <v>10</v>
      </c>
      <c r="B13" s="1">
        <v>5056012000</v>
      </c>
      <c r="C13" s="1">
        <v>6628000000</v>
      </c>
      <c r="D13" s="1">
        <v>8511326000</v>
      </c>
      <c r="E13" s="1">
        <v>8055000000</v>
      </c>
      <c r="F13" s="1">
        <v>8545000000</v>
      </c>
      <c r="G13" s="1">
        <v>12123000000</v>
      </c>
      <c r="H13" s="1">
        <v>10822000000</v>
      </c>
      <c r="I13" s="1">
        <v>10421000000</v>
      </c>
      <c r="J13" s="1">
        <v>11584000000</v>
      </c>
      <c r="K13" s="1">
        <v>18652000000</v>
      </c>
      <c r="L13" s="1">
        <v>12844000000</v>
      </c>
      <c r="M13" s="1">
        <v>17856000000</v>
      </c>
      <c r="N13" s="46">
        <v>19865000000</v>
      </c>
    </row>
    <row r="14" spans="1:18" ht="19" x14ac:dyDescent="0.25">
      <c r="A14" s="5" t="s">
        <v>11</v>
      </c>
      <c r="B14" s="1">
        <v>9112402000</v>
      </c>
      <c r="C14" s="1">
        <v>10921000000</v>
      </c>
      <c r="D14" s="1">
        <v>13150719000</v>
      </c>
      <c r="E14" s="1">
        <v>12563000000</v>
      </c>
      <c r="F14" s="1">
        <v>13126000000</v>
      </c>
      <c r="G14" s="1">
        <v>16549000000</v>
      </c>
      <c r="H14" s="1">
        <v>15322000000</v>
      </c>
      <c r="I14" s="1">
        <v>16254000000</v>
      </c>
      <c r="J14" s="1">
        <v>18624000000</v>
      </c>
      <c r="K14" s="1">
        <v>26370000000</v>
      </c>
      <c r="L14" s="1">
        <v>20283000000</v>
      </c>
      <c r="M14" s="1">
        <v>33243000000</v>
      </c>
      <c r="N14" s="46">
        <v>37311000000</v>
      </c>
    </row>
    <row r="15" spans="1:18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>
        <v>104000000</v>
      </c>
      <c r="F15" s="1">
        <v>299000000</v>
      </c>
      <c r="G15" s="1">
        <v>429000000</v>
      </c>
      <c r="H15" s="1">
        <v>719000000</v>
      </c>
      <c r="I15" s="1">
        <v>1047000000</v>
      </c>
      <c r="J15" s="1">
        <v>1150000000</v>
      </c>
      <c r="K15" s="1">
        <v>1348000000</v>
      </c>
      <c r="L15" s="1">
        <v>1784000000</v>
      </c>
      <c r="M15" s="1">
        <v>2454000000</v>
      </c>
      <c r="N15" s="46">
        <v>2423000000</v>
      </c>
    </row>
    <row r="16" spans="1:18" ht="19" x14ac:dyDescent="0.25">
      <c r="A16" s="5" t="s">
        <v>13</v>
      </c>
      <c r="B16" s="1">
        <v>697492000</v>
      </c>
      <c r="C16" s="1">
        <v>1184000000</v>
      </c>
      <c r="D16" s="1">
        <v>1272194000</v>
      </c>
      <c r="E16" s="1">
        <v>1150000000</v>
      </c>
      <c r="F16" s="1">
        <v>897000000</v>
      </c>
      <c r="G16" s="1">
        <v>786000000</v>
      </c>
      <c r="H16" s="1">
        <v>836000000</v>
      </c>
      <c r="I16" s="1">
        <v>1189000000</v>
      </c>
      <c r="J16" s="1">
        <v>1501000000</v>
      </c>
      <c r="K16" s="1">
        <v>1765000000</v>
      </c>
      <c r="L16" s="1">
        <v>2017000000</v>
      </c>
      <c r="M16" s="1">
        <v>6471000000</v>
      </c>
      <c r="N16" s="46">
        <v>8521000000</v>
      </c>
    </row>
    <row r="17" spans="1:20" ht="19" x14ac:dyDescent="0.25">
      <c r="A17" s="6" t="s">
        <v>14</v>
      </c>
      <c r="B17" s="10">
        <v>6647809000</v>
      </c>
      <c r="C17" s="10">
        <v>6020000000</v>
      </c>
      <c r="D17" s="10">
        <v>4940721000</v>
      </c>
      <c r="E17" s="10">
        <v>6979000000</v>
      </c>
      <c r="F17" s="10">
        <v>6528000000</v>
      </c>
      <c r="G17" s="10">
        <v>3584000000</v>
      </c>
      <c r="H17" s="10">
        <v>8200000000</v>
      </c>
      <c r="I17" s="10">
        <v>10120000000</v>
      </c>
      <c r="J17" s="10">
        <v>10378000000</v>
      </c>
      <c r="K17" s="10">
        <v>8310000000</v>
      </c>
      <c r="L17" s="10">
        <v>12227000000</v>
      </c>
      <c r="M17" s="10">
        <v>12317000000</v>
      </c>
      <c r="N17" s="48">
        <v>23926000000</v>
      </c>
    </row>
    <row r="18" spans="1:20" ht="19" x14ac:dyDescent="0.25">
      <c r="A18" s="5" t="s">
        <v>15</v>
      </c>
      <c r="B18" s="2">
        <v>0.4677</v>
      </c>
      <c r="C18" s="2">
        <v>0.38500000000000001</v>
      </c>
      <c r="D18" s="2">
        <v>0.28320000000000001</v>
      </c>
      <c r="E18" s="2">
        <v>0.37969999999999998</v>
      </c>
      <c r="F18" s="2">
        <v>0.34739999999999999</v>
      </c>
      <c r="G18" s="2">
        <v>0.17960000000000001</v>
      </c>
      <c r="H18" s="2">
        <v>0.35870000000000002</v>
      </c>
      <c r="I18" s="2">
        <v>0.3947</v>
      </c>
      <c r="J18" s="2">
        <v>0.36780000000000002</v>
      </c>
      <c r="K18" s="2">
        <v>0.25369999999999998</v>
      </c>
      <c r="L18" s="2">
        <v>0.36759999999999998</v>
      </c>
      <c r="M18" s="2">
        <v>0.26889999999999997</v>
      </c>
      <c r="N18" s="49">
        <v>0.42580000000000001</v>
      </c>
    </row>
    <row r="19" spans="1:20" ht="19" x14ac:dyDescent="0.25">
      <c r="A19" s="6" t="s">
        <v>16</v>
      </c>
      <c r="B19" s="10">
        <v>4931794000</v>
      </c>
      <c r="C19" s="10">
        <v>4717000000</v>
      </c>
      <c r="D19" s="10">
        <v>3620732000</v>
      </c>
      <c r="E19" s="10">
        <v>5817000000</v>
      </c>
      <c r="F19" s="10">
        <v>5664000000</v>
      </c>
      <c r="G19" s="10">
        <v>3411000000</v>
      </c>
      <c r="H19" s="10">
        <v>7537000000</v>
      </c>
      <c r="I19" s="10">
        <v>9384000000</v>
      </c>
      <c r="J19" s="10">
        <v>9592000000</v>
      </c>
      <c r="K19" s="10">
        <v>6383000000</v>
      </c>
      <c r="L19" s="10">
        <v>12983000000</v>
      </c>
      <c r="M19" s="10">
        <v>11363000000</v>
      </c>
      <c r="N19" s="48">
        <v>17924000000</v>
      </c>
    </row>
    <row r="20" spans="1:20" ht="19" x14ac:dyDescent="0.25">
      <c r="A20" s="5" t="s">
        <v>17</v>
      </c>
      <c r="B20" s="2">
        <v>0.34699999999999998</v>
      </c>
      <c r="C20" s="2">
        <v>0.30159999999999998</v>
      </c>
      <c r="D20" s="2">
        <v>0.20760000000000001</v>
      </c>
      <c r="E20" s="2">
        <v>0.3165</v>
      </c>
      <c r="F20" s="2">
        <v>0.3014</v>
      </c>
      <c r="G20" s="2">
        <v>0.1709</v>
      </c>
      <c r="H20" s="2">
        <v>0.32969999999999999</v>
      </c>
      <c r="I20" s="2">
        <v>0.36599999999999999</v>
      </c>
      <c r="J20" s="2">
        <v>0.33989999999999998</v>
      </c>
      <c r="K20" s="2">
        <v>0.19489999999999999</v>
      </c>
      <c r="L20" s="2">
        <v>0.39029999999999998</v>
      </c>
      <c r="M20" s="2">
        <v>0.24809999999999999</v>
      </c>
      <c r="N20" s="49">
        <v>0.31890000000000002</v>
      </c>
    </row>
    <row r="21" spans="1:20" ht="19" x14ac:dyDescent="0.25">
      <c r="A21" s="5" t="s">
        <v>18</v>
      </c>
      <c r="B21" s="1">
        <v>1018523000</v>
      </c>
      <c r="C21" s="1">
        <v>119000000</v>
      </c>
      <c r="D21" s="1">
        <v>47795000</v>
      </c>
      <c r="E21" s="1">
        <v>-92000000</v>
      </c>
      <c r="F21" s="1">
        <v>-332000000</v>
      </c>
      <c r="G21" s="1">
        <v>-1042000000</v>
      </c>
      <c r="H21" s="1">
        <v>-892000000</v>
      </c>
      <c r="I21" s="1">
        <v>-1500000000</v>
      </c>
      <c r="J21" s="1">
        <v>-1865000000</v>
      </c>
      <c r="K21" s="1">
        <v>-1186000000</v>
      </c>
      <c r="L21" s="1">
        <v>-4557000000</v>
      </c>
      <c r="M21" s="1">
        <v>-7965000000</v>
      </c>
      <c r="N21" s="46">
        <v>-4935000000</v>
      </c>
    </row>
    <row r="22" spans="1:20" ht="19" x14ac:dyDescent="0.25">
      <c r="A22" s="6" t="s">
        <v>19</v>
      </c>
      <c r="B22" s="10">
        <v>5950317000</v>
      </c>
      <c r="C22" s="10">
        <v>4836000000</v>
      </c>
      <c r="D22" s="10">
        <v>3668527000</v>
      </c>
      <c r="E22" s="10">
        <v>5725000000</v>
      </c>
      <c r="F22" s="10">
        <v>5332000000</v>
      </c>
      <c r="G22" s="10">
        <v>2369000000</v>
      </c>
      <c r="H22" s="10">
        <v>6645000000</v>
      </c>
      <c r="I22" s="10">
        <v>7884000000</v>
      </c>
      <c r="J22" s="10">
        <v>7727000000</v>
      </c>
      <c r="K22" s="10">
        <v>5197000000</v>
      </c>
      <c r="L22" s="10">
        <v>8426000000</v>
      </c>
      <c r="M22" s="10">
        <v>3398000000</v>
      </c>
      <c r="N22" s="48">
        <v>12989000000</v>
      </c>
    </row>
    <row r="23" spans="1:20" ht="19" x14ac:dyDescent="0.25">
      <c r="A23" s="5" t="s">
        <v>20</v>
      </c>
      <c r="B23" s="2">
        <v>0.41860000000000003</v>
      </c>
      <c r="C23" s="2">
        <v>0.30919999999999997</v>
      </c>
      <c r="D23" s="2">
        <v>0.21029999999999999</v>
      </c>
      <c r="E23" s="2">
        <v>0.3115</v>
      </c>
      <c r="F23" s="2">
        <v>0.2838</v>
      </c>
      <c r="G23" s="2">
        <v>0.1187</v>
      </c>
      <c r="H23" s="2">
        <v>0.29070000000000001</v>
      </c>
      <c r="I23" s="2">
        <v>0.3075</v>
      </c>
      <c r="J23" s="2">
        <v>0.27389999999999998</v>
      </c>
      <c r="K23" s="2">
        <v>0.15870000000000001</v>
      </c>
      <c r="L23" s="2">
        <v>0.25330000000000003</v>
      </c>
      <c r="M23" s="2">
        <v>7.4200000000000002E-2</v>
      </c>
      <c r="N23" s="49">
        <v>0.2311</v>
      </c>
    </row>
    <row r="24" spans="1:20" ht="19" x14ac:dyDescent="0.25">
      <c r="A24" s="5" t="s">
        <v>21</v>
      </c>
      <c r="B24" s="1">
        <v>1313802000</v>
      </c>
      <c r="C24" s="1">
        <v>658000000</v>
      </c>
      <c r="D24" s="1">
        <v>235399000</v>
      </c>
      <c r="E24" s="1">
        <v>450000000</v>
      </c>
      <c r="F24" s="1">
        <v>1204000000</v>
      </c>
      <c r="G24" s="1">
        <v>595000000</v>
      </c>
      <c r="H24" s="1">
        <v>1501000000</v>
      </c>
      <c r="I24" s="1">
        <v>1931000000</v>
      </c>
      <c r="J24" s="1">
        <v>2418000000</v>
      </c>
      <c r="K24" s="1">
        <v>-490000000</v>
      </c>
      <c r="L24" s="1">
        <v>544000000</v>
      </c>
      <c r="M24" s="1">
        <v>-1224000000</v>
      </c>
      <c r="N24" s="46">
        <v>1440000000</v>
      </c>
    </row>
    <row r="25" spans="1:20" ht="20" thickBot="1" x14ac:dyDescent="0.3">
      <c r="A25" s="7" t="s">
        <v>22</v>
      </c>
      <c r="B25" s="11">
        <v>4636515000</v>
      </c>
      <c r="C25" s="11">
        <v>4178000000</v>
      </c>
      <c r="D25" s="11">
        <v>3433128000</v>
      </c>
      <c r="E25" s="11">
        <v>5275000000</v>
      </c>
      <c r="F25" s="11">
        <v>4128000000</v>
      </c>
      <c r="G25" s="11">
        <v>1774000000</v>
      </c>
      <c r="H25" s="11">
        <v>5144000000</v>
      </c>
      <c r="I25" s="11">
        <v>5953000000</v>
      </c>
      <c r="J25" s="11">
        <v>5309000000</v>
      </c>
      <c r="K25" s="11">
        <v>5687000000</v>
      </c>
      <c r="L25" s="11">
        <v>7882000000</v>
      </c>
      <c r="M25" s="11">
        <v>4616000000</v>
      </c>
      <c r="N25" s="50">
        <v>11542000000</v>
      </c>
    </row>
    <row r="26" spans="1:20" ht="20" thickTop="1" x14ac:dyDescent="0.25">
      <c r="A26" s="5" t="s">
        <v>23</v>
      </c>
      <c r="B26" s="2">
        <v>0.32619999999999999</v>
      </c>
      <c r="C26" s="2">
        <v>0.26719999999999999</v>
      </c>
      <c r="D26" s="2">
        <v>0.1968</v>
      </c>
      <c r="E26" s="2">
        <v>0.28699999999999998</v>
      </c>
      <c r="F26" s="2">
        <v>0.21970000000000001</v>
      </c>
      <c r="G26" s="2">
        <v>8.8900000000000007E-2</v>
      </c>
      <c r="H26" s="2">
        <v>0.22500000000000001</v>
      </c>
      <c r="I26" s="2">
        <v>0.23219999999999999</v>
      </c>
      <c r="J26" s="2">
        <v>0.18820000000000001</v>
      </c>
      <c r="K26" s="2">
        <v>0.1736</v>
      </c>
      <c r="L26" s="2">
        <v>0.2369</v>
      </c>
      <c r="M26" s="2">
        <v>0.1008</v>
      </c>
      <c r="N26" s="49">
        <v>0.2054</v>
      </c>
    </row>
    <row r="27" spans="1:20" ht="19" x14ac:dyDescent="0.25">
      <c r="A27" s="5" t="s">
        <v>24</v>
      </c>
      <c r="B27" s="12">
        <v>2.93</v>
      </c>
      <c r="C27" s="12">
        <v>2.64</v>
      </c>
      <c r="D27" s="12">
        <v>2.17</v>
      </c>
      <c r="E27" s="12">
        <v>3.35</v>
      </c>
      <c r="F27" s="12">
        <v>2.6</v>
      </c>
      <c r="G27" s="12">
        <v>1.1100000000000001</v>
      </c>
      <c r="H27" s="12">
        <v>3.2</v>
      </c>
      <c r="I27" s="12">
        <v>3.74</v>
      </c>
      <c r="J27" s="12">
        <v>3.33</v>
      </c>
      <c r="K27" s="12">
        <v>3.85</v>
      </c>
      <c r="L27" s="12">
        <v>5.33</v>
      </c>
      <c r="M27" s="12">
        <v>2.62</v>
      </c>
      <c r="N27" s="51">
        <v>6.53</v>
      </c>
    </row>
    <row r="28" spans="1:20" ht="19" x14ac:dyDescent="0.25">
      <c r="A28" s="5" t="s">
        <v>25</v>
      </c>
      <c r="B28" s="12">
        <v>2.93</v>
      </c>
      <c r="C28" s="12">
        <v>2.64</v>
      </c>
      <c r="D28" s="12">
        <v>2.17</v>
      </c>
      <c r="E28" s="12">
        <v>3.35</v>
      </c>
      <c r="F28" s="12">
        <v>2.56</v>
      </c>
      <c r="G28" s="12">
        <v>1.1000000000000001</v>
      </c>
      <c r="H28" s="12">
        <v>3.13</v>
      </c>
      <c r="I28" s="12">
        <v>3.63</v>
      </c>
      <c r="J28" s="12">
        <v>3.3</v>
      </c>
      <c r="K28" s="12">
        <v>3.66</v>
      </c>
      <c r="L28" s="12">
        <v>5.28</v>
      </c>
      <c r="M28" s="12">
        <v>2.62</v>
      </c>
      <c r="N28" s="51">
        <v>6.45</v>
      </c>
    </row>
    <row r="29" spans="1:20" ht="19" x14ac:dyDescent="0.25">
      <c r="A29" s="5" t="s">
        <v>26</v>
      </c>
      <c r="B29" s="1">
        <v>1580000000</v>
      </c>
      <c r="C29" s="1">
        <v>1580000000</v>
      </c>
      <c r="D29" s="1">
        <v>1580000000</v>
      </c>
      <c r="E29" s="1">
        <v>1577000000</v>
      </c>
      <c r="F29" s="1">
        <v>1587360562</v>
      </c>
      <c r="G29" s="1">
        <v>1591389331</v>
      </c>
      <c r="H29" s="1">
        <v>1609892935</v>
      </c>
      <c r="I29" s="1">
        <v>1592512724</v>
      </c>
      <c r="J29" s="1">
        <v>1592131025</v>
      </c>
      <c r="K29" s="1">
        <v>1478824398</v>
      </c>
      <c r="L29" s="1">
        <v>1478911462</v>
      </c>
      <c r="M29" s="1">
        <v>1765132819</v>
      </c>
      <c r="N29" s="46">
        <v>1768337696</v>
      </c>
    </row>
    <row r="30" spans="1:20" ht="19" x14ac:dyDescent="0.25">
      <c r="A30" s="5" t="s">
        <v>27</v>
      </c>
      <c r="B30" s="1">
        <v>1580000000</v>
      </c>
      <c r="C30" s="1">
        <v>1580000000</v>
      </c>
      <c r="D30" s="1">
        <v>1580000000</v>
      </c>
      <c r="E30" s="1">
        <v>1577000000</v>
      </c>
      <c r="F30" s="1">
        <v>1604000000</v>
      </c>
      <c r="G30" s="1">
        <v>1610000000</v>
      </c>
      <c r="H30" s="1">
        <v>1637000000</v>
      </c>
      <c r="I30" s="1">
        <v>1631000000</v>
      </c>
      <c r="J30" s="1">
        <v>1603000000</v>
      </c>
      <c r="K30" s="1">
        <v>1546000000</v>
      </c>
      <c r="L30" s="1">
        <v>1484000000</v>
      </c>
      <c r="M30" s="1">
        <v>1765132819</v>
      </c>
      <c r="N30" s="46">
        <v>1777000000</v>
      </c>
    </row>
    <row r="31" spans="1:20" ht="20" x14ac:dyDescent="0.25">
      <c r="A31" s="5" t="s">
        <v>28</v>
      </c>
      <c r="B31" s="13" t="s">
        <v>93</v>
      </c>
      <c r="C31" s="13" t="s">
        <v>93</v>
      </c>
      <c r="D31" s="13" t="s">
        <v>93</v>
      </c>
      <c r="E31" s="13" t="s">
        <v>93</v>
      </c>
      <c r="F31" s="13" t="s">
        <v>93</v>
      </c>
      <c r="G31" s="13" t="s">
        <v>93</v>
      </c>
      <c r="H31" s="13" t="s">
        <v>93</v>
      </c>
      <c r="I31" s="13" t="s">
        <v>93</v>
      </c>
      <c r="J31" s="13" t="s">
        <v>93</v>
      </c>
      <c r="K31" s="13" t="s">
        <v>93</v>
      </c>
      <c r="L31" s="13" t="s">
        <v>93</v>
      </c>
      <c r="M31" s="13" t="s">
        <v>93</v>
      </c>
      <c r="N31" s="52" t="s">
        <v>93</v>
      </c>
    </row>
    <row r="32" spans="1:20" ht="40" x14ac:dyDescent="0.25">
      <c r="A32" s="4" t="s">
        <v>29</v>
      </c>
      <c r="B32" s="9" t="s">
        <v>91</v>
      </c>
      <c r="C32" s="9" t="s">
        <v>91</v>
      </c>
      <c r="D32" s="9" t="s">
        <v>91</v>
      </c>
      <c r="E32" s="9" t="s">
        <v>91</v>
      </c>
      <c r="F32" s="9" t="s">
        <v>91</v>
      </c>
      <c r="G32" s="9" t="s">
        <v>91</v>
      </c>
      <c r="H32" s="9" t="s">
        <v>91</v>
      </c>
      <c r="I32" s="9" t="s">
        <v>91</v>
      </c>
      <c r="J32" s="9" t="s">
        <v>91</v>
      </c>
      <c r="K32" s="9" t="s">
        <v>91</v>
      </c>
      <c r="L32" s="9" t="s">
        <v>91</v>
      </c>
      <c r="M32" s="9" t="s">
        <v>91</v>
      </c>
      <c r="N32" s="45" t="s">
        <v>91</v>
      </c>
      <c r="R32" s="25" t="s">
        <v>96</v>
      </c>
      <c r="S32" s="15"/>
      <c r="T32" s="15"/>
    </row>
    <row r="33" spans="1:20" ht="20" x14ac:dyDescent="0.25">
      <c r="A33" s="5" t="s">
        <v>30</v>
      </c>
      <c r="B33" s="1" t="s">
        <v>92</v>
      </c>
      <c r="C33" s="1">
        <v>9644000</v>
      </c>
      <c r="D33" s="1">
        <v>27482000</v>
      </c>
      <c r="E33" s="1">
        <v>5901000000</v>
      </c>
      <c r="F33" s="1">
        <v>9595000000</v>
      </c>
      <c r="G33" s="1">
        <v>8348000000</v>
      </c>
      <c r="H33" s="1">
        <v>8399000000</v>
      </c>
      <c r="I33" s="1">
        <v>5100000000</v>
      </c>
      <c r="J33" s="1">
        <v>9303000000</v>
      </c>
      <c r="K33" s="1">
        <v>7289000000</v>
      </c>
      <c r="L33" s="1">
        <v>39924000000</v>
      </c>
      <c r="M33" s="1">
        <v>8449000000</v>
      </c>
      <c r="N33" s="46">
        <v>9746000000</v>
      </c>
      <c r="R33" s="22" t="s">
        <v>97</v>
      </c>
      <c r="S33" s="16">
        <f>N15</f>
        <v>2423000000</v>
      </c>
      <c r="T33" s="15"/>
    </row>
    <row r="34" spans="1:20" ht="20" x14ac:dyDescent="0.25">
      <c r="A34" s="5" t="s">
        <v>31</v>
      </c>
      <c r="B34" s="1" t="s">
        <v>92</v>
      </c>
      <c r="C34" s="1">
        <v>1131000</v>
      </c>
      <c r="D34" s="1">
        <v>626099000</v>
      </c>
      <c r="E34" s="1">
        <v>2075000000</v>
      </c>
      <c r="F34" s="1">
        <v>300000000</v>
      </c>
      <c r="G34" s="1">
        <v>26000000</v>
      </c>
      <c r="H34" s="1">
        <v>8000000</v>
      </c>
      <c r="I34" s="1">
        <v>1323000000</v>
      </c>
      <c r="J34" s="1">
        <v>486000000</v>
      </c>
      <c r="K34" s="1">
        <v>772000000</v>
      </c>
      <c r="L34" s="1" t="s">
        <v>92</v>
      </c>
      <c r="M34" s="1">
        <v>30000000</v>
      </c>
      <c r="N34" s="46">
        <v>84000000</v>
      </c>
      <c r="R34" s="22" t="s">
        <v>98</v>
      </c>
      <c r="S34" s="16">
        <f>N51</f>
        <v>12495000000</v>
      </c>
      <c r="T34" s="15"/>
    </row>
    <row r="35" spans="1:20" ht="20" x14ac:dyDescent="0.25">
      <c r="A35" s="5" t="s">
        <v>32</v>
      </c>
      <c r="B35" s="1" t="s">
        <v>92</v>
      </c>
      <c r="C35" s="1">
        <v>10775000</v>
      </c>
      <c r="D35" s="1">
        <v>653581000</v>
      </c>
      <c r="E35" s="1">
        <v>7976000000</v>
      </c>
      <c r="F35" s="1">
        <v>9895000000</v>
      </c>
      <c r="G35" s="1">
        <v>8374000000</v>
      </c>
      <c r="H35" s="1">
        <v>8407000000</v>
      </c>
      <c r="I35" s="1">
        <v>6423000000</v>
      </c>
      <c r="J35" s="1">
        <v>9789000000</v>
      </c>
      <c r="K35" s="1">
        <v>8061000000</v>
      </c>
      <c r="L35" s="1">
        <v>39924000000</v>
      </c>
      <c r="M35" s="1">
        <v>8479000000</v>
      </c>
      <c r="N35" s="46">
        <v>9830000000</v>
      </c>
      <c r="R35" s="22" t="s">
        <v>99</v>
      </c>
      <c r="S35" s="16">
        <f>N56</f>
        <v>64189000000</v>
      </c>
      <c r="T35" s="15"/>
    </row>
    <row r="36" spans="1:20" ht="20" x14ac:dyDescent="0.25">
      <c r="A36" s="5" t="s">
        <v>33</v>
      </c>
      <c r="B36" s="1" t="s">
        <v>92</v>
      </c>
      <c r="C36" s="1">
        <v>3373104000</v>
      </c>
      <c r="D36" s="1">
        <v>3817486000</v>
      </c>
      <c r="E36" s="1">
        <v>4298000000</v>
      </c>
      <c r="F36" s="1">
        <v>4803000000</v>
      </c>
      <c r="G36" s="1">
        <v>4291000000</v>
      </c>
      <c r="H36" s="1">
        <v>4730000000</v>
      </c>
      <c r="I36" s="1">
        <v>4758000000</v>
      </c>
      <c r="J36" s="1">
        <v>5088000000</v>
      </c>
      <c r="K36" s="1">
        <v>5384000000</v>
      </c>
      <c r="L36" s="1">
        <v>5428000000</v>
      </c>
      <c r="M36" s="1">
        <v>8822000000</v>
      </c>
      <c r="N36" s="46">
        <v>9977000000</v>
      </c>
      <c r="R36" s="23" t="s">
        <v>100</v>
      </c>
      <c r="S36" s="17">
        <f>S33/(S34+S35)</f>
        <v>3.1597204110375046E-2</v>
      </c>
      <c r="T36" s="15"/>
    </row>
    <row r="37" spans="1:20" ht="20" x14ac:dyDescent="0.25">
      <c r="A37" s="5" t="s">
        <v>34</v>
      </c>
      <c r="B37" s="1" t="s">
        <v>92</v>
      </c>
      <c r="C37" s="1">
        <v>836270000</v>
      </c>
      <c r="D37" s="1">
        <v>871582000</v>
      </c>
      <c r="E37" s="1">
        <v>1091000000</v>
      </c>
      <c r="F37" s="1">
        <v>1150000000</v>
      </c>
      <c r="G37" s="1">
        <v>1124000000</v>
      </c>
      <c r="H37" s="1">
        <v>1719000000</v>
      </c>
      <c r="I37" s="1">
        <v>1444000000</v>
      </c>
      <c r="J37" s="1">
        <v>1605000000</v>
      </c>
      <c r="K37" s="1">
        <v>1605000000</v>
      </c>
      <c r="L37" s="1">
        <v>1813000000</v>
      </c>
      <c r="M37" s="1">
        <v>3310000000</v>
      </c>
      <c r="N37" s="46">
        <v>3128000000</v>
      </c>
      <c r="R37" s="22" t="s">
        <v>101</v>
      </c>
      <c r="S37" s="16">
        <f>N24</f>
        <v>1440000000</v>
      </c>
      <c r="T37" s="15"/>
    </row>
    <row r="38" spans="1:20" ht="20" x14ac:dyDescent="0.25">
      <c r="A38" s="5" t="s">
        <v>35</v>
      </c>
      <c r="B38" s="1" t="s">
        <v>92</v>
      </c>
      <c r="C38" s="1">
        <v>3998344000</v>
      </c>
      <c r="D38" s="1">
        <v>2011506000</v>
      </c>
      <c r="E38" s="1">
        <v>1989000000</v>
      </c>
      <c r="F38" s="1">
        <v>2000000000</v>
      </c>
      <c r="G38" s="1">
        <v>2299000000</v>
      </c>
      <c r="H38" s="1">
        <v>1458000000</v>
      </c>
      <c r="I38" s="1">
        <v>3562000000</v>
      </c>
      <c r="J38" s="1">
        <v>4741000000</v>
      </c>
      <c r="K38" s="1">
        <v>1895000000</v>
      </c>
      <c r="L38" s="1">
        <v>2354000000</v>
      </c>
      <c r="M38" s="1">
        <v>3562000000</v>
      </c>
      <c r="N38" s="46">
        <v>4993000000</v>
      </c>
      <c r="R38" s="22" t="s">
        <v>19</v>
      </c>
      <c r="S38" s="16">
        <f>N22</f>
        <v>12989000000</v>
      </c>
      <c r="T38" s="15"/>
    </row>
    <row r="39" spans="1:20" ht="20" x14ac:dyDescent="0.25">
      <c r="A39" s="6" t="s">
        <v>36</v>
      </c>
      <c r="B39" s="10" t="s">
        <v>92</v>
      </c>
      <c r="C39" s="10">
        <v>8218493000</v>
      </c>
      <c r="D39" s="10">
        <v>7354155000</v>
      </c>
      <c r="E39" s="10">
        <v>15354000000</v>
      </c>
      <c r="F39" s="10">
        <v>17848000000</v>
      </c>
      <c r="G39" s="10">
        <v>16088000000</v>
      </c>
      <c r="H39" s="10">
        <v>16314000000</v>
      </c>
      <c r="I39" s="10">
        <v>16187000000</v>
      </c>
      <c r="J39" s="10">
        <v>21223000000</v>
      </c>
      <c r="K39" s="10">
        <v>16945000000</v>
      </c>
      <c r="L39" s="10">
        <v>49519000000</v>
      </c>
      <c r="M39" s="10">
        <v>24173000000</v>
      </c>
      <c r="N39" s="48">
        <v>27928000000</v>
      </c>
      <c r="R39" s="23" t="s">
        <v>102</v>
      </c>
      <c r="S39" s="17">
        <f>S37/S38</f>
        <v>0.11086303795519285</v>
      </c>
      <c r="T39" s="15"/>
    </row>
    <row r="40" spans="1:20" ht="20" x14ac:dyDescent="0.25">
      <c r="A40" s="5" t="s">
        <v>37</v>
      </c>
      <c r="B40" s="1" t="s">
        <v>92</v>
      </c>
      <c r="C40" s="1">
        <v>2357563000</v>
      </c>
      <c r="D40" s="1">
        <v>2144200000</v>
      </c>
      <c r="E40" s="1">
        <v>2247000000</v>
      </c>
      <c r="F40" s="1">
        <v>2298000000</v>
      </c>
      <c r="G40" s="1">
        <v>2485000000</v>
      </c>
      <c r="H40" s="1">
        <v>2565000000</v>
      </c>
      <c r="I40" s="1">
        <v>2604000000</v>
      </c>
      <c r="J40" s="1">
        <v>2803000000</v>
      </c>
      <c r="K40" s="1">
        <v>2883000000</v>
      </c>
      <c r="L40" s="1">
        <v>2962000000</v>
      </c>
      <c r="M40" s="1">
        <v>5248000000</v>
      </c>
      <c r="N40" s="46">
        <v>5110000000</v>
      </c>
      <c r="R40" s="23" t="s">
        <v>103</v>
      </c>
      <c r="S40" s="17">
        <f>S36*(1-S39)</f>
        <v>2.8094242071808564E-2</v>
      </c>
      <c r="T40" s="15"/>
    </row>
    <row r="41" spans="1:20" ht="19" x14ac:dyDescent="0.25">
      <c r="A41" s="5" t="s">
        <v>38</v>
      </c>
      <c r="B41" s="1" t="s">
        <v>92</v>
      </c>
      <c r="C41" s="1">
        <v>6197182000</v>
      </c>
      <c r="D41" s="1">
        <v>6099652000</v>
      </c>
      <c r="E41" s="1">
        <v>6130000000</v>
      </c>
      <c r="F41" s="1">
        <v>6277000000</v>
      </c>
      <c r="G41" s="1">
        <v>5862000000</v>
      </c>
      <c r="H41" s="1">
        <v>13168000000</v>
      </c>
      <c r="I41" s="1">
        <v>15416000000</v>
      </c>
      <c r="J41" s="1">
        <v>15785000000</v>
      </c>
      <c r="K41" s="1">
        <v>15663000000</v>
      </c>
      <c r="L41" s="1">
        <v>15604000000</v>
      </c>
      <c r="M41" s="1">
        <v>33124000000</v>
      </c>
      <c r="N41" s="46">
        <v>32379000000</v>
      </c>
      <c r="R41" s="22"/>
      <c r="S41" s="15"/>
      <c r="T41" s="15"/>
    </row>
    <row r="42" spans="1:20" ht="40" x14ac:dyDescent="0.25">
      <c r="A42" s="5" t="s">
        <v>39</v>
      </c>
      <c r="B42" s="1" t="s">
        <v>92</v>
      </c>
      <c r="C42" s="1">
        <v>3691178000</v>
      </c>
      <c r="D42" s="1">
        <v>2910167000</v>
      </c>
      <c r="E42" s="1">
        <v>2323000000</v>
      </c>
      <c r="F42" s="1">
        <v>1890000000</v>
      </c>
      <c r="G42" s="1">
        <v>1513000000</v>
      </c>
      <c r="H42" s="1">
        <v>19709000000</v>
      </c>
      <c r="I42" s="1">
        <v>28897000000</v>
      </c>
      <c r="J42" s="1">
        <v>27559000000</v>
      </c>
      <c r="K42" s="1">
        <v>21233000000</v>
      </c>
      <c r="L42" s="1">
        <v>18649000000</v>
      </c>
      <c r="M42" s="1">
        <v>82876000000</v>
      </c>
      <c r="N42" s="46">
        <v>75951000000</v>
      </c>
      <c r="R42" s="25" t="s">
        <v>104</v>
      </c>
      <c r="S42" s="15"/>
      <c r="T42" s="15"/>
    </row>
    <row r="43" spans="1:20" ht="20" x14ac:dyDescent="0.25">
      <c r="A43" s="5" t="s">
        <v>40</v>
      </c>
      <c r="B43" s="1" t="s">
        <v>92</v>
      </c>
      <c r="C43" s="1">
        <v>9888360000</v>
      </c>
      <c r="D43" s="1">
        <v>9009819000</v>
      </c>
      <c r="E43" s="1">
        <v>8453000000</v>
      </c>
      <c r="F43" s="1">
        <v>8167000000</v>
      </c>
      <c r="G43" s="1">
        <v>7375000000</v>
      </c>
      <c r="H43" s="1">
        <v>32877000000</v>
      </c>
      <c r="I43" s="1">
        <v>44313000000</v>
      </c>
      <c r="J43" s="1">
        <v>43344000000</v>
      </c>
      <c r="K43" s="1">
        <v>36896000000</v>
      </c>
      <c r="L43" s="1">
        <v>34253000000</v>
      </c>
      <c r="M43" s="1">
        <v>116000000000</v>
      </c>
      <c r="N43" s="46">
        <v>108330000000</v>
      </c>
      <c r="R43" s="22" t="s">
        <v>105</v>
      </c>
      <c r="S43" s="18">
        <v>4.2209999999999998E-2</v>
      </c>
      <c r="T43" s="15"/>
    </row>
    <row r="44" spans="1:20" ht="20" x14ac:dyDescent="0.25">
      <c r="A44" s="5" t="s">
        <v>41</v>
      </c>
      <c r="B44" s="1" t="s">
        <v>92</v>
      </c>
      <c r="C44" s="1">
        <v>137360000</v>
      </c>
      <c r="D44" s="1">
        <v>229342000</v>
      </c>
      <c r="E44" s="1">
        <v>119000000</v>
      </c>
      <c r="F44" s="1">
        <v>118000000</v>
      </c>
      <c r="G44" s="1">
        <v>92000000</v>
      </c>
      <c r="H44" s="1">
        <v>145000000</v>
      </c>
      <c r="I44" s="1">
        <v>1783000000</v>
      </c>
      <c r="J44" s="1">
        <v>2090000000</v>
      </c>
      <c r="K44" s="1">
        <v>1420000000</v>
      </c>
      <c r="L44" s="1">
        <v>93000000</v>
      </c>
      <c r="M44" s="1">
        <v>293000000</v>
      </c>
      <c r="N44" s="46">
        <v>277000000</v>
      </c>
      <c r="R44" s="22" t="s">
        <v>106</v>
      </c>
      <c r="S44" s="15">
        <v>0.65</v>
      </c>
      <c r="T44" s="15"/>
    </row>
    <row r="45" spans="1:20" ht="20" x14ac:dyDescent="0.25">
      <c r="A45" s="5" t="s">
        <v>42</v>
      </c>
      <c r="B45" s="1" t="s">
        <v>92</v>
      </c>
      <c r="C45" s="1">
        <v>532929000</v>
      </c>
      <c r="D45" s="1">
        <v>919650000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46" t="s">
        <v>92</v>
      </c>
      <c r="R45" s="22" t="s">
        <v>107</v>
      </c>
      <c r="S45" s="18">
        <v>8.5099999999999995E-2</v>
      </c>
      <c r="T45" s="15"/>
    </row>
    <row r="46" spans="1:20" ht="20" x14ac:dyDescent="0.25">
      <c r="A46" s="5" t="s">
        <v>43</v>
      </c>
      <c r="B46" s="1" t="s">
        <v>92</v>
      </c>
      <c r="C46" s="1" t="s">
        <v>92</v>
      </c>
      <c r="D46" s="1" t="s">
        <v>92</v>
      </c>
      <c r="E46" s="1">
        <v>835000000</v>
      </c>
      <c r="F46" s="1">
        <v>767000000</v>
      </c>
      <c r="G46" s="1">
        <v>1507000000</v>
      </c>
      <c r="H46" s="1">
        <v>1149000000</v>
      </c>
      <c r="I46" s="1">
        <v>1212000000</v>
      </c>
      <c r="J46" s="1">
        <v>1326000000</v>
      </c>
      <c r="K46" s="1">
        <v>1208000000</v>
      </c>
      <c r="L46" s="1">
        <v>2288000000</v>
      </c>
      <c r="M46" s="1">
        <v>4851000000</v>
      </c>
      <c r="N46" s="46">
        <v>4884000000</v>
      </c>
      <c r="R46" s="23" t="s">
        <v>108</v>
      </c>
      <c r="S46" s="19">
        <f>(S43)+((S44)*(S45-S43))</f>
        <v>7.0088499999999998E-2</v>
      </c>
      <c r="T46" s="15"/>
    </row>
    <row r="47" spans="1:20" ht="19" x14ac:dyDescent="0.25">
      <c r="A47" s="5" t="s">
        <v>44</v>
      </c>
      <c r="B47" s="1" t="s">
        <v>92</v>
      </c>
      <c r="C47" s="1">
        <v>12916212000</v>
      </c>
      <c r="D47" s="1">
        <v>12303011000</v>
      </c>
      <c r="E47" s="1">
        <v>11654000000</v>
      </c>
      <c r="F47" s="1">
        <v>11350000000</v>
      </c>
      <c r="G47" s="1">
        <v>11459000000</v>
      </c>
      <c r="H47" s="1">
        <v>36736000000</v>
      </c>
      <c r="I47" s="1">
        <v>49912000000</v>
      </c>
      <c r="J47" s="1">
        <v>49563000000</v>
      </c>
      <c r="K47" s="1">
        <v>42407000000</v>
      </c>
      <c r="L47" s="1">
        <v>39596000000</v>
      </c>
      <c r="M47" s="1">
        <v>126392000000</v>
      </c>
      <c r="N47" s="46">
        <v>118601000000</v>
      </c>
      <c r="R47" s="22"/>
      <c r="S47" s="15"/>
      <c r="T47" s="15"/>
    </row>
    <row r="48" spans="1:20" ht="40" x14ac:dyDescent="0.25">
      <c r="A48" s="5" t="s">
        <v>45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46" t="s">
        <v>92</v>
      </c>
      <c r="R48" s="26" t="s">
        <v>109</v>
      </c>
      <c r="S48" s="24" t="s">
        <v>118</v>
      </c>
      <c r="T48" s="24" t="s">
        <v>113</v>
      </c>
    </row>
    <row r="49" spans="1:21" ht="21" thickBot="1" x14ac:dyDescent="0.3">
      <c r="A49" s="7" t="s">
        <v>46</v>
      </c>
      <c r="B49" s="11" t="s">
        <v>92</v>
      </c>
      <c r="C49" s="11">
        <v>21134705000</v>
      </c>
      <c r="D49" s="11">
        <v>19657166000</v>
      </c>
      <c r="E49" s="11">
        <v>27008000000</v>
      </c>
      <c r="F49" s="11">
        <v>29198000000</v>
      </c>
      <c r="G49" s="11">
        <v>27547000000</v>
      </c>
      <c r="H49" s="11">
        <v>53050000000</v>
      </c>
      <c r="I49" s="11">
        <v>66099000000</v>
      </c>
      <c r="J49" s="11">
        <v>70786000000</v>
      </c>
      <c r="K49" s="11">
        <v>59352000000</v>
      </c>
      <c r="L49" s="11">
        <v>89115000000</v>
      </c>
      <c r="M49" s="11">
        <v>150565000000</v>
      </c>
      <c r="N49" s="50">
        <v>146529000000</v>
      </c>
      <c r="R49" s="22" t="s">
        <v>110</v>
      </c>
      <c r="S49" s="16">
        <f>S34+S35</f>
        <v>76684000000</v>
      </c>
      <c r="T49" s="32">
        <f>S49/S51</f>
        <v>0.22776253103800598</v>
      </c>
      <c r="U49" s="31" t="s">
        <v>116</v>
      </c>
    </row>
    <row r="50" spans="1:21" ht="21" thickTop="1" x14ac:dyDescent="0.25">
      <c r="A50" s="5" t="s">
        <v>47</v>
      </c>
      <c r="B50" s="1" t="s">
        <v>92</v>
      </c>
      <c r="C50" s="1">
        <v>356784000</v>
      </c>
      <c r="D50" s="1">
        <v>417030000</v>
      </c>
      <c r="E50" s="1">
        <v>556000000</v>
      </c>
      <c r="F50" s="1">
        <v>933000000</v>
      </c>
      <c r="G50" s="1">
        <v>881000000</v>
      </c>
      <c r="H50" s="1">
        <v>1597000000</v>
      </c>
      <c r="I50" s="1">
        <v>1407000000</v>
      </c>
      <c r="J50" s="1">
        <v>1474000000</v>
      </c>
      <c r="K50" s="1">
        <v>1546000000</v>
      </c>
      <c r="L50" s="1">
        <v>1452000000</v>
      </c>
      <c r="M50" s="1">
        <v>2276000000</v>
      </c>
      <c r="N50" s="46">
        <v>2882000000</v>
      </c>
      <c r="R50" s="22" t="s">
        <v>119</v>
      </c>
      <c r="S50" s="16">
        <v>260000000000</v>
      </c>
      <c r="T50" s="32">
        <f>S50/S51</f>
        <v>0.77223746896199408</v>
      </c>
      <c r="U50" s="31" t="s">
        <v>117</v>
      </c>
    </row>
    <row r="51" spans="1:21" ht="20" x14ac:dyDescent="0.25">
      <c r="A51" s="5" t="s">
        <v>48</v>
      </c>
      <c r="B51" s="1" t="s">
        <v>92</v>
      </c>
      <c r="C51" s="1" t="s">
        <v>92</v>
      </c>
      <c r="D51" s="1" t="s">
        <v>92</v>
      </c>
      <c r="E51" s="1">
        <v>1042000000</v>
      </c>
      <c r="F51" s="1">
        <v>431000000</v>
      </c>
      <c r="G51" s="1">
        <v>4446000000</v>
      </c>
      <c r="H51" s="1">
        <v>2431000000</v>
      </c>
      <c r="I51" s="1">
        <v>402000000</v>
      </c>
      <c r="J51" s="1">
        <v>6415000000</v>
      </c>
      <c r="K51" s="1">
        <v>5308000000</v>
      </c>
      <c r="L51" s="1">
        <v>3753000000</v>
      </c>
      <c r="M51" s="1">
        <v>8502000000</v>
      </c>
      <c r="N51" s="46">
        <v>12495000000</v>
      </c>
      <c r="R51" s="22" t="s">
        <v>111</v>
      </c>
      <c r="S51" s="16">
        <f>S49+S50</f>
        <v>336684000000</v>
      </c>
      <c r="T51" s="15"/>
    </row>
    <row r="52" spans="1:21" ht="20" x14ac:dyDescent="0.25">
      <c r="A52" s="5" t="s">
        <v>49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 t="s">
        <v>92</v>
      </c>
      <c r="M52" s="1" t="s">
        <v>92</v>
      </c>
      <c r="N52" s="46" t="s">
        <v>92</v>
      </c>
      <c r="R52" s="22"/>
      <c r="S52" s="15"/>
      <c r="T52" s="15"/>
    </row>
    <row r="53" spans="1:21" ht="20" x14ac:dyDescent="0.25">
      <c r="A53" s="5" t="s">
        <v>50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46" t="s">
        <v>92</v>
      </c>
      <c r="R53" s="21" t="s">
        <v>112</v>
      </c>
      <c r="S53" s="15"/>
      <c r="T53" s="15"/>
    </row>
    <row r="54" spans="1:21" ht="20" x14ac:dyDescent="0.25">
      <c r="A54" s="5" t="s">
        <v>51</v>
      </c>
      <c r="B54" s="1" t="s">
        <v>92</v>
      </c>
      <c r="C54" s="1">
        <v>3404464000</v>
      </c>
      <c r="D54" s="1">
        <v>5479648000</v>
      </c>
      <c r="E54" s="1">
        <v>5178000000</v>
      </c>
      <c r="F54" s="1">
        <v>5515000000</v>
      </c>
      <c r="G54" s="1">
        <v>6073000000</v>
      </c>
      <c r="H54" s="1">
        <v>6866000000</v>
      </c>
      <c r="I54" s="1">
        <v>7972000000</v>
      </c>
      <c r="J54" s="1">
        <v>8752000000</v>
      </c>
      <c r="K54" s="1">
        <v>10385000000</v>
      </c>
      <c r="L54" s="1">
        <v>10380000000</v>
      </c>
      <c r="M54" s="1">
        <v>17883000000</v>
      </c>
      <c r="N54" s="46">
        <v>19817000000</v>
      </c>
      <c r="R54" s="23" t="s">
        <v>95</v>
      </c>
      <c r="S54" s="17">
        <f>(T49*S36)+(T50*S46)</f>
        <v>6.1321625025246226E-2</v>
      </c>
      <c r="T54" s="15"/>
    </row>
    <row r="55" spans="1:21" ht="19" x14ac:dyDescent="0.25">
      <c r="A55" s="6" t="s">
        <v>52</v>
      </c>
      <c r="B55" s="10" t="s">
        <v>92</v>
      </c>
      <c r="C55" s="10">
        <v>3761248000</v>
      </c>
      <c r="D55" s="10">
        <v>5896678000</v>
      </c>
      <c r="E55" s="10">
        <v>6776000000</v>
      </c>
      <c r="F55" s="10">
        <v>6879000000</v>
      </c>
      <c r="G55" s="10">
        <v>11400000000</v>
      </c>
      <c r="H55" s="10">
        <v>10894000000</v>
      </c>
      <c r="I55" s="10">
        <v>9781000000</v>
      </c>
      <c r="J55" s="10">
        <v>16641000000</v>
      </c>
      <c r="K55" s="10">
        <v>17239000000</v>
      </c>
      <c r="L55" s="10">
        <v>15585000000</v>
      </c>
      <c r="M55" s="10">
        <v>28661000000</v>
      </c>
      <c r="N55" s="48">
        <v>35194000000</v>
      </c>
    </row>
    <row r="56" spans="1:21" ht="19" x14ac:dyDescent="0.25">
      <c r="A56" s="5" t="s">
        <v>53</v>
      </c>
      <c r="B56" s="1" t="s">
        <v>92</v>
      </c>
      <c r="C56" s="1" t="s">
        <v>92</v>
      </c>
      <c r="D56" s="1" t="s">
        <v>92</v>
      </c>
      <c r="E56" s="1">
        <v>14630000000</v>
      </c>
      <c r="F56" s="1">
        <v>14292000000</v>
      </c>
      <c r="G56" s="1">
        <v>10565000000</v>
      </c>
      <c r="H56" s="1">
        <v>29240000000</v>
      </c>
      <c r="I56" s="1">
        <v>36440000000</v>
      </c>
      <c r="J56" s="1">
        <v>30953000000</v>
      </c>
      <c r="K56" s="1">
        <v>35002000000</v>
      </c>
      <c r="L56" s="1">
        <v>62975000000</v>
      </c>
      <c r="M56" s="1">
        <v>77554000000</v>
      </c>
      <c r="N56" s="46">
        <v>64189000000</v>
      </c>
    </row>
    <row r="57" spans="1:21" ht="20" x14ac:dyDescent="0.25">
      <c r="A57" s="5" t="s">
        <v>50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46" t="s">
        <v>92</v>
      </c>
    </row>
    <row r="58" spans="1:21" ht="19" x14ac:dyDescent="0.25">
      <c r="A58" s="5" t="s">
        <v>54</v>
      </c>
      <c r="B58" s="1" t="s">
        <v>92</v>
      </c>
      <c r="C58" s="1" t="s">
        <v>92</v>
      </c>
      <c r="D58" s="1" t="s">
        <v>92</v>
      </c>
      <c r="E58" s="1">
        <v>360000000</v>
      </c>
      <c r="F58" s="1">
        <v>570000000</v>
      </c>
      <c r="G58" s="1">
        <v>630000000</v>
      </c>
      <c r="H58" s="1">
        <v>5276000000</v>
      </c>
      <c r="I58" s="1">
        <v>6890000000</v>
      </c>
      <c r="J58" s="1">
        <v>2490000000</v>
      </c>
      <c r="K58" s="1">
        <v>1067000000</v>
      </c>
      <c r="L58" s="1">
        <v>1130000000</v>
      </c>
      <c r="M58" s="1">
        <v>3646000000</v>
      </c>
      <c r="N58" s="46">
        <v>3009000000</v>
      </c>
    </row>
    <row r="59" spans="1:21" ht="19" x14ac:dyDescent="0.25">
      <c r="A59" s="5" t="s">
        <v>55</v>
      </c>
      <c r="B59" s="1" t="s">
        <v>92</v>
      </c>
      <c r="C59" s="1">
        <v>1670458000</v>
      </c>
      <c r="D59" s="1">
        <v>1536775000</v>
      </c>
      <c r="E59" s="1">
        <v>1879000000</v>
      </c>
      <c r="F59" s="1">
        <v>2965000000</v>
      </c>
      <c r="G59" s="1">
        <v>3210000000</v>
      </c>
      <c r="H59" s="1">
        <v>3695000000</v>
      </c>
      <c r="I59" s="1">
        <v>8352000000</v>
      </c>
      <c r="J59" s="1">
        <v>15605000000</v>
      </c>
      <c r="K59" s="1">
        <v>14490000000</v>
      </c>
      <c r="L59" s="1">
        <v>17597000000</v>
      </c>
      <c r="M59" s="1">
        <v>27607000000</v>
      </c>
      <c r="N59" s="46">
        <v>28701000000</v>
      </c>
    </row>
    <row r="60" spans="1:21" ht="19" x14ac:dyDescent="0.25">
      <c r="A60" s="5" t="s">
        <v>56</v>
      </c>
      <c r="B60" s="1" t="s">
        <v>92</v>
      </c>
      <c r="C60" s="1">
        <v>1670458000</v>
      </c>
      <c r="D60" s="1">
        <v>1536775000</v>
      </c>
      <c r="E60" s="1">
        <v>16869000000</v>
      </c>
      <c r="F60" s="1">
        <v>17827000000</v>
      </c>
      <c r="G60" s="1">
        <v>14405000000</v>
      </c>
      <c r="H60" s="1">
        <v>38211000000</v>
      </c>
      <c r="I60" s="1">
        <v>51682000000</v>
      </c>
      <c r="J60" s="1">
        <v>49048000000</v>
      </c>
      <c r="K60" s="1">
        <v>50559000000</v>
      </c>
      <c r="L60" s="1">
        <v>81702000000</v>
      </c>
      <c r="M60" s="1">
        <v>108807000000</v>
      </c>
      <c r="N60" s="46">
        <v>95899000000</v>
      </c>
    </row>
    <row r="61" spans="1:21" ht="20" x14ac:dyDescent="0.25">
      <c r="A61" s="5" t="s">
        <v>57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46" t="s">
        <v>92</v>
      </c>
    </row>
    <row r="62" spans="1:21" ht="19" x14ac:dyDescent="0.25">
      <c r="A62" s="6" t="s">
        <v>58</v>
      </c>
      <c r="B62" s="10" t="s">
        <v>92</v>
      </c>
      <c r="C62" s="10">
        <v>5431706000</v>
      </c>
      <c r="D62" s="10">
        <v>7433453000</v>
      </c>
      <c r="E62" s="10">
        <v>23645000000</v>
      </c>
      <c r="F62" s="10">
        <v>24706000000</v>
      </c>
      <c r="G62" s="10">
        <v>25805000000</v>
      </c>
      <c r="H62" s="10">
        <v>49105000000</v>
      </c>
      <c r="I62" s="10">
        <v>61463000000</v>
      </c>
      <c r="J62" s="10">
        <v>65689000000</v>
      </c>
      <c r="K62" s="10">
        <v>67798000000</v>
      </c>
      <c r="L62" s="10">
        <v>97287000000</v>
      </c>
      <c r="M62" s="10">
        <v>137468000000</v>
      </c>
      <c r="N62" s="48">
        <v>131093000000</v>
      </c>
    </row>
    <row r="63" spans="1:21" ht="19" x14ac:dyDescent="0.25">
      <c r="A63" s="5" t="s">
        <v>59</v>
      </c>
      <c r="B63" s="1" t="s">
        <v>92</v>
      </c>
      <c r="C63" s="1" t="s">
        <v>92</v>
      </c>
      <c r="D63" s="1" t="s">
        <v>92</v>
      </c>
      <c r="E63" s="1">
        <v>3713000000</v>
      </c>
      <c r="F63" s="1">
        <v>16000000</v>
      </c>
      <c r="G63" s="1">
        <v>16000000</v>
      </c>
      <c r="H63" s="1">
        <v>17000000</v>
      </c>
      <c r="I63" s="1">
        <v>18000000</v>
      </c>
      <c r="J63" s="1">
        <v>18000000</v>
      </c>
      <c r="K63" s="1">
        <v>18000000</v>
      </c>
      <c r="L63" s="1">
        <v>18000000</v>
      </c>
      <c r="M63" s="1">
        <v>18000000</v>
      </c>
      <c r="N63" s="46">
        <v>18000000</v>
      </c>
    </row>
    <row r="64" spans="1:21" ht="19" x14ac:dyDescent="0.25">
      <c r="A64" s="5" t="s">
        <v>60</v>
      </c>
      <c r="B64" s="1" t="s">
        <v>92</v>
      </c>
      <c r="C64" s="1" t="s">
        <v>92</v>
      </c>
      <c r="D64" s="1" t="s">
        <v>92</v>
      </c>
      <c r="E64" s="1" t="s">
        <v>92</v>
      </c>
      <c r="F64" s="1">
        <v>1567000000</v>
      </c>
      <c r="G64" s="1">
        <v>535000000</v>
      </c>
      <c r="H64" s="1">
        <v>2248000000</v>
      </c>
      <c r="I64" s="1">
        <v>4378000000</v>
      </c>
      <c r="J64" s="1">
        <v>5459000000</v>
      </c>
      <c r="K64" s="1">
        <v>3368000000</v>
      </c>
      <c r="L64" s="1">
        <v>4717000000</v>
      </c>
      <c r="M64" s="1">
        <v>1055000000</v>
      </c>
      <c r="N64" s="46">
        <v>3127000000</v>
      </c>
    </row>
    <row r="65" spans="1:14" ht="19" x14ac:dyDescent="0.25">
      <c r="A65" s="5" t="s">
        <v>61</v>
      </c>
      <c r="B65" s="1" t="s">
        <v>92</v>
      </c>
      <c r="C65" s="1">
        <v>288289000</v>
      </c>
      <c r="D65" s="1">
        <v>-25166000</v>
      </c>
      <c r="E65" s="1">
        <v>-350000000</v>
      </c>
      <c r="F65" s="1">
        <v>-442000000</v>
      </c>
      <c r="G65" s="1">
        <v>-2031000000</v>
      </c>
      <c r="H65" s="1">
        <v>-2561000000</v>
      </c>
      <c r="I65" s="1">
        <v>-2586000000</v>
      </c>
      <c r="J65" s="1">
        <v>-2727000000</v>
      </c>
      <c r="K65" s="1">
        <v>-2480000000</v>
      </c>
      <c r="L65" s="1">
        <v>-3596000000</v>
      </c>
      <c r="M65" s="1">
        <v>-3117000000</v>
      </c>
      <c r="N65" s="46">
        <v>-2899000000</v>
      </c>
    </row>
    <row r="66" spans="1:14" ht="19" x14ac:dyDescent="0.25">
      <c r="A66" s="5" t="s">
        <v>62</v>
      </c>
      <c r="B66" s="1" t="s">
        <v>92</v>
      </c>
      <c r="C66" s="1">
        <v>15414999000</v>
      </c>
      <c r="D66" s="1">
        <v>12248713000</v>
      </c>
      <c r="E66" s="1" t="s">
        <v>92</v>
      </c>
      <c r="F66" s="1">
        <v>3351000000</v>
      </c>
      <c r="G66" s="1">
        <v>3222000000</v>
      </c>
      <c r="H66" s="1">
        <v>4241000000</v>
      </c>
      <c r="I66" s="1">
        <v>2826000000</v>
      </c>
      <c r="J66" s="1">
        <v>2347000000</v>
      </c>
      <c r="K66" s="1">
        <v>-9352000000</v>
      </c>
      <c r="L66" s="1">
        <v>-9311000000</v>
      </c>
      <c r="M66" s="1">
        <v>15120000000</v>
      </c>
      <c r="N66" s="46">
        <v>15162000000</v>
      </c>
    </row>
    <row r="67" spans="1:14" ht="19" x14ac:dyDescent="0.25">
      <c r="A67" s="6" t="s">
        <v>63</v>
      </c>
      <c r="B67" s="10" t="s">
        <v>92</v>
      </c>
      <c r="C67" s="10">
        <v>15702999000</v>
      </c>
      <c r="D67" s="10">
        <v>12223713000</v>
      </c>
      <c r="E67" s="10">
        <v>3363000000</v>
      </c>
      <c r="F67" s="10">
        <v>4492000000</v>
      </c>
      <c r="G67" s="10">
        <v>1742000000</v>
      </c>
      <c r="H67" s="10">
        <v>3945000000</v>
      </c>
      <c r="I67" s="10">
        <v>4636000000</v>
      </c>
      <c r="J67" s="10">
        <v>5097000000</v>
      </c>
      <c r="K67" s="10">
        <v>-8446000000</v>
      </c>
      <c r="L67" s="10">
        <v>-8172000000</v>
      </c>
      <c r="M67" s="10">
        <v>13076000000</v>
      </c>
      <c r="N67" s="48">
        <v>15408000000</v>
      </c>
    </row>
    <row r="68" spans="1:14" ht="20" thickBot="1" x14ac:dyDescent="0.3">
      <c r="A68" s="7" t="s">
        <v>64</v>
      </c>
      <c r="B68" s="11" t="s">
        <v>92</v>
      </c>
      <c r="C68" s="11">
        <v>21134705000</v>
      </c>
      <c r="D68" s="11">
        <v>19657166000</v>
      </c>
      <c r="E68" s="11">
        <v>27008000000</v>
      </c>
      <c r="F68" s="11">
        <v>29198000000</v>
      </c>
      <c r="G68" s="11">
        <v>27547000000</v>
      </c>
      <c r="H68" s="11">
        <v>53050000000</v>
      </c>
      <c r="I68" s="11">
        <v>66099000000</v>
      </c>
      <c r="J68" s="11">
        <v>70786000000</v>
      </c>
      <c r="K68" s="11">
        <v>59352000000</v>
      </c>
      <c r="L68" s="11">
        <v>89115000000</v>
      </c>
      <c r="M68" s="11">
        <v>150544000000</v>
      </c>
      <c r="N68" s="50">
        <v>146501000000</v>
      </c>
    </row>
    <row r="69" spans="1:14" ht="21" thickTop="1" x14ac:dyDescent="0.25">
      <c r="A69" s="5" t="s">
        <v>28</v>
      </c>
      <c r="B69" s="13" t="s">
        <v>93</v>
      </c>
      <c r="C69" s="13" t="s">
        <v>93</v>
      </c>
      <c r="D69" s="13" t="s">
        <v>93</v>
      </c>
      <c r="E69" s="13" t="s">
        <v>93</v>
      </c>
      <c r="F69" s="13" t="s">
        <v>93</v>
      </c>
      <c r="G69" s="13" t="s">
        <v>93</v>
      </c>
      <c r="H69" s="13" t="s">
        <v>93</v>
      </c>
      <c r="I69" s="13" t="s">
        <v>93</v>
      </c>
      <c r="J69" s="13" t="s">
        <v>93</v>
      </c>
      <c r="K69" s="13" t="s">
        <v>93</v>
      </c>
      <c r="L69" s="13" t="s">
        <v>93</v>
      </c>
      <c r="M69" s="13" t="s">
        <v>93</v>
      </c>
      <c r="N69" s="52" t="s">
        <v>93</v>
      </c>
    </row>
    <row r="70" spans="1:14" ht="21" x14ac:dyDescent="0.25">
      <c r="A70" s="4" t="s">
        <v>65</v>
      </c>
      <c r="B70" s="9" t="s">
        <v>91</v>
      </c>
      <c r="C70" s="9" t="s">
        <v>91</v>
      </c>
      <c r="D70" s="9" t="s">
        <v>91</v>
      </c>
      <c r="E70" s="9" t="s">
        <v>91</v>
      </c>
      <c r="F70" s="9" t="s">
        <v>91</v>
      </c>
      <c r="G70" s="9" t="s">
        <v>91</v>
      </c>
      <c r="H70" s="9" t="s">
        <v>91</v>
      </c>
      <c r="I70" s="9" t="s">
        <v>91</v>
      </c>
      <c r="J70" s="9" t="s">
        <v>91</v>
      </c>
      <c r="K70" s="9" t="s">
        <v>91</v>
      </c>
      <c r="L70" s="9" t="s">
        <v>91</v>
      </c>
      <c r="M70" s="9" t="s">
        <v>91</v>
      </c>
      <c r="N70" s="45" t="s">
        <v>91</v>
      </c>
    </row>
    <row r="71" spans="1:14" ht="19" x14ac:dyDescent="0.25">
      <c r="A71" s="5" t="s">
        <v>66</v>
      </c>
      <c r="B71" s="1">
        <v>4636515000</v>
      </c>
      <c r="C71" s="1">
        <v>4178000000</v>
      </c>
      <c r="D71" s="1">
        <v>3433128000</v>
      </c>
      <c r="E71" s="1">
        <v>5275000000</v>
      </c>
      <c r="F71" s="1">
        <v>4128000000</v>
      </c>
      <c r="G71" s="1">
        <v>1774000000</v>
      </c>
      <c r="H71" s="1">
        <v>5144000000</v>
      </c>
      <c r="I71" s="1">
        <v>5953000000</v>
      </c>
      <c r="J71" s="1">
        <v>5309000000</v>
      </c>
      <c r="K71" s="1">
        <v>5687000000</v>
      </c>
      <c r="L71" s="1">
        <v>7882000000</v>
      </c>
      <c r="M71" s="1">
        <v>4622000000</v>
      </c>
      <c r="N71" s="46">
        <v>11549000000</v>
      </c>
    </row>
    <row r="72" spans="1:14" ht="19" x14ac:dyDescent="0.25">
      <c r="A72" s="5" t="s">
        <v>13</v>
      </c>
      <c r="B72" s="1">
        <v>697492000</v>
      </c>
      <c r="C72" s="1">
        <v>1184000000</v>
      </c>
      <c r="D72" s="1">
        <v>1272194000</v>
      </c>
      <c r="E72" s="1">
        <v>1150000000</v>
      </c>
      <c r="F72" s="1">
        <v>897000000</v>
      </c>
      <c r="G72" s="1">
        <v>786000000</v>
      </c>
      <c r="H72" s="1">
        <v>836000000</v>
      </c>
      <c r="I72" s="1">
        <v>1189000000</v>
      </c>
      <c r="J72" s="1">
        <v>1501000000</v>
      </c>
      <c r="K72" s="1">
        <v>1765000000</v>
      </c>
      <c r="L72" s="1">
        <v>2017000000</v>
      </c>
      <c r="M72" s="1">
        <v>6471000000</v>
      </c>
      <c r="N72" s="46">
        <v>8521000000</v>
      </c>
    </row>
    <row r="73" spans="1:14" ht="19" x14ac:dyDescent="0.25">
      <c r="A73" s="5" t="s">
        <v>67</v>
      </c>
      <c r="B73" s="1" t="s">
        <v>92</v>
      </c>
      <c r="C73" s="1" t="s">
        <v>92</v>
      </c>
      <c r="D73" s="1" t="s">
        <v>92</v>
      </c>
      <c r="E73" s="1" t="s">
        <v>92</v>
      </c>
      <c r="F73" s="1" t="s">
        <v>92</v>
      </c>
      <c r="G73" s="1" t="s">
        <v>92</v>
      </c>
      <c r="H73" s="1" t="s">
        <v>92</v>
      </c>
      <c r="I73" s="1" t="s">
        <v>92</v>
      </c>
      <c r="J73" s="1">
        <v>1242000000</v>
      </c>
      <c r="K73" s="1">
        <v>424000000</v>
      </c>
      <c r="L73" s="1" t="s">
        <v>92</v>
      </c>
      <c r="M73" s="1">
        <v>-2325000000</v>
      </c>
      <c r="N73" s="46">
        <v>-898000000</v>
      </c>
    </row>
    <row r="74" spans="1:14" ht="19" x14ac:dyDescent="0.25">
      <c r="A74" s="5" t="s">
        <v>68</v>
      </c>
      <c r="B74" s="1">
        <v>156718000</v>
      </c>
      <c r="C74" s="1">
        <v>167000000</v>
      </c>
      <c r="D74" s="1">
        <v>162976000</v>
      </c>
      <c r="E74" s="1">
        <v>187000000</v>
      </c>
      <c r="F74" s="1">
        <v>212000000</v>
      </c>
      <c r="G74" s="1">
        <v>241000000</v>
      </c>
      <c r="H74" s="1">
        <v>282000000</v>
      </c>
      <c r="I74" s="1">
        <v>353000000</v>
      </c>
      <c r="J74" s="1">
        <v>365000000</v>
      </c>
      <c r="K74" s="1">
        <v>421000000</v>
      </c>
      <c r="L74" s="1">
        <v>430000000</v>
      </c>
      <c r="M74" s="1">
        <v>753000000</v>
      </c>
      <c r="N74" s="46">
        <v>692000000</v>
      </c>
    </row>
    <row r="75" spans="1:14" ht="19" x14ac:dyDescent="0.25">
      <c r="A75" s="5" t="s">
        <v>69</v>
      </c>
      <c r="B75" s="1">
        <v>503741000</v>
      </c>
      <c r="C75" s="1">
        <v>-866000000</v>
      </c>
      <c r="D75" s="1">
        <v>706162000</v>
      </c>
      <c r="E75" s="1">
        <v>-621000000</v>
      </c>
      <c r="F75" s="1">
        <v>658000000</v>
      </c>
      <c r="G75" s="1">
        <v>-788000000</v>
      </c>
      <c r="H75" s="1">
        <v>504000000</v>
      </c>
      <c r="I75" s="1">
        <v>-1689000000</v>
      </c>
      <c r="J75" s="1">
        <v>9000000</v>
      </c>
      <c r="K75" s="1">
        <v>-1126000000</v>
      </c>
      <c r="L75" s="1">
        <v>-1329000000</v>
      </c>
      <c r="M75" s="1">
        <v>106000000</v>
      </c>
      <c r="N75" s="46">
        <v>-1322000000</v>
      </c>
    </row>
    <row r="76" spans="1:14" ht="19" x14ac:dyDescent="0.25">
      <c r="A76" s="5" t="s">
        <v>70</v>
      </c>
      <c r="B76" s="1">
        <v>-322193000</v>
      </c>
      <c r="C76" s="1">
        <v>-60000000</v>
      </c>
      <c r="D76" s="1">
        <v>-497739000</v>
      </c>
      <c r="E76" s="1">
        <v>223000000</v>
      </c>
      <c r="F76" s="1" t="s">
        <v>92</v>
      </c>
      <c r="G76" s="1" t="s">
        <v>92</v>
      </c>
      <c r="H76" s="1" t="s">
        <v>92</v>
      </c>
      <c r="I76" s="1">
        <v>-71000000</v>
      </c>
      <c r="J76" s="1">
        <v>-391000000</v>
      </c>
      <c r="K76" s="1">
        <v>-591000000</v>
      </c>
      <c r="L76" s="1">
        <v>-74000000</v>
      </c>
      <c r="M76" s="1">
        <v>-929000000</v>
      </c>
      <c r="N76" s="46">
        <v>-1321000000</v>
      </c>
    </row>
    <row r="77" spans="1:14" ht="19" x14ac:dyDescent="0.25">
      <c r="A77" s="5" t="s">
        <v>34</v>
      </c>
      <c r="B77" s="1">
        <v>165347000</v>
      </c>
      <c r="C77" s="1">
        <v>-73000000</v>
      </c>
      <c r="D77" s="1">
        <v>-87602000</v>
      </c>
      <c r="E77" s="1">
        <v>-203000000</v>
      </c>
      <c r="F77" s="1">
        <v>-56000000</v>
      </c>
      <c r="G77" s="1">
        <v>-203000000</v>
      </c>
      <c r="H77" s="1">
        <v>-434000000</v>
      </c>
      <c r="I77" s="1">
        <v>-38000000</v>
      </c>
      <c r="J77" s="1">
        <v>93000000</v>
      </c>
      <c r="K77" s="1">
        <v>-226000000</v>
      </c>
      <c r="L77" s="1">
        <v>-231000000</v>
      </c>
      <c r="M77" s="1">
        <v>-40000000</v>
      </c>
      <c r="N77" s="46">
        <v>-142000000</v>
      </c>
    </row>
    <row r="78" spans="1:14" ht="19" x14ac:dyDescent="0.25">
      <c r="A78" s="5" t="s">
        <v>47</v>
      </c>
      <c r="B78" s="1">
        <v>210324000</v>
      </c>
      <c r="C78" s="1">
        <v>-695000000</v>
      </c>
      <c r="D78" s="1">
        <v>1497147000</v>
      </c>
      <c r="E78" s="1">
        <v>-731000000</v>
      </c>
      <c r="F78" s="1">
        <v>-426000000</v>
      </c>
      <c r="G78" s="1">
        <v>-193000000</v>
      </c>
      <c r="H78" s="1">
        <v>1503000000</v>
      </c>
      <c r="I78" s="1">
        <v>-1187000000</v>
      </c>
      <c r="J78" s="1">
        <v>425000000</v>
      </c>
      <c r="K78" s="1">
        <v>190000000</v>
      </c>
      <c r="L78" s="1">
        <v>-1121000000</v>
      </c>
      <c r="M78" s="1">
        <v>1514000000</v>
      </c>
      <c r="N78" s="46">
        <v>1628000000</v>
      </c>
    </row>
    <row r="79" spans="1:14" ht="19" x14ac:dyDescent="0.25">
      <c r="A79" s="5" t="s">
        <v>71</v>
      </c>
      <c r="B79" s="1" t="s">
        <v>92</v>
      </c>
      <c r="C79" s="1">
        <v>4457245000</v>
      </c>
      <c r="D79" s="1">
        <v>1457477000</v>
      </c>
      <c r="E79" s="1">
        <v>8578000000</v>
      </c>
      <c r="F79" s="1">
        <v>10969000000</v>
      </c>
      <c r="G79" s="1">
        <v>4688000000</v>
      </c>
      <c r="H79" s="1">
        <v>5420000000</v>
      </c>
      <c r="I79" s="1">
        <v>6406000000</v>
      </c>
      <c r="J79" s="1">
        <v>4582000000</v>
      </c>
      <c r="K79" s="1">
        <v>-294000000</v>
      </c>
      <c r="L79" s="1">
        <v>33934000000</v>
      </c>
      <c r="M79" s="1">
        <v>-573000000</v>
      </c>
      <c r="N79" s="46">
        <v>-1290000000</v>
      </c>
    </row>
    <row r="80" spans="1:14" ht="19" x14ac:dyDescent="0.25">
      <c r="A80" s="5" t="s">
        <v>72</v>
      </c>
      <c r="B80" s="1">
        <v>-627130000</v>
      </c>
      <c r="C80" s="1">
        <v>313000000</v>
      </c>
      <c r="D80" s="1">
        <v>672500000</v>
      </c>
      <c r="E80" s="1">
        <v>354000000</v>
      </c>
      <c r="F80" s="1">
        <v>372000000</v>
      </c>
      <c r="G80" s="1">
        <v>1536000000</v>
      </c>
      <c r="H80" s="1">
        <v>769000000</v>
      </c>
      <c r="I80" s="1">
        <v>1235000000</v>
      </c>
      <c r="J80" s="1">
        <v>1534000000</v>
      </c>
      <c r="K80" s="1">
        <v>6256000000</v>
      </c>
      <c r="L80" s="1">
        <v>4324000000</v>
      </c>
      <c r="M80" s="1">
        <v>7961000000</v>
      </c>
      <c r="N80" s="46">
        <v>4235000000</v>
      </c>
    </row>
    <row r="81" spans="1:14" ht="19" x14ac:dyDescent="0.25">
      <c r="A81" s="6" t="s">
        <v>73</v>
      </c>
      <c r="B81" s="10">
        <v>5367336000</v>
      </c>
      <c r="C81" s="10">
        <v>4976000000</v>
      </c>
      <c r="D81" s="10">
        <v>6246960000</v>
      </c>
      <c r="E81" s="10">
        <v>6345000000</v>
      </c>
      <c r="F81" s="10">
        <v>6267000000</v>
      </c>
      <c r="G81" s="10">
        <v>3549000000</v>
      </c>
      <c r="H81" s="10">
        <v>7535000000</v>
      </c>
      <c r="I81" s="10">
        <v>7041000000</v>
      </c>
      <c r="J81" s="10">
        <v>9960000000</v>
      </c>
      <c r="K81" s="10">
        <v>13427000000</v>
      </c>
      <c r="L81" s="10">
        <v>13324000000</v>
      </c>
      <c r="M81" s="10">
        <v>17588000000</v>
      </c>
      <c r="N81" s="48">
        <v>22777000000</v>
      </c>
    </row>
    <row r="82" spans="1:14" ht="19" x14ac:dyDescent="0.25">
      <c r="A82" s="5" t="s">
        <v>74</v>
      </c>
      <c r="B82" s="1">
        <v>-312565000</v>
      </c>
      <c r="C82" s="1">
        <v>-448000000</v>
      </c>
      <c r="D82" s="1">
        <v>-355515000</v>
      </c>
      <c r="E82" s="1">
        <v>-333000000</v>
      </c>
      <c r="F82" s="1">
        <v>-491000000</v>
      </c>
      <c r="G82" s="1">
        <v>-612000000</v>
      </c>
      <c r="H82" s="1">
        <v>-532000000</v>
      </c>
      <c r="I82" s="1">
        <v>-479000000</v>
      </c>
      <c r="J82" s="1">
        <v>-529000000</v>
      </c>
      <c r="K82" s="1">
        <v>-638000000</v>
      </c>
      <c r="L82" s="1">
        <v>-552000000</v>
      </c>
      <c r="M82" s="1">
        <v>-798000000</v>
      </c>
      <c r="N82" s="46">
        <v>-787000000</v>
      </c>
    </row>
    <row r="83" spans="1:14" ht="19" x14ac:dyDescent="0.25">
      <c r="A83" s="5" t="s">
        <v>75</v>
      </c>
      <c r="B83" s="1">
        <v>-170000000</v>
      </c>
      <c r="C83" s="1">
        <v>-2621000000</v>
      </c>
      <c r="D83" s="1">
        <v>-272500000</v>
      </c>
      <c r="E83" s="1">
        <v>-688000000</v>
      </c>
      <c r="F83" s="1">
        <v>-405000000</v>
      </c>
      <c r="G83" s="1">
        <v>-622000000</v>
      </c>
      <c r="H83" s="1">
        <v>-12452000000</v>
      </c>
      <c r="I83" s="1">
        <v>-2757000000</v>
      </c>
      <c r="J83" s="1">
        <v>-308000000</v>
      </c>
      <c r="K83" s="1">
        <v>-736000000</v>
      </c>
      <c r="L83" s="1">
        <v>-1135000000</v>
      </c>
      <c r="M83" s="1">
        <v>-39610000000</v>
      </c>
      <c r="N83" s="46">
        <v>-1902000000</v>
      </c>
    </row>
    <row r="84" spans="1:14" ht="19" x14ac:dyDescent="0.25">
      <c r="A84" s="5" t="s">
        <v>76</v>
      </c>
      <c r="B84" s="1">
        <v>-4213000</v>
      </c>
      <c r="C84" s="1">
        <v>-93000000</v>
      </c>
      <c r="D84" s="1">
        <v>-1943258000</v>
      </c>
      <c r="E84" s="1">
        <v>-2550000000</v>
      </c>
      <c r="F84" s="1">
        <v>-930000000</v>
      </c>
      <c r="G84" s="1">
        <v>-1169000000</v>
      </c>
      <c r="H84" s="1">
        <v>-851000000</v>
      </c>
      <c r="I84" s="1">
        <v>-5315000000</v>
      </c>
      <c r="J84" s="1">
        <v>-2230000000</v>
      </c>
      <c r="K84" s="1">
        <v>-1792000000</v>
      </c>
      <c r="L84" s="1">
        <v>-583000000</v>
      </c>
      <c r="M84" s="1">
        <v>-61000000</v>
      </c>
      <c r="N84" s="46">
        <v>-119000000</v>
      </c>
    </row>
    <row r="85" spans="1:14" ht="19" x14ac:dyDescent="0.25">
      <c r="A85" s="5" t="s">
        <v>77</v>
      </c>
      <c r="B85" s="1">
        <v>6000</v>
      </c>
      <c r="C85" s="1">
        <v>1000000</v>
      </c>
      <c r="D85" s="1">
        <v>1254931000</v>
      </c>
      <c r="E85" s="1">
        <v>1153000000</v>
      </c>
      <c r="F85" s="1">
        <v>2705000000</v>
      </c>
      <c r="G85" s="1">
        <v>1477000000</v>
      </c>
      <c r="H85" s="1">
        <v>880000000</v>
      </c>
      <c r="I85" s="1">
        <v>2359000000</v>
      </c>
      <c r="J85" s="1">
        <v>2793000000</v>
      </c>
      <c r="K85" s="1">
        <v>2160000000</v>
      </c>
      <c r="L85" s="1">
        <v>2699000000</v>
      </c>
      <c r="M85" s="1">
        <v>1525000000</v>
      </c>
      <c r="N85" s="46">
        <v>98000000</v>
      </c>
    </row>
    <row r="86" spans="1:14" ht="19" x14ac:dyDescent="0.25">
      <c r="A86" s="5" t="s">
        <v>78</v>
      </c>
      <c r="B86" s="1">
        <v>417000</v>
      </c>
      <c r="C86" s="1">
        <v>-1870000000</v>
      </c>
      <c r="D86" s="1">
        <v>1870241000</v>
      </c>
      <c r="E86" s="1" t="s">
        <v>92</v>
      </c>
      <c r="F86" s="1" t="s">
        <v>92</v>
      </c>
      <c r="G86" s="1" t="s">
        <v>92</v>
      </c>
      <c r="H86" s="1">
        <v>19000000</v>
      </c>
      <c r="I86" s="1">
        <v>118000000</v>
      </c>
      <c r="J86" s="1" t="s">
        <v>92</v>
      </c>
      <c r="K86" s="1" t="s">
        <v>92</v>
      </c>
      <c r="L86" s="1">
        <v>167000000</v>
      </c>
      <c r="M86" s="1">
        <v>1387000000</v>
      </c>
      <c r="N86" s="46">
        <v>366000000</v>
      </c>
    </row>
    <row r="87" spans="1:14" ht="19" x14ac:dyDescent="0.25">
      <c r="A87" s="6" t="s">
        <v>79</v>
      </c>
      <c r="B87" s="10">
        <v>-486355000</v>
      </c>
      <c r="C87" s="10">
        <v>-5031000000</v>
      </c>
      <c r="D87" s="10">
        <v>553899000</v>
      </c>
      <c r="E87" s="10">
        <v>-2418000000</v>
      </c>
      <c r="F87" s="10">
        <v>879000000</v>
      </c>
      <c r="G87" s="10">
        <v>-926000000</v>
      </c>
      <c r="H87" s="10">
        <v>-12936000000</v>
      </c>
      <c r="I87" s="10">
        <v>-6074000000</v>
      </c>
      <c r="J87" s="10">
        <v>-274000000</v>
      </c>
      <c r="K87" s="10">
        <v>-1006000000</v>
      </c>
      <c r="L87" s="10">
        <v>596000000</v>
      </c>
      <c r="M87" s="10">
        <v>-37557000000</v>
      </c>
      <c r="N87" s="48">
        <v>-2344000000</v>
      </c>
    </row>
    <row r="88" spans="1:14" ht="19" x14ac:dyDescent="0.25">
      <c r="A88" s="5" t="s">
        <v>80</v>
      </c>
      <c r="B88" s="1">
        <v>-34766000</v>
      </c>
      <c r="C88" s="1" t="s">
        <v>92</v>
      </c>
      <c r="D88" s="1">
        <v>-21086000</v>
      </c>
      <c r="E88" s="1" t="s">
        <v>92</v>
      </c>
      <c r="F88" s="1" t="s">
        <v>92</v>
      </c>
      <c r="G88" s="1" t="s">
        <v>92</v>
      </c>
      <c r="H88" s="1">
        <v>-4018000000</v>
      </c>
      <c r="I88" s="1">
        <v>-6010000000</v>
      </c>
      <c r="J88" s="1">
        <v>-25000000</v>
      </c>
      <c r="K88" s="1">
        <v>-6035000000</v>
      </c>
      <c r="L88" s="1">
        <v>-5235000000</v>
      </c>
      <c r="M88" s="1">
        <v>-5683000000</v>
      </c>
      <c r="N88" s="46">
        <v>-9414000000</v>
      </c>
    </row>
    <row r="89" spans="1:14" ht="20" x14ac:dyDescent="0.25">
      <c r="A89" s="5" t="s">
        <v>81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 t="s">
        <v>92</v>
      </c>
      <c r="M89" s="1" t="s">
        <v>92</v>
      </c>
      <c r="N89" s="46" t="s">
        <v>92</v>
      </c>
    </row>
    <row r="90" spans="1:14" ht="19" x14ac:dyDescent="0.25">
      <c r="A90" s="5" t="s">
        <v>82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-320000000</v>
      </c>
      <c r="G90" s="1">
        <v>-652000000</v>
      </c>
      <c r="H90" s="1">
        <v>-7567000000</v>
      </c>
      <c r="I90" s="1">
        <v>-6033000000</v>
      </c>
      <c r="J90" s="1">
        <v>-1410000000</v>
      </c>
      <c r="K90" s="1">
        <v>-12014000000</v>
      </c>
      <c r="L90" s="1">
        <v>-629000000</v>
      </c>
      <c r="M90" s="1">
        <v>-978000000</v>
      </c>
      <c r="N90" s="46">
        <v>-934000000</v>
      </c>
    </row>
    <row r="91" spans="1:14" ht="19" x14ac:dyDescent="0.25">
      <c r="A91" s="5" t="s">
        <v>83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-2555000000</v>
      </c>
      <c r="G91" s="1">
        <v>-2661000000</v>
      </c>
      <c r="H91" s="1">
        <v>-3294000000</v>
      </c>
      <c r="I91" s="1">
        <v>-3717000000</v>
      </c>
      <c r="J91" s="1">
        <v>-4107000000</v>
      </c>
      <c r="K91" s="1">
        <v>-5580000000</v>
      </c>
      <c r="L91" s="1">
        <v>-6366000000</v>
      </c>
      <c r="M91" s="1">
        <v>-7716000000</v>
      </c>
      <c r="N91" s="46">
        <v>-9261000000</v>
      </c>
    </row>
    <row r="92" spans="1:14" ht="19" x14ac:dyDescent="0.25">
      <c r="A92" s="5" t="s">
        <v>84</v>
      </c>
      <c r="B92" s="1">
        <v>-4846385000</v>
      </c>
      <c r="C92" s="1">
        <v>65000000</v>
      </c>
      <c r="D92" s="1">
        <v>-6761935000</v>
      </c>
      <c r="E92" s="1">
        <v>1931000000</v>
      </c>
      <c r="F92" s="1">
        <v>-567000000</v>
      </c>
      <c r="G92" s="1">
        <v>20000000</v>
      </c>
      <c r="H92" s="1">
        <v>20631000000</v>
      </c>
      <c r="I92" s="1">
        <v>11832000000</v>
      </c>
      <c r="J92" s="1">
        <v>30000000</v>
      </c>
      <c r="K92" s="1">
        <v>9233000000</v>
      </c>
      <c r="L92" s="1">
        <v>30938000000</v>
      </c>
      <c r="M92" s="1">
        <v>2876000000</v>
      </c>
      <c r="N92" s="46">
        <v>570000000</v>
      </c>
    </row>
    <row r="93" spans="1:14" ht="19" x14ac:dyDescent="0.25">
      <c r="A93" s="6" t="s">
        <v>85</v>
      </c>
      <c r="B93" s="10">
        <v>-4881151000</v>
      </c>
      <c r="C93" s="10">
        <v>65000000</v>
      </c>
      <c r="D93" s="10">
        <v>-6783021000</v>
      </c>
      <c r="E93" s="10">
        <v>1931000000</v>
      </c>
      <c r="F93" s="10">
        <v>-3442000000</v>
      </c>
      <c r="G93" s="10">
        <v>-3293000000</v>
      </c>
      <c r="H93" s="10">
        <v>5752000000</v>
      </c>
      <c r="I93" s="10">
        <v>-3928000000</v>
      </c>
      <c r="J93" s="10">
        <v>-5512000000</v>
      </c>
      <c r="K93" s="10">
        <v>-14396000000</v>
      </c>
      <c r="L93" s="10">
        <v>18708000000</v>
      </c>
      <c r="M93" s="10">
        <v>-11501000000</v>
      </c>
      <c r="N93" s="48">
        <v>-19039000000</v>
      </c>
    </row>
    <row r="94" spans="1:14" ht="19" x14ac:dyDescent="0.25">
      <c r="A94" s="5" t="s">
        <v>86</v>
      </c>
      <c r="B94" s="1" t="s">
        <v>92</v>
      </c>
      <c r="C94" s="1" t="s">
        <v>92</v>
      </c>
      <c r="D94" s="1" t="s">
        <v>92</v>
      </c>
      <c r="E94" s="1">
        <v>16000000</v>
      </c>
      <c r="F94" s="1">
        <v>-10000000</v>
      </c>
      <c r="G94" s="1">
        <v>-577000000</v>
      </c>
      <c r="H94" s="1">
        <v>-300000000</v>
      </c>
      <c r="I94" s="1">
        <v>-338000000</v>
      </c>
      <c r="J94" s="1">
        <v>29000000</v>
      </c>
      <c r="K94" s="1">
        <v>-39000000</v>
      </c>
      <c r="L94" s="1">
        <v>7000000</v>
      </c>
      <c r="M94" s="1">
        <v>-5000000</v>
      </c>
      <c r="N94" s="46">
        <v>-97000000</v>
      </c>
    </row>
    <row r="95" spans="1:14" ht="19" x14ac:dyDescent="0.25">
      <c r="A95" s="6" t="s">
        <v>87</v>
      </c>
      <c r="B95" s="10">
        <v>-170000</v>
      </c>
      <c r="C95" s="10">
        <v>65000000</v>
      </c>
      <c r="D95" s="10">
        <v>17838000</v>
      </c>
      <c r="E95" s="10">
        <v>5874000000</v>
      </c>
      <c r="F95" s="10">
        <v>3694000000</v>
      </c>
      <c r="G95" s="10">
        <v>-1247000000</v>
      </c>
      <c r="H95" s="10">
        <v>51000000</v>
      </c>
      <c r="I95" s="10">
        <v>-3299000000</v>
      </c>
      <c r="J95" s="10">
        <v>4203000000</v>
      </c>
      <c r="K95" s="10">
        <v>-2014000000</v>
      </c>
      <c r="L95" s="10">
        <v>32635000000</v>
      </c>
      <c r="M95" s="10">
        <v>-31475000000</v>
      </c>
      <c r="N95" s="48">
        <v>1297000000</v>
      </c>
    </row>
    <row r="96" spans="1:14" ht="19" x14ac:dyDescent="0.25">
      <c r="A96" s="5" t="s">
        <v>88</v>
      </c>
      <c r="B96" s="1">
        <v>207000</v>
      </c>
      <c r="C96" s="1" t="s">
        <v>92</v>
      </c>
      <c r="D96" s="1">
        <v>9644000</v>
      </c>
      <c r="E96" s="1">
        <v>27000000</v>
      </c>
      <c r="F96" s="1">
        <v>5901000000</v>
      </c>
      <c r="G96" s="1">
        <v>9595000000</v>
      </c>
      <c r="H96" s="1">
        <v>8348000000</v>
      </c>
      <c r="I96" s="1">
        <v>8399000000</v>
      </c>
      <c r="J96" s="1">
        <v>5100000000</v>
      </c>
      <c r="K96" s="1">
        <v>9303000000</v>
      </c>
      <c r="L96" s="1">
        <v>7289000000</v>
      </c>
      <c r="M96" s="1">
        <v>39924000000</v>
      </c>
      <c r="N96" s="46">
        <v>8449000000</v>
      </c>
    </row>
    <row r="97" spans="1:18" ht="20" thickBot="1" x14ac:dyDescent="0.3">
      <c r="A97" s="7" t="s">
        <v>89</v>
      </c>
      <c r="B97" s="11">
        <v>37000</v>
      </c>
      <c r="C97" s="11">
        <v>10000000</v>
      </c>
      <c r="D97" s="11">
        <v>27482000</v>
      </c>
      <c r="E97" s="11">
        <v>5901000000</v>
      </c>
      <c r="F97" s="11">
        <v>9595000000</v>
      </c>
      <c r="G97" s="11">
        <v>8348000000</v>
      </c>
      <c r="H97" s="11">
        <v>8399000000</v>
      </c>
      <c r="I97" s="11">
        <v>5100000000</v>
      </c>
      <c r="J97" s="11">
        <v>9303000000</v>
      </c>
      <c r="K97" s="11">
        <v>7289000000</v>
      </c>
      <c r="L97" s="11">
        <v>39924000000</v>
      </c>
      <c r="M97" s="11">
        <v>8449000000</v>
      </c>
      <c r="N97" s="50">
        <v>9746000000</v>
      </c>
      <c r="O97" s="43">
        <v>1</v>
      </c>
      <c r="P97" s="43">
        <v>2</v>
      </c>
      <c r="Q97" s="42">
        <v>2</v>
      </c>
    </row>
    <row r="98" spans="1:18" ht="21" thickTop="1" x14ac:dyDescent="0.25">
      <c r="A98" s="5" t="s">
        <v>90</v>
      </c>
      <c r="B98" s="1">
        <v>5054771000</v>
      </c>
      <c r="C98" s="1">
        <v>4528000000</v>
      </c>
      <c r="D98" s="1">
        <v>5891445000</v>
      </c>
      <c r="E98" s="1">
        <v>6012000000</v>
      </c>
      <c r="F98" s="1">
        <v>5776000000</v>
      </c>
      <c r="G98" s="1">
        <v>2937000000</v>
      </c>
      <c r="H98" s="1">
        <v>7003000000</v>
      </c>
      <c r="I98" s="1">
        <v>6562000000</v>
      </c>
      <c r="J98" s="1">
        <v>9431000000</v>
      </c>
      <c r="K98" s="1">
        <v>12789000000</v>
      </c>
      <c r="L98" s="1">
        <v>12772000000</v>
      </c>
      <c r="M98" s="1">
        <v>16790000000</v>
      </c>
      <c r="N98" s="46">
        <v>21990000000</v>
      </c>
      <c r="O98" s="39">
        <f>N98*(1+O99)</f>
        <v>28147200000</v>
      </c>
      <c r="P98" s="39">
        <f>O98*(1+P99)</f>
        <v>36028416000</v>
      </c>
      <c r="Q98" s="39">
        <f>(P98*(1+Q99))/(S54-Q99)</f>
        <v>1016725611101.6926</v>
      </c>
      <c r="R98" s="38" t="s">
        <v>120</v>
      </c>
    </row>
    <row r="99" spans="1:18" s="36" customFormat="1" ht="19" x14ac:dyDescent="0.25">
      <c r="A99" s="27" t="s">
        <v>126</v>
      </c>
      <c r="B99" s="35" t="e">
        <f>(B98/A98)-1</f>
        <v>#VALUE!</v>
      </c>
      <c r="C99" s="35">
        <f>(C98/B98)-1</f>
        <v>-0.10421263396502034</v>
      </c>
      <c r="D99" s="35">
        <f>(D98/C98)-1</f>
        <v>0.30111417844522959</v>
      </c>
      <c r="E99" s="35">
        <f>(E98/D98)-1</f>
        <v>2.0462721794058947E-2</v>
      </c>
      <c r="F99" s="35">
        <f>(F98/E98)-1</f>
        <v>-3.9254823685961449E-2</v>
      </c>
      <c r="G99" s="35">
        <f>(G98/F98)-1</f>
        <v>-0.491516620498615</v>
      </c>
      <c r="H99" s="35">
        <f>(H98/G98)-1</f>
        <v>1.3844058563159685</v>
      </c>
      <c r="I99" s="35">
        <f>(I98/H98)-1</f>
        <v>-6.2973011566471504E-2</v>
      </c>
      <c r="J99" s="35">
        <f>(J98/I98)-1</f>
        <v>0.4372142639439196</v>
      </c>
      <c r="K99" s="35">
        <f>(K98/J98)-1</f>
        <v>0.35605980277807237</v>
      </c>
      <c r="L99" s="35">
        <f>(L98/K98)-1</f>
        <v>-1.3292673391195331E-3</v>
      </c>
      <c r="M99" s="35">
        <f>(M98/L98)-1</f>
        <v>0.31459442530535542</v>
      </c>
      <c r="N99" s="47">
        <f>(N98/M98)-1</f>
        <v>0.3097081596188207</v>
      </c>
      <c r="O99" s="40">
        <v>0.28000000000000003</v>
      </c>
      <c r="P99" s="40">
        <v>0.28000000000000003</v>
      </c>
      <c r="Q99" s="41">
        <v>2.5000000000000001E-2</v>
      </c>
      <c r="R99" s="30">
        <f>(N99+M99+L99+K99+J99)/5</f>
        <v>0.28324947686140972</v>
      </c>
    </row>
    <row r="100" spans="1:18" ht="19" x14ac:dyDescent="0.25">
      <c r="A100" s="5" t="s">
        <v>122</v>
      </c>
      <c r="O100" s="1">
        <f>O98/(1+$S$54)^O97</f>
        <v>26520895585.568089</v>
      </c>
      <c r="P100" s="1">
        <f>P98/(1+$S$54)^P97</f>
        <v>31985352553.915638</v>
      </c>
      <c r="Q100" s="1">
        <f>Q98/(1+$S$54)^Q97</f>
        <v>902629944144.17114</v>
      </c>
    </row>
    <row r="102" spans="1:18" x14ac:dyDescent="0.2">
      <c r="N102" s="14" t="s">
        <v>123</v>
      </c>
      <c r="O102" s="14">
        <f>SUM(O100:Q100)</f>
        <v>961136192283.65491</v>
      </c>
    </row>
    <row r="103" spans="1:18" x14ac:dyDescent="0.2">
      <c r="N103" s="14" t="s">
        <v>124</v>
      </c>
      <c r="O103" s="14">
        <f>S49</f>
        <v>76684000000</v>
      </c>
    </row>
    <row r="104" spans="1:18" x14ac:dyDescent="0.2">
      <c r="N104" s="53" t="s">
        <v>125</v>
      </c>
      <c r="O104" s="53">
        <f>N35</f>
        <v>9830000000</v>
      </c>
    </row>
    <row r="105" spans="1:18" x14ac:dyDescent="0.2">
      <c r="N105" s="54" t="s">
        <v>127</v>
      </c>
      <c r="O105" s="54">
        <f>O102-O103+O104</f>
        <v>894282192283.65491</v>
      </c>
    </row>
    <row r="106" spans="1:18" x14ac:dyDescent="0.2">
      <c r="N106" s="53" t="s">
        <v>128</v>
      </c>
      <c r="O106" s="53">
        <v>1770000000</v>
      </c>
    </row>
    <row r="107" spans="1:18" x14ac:dyDescent="0.2">
      <c r="N107" s="55" t="s">
        <v>129</v>
      </c>
      <c r="O107" s="56">
        <f>O105/O106</f>
        <v>505.24417643144346</v>
      </c>
    </row>
    <row r="108" spans="1:18" ht="17" x14ac:dyDescent="0.2">
      <c r="N108" s="20" t="s">
        <v>130</v>
      </c>
      <c r="O108">
        <v>147.07</v>
      </c>
    </row>
    <row r="110" spans="1:18" ht="17" x14ac:dyDescent="0.2">
      <c r="N110" s="58" t="s">
        <v>131</v>
      </c>
      <c r="O110" s="57" t="str">
        <f>IF(O107&gt;O108, "BUY", "SELL")</f>
        <v>BUY</v>
      </c>
    </row>
    <row r="111" spans="1:18" ht="17" x14ac:dyDescent="0.2">
      <c r="N111" s="58" t="s">
        <v>132</v>
      </c>
      <c r="O111" s="59">
        <f>(O107/O108)-1</f>
        <v>2.4353993093863022</v>
      </c>
    </row>
  </sheetData>
  <hyperlinks>
    <hyperlink ref="A1" r:id="rId1" tooltip="https://roic.ai/company/ABBV" display="ROIC.AI | ABBV" xr:uid="{00000000-0004-0000-0000-000000000000}"/>
    <hyperlink ref="B31" r:id="rId2" tooltip="https://sec.gov" xr:uid="{00000000-0004-0000-0000-000001000000}"/>
    <hyperlink ref="B69" r:id="rId3" tooltip="https://sec.gov" xr:uid="{00000000-0004-0000-0000-000002000000}"/>
    <hyperlink ref="C31" r:id="rId4" tooltip="https://sec.gov" xr:uid="{00000000-0004-0000-0000-000004000000}"/>
    <hyperlink ref="C69" r:id="rId5" tooltip="https://sec.gov" xr:uid="{00000000-0004-0000-0000-000005000000}"/>
    <hyperlink ref="D31" r:id="rId6" tooltip="https://sec.gov" xr:uid="{00000000-0004-0000-0000-000007000000}"/>
    <hyperlink ref="D69" r:id="rId7" tooltip="https://sec.gov" xr:uid="{00000000-0004-0000-0000-000008000000}"/>
    <hyperlink ref="E31" r:id="rId8" tooltip="https://www.sec.gov/Archives/edgar/data/1551152/000104746913002827/0001047469-13-002827-index.html" xr:uid="{00000000-0004-0000-0000-00000A000000}"/>
    <hyperlink ref="E69" r:id="rId9" tooltip="https://www.sec.gov/Archives/edgar/data/1551152/000104746913002827/0001047469-13-002827-index.html" xr:uid="{00000000-0004-0000-0000-00000B000000}"/>
    <hyperlink ref="F31" r:id="rId10" tooltip="https://www.sec.gov/Archives/edgar/data/1551152/000104746914001154/a2217723z10-k.htm" xr:uid="{00000000-0004-0000-0000-00000D000000}"/>
    <hyperlink ref="F69" r:id="rId11" tooltip="https://www.sec.gov/Archives/edgar/data/1551152/000104746914001154/a2217723z10-k.htm" xr:uid="{00000000-0004-0000-0000-00000E000000}"/>
    <hyperlink ref="G31" r:id="rId12" tooltip="https://www.sec.gov/Archives/edgar/data/1551152/000104746915000995/a2223058z10-k.htm" xr:uid="{00000000-0004-0000-0000-000010000000}"/>
    <hyperlink ref="G69" r:id="rId13" tooltip="https://www.sec.gov/Archives/edgar/data/1551152/000104746915000995/a2223058z10-k.htm" xr:uid="{00000000-0004-0000-0000-000011000000}"/>
    <hyperlink ref="H31" r:id="rId14" tooltip="https://www.sec.gov/Archives/edgar/data/1551152/000104746916010239/0001047469-16-010239-index.html" xr:uid="{00000000-0004-0000-0000-000013000000}"/>
    <hyperlink ref="H69" r:id="rId15" tooltip="https://www.sec.gov/Archives/edgar/data/1551152/000104746916010239/0001047469-16-010239-index.html" xr:uid="{00000000-0004-0000-0000-000014000000}"/>
    <hyperlink ref="I31" r:id="rId16" tooltip="https://www.sec.gov/Archives/edgar/data/1551152/000155115217000004/0001551152-17-000004-index.html" xr:uid="{00000000-0004-0000-0000-000016000000}"/>
    <hyperlink ref="I69" r:id="rId17" tooltip="https://www.sec.gov/Archives/edgar/data/1551152/000155115217000004/0001551152-17-000004-index.html" xr:uid="{00000000-0004-0000-0000-000017000000}"/>
    <hyperlink ref="J31" r:id="rId18" tooltip="https://www.sec.gov/Archives/edgar/data/1551152/000155115218000014/0001551152-18-000014-index.html" xr:uid="{00000000-0004-0000-0000-000019000000}"/>
    <hyperlink ref="J69" r:id="rId19" tooltip="https://www.sec.gov/Archives/edgar/data/1551152/000155115218000014/0001551152-18-000014-index.html" xr:uid="{00000000-0004-0000-0000-00001A000000}"/>
    <hyperlink ref="K31" r:id="rId20" tooltip="https://www.sec.gov/Archives/edgar/data/1551152/000155115219000008/0001551152-19-000008-index.html" xr:uid="{00000000-0004-0000-0000-00001C000000}"/>
    <hyperlink ref="K69" r:id="rId21" tooltip="https://www.sec.gov/Archives/edgar/data/1551152/000155115219000008/0001551152-19-000008-index.html" xr:uid="{00000000-0004-0000-0000-00001D000000}"/>
    <hyperlink ref="L31" r:id="rId22" tooltip="https://www.sec.gov/Archives/edgar/data/1551152/000155115220000007/0001551152-20-000007-index.html" xr:uid="{00000000-0004-0000-0000-00001F000000}"/>
    <hyperlink ref="L69" r:id="rId23" tooltip="https://www.sec.gov/Archives/edgar/data/1551152/000155115220000007/0001551152-20-000007-index.html" xr:uid="{00000000-0004-0000-0000-000020000000}"/>
    <hyperlink ref="M31" r:id="rId24" tooltip="https://www.sec.gov/Archives/edgar/data/1551152/000155115221000008/0001551152-21-000008-index.htm" xr:uid="{00000000-0004-0000-0000-000022000000}"/>
    <hyperlink ref="M69" r:id="rId25" tooltip="https://www.sec.gov/Archives/edgar/data/1551152/000155115221000008/0001551152-21-000008-index.htm" xr:uid="{00000000-0004-0000-0000-000023000000}"/>
    <hyperlink ref="N31" r:id="rId26" tooltip="https://www.sec.gov/Archives/edgar/data/1551152/000155115222000007/0001551152-22-000007-index.htm" xr:uid="{00000000-0004-0000-0000-000025000000}"/>
    <hyperlink ref="N69" r:id="rId27" tooltip="https://www.sec.gov/Archives/edgar/data/1551152/000155115222000007/0001551152-22-000007-index.htm" xr:uid="{00000000-0004-0000-0000-00002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2022-10-05T03:42:53Z</dcterms:created>
  <dcterms:modified xsi:type="dcterms:W3CDTF">2022-10-21T20:00:04Z</dcterms:modified>
</cp:coreProperties>
</file>