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"/>
    </mc:Choice>
  </mc:AlternateContent>
  <xr:revisionPtr revIDLastSave="0" documentId="13_ncr:1_{99C714AD-8532-2D42-892B-18BC605A9C7F}" xr6:coauthVersionLast="47" xr6:coauthVersionMax="47" xr10:uidLastSave="{00000000-0000-0000-0000-000000000000}"/>
  <bookViews>
    <workbookView xWindow="25400" yWindow="460" windowWidth="25800" windowHeight="26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5" i="1" l="1"/>
  <c r="K104" i="1"/>
  <c r="K103" i="1"/>
  <c r="K106" i="1" s="1"/>
  <c r="K108" i="1" s="1"/>
  <c r="N100" i="1"/>
  <c r="K99" i="1"/>
  <c r="L99" i="1" s="1"/>
  <c r="L101" i="1" s="1"/>
  <c r="N4" i="1"/>
  <c r="N26" i="1"/>
  <c r="O47" i="1"/>
  <c r="O40" i="1"/>
  <c r="O39" i="1"/>
  <c r="O38" i="1"/>
  <c r="O36" i="1"/>
  <c r="O35" i="1"/>
  <c r="O50" i="1" s="1"/>
  <c r="O34" i="1"/>
  <c r="O37" i="1" s="1"/>
  <c r="O41" i="1" s="1"/>
  <c r="N29" i="1"/>
  <c r="J100" i="1"/>
  <c r="I100" i="1"/>
  <c r="H100" i="1"/>
  <c r="G100" i="1"/>
  <c r="F100" i="1"/>
  <c r="E100" i="1"/>
  <c r="D100" i="1"/>
  <c r="C100" i="1"/>
  <c r="B100" i="1"/>
  <c r="J26" i="1"/>
  <c r="I26" i="1"/>
  <c r="H26" i="1"/>
  <c r="G26" i="1"/>
  <c r="F26" i="1"/>
  <c r="E26" i="1"/>
  <c r="D26" i="1"/>
  <c r="C26" i="1"/>
  <c r="B26" i="1"/>
  <c r="J4" i="1"/>
  <c r="I4" i="1"/>
  <c r="H4" i="1"/>
  <c r="G4" i="1"/>
  <c r="F4" i="1"/>
  <c r="E4" i="1"/>
  <c r="D4" i="1"/>
  <c r="C4" i="1"/>
  <c r="B4" i="1"/>
  <c r="K112" i="1" l="1"/>
  <c r="K111" i="1"/>
  <c r="K101" i="1"/>
  <c r="M99" i="1"/>
  <c r="M101" i="1" s="1"/>
  <c r="O52" i="1"/>
  <c r="P51" i="1" s="1"/>
  <c r="P50" i="1" l="1"/>
  <c r="O55" i="1" s="1"/>
</calcChain>
</file>

<file path=xl/sharedStrings.xml><?xml version="1.0" encoding="utf-8"?>
<sst xmlns="http://schemas.openxmlformats.org/spreadsheetml/2006/main" count="320" uniqueCount="135">
  <si>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</si>
  <si>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</si>
  <si>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</si>
  <si>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</si>
  <si>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</si>
  <si>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</si>
  <si>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</si>
  <si>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</si>
  <si>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</si>
  <si>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</si>
  <si>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</si>
  <si>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</si>
  <si>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</si>
  <si>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</si>
  <si>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</si>
  <si>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</si>
  <si>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</si>
  <si>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</si>
  <si>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</si>
  <si>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</si>
  <si>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</si>
  <si>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</si>
  <si>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</si>
  <si>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</si>
  <si>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</si>
  <si>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</si>
  <si>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</si>
  <si>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</si>
  <si>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</si>
  <si>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</si>
  <si>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</si>
  <si>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</si>
  <si>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</si>
  <si>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</si>
  <si>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</si>
  <si>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</si>
  <si>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</si>
  <si>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</si>
  <si>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</si>
  <si>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</si>
  <si>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</si>
  <si>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</si>
  <si>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</si>
  <si>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</si>
  <si>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</si>
  <si>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</si>
  <si>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</si>
  <si>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</si>
  <si>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</si>
  <si>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</si>
  <si>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</si>
  <si>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</si>
  <si>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</si>
  <si>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</si>
  <si>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</si>
  <si>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</si>
  <si>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</si>
  <si>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</si>
  <si>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</si>
  <si>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</si>
  <si>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</si>
  <si>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</si>
  <si>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</si>
  <si>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</si>
  <si>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</si>
  <si>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</si>
  <si>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</si>
  <si>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</si>
  <si>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</si>
  <si>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</si>
  <si>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</si>
  <si>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</si>
  <si>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</si>
  <si>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</si>
  <si>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</si>
  <si>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</si>
  <si>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</si>
  <si>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</si>
  <si>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</si>
  <si>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</si>
  <si>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</si>
  <si>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</si>
  <si>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</si>
  <si>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</si>
  <si>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</si>
  <si>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</si>
  <si>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</si>
  <si>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</si>
  <si>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</si>
  <si>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</si>
  <si>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</si>
  <si>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</si>
  <si>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</si>
  <si>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</si>
  <si>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Terminal Value</t>
  </si>
  <si>
    <t>Revenue Growth YoY %</t>
  </si>
  <si>
    <t>Net Income Growth YoY %</t>
  </si>
  <si>
    <t>FCF Growth YoY %</t>
  </si>
  <si>
    <t>10 Year Revenue CAGR</t>
  </si>
  <si>
    <t>Price to Earnings Ratio</t>
  </si>
  <si>
    <t>Cost of Debt Calculation</t>
  </si>
  <si>
    <t>Interest Expense</t>
  </si>
  <si>
    <t>ST Debt</t>
  </si>
  <si>
    <t>LT Debt</t>
  </si>
  <si>
    <t>Cost of Debt</t>
  </si>
  <si>
    <t>Income Tax Expense</t>
  </si>
  <si>
    <t>Effective Tax Rate</t>
  </si>
  <si>
    <t>Cost of Debt * (1-T)</t>
  </si>
  <si>
    <t>Cost of Equity Calculation</t>
  </si>
  <si>
    <t>Risk-Free Rate</t>
  </si>
  <si>
    <t>Beta</t>
  </si>
  <si>
    <t>Market Return</t>
  </si>
  <si>
    <t>Cost of Equity</t>
  </si>
  <si>
    <t>Weight of Debt and Equity</t>
  </si>
  <si>
    <t>Amount</t>
  </si>
  <si>
    <t>Weight</t>
  </si>
  <si>
    <t>Total Debt</t>
  </si>
  <si>
    <t>Weight of Debt</t>
  </si>
  <si>
    <t>Market Cap (10/26)</t>
  </si>
  <si>
    <t>Weight of Equity</t>
  </si>
  <si>
    <t>Total</t>
  </si>
  <si>
    <t xml:space="preserve">WACC Calculation </t>
  </si>
  <si>
    <t>WACC</t>
  </si>
  <si>
    <t>5 Year Net Income CAGR</t>
  </si>
  <si>
    <t>5 Year FCF CAGR</t>
  </si>
  <si>
    <t>Sum of FCFs</t>
  </si>
  <si>
    <t>Debt</t>
  </si>
  <si>
    <t>Cash</t>
  </si>
  <si>
    <t>Equity Value</t>
  </si>
  <si>
    <t>Shares Outstanding</t>
  </si>
  <si>
    <t>Fair Value Per Share</t>
  </si>
  <si>
    <t>Current Price</t>
  </si>
  <si>
    <t>Recommendation</t>
  </si>
  <si>
    <t>Upside / Downside</t>
  </si>
  <si>
    <t>PSTG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</si>
</sst>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0.0%"/>
  </numFmts>
  <fonts count="16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i/>
      <sz val="14"/>
      <color rgb="FF000000"/>
      <name val="Calibri"/>
      <family val="2"/>
    </font>
    <font>
      <i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ont="1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164" fontId="9" fillId="0" borderId="0" xfId="0" applyNumberFormat="1" applyFont="1" applyAlignment="1">
      <alignment indent="1"/>
    </xf>
    <xf numFmtId="9" fontId="10" fillId="0" borderId="0" xfId="1" applyFont="1"/>
    <xf numFmtId="9" fontId="9" fillId="0" borderId="0" xfId="1" applyFont="1"/>
    <xf numFmtId="9" fontId="9" fillId="0" borderId="0" xfId="1" applyFont="1" applyAlignment="1">
      <alignment wrapText="1"/>
    </xf>
    <xf numFmtId="0" fontId="10" fillId="0" borderId="0" xfId="0" applyFont="1"/>
    <xf numFmtId="167" fontId="9" fillId="0" borderId="0" xfId="1" applyNumberFormat="1" applyFont="1" applyAlignment="1">
      <alignment horizontal="center" wrapText="1"/>
    </xf>
    <xf numFmtId="9" fontId="9" fillId="3" borderId="0" xfId="1" applyFont="1" applyFill="1" applyBorder="1"/>
    <xf numFmtId="167" fontId="9" fillId="3" borderId="0" xfId="1" applyNumberFormat="1" applyFont="1" applyFill="1" applyBorder="1"/>
    <xf numFmtId="0" fontId="9" fillId="0" borderId="0" xfId="0" applyFont="1"/>
    <xf numFmtId="9" fontId="9" fillId="0" borderId="0" xfId="1" applyFont="1" applyFill="1" applyAlignment="1">
      <alignment wrapText="1"/>
    </xf>
    <xf numFmtId="9" fontId="9" fillId="0" borderId="0" xfId="1" applyFont="1" applyFill="1" applyBorder="1"/>
    <xf numFmtId="167" fontId="9" fillId="0" borderId="0" xfId="1" applyNumberFormat="1" applyFont="1" applyFill="1" applyBorder="1"/>
    <xf numFmtId="167" fontId="9" fillId="0" borderId="0" xfId="1" applyNumberFormat="1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wrapText="1"/>
    </xf>
    <xf numFmtId="164" fontId="13" fillId="0" borderId="0" xfId="0" applyNumberFormat="1" applyFont="1"/>
    <xf numFmtId="0" fontId="11" fillId="0" borderId="0" xfId="0" applyFont="1" applyAlignment="1">
      <alignment wrapText="1"/>
    </xf>
    <xf numFmtId="10" fontId="11" fillId="0" borderId="0" xfId="1" applyNumberFormat="1" applyFont="1"/>
    <xf numFmtId="10" fontId="13" fillId="0" borderId="0" xfId="1" applyNumberFormat="1" applyFont="1"/>
    <xf numFmtId="10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9" fontId="11" fillId="0" borderId="0" xfId="1" applyFont="1"/>
    <xf numFmtId="164" fontId="14" fillId="0" borderId="0" xfId="0" applyNumberFormat="1" applyFont="1" applyAlignment="1">
      <alignment horizontal="right"/>
    </xf>
    <xf numFmtId="0" fontId="12" fillId="0" borderId="0" xfId="0" applyFont="1" applyAlignment="1">
      <alignment wrapText="1"/>
    </xf>
    <xf numFmtId="0" fontId="15" fillId="0" borderId="0" xfId="0" applyFont="1" applyAlignment="1">
      <alignment horizontal="right"/>
    </xf>
    <xf numFmtId="164" fontId="1" fillId="3" borderId="0" xfId="0" applyNumberFormat="1" applyFont="1" applyFill="1"/>
    <xf numFmtId="0" fontId="1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15" fillId="3" borderId="0" xfId="0" applyNumberFormat="1" applyFont="1" applyFill="1" applyAlignment="1">
      <alignment vertical="center"/>
    </xf>
    <xf numFmtId="2" fontId="15" fillId="3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5" fillId="3" borderId="0" xfId="0" applyFont="1" applyFill="1" applyAlignment="1">
      <alignment vertical="center" wrapText="1"/>
    </xf>
    <xf numFmtId="0" fontId="15" fillId="3" borderId="0" xfId="0" applyFont="1" applyFill="1" applyAlignment="1">
      <alignment horizontal="right" vertical="center"/>
    </xf>
    <xf numFmtId="9" fontId="15" fillId="3" borderId="0" xfId="1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1474432/000162828022008643/0001628280-22-008643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www.sec.gov/Archives/edgar/data/1474432/000162828021005538/0001628280-21-005538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74432/000162828021005538/0001628280-21-005538-index.htm" TargetMode="External"/><Relationship Id="rId1" Type="http://schemas.openxmlformats.org/officeDocument/2006/relationships/hyperlink" Target="https://roic.ai/company/PSTG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74432/000162828022008643/0001628280-22-008643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2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D9" sqref="D9"/>
    </sheetView>
  </sheetViews>
  <sheetFormatPr baseColWidth="10" defaultRowHeight="16" x14ac:dyDescent="0.2"/>
  <cols>
    <col min="1" max="1" width="50" customWidth="1"/>
    <col min="2" max="9" width="15" customWidth="1"/>
    <col min="10" max="10" width="18.83203125" customWidth="1"/>
    <col min="11" max="12" width="20.83203125" customWidth="1"/>
    <col min="13" max="13" width="22.83203125" customWidth="1"/>
    <col min="14" max="14" width="25.83203125" customWidth="1"/>
  </cols>
  <sheetData>
    <row r="1" spans="1:42" ht="21" x14ac:dyDescent="0.25">
      <c r="A1" s="3" t="s">
        <v>134</v>
      </c>
      <c r="B1" s="8">
        <v>2014</v>
      </c>
      <c r="C1" s="8">
        <v>2015</v>
      </c>
      <c r="D1" s="8">
        <v>2016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14">
        <v>2023</v>
      </c>
      <c r="L1" s="14">
        <v>2024</v>
      </c>
      <c r="M1" s="15" t="s">
        <v>94</v>
      </c>
    </row>
    <row r="2" spans="1:42" ht="21" x14ac:dyDescent="0.25">
      <c r="A2" s="4" t="s">
        <v>0</v>
      </c>
      <c r="B2" s="9"/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</row>
    <row r="3" spans="1:42" ht="20" x14ac:dyDescent="0.25">
      <c r="A3" s="5" t="s">
        <v>1</v>
      </c>
      <c r="B3" s="1">
        <v>42733000</v>
      </c>
      <c r="C3" s="1">
        <v>174451000</v>
      </c>
      <c r="D3" s="1">
        <v>440333000</v>
      </c>
      <c r="E3" s="1">
        <v>727977000</v>
      </c>
      <c r="F3" s="1">
        <v>1023019000</v>
      </c>
      <c r="G3" s="1">
        <v>1359824000</v>
      </c>
      <c r="H3" s="1">
        <v>1643440000</v>
      </c>
      <c r="I3" s="1">
        <v>1684179000</v>
      </c>
      <c r="J3" s="1">
        <v>2180848000</v>
      </c>
      <c r="N3" s="29" t="s">
        <v>98</v>
      </c>
    </row>
    <row r="4" spans="1:42" s="20" customFormat="1" ht="19" x14ac:dyDescent="0.25">
      <c r="A4" s="16" t="s">
        <v>95</v>
      </c>
      <c r="B4" s="18" t="e">
        <f>(B3/A3)-1</f>
        <v>#VALUE!</v>
      </c>
      <c r="C4" s="18">
        <f t="shared" ref="C4:J4" si="0">(C3/B3)-1</f>
        <v>3.0823485362600334</v>
      </c>
      <c r="D4" s="18">
        <f t="shared" si="0"/>
        <v>1.5241070558494934</v>
      </c>
      <c r="E4" s="18">
        <f t="shared" si="0"/>
        <v>0.65324197823011221</v>
      </c>
      <c r="F4" s="18">
        <f t="shared" si="0"/>
        <v>0.40529027702798293</v>
      </c>
      <c r="G4" s="18">
        <f t="shared" si="0"/>
        <v>0.32922653440454175</v>
      </c>
      <c r="H4" s="18">
        <f t="shared" si="0"/>
        <v>0.20856816764522468</v>
      </c>
      <c r="I4" s="18">
        <f t="shared" si="0"/>
        <v>2.4788857518376117E-2</v>
      </c>
      <c r="J4" s="18">
        <f t="shared" si="0"/>
        <v>0.29490273896064489</v>
      </c>
      <c r="K4" s="18"/>
      <c r="L4" s="18"/>
      <c r="M4" s="18"/>
      <c r="N4" s="21">
        <f>(J4+I4+H4+G4+F4)/10</f>
        <v>0.12627765755567705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P4" s="21"/>
    </row>
    <row r="5" spans="1:42" ht="19" x14ac:dyDescent="0.25">
      <c r="A5" s="5" t="s">
        <v>2</v>
      </c>
      <c r="B5" s="1">
        <v>24129000</v>
      </c>
      <c r="C5" s="1">
        <v>77552000</v>
      </c>
      <c r="D5" s="1">
        <v>167893000</v>
      </c>
      <c r="E5" s="1">
        <v>252279000</v>
      </c>
      <c r="F5" s="1">
        <v>353781000</v>
      </c>
      <c r="G5" s="1">
        <v>457528000</v>
      </c>
      <c r="H5" s="1">
        <v>509886000</v>
      </c>
      <c r="I5" s="1">
        <v>535255000</v>
      </c>
      <c r="J5" s="1">
        <v>708329000</v>
      </c>
    </row>
    <row r="6" spans="1:42" ht="19" x14ac:dyDescent="0.25">
      <c r="A6" s="6" t="s">
        <v>3</v>
      </c>
      <c r="B6" s="10">
        <v>18604000</v>
      </c>
      <c r="C6" s="10">
        <v>96899000</v>
      </c>
      <c r="D6" s="10">
        <v>272440000</v>
      </c>
      <c r="E6" s="10">
        <v>475698000</v>
      </c>
      <c r="F6" s="10">
        <v>669238000</v>
      </c>
      <c r="G6" s="10">
        <v>902296000</v>
      </c>
      <c r="H6" s="10">
        <v>1133554000</v>
      </c>
      <c r="I6" s="10">
        <v>1148924000</v>
      </c>
      <c r="J6" s="10">
        <v>1472519000</v>
      </c>
    </row>
    <row r="7" spans="1:42" ht="19" x14ac:dyDescent="0.25">
      <c r="A7" s="5" t="s">
        <v>4</v>
      </c>
      <c r="B7" s="2">
        <v>0.43540000000000001</v>
      </c>
      <c r="C7" s="2">
        <v>0.55549999999999999</v>
      </c>
      <c r="D7" s="2">
        <v>0.61870000000000003</v>
      </c>
      <c r="E7" s="2">
        <v>0.65349999999999997</v>
      </c>
      <c r="F7" s="2">
        <v>0.6542</v>
      </c>
      <c r="G7" s="2">
        <v>0.66349999999999998</v>
      </c>
      <c r="H7" s="2">
        <v>0.68969999999999998</v>
      </c>
      <c r="I7" s="2">
        <v>0.68220000000000003</v>
      </c>
      <c r="J7" s="2">
        <v>0.67520000000000002</v>
      </c>
    </row>
    <row r="8" spans="1:42" ht="19" x14ac:dyDescent="0.25">
      <c r="A8" s="5" t="s">
        <v>5</v>
      </c>
      <c r="B8" s="1">
        <v>36081000</v>
      </c>
      <c r="C8" s="1">
        <v>92707000</v>
      </c>
      <c r="D8" s="1">
        <v>166645000</v>
      </c>
      <c r="E8" s="1">
        <v>245817000</v>
      </c>
      <c r="F8" s="1">
        <v>279196000</v>
      </c>
      <c r="G8" s="1">
        <v>349936000</v>
      </c>
      <c r="H8" s="1">
        <v>433662000</v>
      </c>
      <c r="I8" s="1">
        <v>480467000</v>
      </c>
      <c r="J8" s="1">
        <v>581935000</v>
      </c>
    </row>
    <row r="9" spans="1:42" ht="19" x14ac:dyDescent="0.25">
      <c r="A9" s="5" t="s">
        <v>6</v>
      </c>
      <c r="B9" s="1">
        <v>5902000</v>
      </c>
      <c r="C9" s="1">
        <v>32354000</v>
      </c>
      <c r="D9" s="1">
        <v>75402000</v>
      </c>
      <c r="E9" s="1">
        <v>84652000</v>
      </c>
      <c r="F9" s="1">
        <v>95170000</v>
      </c>
      <c r="G9" s="1">
        <v>137506000</v>
      </c>
      <c r="H9" s="1">
        <v>163153000</v>
      </c>
      <c r="I9" s="1">
        <v>182477000</v>
      </c>
      <c r="J9" s="1">
        <v>189981000</v>
      </c>
    </row>
    <row r="10" spans="1:42" ht="19" x14ac:dyDescent="0.25">
      <c r="A10" s="5" t="s">
        <v>7</v>
      </c>
      <c r="B10" s="1">
        <v>54750000</v>
      </c>
      <c r="C10" s="1">
        <v>152320000</v>
      </c>
      <c r="D10" s="1">
        <v>240574000</v>
      </c>
      <c r="E10" s="1">
        <v>360035000</v>
      </c>
      <c r="F10" s="1">
        <v>480030000</v>
      </c>
      <c r="G10" s="1">
        <v>584111000</v>
      </c>
      <c r="H10" s="1">
        <v>728022000</v>
      </c>
      <c r="I10" s="1">
        <v>716014000</v>
      </c>
      <c r="J10" s="1">
        <v>799001000</v>
      </c>
    </row>
    <row r="11" spans="1:42" ht="19" x14ac:dyDescent="0.25">
      <c r="A11" s="5" t="s">
        <v>8</v>
      </c>
      <c r="B11" s="1">
        <v>60652000</v>
      </c>
      <c r="C11" s="1">
        <v>184674000</v>
      </c>
      <c r="D11" s="1">
        <v>315976000</v>
      </c>
      <c r="E11" s="1">
        <v>444687000</v>
      </c>
      <c r="F11" s="1">
        <v>575200000</v>
      </c>
      <c r="G11" s="1">
        <v>721617000</v>
      </c>
      <c r="H11" s="1">
        <v>891175000</v>
      </c>
      <c r="I11" s="1">
        <v>898491000</v>
      </c>
      <c r="J11" s="1">
        <v>988982000</v>
      </c>
    </row>
    <row r="12" spans="1:42" ht="19" x14ac:dyDescent="0.25">
      <c r="A12" s="5" t="s">
        <v>9</v>
      </c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</row>
    <row r="13" spans="1:42" ht="19" x14ac:dyDescent="0.25">
      <c r="A13" s="5" t="s">
        <v>10</v>
      </c>
      <c r="B13" s="1">
        <v>96733000</v>
      </c>
      <c r="C13" s="1">
        <v>277381000</v>
      </c>
      <c r="D13" s="1">
        <v>482621000</v>
      </c>
      <c r="E13" s="1">
        <v>690504000</v>
      </c>
      <c r="F13" s="1">
        <v>854396000</v>
      </c>
      <c r="G13" s="1">
        <v>1071553000</v>
      </c>
      <c r="H13" s="1">
        <v>1324837000</v>
      </c>
      <c r="I13" s="1">
        <v>1378958000</v>
      </c>
      <c r="J13" s="1">
        <v>1570917000</v>
      </c>
    </row>
    <row r="14" spans="1:42" ht="19" x14ac:dyDescent="0.25">
      <c r="A14" s="5" t="s">
        <v>11</v>
      </c>
      <c r="B14" s="1">
        <v>120862000</v>
      </c>
      <c r="C14" s="1">
        <v>354933000</v>
      </c>
      <c r="D14" s="1">
        <v>650514000</v>
      </c>
      <c r="E14" s="1">
        <v>942783000</v>
      </c>
      <c r="F14" s="1">
        <v>1208177000</v>
      </c>
      <c r="G14" s="1">
        <v>1529081000</v>
      </c>
      <c r="H14" s="1">
        <v>1834723000</v>
      </c>
      <c r="I14" s="1">
        <v>1914213000</v>
      </c>
      <c r="J14" s="1">
        <v>2279246000</v>
      </c>
    </row>
    <row r="15" spans="1:42" ht="19" x14ac:dyDescent="0.25">
      <c r="A15" s="5" t="s">
        <v>12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>
        <v>26062000</v>
      </c>
      <c r="I15" s="1">
        <v>31403000</v>
      </c>
      <c r="J15" s="1">
        <v>36677000</v>
      </c>
    </row>
    <row r="16" spans="1:42" ht="19" x14ac:dyDescent="0.25">
      <c r="A16" s="5" t="s">
        <v>13</v>
      </c>
      <c r="B16" s="1">
        <v>4431000</v>
      </c>
      <c r="C16" s="1">
        <v>15392000</v>
      </c>
      <c r="D16" s="1">
        <v>32254000</v>
      </c>
      <c r="E16" s="1">
        <v>50203000</v>
      </c>
      <c r="F16" s="1">
        <v>61744000</v>
      </c>
      <c r="G16" s="1">
        <v>70878000</v>
      </c>
      <c r="H16" s="1">
        <v>89710000</v>
      </c>
      <c r="I16" s="1">
        <v>70042000</v>
      </c>
      <c r="J16" s="1">
        <v>83151000</v>
      </c>
    </row>
    <row r="17" spans="1:42" ht="19" x14ac:dyDescent="0.25">
      <c r="A17" s="6" t="s">
        <v>14</v>
      </c>
      <c r="B17" s="10">
        <v>-73839000</v>
      </c>
      <c r="C17" s="10">
        <v>-166502000</v>
      </c>
      <c r="D17" s="10">
        <v>-179929000</v>
      </c>
      <c r="E17" s="10">
        <v>-192976000</v>
      </c>
      <c r="F17" s="10">
        <v>-111969000</v>
      </c>
      <c r="G17" s="10">
        <v>-106395000</v>
      </c>
      <c r="H17" s="10">
        <v>-78894000</v>
      </c>
      <c r="I17" s="10">
        <v>-168715000</v>
      </c>
      <c r="J17" s="10">
        <v>-8668000</v>
      </c>
    </row>
    <row r="18" spans="1:42" ht="19" x14ac:dyDescent="0.25">
      <c r="A18" s="5" t="s">
        <v>15</v>
      </c>
      <c r="B18" s="2">
        <v>-1.7279</v>
      </c>
      <c r="C18" s="2">
        <v>-0.95440000000000003</v>
      </c>
      <c r="D18" s="2">
        <v>-0.40860000000000002</v>
      </c>
      <c r="E18" s="2">
        <v>-0.2651</v>
      </c>
      <c r="F18" s="2">
        <v>-0.1094</v>
      </c>
      <c r="G18" s="2">
        <v>-7.8200000000000006E-2</v>
      </c>
      <c r="H18" s="2">
        <v>-4.8000000000000001E-2</v>
      </c>
      <c r="I18" s="2">
        <v>-0.1002</v>
      </c>
      <c r="J18" s="2">
        <v>-4.0000000000000001E-3</v>
      </c>
    </row>
    <row r="19" spans="1:42" ht="19" x14ac:dyDescent="0.25">
      <c r="A19" s="6" t="s">
        <v>16</v>
      </c>
      <c r="B19" s="10">
        <v>-78129000</v>
      </c>
      <c r="C19" s="10">
        <v>-180482000</v>
      </c>
      <c r="D19" s="10">
        <v>-210181000</v>
      </c>
      <c r="E19" s="10">
        <v>-244806000</v>
      </c>
      <c r="F19" s="10">
        <v>-185158000</v>
      </c>
      <c r="G19" s="10">
        <v>-169257000</v>
      </c>
      <c r="H19" s="10">
        <v>-191283000</v>
      </c>
      <c r="I19" s="10">
        <v>-261033000</v>
      </c>
      <c r="J19" s="10">
        <v>-98398000</v>
      </c>
    </row>
    <row r="20" spans="1:42" ht="19" x14ac:dyDescent="0.25">
      <c r="A20" s="5" t="s">
        <v>17</v>
      </c>
      <c r="B20" s="2">
        <v>-1.8283</v>
      </c>
      <c r="C20" s="2">
        <v>-1.0346</v>
      </c>
      <c r="D20" s="2">
        <v>-0.4773</v>
      </c>
      <c r="E20" s="2">
        <v>-0.33629999999999999</v>
      </c>
      <c r="F20" s="2">
        <v>-0.18099999999999999</v>
      </c>
      <c r="G20" s="2">
        <v>-0.1245</v>
      </c>
      <c r="H20" s="2">
        <v>-0.1164</v>
      </c>
      <c r="I20" s="2">
        <v>-0.155</v>
      </c>
      <c r="J20" s="2">
        <v>-4.5100000000000001E-2</v>
      </c>
    </row>
    <row r="21" spans="1:42" ht="19" x14ac:dyDescent="0.25">
      <c r="A21" s="5" t="s">
        <v>18</v>
      </c>
      <c r="B21" s="1">
        <v>-141000</v>
      </c>
      <c r="C21" s="1">
        <v>-1412000</v>
      </c>
      <c r="D21" s="1">
        <v>-2002000</v>
      </c>
      <c r="E21" s="1">
        <v>1627000</v>
      </c>
      <c r="F21" s="1">
        <v>11445000</v>
      </c>
      <c r="G21" s="1">
        <v>-8016000</v>
      </c>
      <c r="H21" s="1">
        <v>-3383000</v>
      </c>
      <c r="I21" s="1">
        <v>-9127000</v>
      </c>
      <c r="J21" s="1">
        <v>-30098000</v>
      </c>
    </row>
    <row r="22" spans="1:42" ht="19" x14ac:dyDescent="0.25">
      <c r="A22" s="6" t="s">
        <v>19</v>
      </c>
      <c r="B22" s="10">
        <v>-78270000</v>
      </c>
      <c r="C22" s="10">
        <v>-181894000</v>
      </c>
      <c r="D22" s="10">
        <v>-212183000</v>
      </c>
      <c r="E22" s="10">
        <v>-243179000</v>
      </c>
      <c r="F22" s="10">
        <v>-173713000</v>
      </c>
      <c r="G22" s="10">
        <v>-177273000</v>
      </c>
      <c r="H22" s="10">
        <v>-194666000</v>
      </c>
      <c r="I22" s="10">
        <v>-270160000</v>
      </c>
      <c r="J22" s="10">
        <v>-128496000</v>
      </c>
    </row>
    <row r="23" spans="1:42" ht="19" x14ac:dyDescent="0.25">
      <c r="A23" s="5" t="s">
        <v>20</v>
      </c>
      <c r="B23" s="2">
        <v>-1.8315999999999999</v>
      </c>
      <c r="C23" s="2">
        <v>-1.0427</v>
      </c>
      <c r="D23" s="2">
        <v>-0.4819</v>
      </c>
      <c r="E23" s="2">
        <v>-0.33400000000000002</v>
      </c>
      <c r="F23" s="2">
        <v>-0.16980000000000001</v>
      </c>
      <c r="G23" s="2">
        <v>-0.13039999999999999</v>
      </c>
      <c r="H23" s="2">
        <v>-0.11849999999999999</v>
      </c>
      <c r="I23" s="2">
        <v>-0.16039999999999999</v>
      </c>
      <c r="J23" s="2">
        <v>-5.8900000000000001E-2</v>
      </c>
    </row>
    <row r="24" spans="1:42" ht="19" x14ac:dyDescent="0.25">
      <c r="A24" s="5" t="s">
        <v>21</v>
      </c>
      <c r="B24" s="1">
        <v>291000</v>
      </c>
      <c r="C24" s="1">
        <v>1337000</v>
      </c>
      <c r="D24" s="1">
        <v>1569000</v>
      </c>
      <c r="E24" s="1">
        <v>1887000</v>
      </c>
      <c r="F24" s="1">
        <v>3889000</v>
      </c>
      <c r="G24" s="1">
        <v>1089000</v>
      </c>
      <c r="H24" s="1">
        <v>6321000</v>
      </c>
      <c r="I24" s="1">
        <v>11916000</v>
      </c>
      <c r="J24" s="1">
        <v>14763000</v>
      </c>
    </row>
    <row r="25" spans="1:42" ht="20" x14ac:dyDescent="0.25">
      <c r="A25" s="7" t="s">
        <v>22</v>
      </c>
      <c r="B25" s="11">
        <v>-78561000</v>
      </c>
      <c r="C25" s="11">
        <v>-183231000</v>
      </c>
      <c r="D25" s="11">
        <v>-213752000</v>
      </c>
      <c r="E25" s="11">
        <v>-245066000</v>
      </c>
      <c r="F25" s="11">
        <v>-177602000</v>
      </c>
      <c r="G25" s="11">
        <v>-178362000</v>
      </c>
      <c r="H25" s="11">
        <v>-200987000</v>
      </c>
      <c r="I25" s="11">
        <v>-282076000</v>
      </c>
      <c r="J25" s="11">
        <v>-143259000</v>
      </c>
      <c r="N25" s="29" t="s">
        <v>123</v>
      </c>
    </row>
    <row r="26" spans="1:42" s="20" customFormat="1" ht="19" x14ac:dyDescent="0.25">
      <c r="A26" s="16" t="s">
        <v>96</v>
      </c>
      <c r="B26" s="17" t="e">
        <f>(B25/A25)-1</f>
        <v>#VALUE!</v>
      </c>
      <c r="C26" s="17">
        <f t="shared" ref="C26:J26" si="1">(C25/B25)-1</f>
        <v>1.332340474281132</v>
      </c>
      <c r="D26" s="17">
        <f t="shared" si="1"/>
        <v>0.16657115881046325</v>
      </c>
      <c r="E26" s="17">
        <f t="shared" si="1"/>
        <v>0.14649687488304197</v>
      </c>
      <c r="F26" s="17">
        <f t="shared" si="1"/>
        <v>-0.27528910579190913</v>
      </c>
      <c r="G26" s="17">
        <f t="shared" si="1"/>
        <v>4.2792310897399322E-3</v>
      </c>
      <c r="H26" s="17">
        <f t="shared" si="1"/>
        <v>0.12684876823538649</v>
      </c>
      <c r="I26" s="17">
        <f t="shared" si="1"/>
        <v>0.40345395473339063</v>
      </c>
      <c r="J26" s="18">
        <f t="shared" si="1"/>
        <v>-0.4921262354826359</v>
      </c>
      <c r="K26" s="18"/>
      <c r="L26" s="18"/>
      <c r="M26" s="18"/>
      <c r="N26" s="21">
        <f>(J26+I26+H26+G26+F26)/10</f>
        <v>-2.3283338721602799E-2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P26" s="21"/>
    </row>
    <row r="27" spans="1:42" ht="19" x14ac:dyDescent="0.25">
      <c r="A27" s="5" t="s">
        <v>23</v>
      </c>
      <c r="B27" s="2">
        <v>-1.8384</v>
      </c>
      <c r="C27" s="2">
        <v>-1.0503</v>
      </c>
      <c r="D27" s="2">
        <v>-0.4854</v>
      </c>
      <c r="E27" s="2">
        <v>-0.33660000000000001</v>
      </c>
      <c r="F27" s="2">
        <v>-0.1736</v>
      </c>
      <c r="G27" s="2">
        <v>-0.13120000000000001</v>
      </c>
      <c r="H27" s="2">
        <v>-0.12230000000000001</v>
      </c>
      <c r="I27" s="2">
        <v>-0.16750000000000001</v>
      </c>
      <c r="J27" s="2">
        <v>-6.5699999999999995E-2</v>
      </c>
    </row>
    <row r="28" spans="1:42" ht="20" x14ac:dyDescent="0.25">
      <c r="A28" s="5" t="s">
        <v>24</v>
      </c>
      <c r="B28" s="12">
        <v>-0.51</v>
      </c>
      <c r="C28" s="12">
        <v>-1.26</v>
      </c>
      <c r="D28" s="12">
        <v>-2.59</v>
      </c>
      <c r="E28" s="12">
        <v>-1.26</v>
      </c>
      <c r="F28" s="12">
        <v>-0.84</v>
      </c>
      <c r="G28" s="12">
        <v>-0.77</v>
      </c>
      <c r="H28" s="12">
        <v>-0.79</v>
      </c>
      <c r="I28" s="12">
        <v>-1.05</v>
      </c>
      <c r="J28" s="12">
        <v>-0.5</v>
      </c>
      <c r="N28" s="29" t="s">
        <v>99</v>
      </c>
    </row>
    <row r="29" spans="1:42" ht="19" x14ac:dyDescent="0.25">
      <c r="A29" s="5" t="s">
        <v>25</v>
      </c>
      <c r="B29" s="12">
        <v>-0.51</v>
      </c>
      <c r="C29" s="12">
        <v>-1.26</v>
      </c>
      <c r="D29" s="12">
        <v>-2.59</v>
      </c>
      <c r="E29" s="12">
        <v>-1.26</v>
      </c>
      <c r="F29" s="12">
        <v>-0.84</v>
      </c>
      <c r="G29" s="12">
        <v>-0.77</v>
      </c>
      <c r="H29" s="12">
        <v>-0.79</v>
      </c>
      <c r="I29" s="12">
        <v>-1.05</v>
      </c>
      <c r="J29" s="12">
        <v>-0.5</v>
      </c>
      <c r="N29" s="30">
        <f>O51/J25</f>
        <v>-62.243907887113551</v>
      </c>
    </row>
    <row r="30" spans="1:42" ht="19" x14ac:dyDescent="0.25">
      <c r="A30" s="5" t="s">
        <v>26</v>
      </c>
      <c r="B30" s="1">
        <v>155435000</v>
      </c>
      <c r="C30" s="1">
        <v>145719000</v>
      </c>
      <c r="D30" s="1">
        <v>82460000</v>
      </c>
      <c r="E30" s="1">
        <v>194714000</v>
      </c>
      <c r="F30" s="1">
        <v>211609000</v>
      </c>
      <c r="G30" s="1">
        <v>232042000</v>
      </c>
      <c r="H30" s="1">
        <v>252820000</v>
      </c>
      <c r="I30" s="1">
        <v>267824000</v>
      </c>
      <c r="J30" s="1">
        <v>285882000</v>
      </c>
    </row>
    <row r="31" spans="1:42" ht="19" x14ac:dyDescent="0.25">
      <c r="A31" s="5" t="s">
        <v>27</v>
      </c>
      <c r="B31" s="1">
        <v>155435000</v>
      </c>
      <c r="C31" s="1">
        <v>145719000</v>
      </c>
      <c r="D31" s="1">
        <v>82460000</v>
      </c>
      <c r="E31" s="1">
        <v>194714000</v>
      </c>
      <c r="F31" s="1">
        <v>211609000</v>
      </c>
      <c r="G31" s="1">
        <v>232042000</v>
      </c>
      <c r="H31" s="1">
        <v>252820000</v>
      </c>
      <c r="I31" s="1">
        <v>267824000</v>
      </c>
      <c r="J31" s="1">
        <v>285882000</v>
      </c>
    </row>
    <row r="32" spans="1:42" ht="19" x14ac:dyDescent="0.25">
      <c r="A32" s="5" t="s">
        <v>28</v>
      </c>
      <c r="B32" s="13" t="s">
        <v>93</v>
      </c>
      <c r="C32" s="13" t="s">
        <v>93</v>
      </c>
      <c r="D32" s="13" t="s">
        <v>93</v>
      </c>
      <c r="E32" s="13" t="s">
        <v>93</v>
      </c>
      <c r="F32" s="13" t="s">
        <v>93</v>
      </c>
      <c r="G32" s="13" t="s">
        <v>93</v>
      </c>
      <c r="H32" s="13" t="s">
        <v>93</v>
      </c>
      <c r="I32" s="13" t="s">
        <v>93</v>
      </c>
      <c r="J32" s="13" t="s">
        <v>93</v>
      </c>
    </row>
    <row r="33" spans="1:16" ht="21" x14ac:dyDescent="0.25">
      <c r="A33" s="4" t="s">
        <v>29</v>
      </c>
      <c r="B33" s="9" t="s">
        <v>91</v>
      </c>
      <c r="C33" s="9" t="s">
        <v>91</v>
      </c>
      <c r="D33" s="9" t="s">
        <v>91</v>
      </c>
      <c r="E33" s="9" t="s">
        <v>91</v>
      </c>
      <c r="F33" s="9" t="s">
        <v>91</v>
      </c>
      <c r="G33" s="9" t="s">
        <v>91</v>
      </c>
      <c r="H33" s="9" t="s">
        <v>91</v>
      </c>
      <c r="I33" s="9" t="s">
        <v>91</v>
      </c>
      <c r="J33" s="9" t="s">
        <v>91</v>
      </c>
      <c r="N33" s="31" t="s">
        <v>100</v>
      </c>
      <c r="O33" s="32"/>
      <c r="P33" s="32"/>
    </row>
    <row r="34" spans="1:16" ht="20" x14ac:dyDescent="0.25">
      <c r="A34" s="5" t="s">
        <v>30</v>
      </c>
      <c r="B34" s="1">
        <v>130885000</v>
      </c>
      <c r="C34" s="1">
        <v>192707000</v>
      </c>
      <c r="D34" s="1">
        <v>604742000</v>
      </c>
      <c r="E34" s="1">
        <v>183675000</v>
      </c>
      <c r="F34" s="1">
        <v>244057000</v>
      </c>
      <c r="G34" s="1">
        <v>447990000</v>
      </c>
      <c r="H34" s="1">
        <v>362635000</v>
      </c>
      <c r="I34" s="1">
        <v>337147000</v>
      </c>
      <c r="J34" s="1">
        <v>466199000</v>
      </c>
      <c r="N34" s="33" t="s">
        <v>101</v>
      </c>
      <c r="O34" s="34">
        <f>J15</f>
        <v>36677000</v>
      </c>
      <c r="P34" s="32"/>
    </row>
    <row r="35" spans="1:16" ht="20" x14ac:dyDescent="0.25">
      <c r="A35" s="5" t="s">
        <v>31</v>
      </c>
      <c r="B35" s="1" t="s">
        <v>92</v>
      </c>
      <c r="C35" s="1" t="s">
        <v>92</v>
      </c>
      <c r="D35" s="1" t="s">
        <v>92</v>
      </c>
      <c r="E35" s="1">
        <v>362986000</v>
      </c>
      <c r="F35" s="1">
        <v>353289000</v>
      </c>
      <c r="G35" s="1">
        <v>749482000</v>
      </c>
      <c r="H35" s="1">
        <v>936518000</v>
      </c>
      <c r="I35" s="1">
        <v>916388000</v>
      </c>
      <c r="J35" s="1">
        <v>947073000</v>
      </c>
      <c r="N35" s="33" t="s">
        <v>102</v>
      </c>
      <c r="O35" s="34">
        <f>J52</f>
        <v>35098000</v>
      </c>
      <c r="P35" s="32"/>
    </row>
    <row r="36" spans="1:16" ht="20" x14ac:dyDescent="0.25">
      <c r="A36" s="5" t="s">
        <v>32</v>
      </c>
      <c r="B36" s="1">
        <v>130885000</v>
      </c>
      <c r="C36" s="1">
        <v>192707000</v>
      </c>
      <c r="D36" s="1">
        <v>604742000</v>
      </c>
      <c r="E36" s="1">
        <v>546661000</v>
      </c>
      <c r="F36" s="1">
        <v>597346000</v>
      </c>
      <c r="G36" s="1">
        <v>1197472000</v>
      </c>
      <c r="H36" s="1">
        <v>1299153000</v>
      </c>
      <c r="I36" s="1">
        <v>1253535000</v>
      </c>
      <c r="J36" s="1">
        <v>1413272000</v>
      </c>
      <c r="N36" s="33" t="s">
        <v>103</v>
      </c>
      <c r="O36" s="34">
        <f>J57</f>
        <v>880258000</v>
      </c>
      <c r="P36" s="32"/>
    </row>
    <row r="37" spans="1:16" ht="20" x14ac:dyDescent="0.25">
      <c r="A37" s="5" t="s">
        <v>33</v>
      </c>
      <c r="B37" s="1">
        <v>14835000</v>
      </c>
      <c r="C37" s="1">
        <v>59032000</v>
      </c>
      <c r="D37" s="1">
        <v>126324000</v>
      </c>
      <c r="E37" s="1">
        <v>168978000</v>
      </c>
      <c r="F37" s="1">
        <v>243001000</v>
      </c>
      <c r="G37" s="1">
        <v>378729000</v>
      </c>
      <c r="H37" s="1">
        <v>458643000</v>
      </c>
      <c r="I37" s="1">
        <v>460879000</v>
      </c>
      <c r="J37" s="1">
        <v>542144000</v>
      </c>
      <c r="N37" s="35" t="s">
        <v>104</v>
      </c>
      <c r="O37" s="36">
        <f>O34/(O35+O36)</f>
        <v>4.0068563487867019E-2</v>
      </c>
      <c r="P37" s="32"/>
    </row>
    <row r="38" spans="1:16" ht="20" x14ac:dyDescent="0.25">
      <c r="A38" s="5" t="s">
        <v>34</v>
      </c>
      <c r="B38" s="1">
        <v>7892000</v>
      </c>
      <c r="C38" s="1">
        <v>21605000</v>
      </c>
      <c r="D38" s="1">
        <v>20649000</v>
      </c>
      <c r="E38" s="1">
        <v>23498000</v>
      </c>
      <c r="F38" s="1">
        <v>34497000</v>
      </c>
      <c r="G38" s="1">
        <v>44687000</v>
      </c>
      <c r="H38" s="1">
        <v>38518000</v>
      </c>
      <c r="I38" s="1">
        <v>46733000</v>
      </c>
      <c r="J38" s="1">
        <v>38942000</v>
      </c>
      <c r="N38" s="33" t="s">
        <v>105</v>
      </c>
      <c r="O38" s="34">
        <f>J24</f>
        <v>14763000</v>
      </c>
      <c r="P38" s="32"/>
    </row>
    <row r="39" spans="1:16" ht="20" x14ac:dyDescent="0.25">
      <c r="A39" s="5" t="s">
        <v>35</v>
      </c>
      <c r="B39" s="1">
        <v>10324000</v>
      </c>
      <c r="C39" s="1">
        <v>20626000</v>
      </c>
      <c r="D39" s="1">
        <v>36355000</v>
      </c>
      <c r="E39" s="1">
        <v>40944000</v>
      </c>
      <c r="F39" s="1">
        <v>69989000</v>
      </c>
      <c r="G39" s="1">
        <v>80939000</v>
      </c>
      <c r="H39" s="1">
        <v>94078000</v>
      </c>
      <c r="I39" s="1">
        <v>147019000</v>
      </c>
      <c r="J39" s="1">
        <v>197821000</v>
      </c>
      <c r="N39" s="33" t="s">
        <v>19</v>
      </c>
      <c r="O39" s="34">
        <f>J22</f>
        <v>-128496000</v>
      </c>
      <c r="P39" s="32"/>
    </row>
    <row r="40" spans="1:16" ht="20" x14ac:dyDescent="0.25">
      <c r="A40" s="6" t="s">
        <v>36</v>
      </c>
      <c r="B40" s="10">
        <v>163936000</v>
      </c>
      <c r="C40" s="10">
        <v>293970000</v>
      </c>
      <c r="D40" s="10">
        <v>788070000</v>
      </c>
      <c r="E40" s="10">
        <v>780081000</v>
      </c>
      <c r="F40" s="10">
        <v>944833000</v>
      </c>
      <c r="G40" s="10">
        <v>1701827000</v>
      </c>
      <c r="H40" s="10">
        <v>1890392000</v>
      </c>
      <c r="I40" s="10">
        <v>1908166000</v>
      </c>
      <c r="J40" s="10">
        <v>2192179000</v>
      </c>
      <c r="N40" s="35" t="s">
        <v>106</v>
      </c>
      <c r="O40" s="36">
        <f>O38/O39</f>
        <v>-0.11489073589839373</v>
      </c>
      <c r="P40" s="32"/>
    </row>
    <row r="41" spans="1:16" ht="20" x14ac:dyDescent="0.25">
      <c r="A41" s="5" t="s">
        <v>37</v>
      </c>
      <c r="B41" s="1">
        <v>12153000</v>
      </c>
      <c r="C41" s="1">
        <v>39859000</v>
      </c>
      <c r="D41" s="1">
        <v>52629000</v>
      </c>
      <c r="E41" s="1">
        <v>81695000</v>
      </c>
      <c r="F41" s="1">
        <v>89142000</v>
      </c>
      <c r="G41" s="1">
        <v>125353000</v>
      </c>
      <c r="H41" s="1">
        <v>235594000</v>
      </c>
      <c r="I41" s="1">
        <v>297709000</v>
      </c>
      <c r="J41" s="1">
        <v>307045000</v>
      </c>
      <c r="N41" s="35" t="s">
        <v>107</v>
      </c>
      <c r="O41" s="36">
        <f>O37*(1-O40)</f>
        <v>4.4672070233379567E-2</v>
      </c>
      <c r="P41" s="32"/>
    </row>
    <row r="42" spans="1:16" ht="19" x14ac:dyDescent="0.25">
      <c r="A42" s="5" t="s">
        <v>38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>
        <v>10997000</v>
      </c>
      <c r="H42" s="1">
        <v>37584000</v>
      </c>
      <c r="I42" s="1">
        <v>358736000</v>
      </c>
      <c r="J42" s="1">
        <v>358736000</v>
      </c>
      <c r="N42" s="33"/>
      <c r="O42" s="32"/>
      <c r="P42" s="32"/>
    </row>
    <row r="43" spans="1:16" ht="40" x14ac:dyDescent="0.25">
      <c r="A43" s="5" t="s">
        <v>39</v>
      </c>
      <c r="B43" s="1" t="s">
        <v>92</v>
      </c>
      <c r="C43" s="1">
        <v>8284000</v>
      </c>
      <c r="D43" s="1">
        <v>6980000</v>
      </c>
      <c r="E43" s="1">
        <v>6560000</v>
      </c>
      <c r="F43" s="1">
        <v>5057000</v>
      </c>
      <c r="G43" s="1">
        <v>20118000</v>
      </c>
      <c r="H43" s="1">
        <v>58257000</v>
      </c>
      <c r="I43" s="1">
        <v>76648000</v>
      </c>
      <c r="J43" s="1">
        <v>62646000</v>
      </c>
      <c r="N43" s="31" t="s">
        <v>108</v>
      </c>
      <c r="O43" s="32"/>
      <c r="P43" s="32"/>
    </row>
    <row r="44" spans="1:16" ht="20" x14ac:dyDescent="0.25">
      <c r="A44" s="5" t="s">
        <v>40</v>
      </c>
      <c r="B44" s="1" t="s">
        <v>92</v>
      </c>
      <c r="C44" s="1">
        <v>8284000</v>
      </c>
      <c r="D44" s="1">
        <v>6980000</v>
      </c>
      <c r="E44" s="1">
        <v>6560000</v>
      </c>
      <c r="F44" s="1">
        <v>5057000</v>
      </c>
      <c r="G44" s="1">
        <v>31115000</v>
      </c>
      <c r="H44" s="1">
        <v>95841000</v>
      </c>
      <c r="I44" s="1">
        <v>435384000</v>
      </c>
      <c r="J44" s="1">
        <v>421382000</v>
      </c>
      <c r="N44" s="33" t="s">
        <v>109</v>
      </c>
      <c r="O44" s="37">
        <v>4.2209999999999998E-2</v>
      </c>
      <c r="P44" s="32"/>
    </row>
    <row r="45" spans="1:16" ht="20" x14ac:dyDescent="0.25">
      <c r="A45" s="5" t="s">
        <v>41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N45" s="33" t="s">
        <v>110</v>
      </c>
      <c r="O45" s="32">
        <v>1.31</v>
      </c>
      <c r="P45" s="32"/>
    </row>
    <row r="46" spans="1:16" ht="20" x14ac:dyDescent="0.25">
      <c r="A46" s="5" t="s">
        <v>42</v>
      </c>
      <c r="B46" s="1">
        <v>2525000</v>
      </c>
      <c r="C46" s="1">
        <v>5529000</v>
      </c>
      <c r="D46" s="1">
        <v>536000</v>
      </c>
      <c r="E46" s="1">
        <v>844000</v>
      </c>
      <c r="F46" s="1">
        <v>1060000</v>
      </c>
      <c r="G46" s="1">
        <v>1060000</v>
      </c>
      <c r="H46" s="1" t="s">
        <v>92</v>
      </c>
      <c r="I46" s="1" t="s">
        <v>92</v>
      </c>
      <c r="J46" s="1" t="s">
        <v>92</v>
      </c>
      <c r="N46" s="33" t="s">
        <v>111</v>
      </c>
      <c r="O46" s="37">
        <v>8.5099999999999995E-2</v>
      </c>
      <c r="P46" s="32"/>
    </row>
    <row r="47" spans="1:16" ht="20" x14ac:dyDescent="0.25">
      <c r="A47" s="5" t="s">
        <v>43</v>
      </c>
      <c r="B47" s="1">
        <v>6390000</v>
      </c>
      <c r="C47" s="1">
        <v>14177000</v>
      </c>
      <c r="D47" s="1">
        <v>22568000</v>
      </c>
      <c r="E47" s="1">
        <v>30565000</v>
      </c>
      <c r="F47" s="1">
        <v>39315000</v>
      </c>
      <c r="G47" s="1">
        <v>113670000</v>
      </c>
      <c r="H47" s="1">
        <v>142377000</v>
      </c>
      <c r="I47" s="1">
        <v>178181000</v>
      </c>
      <c r="J47" s="1">
        <v>214709000</v>
      </c>
      <c r="N47" s="35" t="s">
        <v>112</v>
      </c>
      <c r="O47" s="38">
        <f>(O44)+((O45)*(O46-O44))</f>
        <v>9.8395899999999994E-2</v>
      </c>
      <c r="P47" s="32"/>
    </row>
    <row r="48" spans="1:16" ht="19" x14ac:dyDescent="0.25">
      <c r="A48" s="5" t="s">
        <v>44</v>
      </c>
      <c r="B48" s="1">
        <v>21068000</v>
      </c>
      <c r="C48" s="1">
        <v>67849000</v>
      </c>
      <c r="D48" s="1">
        <v>82713000</v>
      </c>
      <c r="E48" s="1">
        <v>119664000</v>
      </c>
      <c r="F48" s="1">
        <v>134574000</v>
      </c>
      <c r="G48" s="1">
        <v>271198000</v>
      </c>
      <c r="H48" s="1">
        <v>473812000</v>
      </c>
      <c r="I48" s="1">
        <v>911274000</v>
      </c>
      <c r="J48" s="1">
        <v>943136000</v>
      </c>
      <c r="N48" s="33"/>
      <c r="O48" s="32"/>
      <c r="P48" s="32"/>
    </row>
    <row r="49" spans="1:17" ht="40" x14ac:dyDescent="0.25">
      <c r="A49" s="5" t="s">
        <v>45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N49" s="39" t="s">
        <v>113</v>
      </c>
      <c r="O49" s="40" t="s">
        <v>114</v>
      </c>
      <c r="P49" s="40" t="s">
        <v>115</v>
      </c>
    </row>
    <row r="50" spans="1:17" ht="20" x14ac:dyDescent="0.25">
      <c r="A50" s="7" t="s">
        <v>46</v>
      </c>
      <c r="B50" s="11">
        <v>185004000</v>
      </c>
      <c r="C50" s="11">
        <v>361819000</v>
      </c>
      <c r="D50" s="11">
        <v>870783000</v>
      </c>
      <c r="E50" s="11">
        <v>899745000</v>
      </c>
      <c r="F50" s="11">
        <v>1079407000</v>
      </c>
      <c r="G50" s="11">
        <v>1973025000</v>
      </c>
      <c r="H50" s="11">
        <v>2364204000</v>
      </c>
      <c r="I50" s="11">
        <v>2819440000</v>
      </c>
      <c r="J50" s="11">
        <v>3135315000</v>
      </c>
      <c r="N50" s="33" t="s">
        <v>116</v>
      </c>
      <c r="O50" s="34">
        <f>O35+O36</f>
        <v>915356000</v>
      </c>
      <c r="P50" s="41">
        <f>O50/O52</f>
        <v>9.3096303673300684E-2</v>
      </c>
      <c r="Q50" s="42" t="s">
        <v>117</v>
      </c>
    </row>
    <row r="51" spans="1:17" ht="20" x14ac:dyDescent="0.25">
      <c r="A51" s="5" t="s">
        <v>47</v>
      </c>
      <c r="B51" s="1">
        <v>7518000</v>
      </c>
      <c r="C51" s="1">
        <v>11007000</v>
      </c>
      <c r="D51" s="1">
        <v>38187000</v>
      </c>
      <c r="E51" s="1">
        <v>52719000</v>
      </c>
      <c r="F51" s="1">
        <v>84420000</v>
      </c>
      <c r="G51" s="1">
        <v>103462000</v>
      </c>
      <c r="H51" s="1">
        <v>77651000</v>
      </c>
      <c r="I51" s="1">
        <v>67530000</v>
      </c>
      <c r="J51" s="1">
        <v>70704000</v>
      </c>
      <c r="N51" s="33" t="s">
        <v>118</v>
      </c>
      <c r="O51" s="34">
        <v>8917000000</v>
      </c>
      <c r="P51" s="41">
        <f>O51/O52</f>
        <v>0.90690369632669932</v>
      </c>
      <c r="Q51" s="42" t="s">
        <v>119</v>
      </c>
    </row>
    <row r="52" spans="1:17" ht="20" x14ac:dyDescent="0.25">
      <c r="A52" s="5" t="s">
        <v>48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>
        <v>32231000</v>
      </c>
      <c r="J52" s="1">
        <v>35098000</v>
      </c>
      <c r="N52" s="33" t="s">
        <v>120</v>
      </c>
      <c r="O52" s="34">
        <f>O50+O51</f>
        <v>9832356000</v>
      </c>
      <c r="P52" s="32"/>
    </row>
    <row r="53" spans="1:17" ht="19" x14ac:dyDescent="0.25">
      <c r="A53" s="5" t="s">
        <v>49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>
        <v>4097000</v>
      </c>
      <c r="J53" s="1">
        <v>6312000</v>
      </c>
      <c r="N53" s="33"/>
      <c r="O53" s="32"/>
      <c r="P53" s="32"/>
    </row>
    <row r="54" spans="1:17" ht="20" x14ac:dyDescent="0.25">
      <c r="A54" s="5" t="s">
        <v>50</v>
      </c>
      <c r="B54" s="1">
        <v>7933000</v>
      </c>
      <c r="C54" s="1">
        <v>32199000</v>
      </c>
      <c r="D54" s="1">
        <v>94514000</v>
      </c>
      <c r="E54" s="1">
        <v>158095000</v>
      </c>
      <c r="F54" s="1">
        <v>209377000</v>
      </c>
      <c r="G54" s="1">
        <v>266584000</v>
      </c>
      <c r="H54" s="1">
        <v>356011000</v>
      </c>
      <c r="I54" s="1">
        <v>438321000</v>
      </c>
      <c r="J54" s="1">
        <v>572985000</v>
      </c>
      <c r="N54" s="43" t="s">
        <v>121</v>
      </c>
      <c r="O54" s="32"/>
      <c r="P54" s="32"/>
    </row>
    <row r="55" spans="1:17" ht="20" x14ac:dyDescent="0.25">
      <c r="A55" s="5" t="s">
        <v>51</v>
      </c>
      <c r="B55" s="1">
        <v>13706000</v>
      </c>
      <c r="C55" s="1">
        <v>32231000</v>
      </c>
      <c r="D55" s="1">
        <v>51831000</v>
      </c>
      <c r="E55" s="1">
        <v>62311000</v>
      </c>
      <c r="F55" s="1">
        <v>87047000</v>
      </c>
      <c r="G55" s="1">
        <v>139770000</v>
      </c>
      <c r="H55" s="1">
        <v>181079000</v>
      </c>
      <c r="I55" s="1">
        <v>222571000</v>
      </c>
      <c r="J55" s="1">
        <v>273533000</v>
      </c>
      <c r="N55" s="35" t="s">
        <v>122</v>
      </c>
      <c r="O55" s="36">
        <f>(P50*O37)+(P51*O47)</f>
        <v>9.2965840567611674E-2</v>
      </c>
      <c r="P55" s="32"/>
    </row>
    <row r="56" spans="1:17" ht="19" x14ac:dyDescent="0.25">
      <c r="A56" s="6" t="s">
        <v>52</v>
      </c>
      <c r="B56" s="10">
        <v>29157000</v>
      </c>
      <c r="C56" s="10">
        <v>75437000</v>
      </c>
      <c r="D56" s="10">
        <v>184532000</v>
      </c>
      <c r="E56" s="10">
        <v>273125000</v>
      </c>
      <c r="F56" s="10">
        <v>380844000</v>
      </c>
      <c r="G56" s="10">
        <v>509816000</v>
      </c>
      <c r="H56" s="10">
        <v>614741000</v>
      </c>
      <c r="I56" s="10">
        <v>760653000</v>
      </c>
      <c r="J56" s="10">
        <v>952320000</v>
      </c>
    </row>
    <row r="57" spans="1:17" ht="19" x14ac:dyDescent="0.25">
      <c r="A57" s="5" t="s">
        <v>53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>
        <v>449828000</v>
      </c>
      <c r="H57" s="1">
        <v>477007000</v>
      </c>
      <c r="I57" s="1">
        <v>876175000</v>
      </c>
      <c r="J57" s="1">
        <v>880258000</v>
      </c>
    </row>
    <row r="58" spans="1:17" ht="19" x14ac:dyDescent="0.25">
      <c r="A58" s="5" t="s">
        <v>50</v>
      </c>
      <c r="B58" s="1">
        <v>8894000</v>
      </c>
      <c r="C58" s="1">
        <v>41470000</v>
      </c>
      <c r="D58" s="1">
        <v>121690000</v>
      </c>
      <c r="E58" s="1">
        <v>145031000</v>
      </c>
      <c r="F58" s="1">
        <v>196632000</v>
      </c>
      <c r="G58" s="1">
        <v>269336000</v>
      </c>
      <c r="H58" s="1">
        <v>341277000</v>
      </c>
      <c r="I58" s="1">
        <v>405376000</v>
      </c>
      <c r="J58" s="1">
        <v>517296000</v>
      </c>
    </row>
    <row r="59" spans="1:17" ht="19" x14ac:dyDescent="0.25">
      <c r="A59" s="5" t="s">
        <v>54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>
        <v>5323000</v>
      </c>
      <c r="I59" s="1" t="s">
        <v>92</v>
      </c>
      <c r="J59" s="1" t="s">
        <v>92</v>
      </c>
    </row>
    <row r="60" spans="1:17" ht="19" x14ac:dyDescent="0.25">
      <c r="A60" s="5" t="s">
        <v>55</v>
      </c>
      <c r="B60" s="1">
        <v>263040000</v>
      </c>
      <c r="C60" s="1">
        <v>544742000</v>
      </c>
      <c r="D60" s="1">
        <v>1207000</v>
      </c>
      <c r="E60" s="1">
        <v>3159000</v>
      </c>
      <c r="F60" s="1">
        <v>4025000</v>
      </c>
      <c r="G60" s="1">
        <v>6265000</v>
      </c>
      <c r="H60" s="1">
        <v>95738000</v>
      </c>
      <c r="I60" s="1">
        <v>27230000</v>
      </c>
      <c r="J60" s="1">
        <v>31105000</v>
      </c>
    </row>
    <row r="61" spans="1:17" ht="19" x14ac:dyDescent="0.25">
      <c r="A61" s="5" t="s">
        <v>56</v>
      </c>
      <c r="B61" s="1">
        <v>271934000</v>
      </c>
      <c r="C61" s="1">
        <v>586212000</v>
      </c>
      <c r="D61" s="1">
        <v>122897000</v>
      </c>
      <c r="E61" s="1">
        <v>148190000</v>
      </c>
      <c r="F61" s="1">
        <v>200657000</v>
      </c>
      <c r="G61" s="1">
        <v>725429000</v>
      </c>
      <c r="H61" s="1">
        <v>919345000</v>
      </c>
      <c r="I61" s="1">
        <v>1308781000</v>
      </c>
      <c r="J61" s="1">
        <v>1428659000</v>
      </c>
    </row>
    <row r="62" spans="1:17" ht="19" x14ac:dyDescent="0.25">
      <c r="A62" s="5" t="s">
        <v>57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</row>
    <row r="63" spans="1:17" ht="19" x14ac:dyDescent="0.25">
      <c r="A63" s="6" t="s">
        <v>58</v>
      </c>
      <c r="B63" s="10">
        <v>301091000</v>
      </c>
      <c r="C63" s="10">
        <v>661649000</v>
      </c>
      <c r="D63" s="10">
        <v>307429000</v>
      </c>
      <c r="E63" s="10">
        <v>421315000</v>
      </c>
      <c r="F63" s="10">
        <v>581501000</v>
      </c>
      <c r="G63" s="10">
        <v>1235245000</v>
      </c>
      <c r="H63" s="10">
        <v>1534086000</v>
      </c>
      <c r="I63" s="10">
        <v>2069434000</v>
      </c>
      <c r="J63" s="10">
        <v>2380979000</v>
      </c>
    </row>
    <row r="64" spans="1:17" ht="19" x14ac:dyDescent="0.25">
      <c r="A64" s="5" t="s">
        <v>59</v>
      </c>
      <c r="B64" s="1">
        <v>3000</v>
      </c>
      <c r="C64" s="1">
        <v>4000</v>
      </c>
      <c r="D64" s="1">
        <v>19000</v>
      </c>
      <c r="E64" s="1">
        <v>20000</v>
      </c>
      <c r="F64" s="1">
        <v>22000</v>
      </c>
      <c r="G64" s="1">
        <v>24000</v>
      </c>
      <c r="H64" s="1">
        <v>26000</v>
      </c>
      <c r="I64" s="1">
        <v>28000</v>
      </c>
      <c r="J64" s="1">
        <v>29000</v>
      </c>
    </row>
    <row r="65" spans="1:10" ht="19" x14ac:dyDescent="0.25">
      <c r="A65" s="5" t="s">
        <v>60</v>
      </c>
      <c r="B65" s="1">
        <v>-128233000</v>
      </c>
      <c r="C65" s="1">
        <v>-341583000</v>
      </c>
      <c r="D65" s="1">
        <v>-555335000</v>
      </c>
      <c r="E65" s="1">
        <v>-802480000</v>
      </c>
      <c r="F65" s="1">
        <v>-980082000</v>
      </c>
      <c r="G65" s="1">
        <v>-1081949000</v>
      </c>
      <c r="H65" s="1">
        <v>-1282936000</v>
      </c>
      <c r="I65" s="1">
        <v>-1565012000</v>
      </c>
      <c r="J65" s="1">
        <v>-1708271000</v>
      </c>
    </row>
    <row r="66" spans="1:10" ht="19" x14ac:dyDescent="0.25">
      <c r="A66" s="5" t="s">
        <v>61</v>
      </c>
      <c r="B66" s="1">
        <v>-8121000</v>
      </c>
      <c r="C66" s="1">
        <v>-22458000</v>
      </c>
      <c r="D66" s="1">
        <v>-52209000</v>
      </c>
      <c r="E66" s="1">
        <v>-1000000</v>
      </c>
      <c r="F66" s="1">
        <v>-2000000</v>
      </c>
      <c r="G66" s="1">
        <v>-204173000</v>
      </c>
      <c r="H66" s="1">
        <v>5000000</v>
      </c>
      <c r="I66" s="1">
        <v>7410000</v>
      </c>
      <c r="J66" s="1">
        <v>-8365000</v>
      </c>
    </row>
    <row r="67" spans="1:10" ht="19" x14ac:dyDescent="0.25">
      <c r="A67" s="5" t="s">
        <v>62</v>
      </c>
      <c r="B67" s="1">
        <v>20264000</v>
      </c>
      <c r="C67" s="1">
        <v>64207000</v>
      </c>
      <c r="D67" s="1">
        <v>1170879000</v>
      </c>
      <c r="E67" s="1">
        <v>1281890000</v>
      </c>
      <c r="F67" s="1">
        <v>1479966000</v>
      </c>
      <c r="G67" s="1">
        <v>2023878000</v>
      </c>
      <c r="H67" s="1">
        <v>2108028000</v>
      </c>
      <c r="I67" s="1">
        <v>2307580000</v>
      </c>
      <c r="J67" s="1">
        <v>2470943000</v>
      </c>
    </row>
    <row r="68" spans="1:10" ht="19" x14ac:dyDescent="0.25">
      <c r="A68" s="6" t="s">
        <v>63</v>
      </c>
      <c r="B68" s="10">
        <v>-116087000</v>
      </c>
      <c r="C68" s="10">
        <v>-299830000</v>
      </c>
      <c r="D68" s="10">
        <v>563354000</v>
      </c>
      <c r="E68" s="10">
        <v>478430000</v>
      </c>
      <c r="F68" s="10">
        <v>497906000</v>
      </c>
      <c r="G68" s="10">
        <v>737780000</v>
      </c>
      <c r="H68" s="10">
        <v>830118000</v>
      </c>
      <c r="I68" s="10">
        <v>750006000</v>
      </c>
      <c r="J68" s="10">
        <v>754336000</v>
      </c>
    </row>
    <row r="69" spans="1:10" ht="19" x14ac:dyDescent="0.25">
      <c r="A69" s="7" t="s">
        <v>64</v>
      </c>
      <c r="B69" s="11">
        <v>185004000</v>
      </c>
      <c r="C69" s="11">
        <v>361819000</v>
      </c>
      <c r="D69" s="11">
        <v>870783000</v>
      </c>
      <c r="E69" s="11">
        <v>899745000</v>
      </c>
      <c r="F69" s="11">
        <v>1079407000</v>
      </c>
      <c r="G69" s="11">
        <v>1973025000</v>
      </c>
      <c r="H69" s="11">
        <v>2364204000</v>
      </c>
      <c r="I69" s="11">
        <v>2819440000</v>
      </c>
      <c r="J69" s="11">
        <v>3135315000</v>
      </c>
    </row>
    <row r="70" spans="1:10" ht="19" x14ac:dyDescent="0.25">
      <c r="A70" s="5" t="s">
        <v>28</v>
      </c>
      <c r="B70" s="13" t="s">
        <v>93</v>
      </c>
      <c r="C70" s="13" t="s">
        <v>93</v>
      </c>
      <c r="D70" s="13" t="s">
        <v>93</v>
      </c>
      <c r="E70" s="13" t="s">
        <v>93</v>
      </c>
      <c r="F70" s="13" t="s">
        <v>93</v>
      </c>
      <c r="G70" s="13" t="s">
        <v>93</v>
      </c>
      <c r="H70" s="13" t="s">
        <v>93</v>
      </c>
      <c r="I70" s="13" t="s">
        <v>93</v>
      </c>
      <c r="J70" s="13" t="s">
        <v>93</v>
      </c>
    </row>
    <row r="71" spans="1:10" ht="21" x14ac:dyDescent="0.25">
      <c r="A71" s="4" t="s">
        <v>65</v>
      </c>
      <c r="B71" s="9" t="s">
        <v>91</v>
      </c>
      <c r="C71" s="9" t="s">
        <v>91</v>
      </c>
      <c r="D71" s="9" t="s">
        <v>91</v>
      </c>
      <c r="E71" s="9" t="s">
        <v>91</v>
      </c>
      <c r="F71" s="9" t="s">
        <v>91</v>
      </c>
      <c r="G71" s="9" t="s">
        <v>91</v>
      </c>
      <c r="H71" s="9" t="s">
        <v>91</v>
      </c>
      <c r="I71" s="9" t="s">
        <v>91</v>
      </c>
      <c r="J71" s="9" t="s">
        <v>91</v>
      </c>
    </row>
    <row r="72" spans="1:10" ht="19" x14ac:dyDescent="0.25">
      <c r="A72" s="5" t="s">
        <v>66</v>
      </c>
      <c r="B72" s="1">
        <v>-78561000</v>
      </c>
      <c r="C72" s="1">
        <v>-183231000</v>
      </c>
      <c r="D72" s="1">
        <v>-213752000</v>
      </c>
      <c r="E72" s="1">
        <v>-245066000</v>
      </c>
      <c r="F72" s="1">
        <v>-177602000</v>
      </c>
      <c r="G72" s="1">
        <v>-178362000</v>
      </c>
      <c r="H72" s="1">
        <v>-200987000</v>
      </c>
      <c r="I72" s="1">
        <v>-282076000</v>
      </c>
      <c r="J72" s="1">
        <v>-143259000</v>
      </c>
    </row>
    <row r="73" spans="1:10" ht="19" x14ac:dyDescent="0.25">
      <c r="A73" s="5" t="s">
        <v>13</v>
      </c>
      <c r="B73" s="1">
        <v>4431000</v>
      </c>
      <c r="C73" s="1">
        <v>15392000</v>
      </c>
      <c r="D73" s="1">
        <v>32254000</v>
      </c>
      <c r="E73" s="1">
        <v>50203000</v>
      </c>
      <c r="F73" s="1">
        <v>61744000</v>
      </c>
      <c r="G73" s="1">
        <v>70878000</v>
      </c>
      <c r="H73" s="1">
        <v>89710000</v>
      </c>
      <c r="I73" s="1">
        <v>70042000</v>
      </c>
      <c r="J73" s="1">
        <v>83151000</v>
      </c>
    </row>
    <row r="74" spans="1:10" ht="19" x14ac:dyDescent="0.25">
      <c r="A74" s="5" t="s">
        <v>67</v>
      </c>
      <c r="B74" s="1" t="s">
        <v>92</v>
      </c>
      <c r="C74" s="1" t="s">
        <v>92</v>
      </c>
      <c r="D74" s="1" t="s">
        <v>92</v>
      </c>
      <c r="E74" s="1" t="s">
        <v>92</v>
      </c>
      <c r="F74" s="1" t="s">
        <v>92</v>
      </c>
      <c r="G74" s="1">
        <v>-3696000</v>
      </c>
      <c r="H74" s="1" t="s">
        <v>92</v>
      </c>
      <c r="I74" s="1" t="s">
        <v>92</v>
      </c>
      <c r="J74" s="1" t="s">
        <v>92</v>
      </c>
    </row>
    <row r="75" spans="1:10" ht="19" x14ac:dyDescent="0.25">
      <c r="A75" s="5" t="s">
        <v>68</v>
      </c>
      <c r="B75" s="1">
        <v>8298000</v>
      </c>
      <c r="C75" s="1">
        <v>25399000</v>
      </c>
      <c r="D75" s="1">
        <v>58225000</v>
      </c>
      <c r="E75" s="1">
        <v>116668000</v>
      </c>
      <c r="F75" s="1">
        <v>150673000</v>
      </c>
      <c r="G75" s="1">
        <v>210645000</v>
      </c>
      <c r="H75" s="1">
        <v>226705000</v>
      </c>
      <c r="I75" s="1">
        <v>242344000</v>
      </c>
      <c r="J75" s="1">
        <v>286963000</v>
      </c>
    </row>
    <row r="76" spans="1:10" ht="19" x14ac:dyDescent="0.25">
      <c r="A76" s="5" t="s">
        <v>69</v>
      </c>
      <c r="B76" s="1">
        <v>-1489000</v>
      </c>
      <c r="C76" s="1">
        <v>-1532000</v>
      </c>
      <c r="D76" s="1">
        <v>104610000</v>
      </c>
      <c r="E76" s="1">
        <v>62249000</v>
      </c>
      <c r="F76" s="1">
        <v>35887000</v>
      </c>
      <c r="G76" s="1">
        <v>45270000</v>
      </c>
      <c r="H76" s="1">
        <v>45631000</v>
      </c>
      <c r="I76" s="1">
        <v>113416000</v>
      </c>
      <c r="J76" s="1">
        <v>138149000</v>
      </c>
    </row>
    <row r="77" spans="1:10" ht="19" x14ac:dyDescent="0.25">
      <c r="A77" s="5" t="s">
        <v>70</v>
      </c>
      <c r="B77" s="1">
        <v>-12038000</v>
      </c>
      <c r="C77" s="1">
        <v>-44197000</v>
      </c>
      <c r="D77" s="1">
        <v>-67292000</v>
      </c>
      <c r="E77" s="1">
        <v>-44049000</v>
      </c>
      <c r="F77" s="1">
        <v>-74505000</v>
      </c>
      <c r="G77" s="1">
        <v>-135649000</v>
      </c>
      <c r="H77" s="1">
        <v>-79442000</v>
      </c>
      <c r="I77" s="1">
        <v>410000</v>
      </c>
      <c r="J77" s="1">
        <v>-81247000</v>
      </c>
    </row>
    <row r="78" spans="1:10" ht="19" x14ac:dyDescent="0.25">
      <c r="A78" s="5" t="s">
        <v>34</v>
      </c>
      <c r="B78" s="1">
        <v>-5077000</v>
      </c>
      <c r="C78" s="1">
        <v>-13713000</v>
      </c>
      <c r="D78" s="1">
        <v>1481000</v>
      </c>
      <c r="E78" s="1">
        <v>-3776000</v>
      </c>
      <c r="F78" s="1">
        <v>-12595000</v>
      </c>
      <c r="G78" s="1">
        <v>-12289000</v>
      </c>
      <c r="H78" s="1">
        <v>2393000</v>
      </c>
      <c r="I78" s="1">
        <v>-8690000</v>
      </c>
      <c r="J78" s="1">
        <v>4118000</v>
      </c>
    </row>
    <row r="79" spans="1:10" ht="19" x14ac:dyDescent="0.25">
      <c r="A79" s="5" t="s">
        <v>47</v>
      </c>
      <c r="B79" s="1">
        <v>5243000</v>
      </c>
      <c r="C79" s="1">
        <v>3474000</v>
      </c>
      <c r="D79" s="1">
        <v>24901000</v>
      </c>
      <c r="E79" s="1">
        <v>10644000</v>
      </c>
      <c r="F79" s="1">
        <v>29278000</v>
      </c>
      <c r="G79" s="1">
        <v>14293000</v>
      </c>
      <c r="H79" s="1">
        <v>-18856000</v>
      </c>
      <c r="I79" s="1">
        <v>-14364000</v>
      </c>
      <c r="J79" s="1">
        <v>6711000</v>
      </c>
    </row>
    <row r="80" spans="1:10" ht="19" x14ac:dyDescent="0.25">
      <c r="A80" s="5" t="s">
        <v>71</v>
      </c>
      <c r="B80" s="1">
        <v>14783000</v>
      </c>
      <c r="C80" s="1">
        <v>59454000</v>
      </c>
      <c r="D80" s="1">
        <v>154224000</v>
      </c>
      <c r="E80" s="1">
        <v>105563000</v>
      </c>
      <c r="F80" s="1">
        <v>117508000</v>
      </c>
      <c r="G80" s="1">
        <v>185887000</v>
      </c>
      <c r="H80" s="1">
        <v>157136000</v>
      </c>
      <c r="I80" s="1">
        <v>168556000</v>
      </c>
      <c r="J80" s="1">
        <v>236754000</v>
      </c>
    </row>
    <row r="81" spans="1:10" ht="19" x14ac:dyDescent="0.25">
      <c r="A81" s="5" t="s">
        <v>72</v>
      </c>
      <c r="B81" s="1">
        <v>92000</v>
      </c>
      <c r="C81" s="1">
        <v>277000</v>
      </c>
      <c r="D81" s="1">
        <v>10807000</v>
      </c>
      <c r="E81" s="1">
        <v>1584000</v>
      </c>
      <c r="F81" s="1">
        <v>2054000</v>
      </c>
      <c r="G81" s="1">
        <v>19688000</v>
      </c>
      <c r="H81" s="1">
        <v>28515000</v>
      </c>
      <c r="I81" s="1">
        <v>43915000</v>
      </c>
      <c r="J81" s="1">
        <v>45123000</v>
      </c>
    </row>
    <row r="82" spans="1:10" ht="19" x14ac:dyDescent="0.25">
      <c r="A82" s="6" t="s">
        <v>73</v>
      </c>
      <c r="B82" s="10">
        <v>-67229000</v>
      </c>
      <c r="C82" s="10">
        <v>-143695000</v>
      </c>
      <c r="D82" s="10">
        <v>-7856000</v>
      </c>
      <c r="E82" s="10">
        <v>-14362000</v>
      </c>
      <c r="F82" s="10">
        <v>72756000</v>
      </c>
      <c r="G82" s="10">
        <v>164423000</v>
      </c>
      <c r="H82" s="10">
        <v>189574000</v>
      </c>
      <c r="I82" s="10">
        <v>187641000</v>
      </c>
      <c r="J82" s="10">
        <v>410127000</v>
      </c>
    </row>
    <row r="83" spans="1:10" ht="19" x14ac:dyDescent="0.25">
      <c r="A83" s="5" t="s">
        <v>74</v>
      </c>
      <c r="B83" s="1">
        <v>-12273000</v>
      </c>
      <c r="C83" s="1">
        <v>-42227000</v>
      </c>
      <c r="D83" s="1">
        <v>-39355000</v>
      </c>
      <c r="E83" s="1">
        <v>-77773000</v>
      </c>
      <c r="F83" s="1">
        <v>-65060000</v>
      </c>
      <c r="G83" s="1">
        <v>-100246000</v>
      </c>
      <c r="H83" s="1">
        <v>-96847000</v>
      </c>
      <c r="I83" s="1">
        <v>-94975000</v>
      </c>
      <c r="J83" s="1">
        <v>-102287000</v>
      </c>
    </row>
    <row r="84" spans="1:10" ht="19" x14ac:dyDescent="0.25">
      <c r="A84" s="5" t="s">
        <v>75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>
        <v>-14000000</v>
      </c>
      <c r="H84" s="1">
        <v>-52000000</v>
      </c>
      <c r="I84" s="1">
        <v>-339641000</v>
      </c>
      <c r="J84" s="1" t="s">
        <v>92</v>
      </c>
    </row>
    <row r="85" spans="1:10" ht="19" x14ac:dyDescent="0.25">
      <c r="A85" s="5" t="s">
        <v>76</v>
      </c>
      <c r="B85" s="1" t="s">
        <v>92</v>
      </c>
      <c r="C85" s="1" t="s">
        <v>92</v>
      </c>
      <c r="D85" s="1" t="s">
        <v>92</v>
      </c>
      <c r="E85" s="1">
        <v>-526717000</v>
      </c>
      <c r="F85" s="1">
        <v>-202656000</v>
      </c>
      <c r="G85" s="1">
        <v>-670357000</v>
      </c>
      <c r="H85" s="1">
        <v>-795580000</v>
      </c>
      <c r="I85" s="1">
        <v>-573959000</v>
      </c>
      <c r="J85" s="1">
        <v>-617043000</v>
      </c>
    </row>
    <row r="86" spans="1:10" ht="19" x14ac:dyDescent="0.25">
      <c r="A86" s="5" t="s">
        <v>77</v>
      </c>
      <c r="B86" s="1" t="s">
        <v>92</v>
      </c>
      <c r="C86" s="1" t="s">
        <v>92</v>
      </c>
      <c r="D86" s="1" t="s">
        <v>92</v>
      </c>
      <c r="E86" s="1">
        <v>162867000</v>
      </c>
      <c r="F86" s="1">
        <v>210557000</v>
      </c>
      <c r="G86" s="1">
        <v>273158000</v>
      </c>
      <c r="H86" s="1">
        <v>619310000</v>
      </c>
      <c r="I86" s="1">
        <v>595466000</v>
      </c>
      <c r="J86" s="1">
        <v>566647000</v>
      </c>
    </row>
    <row r="87" spans="1:10" ht="19" x14ac:dyDescent="0.25">
      <c r="A87" s="5" t="s">
        <v>78</v>
      </c>
      <c r="B87" s="1">
        <v>-3034000</v>
      </c>
      <c r="C87" s="1">
        <v>-10738000</v>
      </c>
      <c r="D87" s="1">
        <v>-2485000</v>
      </c>
      <c r="E87" s="1">
        <v>-5600000</v>
      </c>
      <c r="F87" s="1">
        <v>-2029000</v>
      </c>
      <c r="G87" s="1">
        <v>101000</v>
      </c>
      <c r="H87" s="1">
        <v>406000</v>
      </c>
      <c r="I87" s="1">
        <v>-5000000</v>
      </c>
      <c r="J87" s="1">
        <v>-600000</v>
      </c>
    </row>
    <row r="88" spans="1:10" ht="19" x14ac:dyDescent="0.25">
      <c r="A88" s="6" t="s">
        <v>79</v>
      </c>
      <c r="B88" s="10">
        <v>-15307000</v>
      </c>
      <c r="C88" s="10">
        <v>-52965000</v>
      </c>
      <c r="D88" s="10">
        <v>-41840000</v>
      </c>
      <c r="E88" s="10">
        <v>-447223000</v>
      </c>
      <c r="F88" s="10">
        <v>-59188000</v>
      </c>
      <c r="G88" s="10">
        <v>-511344000</v>
      </c>
      <c r="H88" s="10">
        <v>-324711000</v>
      </c>
      <c r="I88" s="10">
        <v>-418109000</v>
      </c>
      <c r="J88" s="10">
        <v>-153283000</v>
      </c>
    </row>
    <row r="89" spans="1:10" ht="19" x14ac:dyDescent="0.25">
      <c r="A89" s="5" t="s">
        <v>80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>
        <v>-6101000</v>
      </c>
      <c r="H89" s="1">
        <v>-11555000</v>
      </c>
      <c r="I89" s="1" t="s">
        <v>92</v>
      </c>
      <c r="J89" s="1">
        <v>-2137000</v>
      </c>
    </row>
    <row r="90" spans="1:10" ht="19" x14ac:dyDescent="0.25">
      <c r="A90" s="5" t="s">
        <v>81</v>
      </c>
      <c r="B90" s="1" t="s">
        <v>92</v>
      </c>
      <c r="C90" s="1" t="s">
        <v>92</v>
      </c>
      <c r="D90" s="1">
        <v>459425000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</row>
    <row r="91" spans="1:10" ht="19" x14ac:dyDescent="0.25">
      <c r="A91" s="5" t="s">
        <v>82</v>
      </c>
      <c r="B91" s="1">
        <v>-7202000</v>
      </c>
      <c r="C91" s="1">
        <v>-30120000</v>
      </c>
      <c r="D91" s="1" t="s">
        <v>92</v>
      </c>
      <c r="E91" s="1" t="s">
        <v>92</v>
      </c>
      <c r="F91" s="1" t="s">
        <v>92</v>
      </c>
      <c r="G91" s="1">
        <v>-20000000</v>
      </c>
      <c r="H91" s="1">
        <v>-15017000</v>
      </c>
      <c r="I91" s="1">
        <v>-135175000</v>
      </c>
      <c r="J91" s="1">
        <v>-200170000</v>
      </c>
    </row>
    <row r="92" spans="1:10" ht="19" x14ac:dyDescent="0.25">
      <c r="A92" s="5" t="s">
        <v>83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</row>
    <row r="93" spans="1:10" ht="19" x14ac:dyDescent="0.25">
      <c r="A93" s="5" t="s">
        <v>84</v>
      </c>
      <c r="B93" s="1">
        <v>170503000</v>
      </c>
      <c r="C93" s="1">
        <v>288602000</v>
      </c>
      <c r="D93" s="1">
        <v>2306000</v>
      </c>
      <c r="E93" s="1">
        <v>40518000</v>
      </c>
      <c r="F93" s="1">
        <v>46814000</v>
      </c>
      <c r="G93" s="1">
        <v>578015000</v>
      </c>
      <c r="H93" s="1">
        <v>75818000</v>
      </c>
      <c r="I93" s="1">
        <v>335412000</v>
      </c>
      <c r="J93" s="1">
        <v>74515000</v>
      </c>
    </row>
    <row r="94" spans="1:10" ht="19" x14ac:dyDescent="0.25">
      <c r="A94" s="6" t="s">
        <v>85</v>
      </c>
      <c r="B94" s="10">
        <v>163301000</v>
      </c>
      <c r="C94" s="10">
        <v>258482000</v>
      </c>
      <c r="D94" s="10">
        <v>461731000</v>
      </c>
      <c r="E94" s="10">
        <v>40518000</v>
      </c>
      <c r="F94" s="10">
        <v>46814000</v>
      </c>
      <c r="G94" s="10">
        <v>551914000</v>
      </c>
      <c r="H94" s="10">
        <v>49246000</v>
      </c>
      <c r="I94" s="10">
        <v>200237000</v>
      </c>
      <c r="J94" s="10">
        <v>-127792000</v>
      </c>
    </row>
    <row r="95" spans="1:10" ht="19" x14ac:dyDescent="0.25">
      <c r="A95" s="5" t="s">
        <v>86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</row>
    <row r="96" spans="1:10" ht="19" x14ac:dyDescent="0.25">
      <c r="A96" s="6" t="s">
        <v>87</v>
      </c>
      <c r="B96" s="10">
        <v>80765000</v>
      </c>
      <c r="C96" s="10">
        <v>61822000</v>
      </c>
      <c r="D96" s="10">
        <v>412035000</v>
      </c>
      <c r="E96" s="10">
        <v>-421067000</v>
      </c>
      <c r="F96" s="10">
        <v>60382000</v>
      </c>
      <c r="G96" s="10">
        <v>204993000</v>
      </c>
      <c r="H96" s="10">
        <v>-85891000</v>
      </c>
      <c r="I96" s="10">
        <v>-30231000</v>
      </c>
      <c r="J96" s="10">
        <v>129052000</v>
      </c>
    </row>
    <row r="97" spans="1:42" ht="19" x14ac:dyDescent="0.25">
      <c r="A97" s="5" t="s">
        <v>88</v>
      </c>
      <c r="B97" s="1">
        <v>50120000</v>
      </c>
      <c r="C97" s="1">
        <v>130885000</v>
      </c>
      <c r="D97" s="1">
        <v>192707000</v>
      </c>
      <c r="E97" s="1">
        <v>604742000</v>
      </c>
      <c r="F97" s="1">
        <v>183675000</v>
      </c>
      <c r="G97" s="1">
        <v>258820000</v>
      </c>
      <c r="H97" s="1">
        <v>463813000</v>
      </c>
      <c r="I97" s="1">
        <v>377922000</v>
      </c>
      <c r="J97" s="1">
        <v>347691000</v>
      </c>
      <c r="M97" s="44" t="s">
        <v>94</v>
      </c>
    </row>
    <row r="98" spans="1:42" ht="19" x14ac:dyDescent="0.25">
      <c r="A98" s="7" t="s">
        <v>89</v>
      </c>
      <c r="B98" s="11">
        <v>130885000</v>
      </c>
      <c r="C98" s="11">
        <v>192707000</v>
      </c>
      <c r="D98" s="11">
        <v>604742000</v>
      </c>
      <c r="E98" s="11">
        <v>183675000</v>
      </c>
      <c r="F98" s="11">
        <v>244057000</v>
      </c>
      <c r="G98" s="11">
        <v>463813000</v>
      </c>
      <c r="H98" s="11">
        <v>377922000</v>
      </c>
      <c r="I98" s="11">
        <v>347691000</v>
      </c>
      <c r="J98" s="11">
        <v>476743000</v>
      </c>
      <c r="K98" s="14">
        <v>1</v>
      </c>
      <c r="L98" s="14">
        <v>2</v>
      </c>
      <c r="M98" s="14">
        <v>2</v>
      </c>
    </row>
    <row r="99" spans="1:42" ht="20" x14ac:dyDescent="0.25">
      <c r="A99" s="5" t="s">
        <v>90</v>
      </c>
      <c r="B99" s="1">
        <v>-79502000</v>
      </c>
      <c r="C99" s="1">
        <v>-195047000</v>
      </c>
      <c r="D99" s="1">
        <v>-47211000</v>
      </c>
      <c r="E99" s="1">
        <v>-92135000</v>
      </c>
      <c r="F99" s="1">
        <v>7696000</v>
      </c>
      <c r="G99" s="1">
        <v>64177000</v>
      </c>
      <c r="H99" s="1">
        <v>92727000</v>
      </c>
      <c r="I99" s="1">
        <v>92666000</v>
      </c>
      <c r="J99" s="1">
        <v>307840000</v>
      </c>
      <c r="K99" s="45">
        <f>J99*(1+K100)</f>
        <v>394035200</v>
      </c>
      <c r="L99" s="45">
        <f>K99*(1+L100)</f>
        <v>504365056</v>
      </c>
      <c r="M99" s="45">
        <f>(L99*(1+M100))/(O55-M100)</f>
        <v>7606382531.0262985</v>
      </c>
      <c r="N99" s="46" t="s">
        <v>124</v>
      </c>
    </row>
    <row r="100" spans="1:42" s="24" customFormat="1" ht="19" x14ac:dyDescent="0.25">
      <c r="A100" s="16" t="s">
        <v>97</v>
      </c>
      <c r="B100" s="18" t="e">
        <f>(B99/A99)-1</f>
        <v>#VALUE!</v>
      </c>
      <c r="C100" s="18">
        <f t="shared" ref="C100:M100" si="2">(C99/B99)-1</f>
        <v>1.4533596639078263</v>
      </c>
      <c r="D100" s="18">
        <f t="shared" si="2"/>
        <v>-0.75795064779258337</v>
      </c>
      <c r="E100" s="18">
        <f t="shared" si="2"/>
        <v>0.95155789964203263</v>
      </c>
      <c r="F100" s="18">
        <f t="shared" si="2"/>
        <v>-1.0835296032995061</v>
      </c>
      <c r="G100" s="18">
        <f t="shared" si="2"/>
        <v>7.3390072765072762</v>
      </c>
      <c r="H100" s="18">
        <f t="shared" si="2"/>
        <v>0.44486342459136452</v>
      </c>
      <c r="I100" s="18">
        <f t="shared" si="2"/>
        <v>-6.5784507209332155E-4</v>
      </c>
      <c r="J100" s="18">
        <f t="shared" si="2"/>
        <v>2.3220382880452379</v>
      </c>
      <c r="K100" s="22">
        <v>0.28000000000000003</v>
      </c>
      <c r="L100" s="22">
        <v>0.28000000000000003</v>
      </c>
      <c r="M100" s="23">
        <v>2.5000000000000001E-2</v>
      </c>
      <c r="N100" s="21">
        <f>(J100+I100+H100+G100+F100)/10</f>
        <v>0.90217215407722795</v>
      </c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6"/>
      <c r="AN100" s="26"/>
      <c r="AO100" s="27"/>
      <c r="AP100" s="28"/>
    </row>
    <row r="101" spans="1:42" ht="19" x14ac:dyDescent="0.25">
      <c r="A101" s="5"/>
      <c r="B101" s="13"/>
      <c r="C101" s="13"/>
      <c r="D101" s="13"/>
      <c r="E101" s="13"/>
      <c r="F101" s="13"/>
      <c r="G101" s="13"/>
      <c r="H101" s="13"/>
      <c r="I101" s="13"/>
      <c r="J101" s="13"/>
      <c r="K101" s="1">
        <f>K99/(1+$O$55)^K98</f>
        <v>360519227.01935959</v>
      </c>
      <c r="L101" s="1">
        <f>L99/(1+$O$55)^L98</f>
        <v>422213205.07613224</v>
      </c>
      <c r="M101" s="1">
        <f>M99/(1+$O$55)^M98</f>
        <v>6367441814.7234144</v>
      </c>
    </row>
    <row r="103" spans="1:42" x14ac:dyDescent="0.2">
      <c r="J103" s="47" t="s">
        <v>125</v>
      </c>
      <c r="K103" s="47">
        <f>SUM(K101:M101)</f>
        <v>7150174246.8189068</v>
      </c>
    </row>
    <row r="104" spans="1:42" x14ac:dyDescent="0.2">
      <c r="J104" s="47" t="s">
        <v>126</v>
      </c>
      <c r="K104" s="47">
        <f>O50</f>
        <v>915356000</v>
      </c>
    </row>
    <row r="105" spans="1:42" x14ac:dyDescent="0.2">
      <c r="J105" s="48" t="s">
        <v>127</v>
      </c>
      <c r="K105" s="48">
        <f>J36</f>
        <v>1413272000</v>
      </c>
    </row>
    <row r="106" spans="1:42" x14ac:dyDescent="0.2">
      <c r="J106" s="49" t="s">
        <v>128</v>
      </c>
      <c r="K106" s="49">
        <f>K103-K104+K105</f>
        <v>7648090246.8189068</v>
      </c>
    </row>
    <row r="107" spans="1:42" x14ac:dyDescent="0.2">
      <c r="J107" s="48" t="s">
        <v>129</v>
      </c>
      <c r="K107" s="48">
        <v>298920000</v>
      </c>
    </row>
    <row r="108" spans="1:42" x14ac:dyDescent="0.2">
      <c r="J108" s="50" t="s">
        <v>130</v>
      </c>
      <c r="K108" s="51">
        <f>K106/K107</f>
        <v>25.585742830251931</v>
      </c>
    </row>
    <row r="109" spans="1:42" ht="17" x14ac:dyDescent="0.2">
      <c r="J109" s="52" t="s">
        <v>131</v>
      </c>
      <c r="K109" s="53">
        <v>29.83</v>
      </c>
    </row>
    <row r="110" spans="1:42" x14ac:dyDescent="0.2">
      <c r="J110" s="52"/>
      <c r="K110" s="53"/>
    </row>
    <row r="111" spans="1:42" ht="17" x14ac:dyDescent="0.2">
      <c r="J111" s="54" t="s">
        <v>132</v>
      </c>
      <c r="K111" s="55" t="str">
        <f>IF(K108&gt;K109, "BUY", "SELL")</f>
        <v>SELL</v>
      </c>
    </row>
    <row r="112" spans="1:42" ht="17" x14ac:dyDescent="0.2">
      <c r="J112" s="54" t="s">
        <v>133</v>
      </c>
      <c r="K112" s="56">
        <f>(K108/K109)-1</f>
        <v>-0.14228150082963686</v>
      </c>
    </row>
  </sheetData>
  <hyperlinks>
    <hyperlink ref="A1" r:id="rId1" tooltip="https://roic.ai/company/PSTG" display="ROIC.AI | PSTG" xr:uid="{00000000-0004-0000-0000-000000000000}"/>
    <hyperlink ref="B32" r:id="rId2" tooltip="https://sec.gov" xr:uid="{00000000-0004-0000-0000-000001000000}"/>
    <hyperlink ref="B70" r:id="rId3" tooltip="https://sec.gov" xr:uid="{00000000-0004-0000-0000-000002000000}"/>
    <hyperlink ref="C32" r:id="rId4" tooltip="https://sec.gov" xr:uid="{00000000-0004-0000-0000-000004000000}"/>
    <hyperlink ref="C70" r:id="rId5" tooltip="https://sec.gov" xr:uid="{00000000-0004-0000-0000-000005000000}"/>
    <hyperlink ref="D32" r:id="rId6" tooltip="https://sec.gov" xr:uid="{00000000-0004-0000-0000-000007000000}"/>
    <hyperlink ref="D70" r:id="rId7" tooltip="https://sec.gov" xr:uid="{00000000-0004-0000-0000-000008000000}"/>
    <hyperlink ref="E32" r:id="rId8" tooltip="https://sec.gov" xr:uid="{00000000-0004-0000-0000-00000A000000}"/>
    <hyperlink ref="E70" r:id="rId9" tooltip="https://sec.gov" xr:uid="{00000000-0004-0000-0000-00000B000000}"/>
    <hyperlink ref="F32" r:id="rId10" tooltip="https://sec.gov" xr:uid="{00000000-0004-0000-0000-00000D000000}"/>
    <hyperlink ref="F70" r:id="rId11" tooltip="https://sec.gov" xr:uid="{00000000-0004-0000-0000-00000E000000}"/>
    <hyperlink ref="G32" r:id="rId12" tooltip="https://sec.gov" xr:uid="{00000000-0004-0000-0000-000010000000}"/>
    <hyperlink ref="G70" r:id="rId13" tooltip="https://sec.gov" xr:uid="{00000000-0004-0000-0000-000011000000}"/>
    <hyperlink ref="H32" r:id="rId14" tooltip="https://sec.gov" xr:uid="{00000000-0004-0000-0000-000013000000}"/>
    <hyperlink ref="H70" r:id="rId15" tooltip="https://sec.gov" xr:uid="{00000000-0004-0000-0000-000014000000}"/>
    <hyperlink ref="I32" r:id="rId16" tooltip="https://www.sec.gov/Archives/edgar/data/1474432/000162828021005538/0001628280-21-005538-index.htm" xr:uid="{00000000-0004-0000-0000-000016000000}"/>
    <hyperlink ref="I70" r:id="rId17" tooltip="https://www.sec.gov/Archives/edgar/data/1474432/000162828021005538/0001628280-21-005538-index.htm" xr:uid="{00000000-0004-0000-0000-000017000000}"/>
    <hyperlink ref="J32" r:id="rId18" tooltip="https://www.sec.gov/Archives/edgar/data/1474432/000162828022008643/0001628280-22-008643-index.htm" xr:uid="{00000000-0004-0000-0000-000019000000}"/>
    <hyperlink ref="J70" r:id="rId19" tooltip="https://www.sec.gov/Archives/edgar/data/1474432/000162828022008643/0001628280-22-008643-index.htm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2022-10-05T03:55:41Z</dcterms:created>
  <dcterms:modified xsi:type="dcterms:W3CDTF">2022-10-28T01:26:56Z</dcterms:modified>
</cp:coreProperties>
</file>