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DD03BB1C-3914-164D-BE5F-7A450C21CA9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Y106" i="1"/>
  <c r="Z106" i="1" s="1"/>
  <c r="AA106" i="1" s="1"/>
  <c r="AB106" i="1" s="1"/>
  <c r="X106" i="1"/>
  <c r="Y111" i="1"/>
  <c r="AE90" i="1"/>
  <c r="AE89" i="1"/>
  <c r="AE91" i="1" s="1"/>
  <c r="AE87" i="1"/>
  <c r="AE86" i="1"/>
  <c r="AE99" i="1" s="1"/>
  <c r="AE85" i="1"/>
  <c r="AE88" i="1" s="1"/>
  <c r="AC19" i="1"/>
  <c r="AC16" i="1"/>
  <c r="Y114" i="1" s="1"/>
  <c r="AF13" i="1"/>
  <c r="AE13" i="1"/>
  <c r="AD13" i="1"/>
  <c r="AC13" i="1"/>
  <c r="AF10" i="1"/>
  <c r="AE10" i="1"/>
  <c r="AD10" i="1"/>
  <c r="AC10" i="1"/>
  <c r="AF7" i="1"/>
  <c r="AE7" i="1"/>
  <c r="AD7" i="1"/>
  <c r="AC7" i="1"/>
  <c r="AF4" i="1"/>
  <c r="AE4" i="1"/>
  <c r="AD4" i="1"/>
  <c r="AC4" i="1"/>
  <c r="AB4" i="1"/>
  <c r="AA4" i="1"/>
  <c r="Z4" i="1"/>
  <c r="Y4" i="1"/>
  <c r="X4"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06" i="1" l="1"/>
  <c r="AF16" i="1"/>
  <c r="AE16" i="1"/>
  <c r="AD16" i="1"/>
  <c r="Y108" i="1"/>
  <c r="AE92" i="1"/>
  <c r="AE103" i="1"/>
  <c r="AE102" i="1" s="1"/>
  <c r="Y112" i="1"/>
  <c r="X108" i="1"/>
  <c r="Z108" i="1" l="1"/>
  <c r="AE100" i="1"/>
  <c r="AE105" i="1" s="1"/>
  <c r="AE108" i="1" s="1"/>
  <c r="AB107" i="1" l="1"/>
  <c r="AB108" i="1" s="1"/>
  <c r="Y110" i="1" s="1"/>
  <c r="Y113" i="1" s="1"/>
  <c r="Y115" i="1" s="1"/>
  <c r="AA108" i="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<sst xmlns="http://schemas.openxmlformats.org/spreadsheetml/2006/main" count="687" uniqueCount="160">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</sst>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TXRH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1860465116279E-2"/>
          <c:y val="0.12603398998286186"/>
          <c:w val="0.86002657807308958"/>
          <c:h val="0.7694719471614986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159912000</c:v>
                </c:pt>
                <c:pt idx="1">
                  <c:v>232836000</c:v>
                </c:pt>
                <c:pt idx="2">
                  <c:v>286453000</c:v>
                </c:pt>
                <c:pt idx="3">
                  <c:v>363011000</c:v>
                </c:pt>
                <c:pt idx="4">
                  <c:v>458784000</c:v>
                </c:pt>
                <c:pt idx="5">
                  <c:v>597131000</c:v>
                </c:pt>
                <c:pt idx="6">
                  <c:v>735089000</c:v>
                </c:pt>
                <c:pt idx="7">
                  <c:v>880461000</c:v>
                </c:pt>
                <c:pt idx="8">
                  <c:v>942331000</c:v>
                </c:pt>
                <c:pt idx="9">
                  <c:v>1004993000</c:v>
                </c:pt>
                <c:pt idx="10">
                  <c:v>1109226000</c:v>
                </c:pt>
                <c:pt idx="11">
                  <c:v>1263331000</c:v>
                </c:pt>
                <c:pt idx="12">
                  <c:v>1422585000</c:v>
                </c:pt>
                <c:pt idx="13">
                  <c:v>1582148000</c:v>
                </c:pt>
                <c:pt idx="14">
                  <c:v>1807368000</c:v>
                </c:pt>
                <c:pt idx="15">
                  <c:v>1990714000</c:v>
                </c:pt>
                <c:pt idx="16">
                  <c:v>2219531000</c:v>
                </c:pt>
                <c:pt idx="17">
                  <c:v>2457449000</c:v>
                </c:pt>
                <c:pt idx="18">
                  <c:v>2756163000</c:v>
                </c:pt>
                <c:pt idx="19">
                  <c:v>2398123000</c:v>
                </c:pt>
                <c:pt idx="20">
                  <c:v>3463946000</c:v>
                </c:pt>
                <c:pt idx="21">
                  <c:v>4014919000</c:v>
                </c:pt>
              </c:numCache>
            </c:numRef>
          </c:val>
          <c:extLst>
            <c:ext xmlns:c16="http://schemas.microsoft.com/office/drawing/2014/chart" uri="{C3380CC4-5D6E-409C-BE32-E72D297353CC}">
              <c16:uniqueId val="{00000000-9584-1B4F-86EF-648FB2275B8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7291000</c:v>
                </c:pt>
                <c:pt idx="1">
                  <c:v>23829000</c:v>
                </c:pt>
                <c:pt idx="2">
                  <c:v>31705000</c:v>
                </c:pt>
                <c:pt idx="3">
                  <c:v>39865000</c:v>
                </c:pt>
                <c:pt idx="4">
                  <c:v>61196000</c:v>
                </c:pt>
                <c:pt idx="5">
                  <c:v>74747000</c:v>
                </c:pt>
                <c:pt idx="6">
                  <c:v>90947000</c:v>
                </c:pt>
                <c:pt idx="7">
                  <c:v>95251000</c:v>
                </c:pt>
                <c:pt idx="8">
                  <c:v>116065000</c:v>
                </c:pt>
                <c:pt idx="9">
                  <c:v>129928000</c:v>
                </c:pt>
                <c:pt idx="10">
                  <c:v>135851000</c:v>
                </c:pt>
                <c:pt idx="11">
                  <c:v>154972000</c:v>
                </c:pt>
                <c:pt idx="12">
                  <c:v>168326000</c:v>
                </c:pt>
                <c:pt idx="13">
                  <c:v>187275000</c:v>
                </c:pt>
                <c:pt idx="14">
                  <c:v>211533000</c:v>
                </c:pt>
                <c:pt idx="15">
                  <c:v>251000000</c:v>
                </c:pt>
                <c:pt idx="16">
                  <c:v>275183000</c:v>
                </c:pt>
                <c:pt idx="17">
                  <c:v>284289000</c:v>
                </c:pt>
                <c:pt idx="18">
                  <c:v>320879000</c:v>
                </c:pt>
                <c:pt idx="19">
                  <c:v>137551000</c:v>
                </c:pt>
                <c:pt idx="20">
                  <c:v>415296000</c:v>
                </c:pt>
                <c:pt idx="21">
                  <c:v>450894000</c:v>
                </c:pt>
              </c:numCache>
            </c:numRef>
          </c:val>
          <c:extLst>
            <c:ext xmlns:c16="http://schemas.microsoft.com/office/drawing/2014/chart" uri="{C3380CC4-5D6E-409C-BE32-E72D297353CC}">
              <c16:uniqueId val="{00000001-9584-1B4F-86EF-648FB2275B8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22502000</c:v>
                </c:pt>
                <c:pt idx="1">
                  <c:v>-72370000</c:v>
                </c:pt>
                <c:pt idx="2">
                  <c:v>-37772000</c:v>
                </c:pt>
                <c:pt idx="3">
                  <c:v>7290000</c:v>
                </c:pt>
                <c:pt idx="4">
                  <c:v>3341000</c:v>
                </c:pt>
                <c:pt idx="5">
                  <c:v>-31463000</c:v>
                </c:pt>
                <c:pt idx="6">
                  <c:v>-25356000</c:v>
                </c:pt>
                <c:pt idx="7">
                  <c:v>-1322000</c:v>
                </c:pt>
                <c:pt idx="8">
                  <c:v>69613000</c:v>
                </c:pt>
                <c:pt idx="9">
                  <c:v>74857000</c:v>
                </c:pt>
                <c:pt idx="10">
                  <c:v>55749000</c:v>
                </c:pt>
                <c:pt idx="11">
                  <c:v>61061000</c:v>
                </c:pt>
                <c:pt idx="12">
                  <c:v>62358000</c:v>
                </c:pt>
                <c:pt idx="13">
                  <c:v>66268000</c:v>
                </c:pt>
                <c:pt idx="14">
                  <c:v>54466000</c:v>
                </c:pt>
                <c:pt idx="15">
                  <c:v>92327000</c:v>
                </c:pt>
                <c:pt idx="16">
                  <c:v>124745000</c:v>
                </c:pt>
                <c:pt idx="17">
                  <c:v>196888000</c:v>
                </c:pt>
                <c:pt idx="18">
                  <c:v>159958000</c:v>
                </c:pt>
                <c:pt idx="19">
                  <c:v>76037000</c:v>
                </c:pt>
                <c:pt idx="20">
                  <c:v>268134000</c:v>
                </c:pt>
                <c:pt idx="21">
                  <c:v>265604000</c:v>
                </c:pt>
              </c:numCache>
            </c:numRef>
          </c:val>
          <c:extLst>
            <c:ext xmlns:c16="http://schemas.microsoft.com/office/drawing/2014/chart" uri="{C3380CC4-5D6E-409C-BE32-E72D297353CC}">
              <c16:uniqueId val="{00000002-9584-1B4F-86EF-648FB2275B86}"/>
            </c:ext>
          </c:extLst>
        </c:ser>
        <c:dLbls>
          <c:showLegendKey val="0"/>
          <c:showVal val="0"/>
          <c:showCatName val="0"/>
          <c:showSerName val="0"/>
          <c:showPercent val="0"/>
          <c:showBubbleSize val="0"/>
        </c:dLbls>
        <c:gapWidth val="100"/>
        <c:overlap val="-24"/>
        <c:axId val="1839293375"/>
        <c:axId val="1839295103"/>
      </c:barChart>
      <c:catAx>
        <c:axId val="18392933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9295103"/>
        <c:crosses val="autoZero"/>
        <c:auto val="1"/>
        <c:lblAlgn val="ctr"/>
        <c:lblOffset val="100"/>
        <c:noMultiLvlLbl val="0"/>
      </c:catAx>
      <c:valAx>
        <c:axId val="183929510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9293375"/>
        <c:crosses val="autoZero"/>
        <c:crossBetween val="between"/>
      </c:valAx>
      <c:spPr>
        <a:noFill/>
        <a:ln>
          <a:noFill/>
        </a:ln>
        <a:effectLst/>
      </c:spPr>
    </c:plotArea>
    <c:legend>
      <c:legendPos val="b"/>
      <c:layout>
        <c:manualLayout>
          <c:xMode val="edge"/>
          <c:yMode val="edge"/>
          <c:x val="0.34771800036623329"/>
          <c:y val="0.91179672122830835"/>
          <c:w val="0.30456399926753341"/>
          <c:h val="5.24090917235102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15875</xdr:colOff>
      <xdr:row>108</xdr:row>
      <xdr:rowOff>49212</xdr:rowOff>
    </xdr:from>
    <xdr:to>
      <xdr:col>30</xdr:col>
      <xdr:colOff>1555750</xdr:colOff>
      <xdr:row>130</xdr:row>
      <xdr:rowOff>15874</xdr:rowOff>
    </xdr:to>
    <xdr:graphicFrame macro="">
      <xdr:nvGraphicFramePr>
        <xdr:cNvPr id="2" name="Chart 1">
          <a:extLst>
            <a:ext uri="{FF2B5EF4-FFF2-40B4-BE49-F238E27FC236}">
              <a16:creationId xmlns:a16="http://schemas.microsoft.com/office/drawing/2014/main" id="{262E4F14-88E4-1929-F870-04CD105577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https://www.bing.com/financeapi/forcetrigger?t=a24p4c&amp;q=XNAS%3aTXRH&amp;form=skydnc</v>
    <v>Learn more on Bing</v>
  </rv>
  <rv s="1">
    <v>0</v>
    <v>TEXAS ROADHOUSE, INC. (XNAS:TXRH)</v>
    <v>2</v>
    <v>3</v>
    <v>Finance</v>
    <v>4</v>
    <v>en-US</v>
    <v>a24p4c</v>
    <v>268435456</v>
    <v>1</v>
    <v>Powered by Refinitiv</v>
    <v>116.72</v>
    <v>68.94</v>
    <v>0.96740000000000004</v>
    <v>0.03</v>
    <v>2.7030000000000001E-4</v>
    <v>1.8</v>
    <v>1.6215999999999998E-2</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111.99</v>
    <v>Hotels &amp; Entertainment Services</v>
    <v>Stock</v>
    <v>45091.995463888285</v>
    <v>0</v>
    <v>109.67</v>
    <v>7437034410</v>
    <v>TEXAS ROADHOUSE, INC.</v>
    <v>TEXAS ROADHOUSE, INC.</v>
    <v>111.14</v>
    <v>26.627500000000001</v>
    <v>110.97</v>
    <v>111</v>
    <v>112.8</v>
    <v>67000310</v>
    <v>TXRH</v>
    <v>TEXAS ROADHOUSE, INC. (XNAS:TXRH)</v>
    <v>679503</v>
    <v>1020782</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289460/000110465907013492/0001104659-07-013492-index.htm" TargetMode="External"/><Relationship Id="rId18" Type="http://schemas.openxmlformats.org/officeDocument/2006/relationships/hyperlink" Target="https://www.sec.gov/Archives/edgar/data/1289460/000104746910001543/0001047469-10-001543-index.htm" TargetMode="External"/><Relationship Id="rId26" Type="http://schemas.openxmlformats.org/officeDocument/2006/relationships/hyperlink" Target="https://www.sec.gov/Archives/edgar/data/1289460/000104746914001564/0001047469-14-001564-index.htm" TargetMode="External"/><Relationship Id="rId39" Type="http://schemas.openxmlformats.org/officeDocument/2006/relationships/hyperlink" Target="https://www.sec.gov/Archives/edgar/data/1289460/000155837020001734/0001558370-20-001734-index.htm" TargetMode="External"/><Relationship Id="rId21" Type="http://schemas.openxmlformats.org/officeDocument/2006/relationships/hyperlink" Target="https://www.sec.gov/Archives/edgar/data/1289460/000104746911001381/0001047469-11-001381-index.htm" TargetMode="External"/><Relationship Id="rId34" Type="http://schemas.openxmlformats.org/officeDocument/2006/relationships/hyperlink" Target="https://www.sec.gov/Archives/edgar/data/1289460/000155837018001026/0001558370-18-001026-index.htm" TargetMode="External"/><Relationship Id="rId42" Type="http://schemas.openxmlformats.org/officeDocument/2006/relationships/hyperlink" Target="https://www.sec.gov/Archives/edgar/data/1289460/000155837022002141/0001558370-22-002141-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289460/000104746909002017/0001047469-09-002017-index.htm" TargetMode="External"/><Relationship Id="rId29" Type="http://schemas.openxmlformats.org/officeDocument/2006/relationships/hyperlink" Target="https://www.sec.gov/Archives/edgar/data/1289460/000104746915001392/0001047469-15-001392-index.htm" TargetMode="External"/><Relationship Id="rId1" Type="http://schemas.openxmlformats.org/officeDocument/2006/relationships/hyperlink" Target="https://roic.ai/company/TXR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289460/000110465906014379/0001104659-06-014379-index.htm" TargetMode="External"/><Relationship Id="rId24" Type="http://schemas.openxmlformats.org/officeDocument/2006/relationships/hyperlink" Target="https://www.sec.gov/Archives/edgar/data/1289460/000104746913001478/0001047469-13-001478-index.htm" TargetMode="External"/><Relationship Id="rId32" Type="http://schemas.openxmlformats.org/officeDocument/2006/relationships/hyperlink" Target="https://www.sec.gov/Archives/edgar/data/1289460/000155837017001021/0001558370-17-001021-index.htm" TargetMode="External"/><Relationship Id="rId37" Type="http://schemas.openxmlformats.org/officeDocument/2006/relationships/hyperlink" Target="https://www.sec.gov/Archives/edgar/data/1289460/000155837019000899/0001558370-19-000899-index.htm" TargetMode="External"/><Relationship Id="rId40" Type="http://schemas.openxmlformats.org/officeDocument/2006/relationships/hyperlink" Target="https://www.sec.gov/Archives/edgar/data/1289460/000155837021001970/0001558370-21-001970-index.htm" TargetMode="External"/><Relationship Id="rId45" Type="http://schemas.openxmlformats.org/officeDocument/2006/relationships/hyperlink" Target="https://www.sec.gov/Archives/edgar/data/1289460/000155837023001979/0001558370-23-00197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289460/000104746908001679/0001047469-08-001679-index.htm" TargetMode="External"/><Relationship Id="rId23" Type="http://schemas.openxmlformats.org/officeDocument/2006/relationships/hyperlink" Target="https://www.sec.gov/Archives/edgar/data/1289460/000104746912001439/0001047469-12-001439-index.htm" TargetMode="External"/><Relationship Id="rId28" Type="http://schemas.openxmlformats.org/officeDocument/2006/relationships/hyperlink" Target="https://www.sec.gov/Archives/edgar/data/1289460/000104746915001392/0001047469-15-001392-index.htm" TargetMode="External"/><Relationship Id="rId36" Type="http://schemas.openxmlformats.org/officeDocument/2006/relationships/hyperlink" Target="https://www.sec.gov/Archives/edgar/data/1289460/000155837019000899/0001558370-19-000899-index.htm" TargetMode="External"/><Relationship Id="rId10" Type="http://schemas.openxmlformats.org/officeDocument/2006/relationships/hyperlink" Target="https://www.sec.gov/Archives/edgar/data/1289460/000110465906014379/0001104659-06-014379-index.htm" TargetMode="External"/><Relationship Id="rId19" Type="http://schemas.openxmlformats.org/officeDocument/2006/relationships/hyperlink" Target="https://www.sec.gov/Archives/edgar/data/1289460/000104746910001543/0001047469-10-001543-index.htm" TargetMode="External"/><Relationship Id="rId31" Type="http://schemas.openxmlformats.org/officeDocument/2006/relationships/hyperlink" Target="https://www.sec.gov/Archives/edgar/data/1289460/000155837016003617/0001558370-16-003617-index.htm" TargetMode="External"/><Relationship Id="rId44" Type="http://schemas.openxmlformats.org/officeDocument/2006/relationships/hyperlink" Target="https://www.sec.gov/Archives/edgar/data/1289460/000155837023001979/0001558370-23-00197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289460/000104746905007862/0001047469-05-007862-index.htm" TargetMode="External"/><Relationship Id="rId14" Type="http://schemas.openxmlformats.org/officeDocument/2006/relationships/hyperlink" Target="https://www.sec.gov/Archives/edgar/data/1289460/000104746908001679/0001047469-08-001679-index.htm" TargetMode="External"/><Relationship Id="rId22" Type="http://schemas.openxmlformats.org/officeDocument/2006/relationships/hyperlink" Target="https://www.sec.gov/Archives/edgar/data/1289460/000104746912001439/0001047469-12-001439-index.htm" TargetMode="External"/><Relationship Id="rId27" Type="http://schemas.openxmlformats.org/officeDocument/2006/relationships/hyperlink" Target="https://www.sec.gov/Archives/edgar/data/1289460/000104746914001564/0001047469-14-001564-index.htm" TargetMode="External"/><Relationship Id="rId30" Type="http://schemas.openxmlformats.org/officeDocument/2006/relationships/hyperlink" Target="https://www.sec.gov/Archives/edgar/data/1289460/000155837016003617/0001558370-16-003617-index.htm" TargetMode="External"/><Relationship Id="rId35" Type="http://schemas.openxmlformats.org/officeDocument/2006/relationships/hyperlink" Target="https://www.sec.gov/Archives/edgar/data/1289460/000155837018001026/0001558370-18-001026-index.htm" TargetMode="External"/><Relationship Id="rId43" Type="http://schemas.openxmlformats.org/officeDocument/2006/relationships/hyperlink" Target="https://www.sec.gov/Archives/edgar/data/1289460/000155837022002141/0001558370-22-002141-index.htm" TargetMode="External"/><Relationship Id="rId8" Type="http://schemas.openxmlformats.org/officeDocument/2006/relationships/hyperlink" Target="https://www.sec.gov/Archives/edgar/data/1289460/000104746905007862/0001047469-05-00786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289460/000110465907013492/0001104659-07-013492-index.htm" TargetMode="External"/><Relationship Id="rId17" Type="http://schemas.openxmlformats.org/officeDocument/2006/relationships/hyperlink" Target="https://www.sec.gov/Archives/edgar/data/1289460/000104746909002017/0001047469-09-002017-index.htm" TargetMode="External"/><Relationship Id="rId25" Type="http://schemas.openxmlformats.org/officeDocument/2006/relationships/hyperlink" Target="https://www.sec.gov/Archives/edgar/data/1289460/000104746913001478/0001047469-13-001478-index.htm" TargetMode="External"/><Relationship Id="rId33" Type="http://schemas.openxmlformats.org/officeDocument/2006/relationships/hyperlink" Target="https://www.sec.gov/Archives/edgar/data/1289460/000155837017001021/0001558370-17-001021-index.htm" TargetMode="External"/><Relationship Id="rId38" Type="http://schemas.openxmlformats.org/officeDocument/2006/relationships/hyperlink" Target="https://www.sec.gov/Archives/edgar/data/1289460/000155837020001734/0001558370-20-001734-index.htm" TargetMode="External"/><Relationship Id="rId46" Type="http://schemas.openxmlformats.org/officeDocument/2006/relationships/hyperlink" Target="https://finbox.com/NASDAQGS:TXRH/explorer/revenue_proj" TargetMode="External"/><Relationship Id="rId20" Type="http://schemas.openxmlformats.org/officeDocument/2006/relationships/hyperlink" Target="https://www.sec.gov/Archives/edgar/data/1289460/000104746911001381/0001047469-11-001381-index.htm" TargetMode="External"/><Relationship Id="rId41" Type="http://schemas.openxmlformats.org/officeDocument/2006/relationships/hyperlink" Target="https://www.sec.gov/Archives/edgar/data/1289460/000155837021001970/0001558370-21-00197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92" activePane="bottomRight" state="frozen"/>
      <selection pane="topRight"/>
      <selection pane="bottomLeft"/>
      <selection pane="bottomRight" activeCell="X125" sqref="X125"/>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159912000</v>
      </c>
      <c r="C3" s="1">
        <v>232836000</v>
      </c>
      <c r="D3" s="1">
        <v>286453000</v>
      </c>
      <c r="E3" s="1">
        <v>363011000</v>
      </c>
      <c r="F3" s="1">
        <v>458784000</v>
      </c>
      <c r="G3" s="1">
        <v>597131000</v>
      </c>
      <c r="H3" s="1">
        <v>735089000</v>
      </c>
      <c r="I3" s="1">
        <v>880461000</v>
      </c>
      <c r="J3" s="1">
        <v>942331000</v>
      </c>
      <c r="K3" s="1">
        <v>1004993000</v>
      </c>
      <c r="L3" s="1">
        <v>1109226000</v>
      </c>
      <c r="M3" s="1">
        <v>1263331000</v>
      </c>
      <c r="N3" s="1">
        <v>1422585000</v>
      </c>
      <c r="O3" s="1">
        <v>1582148000</v>
      </c>
      <c r="P3" s="1">
        <v>1807368000</v>
      </c>
      <c r="Q3" s="1">
        <v>1990714000</v>
      </c>
      <c r="R3" s="1">
        <v>2219531000</v>
      </c>
      <c r="S3" s="1">
        <v>2457449000</v>
      </c>
      <c r="T3" s="1">
        <v>2756163000</v>
      </c>
      <c r="U3" s="1">
        <v>2398123000</v>
      </c>
      <c r="V3" s="1">
        <v>3463946000</v>
      </c>
      <c r="W3" s="1">
        <v>4014919000</v>
      </c>
      <c r="X3" s="28">
        <v>4577000000</v>
      </c>
      <c r="Y3" s="28">
        <v>4994000000</v>
      </c>
      <c r="Z3" s="28">
        <v>5387000000</v>
      </c>
      <c r="AA3" s="28">
        <v>5478000000</v>
      </c>
      <c r="AB3" s="28">
        <v>5817000000</v>
      </c>
      <c r="AC3" s="18" t="s">
        <v>109</v>
      </c>
      <c r="AD3" s="19" t="s">
        <v>110</v>
      </c>
      <c r="AE3" s="19" t="s">
        <v>111</v>
      </c>
      <c r="AF3" s="19" t="s">
        <v>112</v>
      </c>
    </row>
    <row r="4" spans="1:32" ht="19" x14ac:dyDescent="0.25">
      <c r="A4" s="14" t="s">
        <v>94</v>
      </c>
      <c r="B4" s="1"/>
      <c r="C4" s="15">
        <f>(C3/B3)-1</f>
        <v>0.45602581419780885</v>
      </c>
      <c r="D4" s="15">
        <f>(D3/C3)-1</f>
        <v>0.23027796388874577</v>
      </c>
      <c r="E4" s="15">
        <f>(E3/D3)-1</f>
        <v>0.26726199411421758</v>
      </c>
      <c r="F4" s="15">
        <f t="shared" ref="F4:AB4" si="0">(F3/E3)-1</f>
        <v>0.2638294707322919</v>
      </c>
      <c r="G4" s="15">
        <f t="shared" si="0"/>
        <v>0.30155149264141734</v>
      </c>
      <c r="H4" s="16">
        <f t="shared" si="0"/>
        <v>0.23103473107241124</v>
      </c>
      <c r="I4" s="16">
        <f t="shared" si="0"/>
        <v>0.19776108743295029</v>
      </c>
      <c r="J4" s="16">
        <f t="shared" si="0"/>
        <v>7.0270006280800601E-2</v>
      </c>
      <c r="K4" s="16">
        <f t="shared" si="0"/>
        <v>6.6496804201496174E-2</v>
      </c>
      <c r="L4" s="16">
        <f t="shared" si="0"/>
        <v>0.10371515025477795</v>
      </c>
      <c r="M4" s="16">
        <f t="shared" si="0"/>
        <v>0.1389302089925768</v>
      </c>
      <c r="N4" s="16">
        <f t="shared" si="0"/>
        <v>0.12605880802418379</v>
      </c>
      <c r="O4" s="16">
        <f t="shared" si="0"/>
        <v>0.11216412376061879</v>
      </c>
      <c r="P4" s="16">
        <f t="shared" si="0"/>
        <v>0.1423507788146241</v>
      </c>
      <c r="Q4" s="16">
        <f t="shared" si="0"/>
        <v>0.10144364623031943</v>
      </c>
      <c r="R4" s="16">
        <f t="shared" si="0"/>
        <v>0.11494217652560845</v>
      </c>
      <c r="S4" s="16">
        <f t="shared" si="0"/>
        <v>0.10719291598089864</v>
      </c>
      <c r="T4" s="16">
        <f t="shared" si="0"/>
        <v>0.12155450631935794</v>
      </c>
      <c r="U4" s="16">
        <f t="shared" si="0"/>
        <v>-0.12990523419696154</v>
      </c>
      <c r="V4" s="16">
        <f t="shared" si="0"/>
        <v>0.44444050617920761</v>
      </c>
      <c r="W4" s="16">
        <f t="shared" si="0"/>
        <v>0.15905935023236495</v>
      </c>
      <c r="X4" s="16">
        <f t="shared" si="0"/>
        <v>0.13999809211593051</v>
      </c>
      <c r="Y4" s="16">
        <f t="shared" si="0"/>
        <v>9.1107712475420488E-2</v>
      </c>
      <c r="Z4" s="16">
        <f t="shared" si="0"/>
        <v>7.8694433319983936E-2</v>
      </c>
      <c r="AA4" s="16">
        <f t="shared" si="0"/>
        <v>1.6892519027287944E-2</v>
      </c>
      <c r="AB4" s="16">
        <f t="shared" si="0"/>
        <v>6.1883899233296846E-2</v>
      </c>
      <c r="AC4" s="17">
        <f>(W4+V4+U4)/3</f>
        <v>0.15786487407153701</v>
      </c>
      <c r="AD4" s="17">
        <f>(W20+V20+U20)/3</f>
        <v>0.51120041343718381</v>
      </c>
      <c r="AE4" s="17">
        <f>(W29+V29+U29)/3</f>
        <v>2.0424304370672597</v>
      </c>
      <c r="AF4" s="17">
        <f>(W105+V105+U105)/3</f>
        <v>0.6640942053429103</v>
      </c>
    </row>
    <row r="5" spans="1:32" ht="19" x14ac:dyDescent="0.25">
      <c r="A5" s="5" t="s">
        <v>2</v>
      </c>
      <c r="B5" s="1" t="s">
        <v>92</v>
      </c>
      <c r="C5" s="1" t="s">
        <v>92</v>
      </c>
      <c r="D5" s="1" t="s">
        <v>92</v>
      </c>
      <c r="E5" s="1">
        <v>181575000</v>
      </c>
      <c r="F5" s="1">
        <v>363574000</v>
      </c>
      <c r="G5" s="1">
        <v>474365000</v>
      </c>
      <c r="H5" s="1">
        <v>601574000</v>
      </c>
      <c r="I5" s="1">
        <v>734757000</v>
      </c>
      <c r="J5" s="1">
        <v>768405000</v>
      </c>
      <c r="K5" s="1">
        <v>811543000</v>
      </c>
      <c r="L5" s="1">
        <v>900841000</v>
      </c>
      <c r="M5" s="1">
        <v>1021493000</v>
      </c>
      <c r="N5" s="1">
        <v>1157560000</v>
      </c>
      <c r="O5" s="1">
        <v>1291776000</v>
      </c>
      <c r="P5" s="1">
        <v>1480683000</v>
      </c>
      <c r="Q5" s="1">
        <v>1605329000</v>
      </c>
      <c r="R5" s="1">
        <v>1796604000</v>
      </c>
      <c r="S5" s="1">
        <v>2012952000</v>
      </c>
      <c r="T5" s="1">
        <v>2259950000</v>
      </c>
      <c r="U5" s="1">
        <v>2114537000</v>
      </c>
      <c r="V5" s="1">
        <v>2857444000</v>
      </c>
      <c r="W5" s="1">
        <v>2764985000</v>
      </c>
    </row>
    <row r="6" spans="1:32" ht="20" x14ac:dyDescent="0.25">
      <c r="A6" s="6" t="s">
        <v>3</v>
      </c>
      <c r="B6" s="10" t="s">
        <v>92</v>
      </c>
      <c r="C6" s="10" t="s">
        <v>92</v>
      </c>
      <c r="D6" s="10" t="s">
        <v>92</v>
      </c>
      <c r="E6" s="10">
        <v>181436000</v>
      </c>
      <c r="F6" s="10">
        <v>95210000</v>
      </c>
      <c r="G6" s="10">
        <v>122766000</v>
      </c>
      <c r="H6" s="10">
        <v>133515000</v>
      </c>
      <c r="I6" s="10">
        <v>145704000</v>
      </c>
      <c r="J6" s="10">
        <v>173926000</v>
      </c>
      <c r="K6" s="10">
        <v>193450000</v>
      </c>
      <c r="L6" s="10">
        <v>208385000</v>
      </c>
      <c r="M6" s="10">
        <v>241838000</v>
      </c>
      <c r="N6" s="10">
        <v>265025000</v>
      </c>
      <c r="O6" s="10">
        <v>290372000</v>
      </c>
      <c r="P6" s="10">
        <v>326685000</v>
      </c>
      <c r="Q6" s="10">
        <v>385385000</v>
      </c>
      <c r="R6" s="10">
        <v>422927000</v>
      </c>
      <c r="S6" s="10">
        <v>444497000</v>
      </c>
      <c r="T6" s="10">
        <v>496213000</v>
      </c>
      <c r="U6" s="10">
        <v>283586000</v>
      </c>
      <c r="V6" s="10">
        <v>606502000</v>
      </c>
      <c r="W6" s="10">
        <v>1249934000</v>
      </c>
      <c r="AC6" s="18" t="s">
        <v>113</v>
      </c>
      <c r="AD6" s="19" t="s">
        <v>114</v>
      </c>
      <c r="AE6" s="19" t="s">
        <v>115</v>
      </c>
      <c r="AF6" s="19" t="s">
        <v>116</v>
      </c>
    </row>
    <row r="7" spans="1:32" ht="19" x14ac:dyDescent="0.25">
      <c r="A7" s="5" t="s">
        <v>4</v>
      </c>
      <c r="B7" s="2" t="s">
        <v>92</v>
      </c>
      <c r="C7" s="2" t="s">
        <v>92</v>
      </c>
      <c r="D7" s="2" t="s">
        <v>92</v>
      </c>
      <c r="E7" s="2">
        <v>0.49980000000000002</v>
      </c>
      <c r="F7" s="2">
        <v>0.20749999999999999</v>
      </c>
      <c r="G7" s="2">
        <v>0.2056</v>
      </c>
      <c r="H7" s="2">
        <v>0.18160000000000001</v>
      </c>
      <c r="I7" s="2">
        <v>0.16550000000000001</v>
      </c>
      <c r="J7" s="2">
        <v>0.18459999999999999</v>
      </c>
      <c r="K7" s="2">
        <v>0.1925</v>
      </c>
      <c r="L7" s="2">
        <v>0.18790000000000001</v>
      </c>
      <c r="M7" s="2">
        <v>0.19139999999999999</v>
      </c>
      <c r="N7" s="2">
        <v>0.18629999999999999</v>
      </c>
      <c r="O7" s="2">
        <v>0.1835</v>
      </c>
      <c r="P7" s="2">
        <v>0.18079999999999999</v>
      </c>
      <c r="Q7" s="2">
        <v>0.19359999999999999</v>
      </c>
      <c r="R7" s="2">
        <v>0.1905</v>
      </c>
      <c r="S7" s="2">
        <v>0.18090000000000001</v>
      </c>
      <c r="T7" s="2">
        <v>0.18</v>
      </c>
      <c r="U7" s="2">
        <v>0.1183</v>
      </c>
      <c r="V7" s="2">
        <v>0.17510000000000001</v>
      </c>
      <c r="W7" s="2">
        <v>0.31130000000000002</v>
      </c>
      <c r="AC7" s="17">
        <f>W7</f>
        <v>0.31130000000000002</v>
      </c>
      <c r="AD7" s="20">
        <f>W21</f>
        <v>0.1123</v>
      </c>
      <c r="AE7" s="20">
        <f>W30</f>
        <v>6.7199999999999996E-2</v>
      </c>
      <c r="AF7" s="20">
        <f>W106/W3</f>
        <v>6.615426114449631E-2</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AC9" s="18" t="s">
        <v>96</v>
      </c>
      <c r="AD9" s="19" t="s">
        <v>97</v>
      </c>
      <c r="AE9" s="19" t="s">
        <v>98</v>
      </c>
      <c r="AF9" s="19" t="s">
        <v>99</v>
      </c>
    </row>
    <row r="10" spans="1:32" ht="19" x14ac:dyDescent="0.25">
      <c r="A10" s="5" t="s">
        <v>6</v>
      </c>
      <c r="B10" s="1" t="s">
        <v>92</v>
      </c>
      <c r="C10" s="1" t="s">
        <v>92</v>
      </c>
      <c r="D10" s="1" t="s">
        <v>92</v>
      </c>
      <c r="E10" s="1" t="s">
        <v>92</v>
      </c>
      <c r="F10" s="1" t="s">
        <v>92</v>
      </c>
      <c r="G10" s="1" t="s">
        <v>92</v>
      </c>
      <c r="H10" s="1" t="s">
        <v>92</v>
      </c>
      <c r="I10" s="1" t="s">
        <v>92</v>
      </c>
      <c r="J10" s="1" t="s">
        <v>92</v>
      </c>
      <c r="K10" s="1" t="s">
        <v>92</v>
      </c>
      <c r="L10" s="1" t="s">
        <v>92</v>
      </c>
      <c r="M10" s="1">
        <v>70640000</v>
      </c>
      <c r="N10" s="1">
        <v>77258000</v>
      </c>
      <c r="O10" s="1">
        <v>81656000</v>
      </c>
      <c r="P10" s="1">
        <v>92336000</v>
      </c>
      <c r="Q10" s="1">
        <v>110795000</v>
      </c>
      <c r="R10" s="1">
        <v>123294000</v>
      </c>
      <c r="S10" s="1">
        <v>136163000</v>
      </c>
      <c r="T10" s="1">
        <v>149389000</v>
      </c>
      <c r="U10" s="1">
        <v>119503000</v>
      </c>
      <c r="V10" s="1">
        <v>157480000</v>
      </c>
      <c r="W10" s="1">
        <v>172712000</v>
      </c>
      <c r="AC10" s="17">
        <f>W9</f>
        <v>0</v>
      </c>
      <c r="AD10" s="20">
        <f>W13</f>
        <v>4.301755527321971E-2</v>
      </c>
      <c r="AE10" s="20">
        <f>W80</f>
        <v>9.1316910752122279E-3</v>
      </c>
      <c r="AF10" s="20">
        <f>W89</f>
        <v>0</v>
      </c>
    </row>
    <row r="11" spans="1:3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row>
    <row r="12" spans="1:32" ht="20" x14ac:dyDescent="0.25">
      <c r="A12" s="5" t="s">
        <v>8</v>
      </c>
      <c r="B12" s="1" t="s">
        <v>92</v>
      </c>
      <c r="C12" s="1">
        <v>14621000</v>
      </c>
      <c r="D12" s="1">
        <v>17701000</v>
      </c>
      <c r="E12" s="1">
        <v>131749000</v>
      </c>
      <c r="F12" s="1">
        <v>33332000</v>
      </c>
      <c r="G12" s="1">
        <v>47040000</v>
      </c>
      <c r="H12" s="1">
        <v>38135000</v>
      </c>
      <c r="I12" s="1">
        <v>43808000</v>
      </c>
      <c r="J12" s="1">
        <v>53243000</v>
      </c>
      <c r="K12" s="1">
        <v>59545000</v>
      </c>
      <c r="L12" s="1">
        <v>69236000</v>
      </c>
      <c r="M12" s="1">
        <v>70640000</v>
      </c>
      <c r="N12" s="1">
        <v>77258000</v>
      </c>
      <c r="O12" s="1">
        <v>81656000</v>
      </c>
      <c r="P12" s="1">
        <v>92336000</v>
      </c>
      <c r="Q12" s="1">
        <v>110795000</v>
      </c>
      <c r="R12" s="1">
        <v>123294000</v>
      </c>
      <c r="S12" s="1">
        <v>136163000</v>
      </c>
      <c r="T12" s="1">
        <v>149389000</v>
      </c>
      <c r="U12" s="1">
        <v>119503000</v>
      </c>
      <c r="V12" s="1">
        <v>157480000</v>
      </c>
      <c r="W12" s="1">
        <v>172712000</v>
      </c>
      <c r="AC12" s="18" t="s">
        <v>117</v>
      </c>
      <c r="AD12" s="19" t="s">
        <v>118</v>
      </c>
      <c r="AE12" s="19" t="s">
        <v>119</v>
      </c>
      <c r="AF12" s="19" t="s">
        <v>120</v>
      </c>
    </row>
    <row r="13" spans="1:32" ht="19" x14ac:dyDescent="0.25">
      <c r="A13" s="14" t="s">
        <v>100</v>
      </c>
      <c r="B13" s="15" t="e">
        <f>B12/B3</f>
        <v>#VALUE!</v>
      </c>
      <c r="C13" s="15">
        <f t="shared" ref="C13:W13" si="2">C12/C3</f>
        <v>6.2795272208764963E-2</v>
      </c>
      <c r="D13" s="15">
        <f t="shared" si="2"/>
        <v>6.1793732305125096E-2</v>
      </c>
      <c r="E13" s="15">
        <f t="shared" si="2"/>
        <v>0.3629339055841283</v>
      </c>
      <c r="F13" s="15">
        <f t="shared" si="2"/>
        <v>7.2652925995675521E-2</v>
      </c>
      <c r="G13" s="15">
        <f t="shared" si="2"/>
        <v>7.877668384324378E-2</v>
      </c>
      <c r="H13" s="15">
        <f t="shared" si="2"/>
        <v>5.187807190693916E-2</v>
      </c>
      <c r="I13" s="15">
        <f t="shared" si="2"/>
        <v>4.975575295214666E-2</v>
      </c>
      <c r="J13" s="15">
        <f t="shared" si="2"/>
        <v>5.6501377965916436E-2</v>
      </c>
      <c r="K13" s="15">
        <f t="shared" si="2"/>
        <v>5.9249168899683881E-2</v>
      </c>
      <c r="L13" s="15">
        <f t="shared" si="2"/>
        <v>6.2418298885889803E-2</v>
      </c>
      <c r="M13" s="15">
        <f t="shared" si="2"/>
        <v>5.5915670556647465E-2</v>
      </c>
      <c r="N13" s="15">
        <f t="shared" si="2"/>
        <v>5.4308178421676033E-2</v>
      </c>
      <c r="O13" s="15">
        <f t="shared" si="2"/>
        <v>5.1610848036972523E-2</v>
      </c>
      <c r="P13" s="15">
        <f t="shared" si="2"/>
        <v>5.1088654883786812E-2</v>
      </c>
      <c r="Q13" s="15">
        <f t="shared" si="2"/>
        <v>5.5655910391949823E-2</v>
      </c>
      <c r="R13" s="15">
        <f t="shared" si="2"/>
        <v>5.5549573310757994E-2</v>
      </c>
      <c r="S13" s="15">
        <f t="shared" si="2"/>
        <v>5.5408270934615533E-2</v>
      </c>
      <c r="T13" s="15">
        <f t="shared" si="2"/>
        <v>5.4201801562534582E-2</v>
      </c>
      <c r="U13" s="15">
        <f t="shared" si="2"/>
        <v>4.9831889356801135E-2</v>
      </c>
      <c r="V13" s="15">
        <f t="shared" si="2"/>
        <v>4.5462602477059397E-2</v>
      </c>
      <c r="W13" s="15">
        <f t="shared" si="2"/>
        <v>4.301755527321971E-2</v>
      </c>
      <c r="AC13" s="17">
        <f>W28/W72</f>
        <v>0.26645059735068211</v>
      </c>
      <c r="AD13" s="20">
        <f>W28/W54</f>
        <v>0.1068304783096729</v>
      </c>
      <c r="AE13" s="20">
        <f>W22/(W72+W56+W61)</f>
        <v>0.1813117991938854</v>
      </c>
      <c r="AF13" s="21">
        <f>W67/W72</f>
        <v>1.4793075116675456</v>
      </c>
    </row>
    <row r="14" spans="1:32" ht="19" x14ac:dyDescent="0.25">
      <c r="A14" s="5" t="s">
        <v>9</v>
      </c>
      <c r="B14" s="1" t="s">
        <v>92</v>
      </c>
      <c r="C14" s="1">
        <v>11684000</v>
      </c>
      <c r="D14" s="1">
        <v>11133000</v>
      </c>
      <c r="E14" s="1">
        <v>11005000</v>
      </c>
      <c r="F14" s="1">
        <v>14582000</v>
      </c>
      <c r="G14" s="1">
        <v>21357000</v>
      </c>
      <c r="H14" s="1">
        <v>32167000</v>
      </c>
      <c r="I14" s="1">
        <v>39869000</v>
      </c>
      <c r="J14" s="1">
        <v>41822000</v>
      </c>
      <c r="K14" s="1">
        <v>41283000</v>
      </c>
      <c r="L14" s="1">
        <v>42709000</v>
      </c>
      <c r="M14" s="1">
        <v>59116000</v>
      </c>
      <c r="N14" s="1">
        <v>69453000</v>
      </c>
      <c r="O14" s="1">
        <v>77631000</v>
      </c>
      <c r="P14" s="1">
        <v>88810000</v>
      </c>
      <c r="Q14" s="1">
        <v>102511000</v>
      </c>
      <c r="R14" s="1">
        <v>112773000</v>
      </c>
      <c r="S14" s="1">
        <v>120267000</v>
      </c>
      <c r="T14" s="1">
        <v>135700000</v>
      </c>
      <c r="U14" s="1">
        <v>137976000</v>
      </c>
      <c r="V14" s="1">
        <v>151096000</v>
      </c>
      <c r="W14" s="1">
        <v>757025000</v>
      </c>
    </row>
    <row r="15" spans="1:32" ht="20" x14ac:dyDescent="0.25">
      <c r="A15" s="5" t="s">
        <v>10</v>
      </c>
      <c r="B15" s="1" t="s">
        <v>92</v>
      </c>
      <c r="C15" s="1">
        <v>26305000</v>
      </c>
      <c r="D15" s="1">
        <v>28834000</v>
      </c>
      <c r="E15" s="1">
        <v>142754000</v>
      </c>
      <c r="F15" s="1">
        <v>47914000</v>
      </c>
      <c r="G15" s="1">
        <v>68397000</v>
      </c>
      <c r="H15" s="1">
        <v>70302000</v>
      </c>
      <c r="I15" s="1">
        <v>83677000</v>
      </c>
      <c r="J15" s="1">
        <v>95065000</v>
      </c>
      <c r="K15" s="1">
        <v>100828000</v>
      </c>
      <c r="L15" s="1">
        <v>111945000</v>
      </c>
      <c r="M15" s="1">
        <v>129756000</v>
      </c>
      <c r="N15" s="1">
        <v>146711000</v>
      </c>
      <c r="O15" s="1">
        <v>159287000</v>
      </c>
      <c r="P15" s="1">
        <v>181146000</v>
      </c>
      <c r="Q15" s="1">
        <v>213306000</v>
      </c>
      <c r="R15" s="1">
        <v>236067000</v>
      </c>
      <c r="S15" s="1">
        <v>256430000</v>
      </c>
      <c r="T15" s="1">
        <v>285089000</v>
      </c>
      <c r="U15" s="1">
        <v>257479000</v>
      </c>
      <c r="V15" s="1">
        <v>308576000</v>
      </c>
      <c r="W15" s="1">
        <v>929737000</v>
      </c>
      <c r="AC15" s="18" t="s">
        <v>121</v>
      </c>
      <c r="AD15" s="19" t="s">
        <v>122</v>
      </c>
      <c r="AE15" s="19" t="s">
        <v>123</v>
      </c>
      <c r="AF15" s="19" t="s">
        <v>124</v>
      </c>
    </row>
    <row r="16" spans="1:32" ht="19" x14ac:dyDescent="0.25">
      <c r="A16" s="5" t="s">
        <v>11</v>
      </c>
      <c r="B16" s="1" t="s">
        <v>92</v>
      </c>
      <c r="C16" s="1">
        <v>26305000</v>
      </c>
      <c r="D16" s="1">
        <v>28834000</v>
      </c>
      <c r="E16" s="1">
        <v>324329000</v>
      </c>
      <c r="F16" s="1">
        <v>411488000</v>
      </c>
      <c r="G16" s="1">
        <v>542762000</v>
      </c>
      <c r="H16" s="1">
        <v>671876000</v>
      </c>
      <c r="I16" s="1">
        <v>818434000</v>
      </c>
      <c r="J16" s="1">
        <v>863470000</v>
      </c>
      <c r="K16" s="1">
        <v>912371000</v>
      </c>
      <c r="L16" s="1">
        <v>1012786000</v>
      </c>
      <c r="M16" s="1">
        <v>1151249000</v>
      </c>
      <c r="N16" s="1">
        <v>1304271000</v>
      </c>
      <c r="O16" s="1">
        <v>1451063000</v>
      </c>
      <c r="P16" s="1">
        <v>1661829000</v>
      </c>
      <c r="Q16" s="1">
        <v>1818635000</v>
      </c>
      <c r="R16" s="1">
        <v>2032671000</v>
      </c>
      <c r="S16" s="1">
        <v>2269382000</v>
      </c>
      <c r="T16" s="1">
        <v>2545039000</v>
      </c>
      <c r="U16" s="1">
        <v>2372016000</v>
      </c>
      <c r="V16" s="1">
        <v>3166020000</v>
      </c>
      <c r="W16" s="1">
        <v>3694722000</v>
      </c>
      <c r="AC16" s="29">
        <f>(W35+V35+U35+T35+S35)/5</f>
        <v>-1.0203301058201315E-2</v>
      </c>
      <c r="AD16" s="30">
        <f>AE101/W3</f>
        <v>1.8523498008303529</v>
      </c>
      <c r="AE16" s="30">
        <f>AE101/W28</f>
        <v>27.563151494711249</v>
      </c>
      <c r="AF16" s="31">
        <f>AE101/W106</f>
        <v>28.00046087408322</v>
      </c>
    </row>
    <row r="17" spans="1:29" ht="19" x14ac:dyDescent="0.25">
      <c r="A17" s="5" t="s">
        <v>12</v>
      </c>
      <c r="B17" s="1" t="s">
        <v>92</v>
      </c>
      <c r="C17" s="1" t="s">
        <v>92</v>
      </c>
      <c r="D17" s="1" t="s">
        <v>92</v>
      </c>
      <c r="E17" s="1" t="s">
        <v>92</v>
      </c>
      <c r="F17" s="1" t="s">
        <v>92</v>
      </c>
      <c r="G17" s="1" t="s">
        <v>92</v>
      </c>
      <c r="H17" s="1" t="s">
        <v>92</v>
      </c>
      <c r="I17" s="1" t="s">
        <v>92</v>
      </c>
      <c r="J17" s="1">
        <v>3273000</v>
      </c>
      <c r="K17" s="1">
        <v>2673000</v>
      </c>
      <c r="L17" s="1">
        <v>2413000</v>
      </c>
      <c r="M17" s="1">
        <v>2347000</v>
      </c>
      <c r="N17" s="1">
        <v>2201000</v>
      </c>
      <c r="O17" s="1">
        <v>2084000</v>
      </c>
      <c r="P17" s="1">
        <v>1959000</v>
      </c>
      <c r="Q17" s="1">
        <v>1255000</v>
      </c>
      <c r="R17" s="1">
        <v>1577000</v>
      </c>
      <c r="S17" s="1">
        <v>591000</v>
      </c>
      <c r="T17" s="1">
        <v>-1514000</v>
      </c>
      <c r="U17" s="1">
        <v>4091000</v>
      </c>
      <c r="V17" s="1">
        <v>3663000</v>
      </c>
      <c r="W17" s="1">
        <v>124000</v>
      </c>
    </row>
    <row r="18" spans="1:29" ht="20" x14ac:dyDescent="0.25">
      <c r="A18" s="5" t="s">
        <v>13</v>
      </c>
      <c r="B18" s="1" t="s">
        <v>92</v>
      </c>
      <c r="C18" s="1">
        <v>6876000</v>
      </c>
      <c r="D18" s="1">
        <v>8562000</v>
      </c>
      <c r="E18" s="1">
        <v>11005000</v>
      </c>
      <c r="F18" s="1">
        <v>14582000</v>
      </c>
      <c r="G18" s="1">
        <v>21357000</v>
      </c>
      <c r="H18" s="1">
        <v>30446000</v>
      </c>
      <c r="I18" s="1">
        <v>37694000</v>
      </c>
      <c r="J18" s="1">
        <v>41822000</v>
      </c>
      <c r="K18" s="1">
        <v>41283000</v>
      </c>
      <c r="L18" s="1">
        <v>42709000</v>
      </c>
      <c r="M18" s="1">
        <v>46717000</v>
      </c>
      <c r="N18" s="1">
        <v>51562000</v>
      </c>
      <c r="O18" s="1">
        <v>59179000</v>
      </c>
      <c r="P18" s="1">
        <v>69694000</v>
      </c>
      <c r="Q18" s="1">
        <v>82964000</v>
      </c>
      <c r="R18" s="1">
        <v>93499000</v>
      </c>
      <c r="S18" s="1">
        <v>101216000</v>
      </c>
      <c r="T18" s="1">
        <v>115544000</v>
      </c>
      <c r="U18" s="1">
        <v>117877000</v>
      </c>
      <c r="V18" s="1">
        <v>126761000</v>
      </c>
      <c r="W18" s="1">
        <v>137237000</v>
      </c>
      <c r="AC18" s="18" t="s">
        <v>125</v>
      </c>
    </row>
    <row r="19" spans="1:29" ht="19" x14ac:dyDescent="0.25">
      <c r="A19" s="6" t="s">
        <v>14</v>
      </c>
      <c r="B19" s="10">
        <v>7291000</v>
      </c>
      <c r="C19" s="10">
        <v>23829000</v>
      </c>
      <c r="D19" s="10">
        <v>31705000</v>
      </c>
      <c r="E19" s="10">
        <v>39865000</v>
      </c>
      <c r="F19" s="10">
        <v>61196000</v>
      </c>
      <c r="G19" s="10">
        <v>74747000</v>
      </c>
      <c r="H19" s="10">
        <v>90947000</v>
      </c>
      <c r="I19" s="10">
        <v>95251000</v>
      </c>
      <c r="J19" s="10">
        <v>116065000</v>
      </c>
      <c r="K19" s="10">
        <v>129928000</v>
      </c>
      <c r="L19" s="10">
        <v>135851000</v>
      </c>
      <c r="M19" s="10">
        <v>154972000</v>
      </c>
      <c r="N19" s="10">
        <v>168326000</v>
      </c>
      <c r="O19" s="10">
        <v>187275000</v>
      </c>
      <c r="P19" s="10">
        <v>211533000</v>
      </c>
      <c r="Q19" s="10">
        <v>251000000</v>
      </c>
      <c r="R19" s="10">
        <v>275183000</v>
      </c>
      <c r="S19" s="10">
        <v>284289000</v>
      </c>
      <c r="T19" s="10">
        <v>320879000</v>
      </c>
      <c r="U19" s="10">
        <v>137551000</v>
      </c>
      <c r="V19" s="10">
        <v>415296000</v>
      </c>
      <c r="W19" s="10">
        <v>450894000</v>
      </c>
      <c r="AC19" s="32">
        <f>W40-W56-W61</f>
        <v>-579503000</v>
      </c>
    </row>
    <row r="20" spans="1:29" ht="19" customHeight="1" x14ac:dyDescent="0.25">
      <c r="A20" s="14" t="s">
        <v>101</v>
      </c>
      <c r="B20" s="1"/>
      <c r="C20" s="15">
        <f>(C19/B19)-1</f>
        <v>2.2682759566588944</v>
      </c>
      <c r="D20" s="15">
        <f>(D19/C19)-1</f>
        <v>0.33052163330395734</v>
      </c>
      <c r="E20" s="15">
        <f>(E19/D19)-1</f>
        <v>0.25737265415549593</v>
      </c>
      <c r="F20" s="15">
        <f t="shared" ref="F20:W20" si="3">(F19/E19)-1</f>
        <v>0.53508089803085412</v>
      </c>
      <c r="G20" s="15">
        <f t="shared" si="3"/>
        <v>0.22143604157134456</v>
      </c>
      <c r="H20" s="15">
        <f t="shared" si="3"/>
        <v>0.21673110626513448</v>
      </c>
      <c r="I20" s="15">
        <f t="shared" si="3"/>
        <v>4.7324265781169217E-2</v>
      </c>
      <c r="J20" s="15">
        <f t="shared" si="3"/>
        <v>0.21851739089353384</v>
      </c>
      <c r="K20" s="15">
        <f t="shared" si="3"/>
        <v>0.11944169215525791</v>
      </c>
      <c r="L20" s="15">
        <f t="shared" si="3"/>
        <v>4.558678652792314E-2</v>
      </c>
      <c r="M20" s="15">
        <f t="shared" si="3"/>
        <v>0.14074979205158589</v>
      </c>
      <c r="N20" s="15">
        <f t="shared" si="3"/>
        <v>8.6170404976382731E-2</v>
      </c>
      <c r="O20" s="15">
        <f t="shared" si="3"/>
        <v>0.11257322101160838</v>
      </c>
      <c r="P20" s="15">
        <f t="shared" si="3"/>
        <v>0.12953143772527032</v>
      </c>
      <c r="Q20" s="15">
        <f t="shared" si="3"/>
        <v>0.18657608978268159</v>
      </c>
      <c r="R20" s="15">
        <f t="shared" si="3"/>
        <v>9.634661354581664E-2</v>
      </c>
      <c r="S20" s="15">
        <f t="shared" si="3"/>
        <v>3.3090706911400813E-2</v>
      </c>
      <c r="T20" s="15">
        <f t="shared" si="3"/>
        <v>0.1287070551445888</v>
      </c>
      <c r="U20" s="15">
        <f t="shared" si="3"/>
        <v>-0.57133062618619479</v>
      </c>
      <c r="V20" s="15">
        <f t="shared" si="3"/>
        <v>2.0192146912781439</v>
      </c>
      <c r="W20" s="15">
        <f t="shared" si="3"/>
        <v>8.5717175219602426E-2</v>
      </c>
    </row>
    <row r="21" spans="1:29" ht="19" x14ac:dyDescent="0.25">
      <c r="A21" s="5" t="s">
        <v>15</v>
      </c>
      <c r="B21" s="2">
        <v>4.5600000000000002E-2</v>
      </c>
      <c r="C21" s="2">
        <v>0.1023</v>
      </c>
      <c r="D21" s="2">
        <v>0.11070000000000001</v>
      </c>
      <c r="E21" s="2">
        <v>0.10979999999999999</v>
      </c>
      <c r="F21" s="2">
        <v>0.13339999999999999</v>
      </c>
      <c r="G21" s="2">
        <v>0.12520000000000001</v>
      </c>
      <c r="H21" s="2">
        <v>0.1237</v>
      </c>
      <c r="I21" s="2">
        <v>0.1082</v>
      </c>
      <c r="J21" s="2">
        <v>0.1232</v>
      </c>
      <c r="K21" s="2">
        <v>0.1293</v>
      </c>
      <c r="L21" s="2">
        <v>0.1225</v>
      </c>
      <c r="M21" s="2">
        <v>0.1227</v>
      </c>
      <c r="N21" s="2">
        <v>0.1183</v>
      </c>
      <c r="O21" s="2">
        <v>0.11840000000000001</v>
      </c>
      <c r="P21" s="2">
        <v>0.11700000000000001</v>
      </c>
      <c r="Q21" s="2">
        <v>0.12609999999999999</v>
      </c>
      <c r="R21" s="2">
        <v>0.124</v>
      </c>
      <c r="S21" s="2">
        <v>0.1157</v>
      </c>
      <c r="T21" s="2">
        <v>0.1164</v>
      </c>
      <c r="U21" s="2">
        <v>5.74E-2</v>
      </c>
      <c r="V21" s="2">
        <v>0.11990000000000001</v>
      </c>
      <c r="W21" s="2">
        <v>0.1123</v>
      </c>
    </row>
    <row r="22" spans="1:29" ht="19" x14ac:dyDescent="0.25">
      <c r="A22" s="6" t="s">
        <v>16</v>
      </c>
      <c r="B22" s="10">
        <v>13689000</v>
      </c>
      <c r="C22" s="10">
        <v>26312000</v>
      </c>
      <c r="D22" s="10">
        <v>34258000</v>
      </c>
      <c r="E22" s="10">
        <v>38682000</v>
      </c>
      <c r="F22" s="10">
        <v>47296000</v>
      </c>
      <c r="G22" s="10">
        <v>54369000</v>
      </c>
      <c r="H22" s="10">
        <v>63213000</v>
      </c>
      <c r="I22" s="10">
        <v>62027000</v>
      </c>
      <c r="J22" s="10">
        <v>75861000</v>
      </c>
      <c r="K22" s="10">
        <v>90617000</v>
      </c>
      <c r="L22" s="10">
        <v>95239000</v>
      </c>
      <c r="M22" s="10">
        <v>110458000</v>
      </c>
      <c r="N22" s="10">
        <v>119715000</v>
      </c>
      <c r="O22" s="10">
        <v>130449000</v>
      </c>
      <c r="P22" s="10">
        <v>144565000</v>
      </c>
      <c r="Q22" s="10">
        <v>171900000</v>
      </c>
      <c r="R22" s="10">
        <v>186206000</v>
      </c>
      <c r="S22" s="10">
        <v>187789000</v>
      </c>
      <c r="T22" s="10">
        <v>212023000</v>
      </c>
      <c r="U22" s="10">
        <v>23844000</v>
      </c>
      <c r="V22" s="10">
        <v>297192000</v>
      </c>
      <c r="W22" s="10">
        <v>320197000</v>
      </c>
    </row>
    <row r="23" spans="1:29" ht="19" x14ac:dyDescent="0.25">
      <c r="A23" s="5" t="s">
        <v>17</v>
      </c>
      <c r="B23" s="2">
        <v>8.5599999999999996E-2</v>
      </c>
      <c r="C23" s="2">
        <v>0.113</v>
      </c>
      <c r="D23" s="2">
        <v>0.1196</v>
      </c>
      <c r="E23" s="2">
        <v>0.1066</v>
      </c>
      <c r="F23" s="2">
        <v>0.1031</v>
      </c>
      <c r="G23" s="2">
        <v>9.11E-2</v>
      </c>
      <c r="H23" s="2">
        <v>8.5999999999999993E-2</v>
      </c>
      <c r="I23" s="2">
        <v>7.0400000000000004E-2</v>
      </c>
      <c r="J23" s="2">
        <v>8.0500000000000002E-2</v>
      </c>
      <c r="K23" s="2">
        <v>9.0200000000000002E-2</v>
      </c>
      <c r="L23" s="2">
        <v>8.5900000000000004E-2</v>
      </c>
      <c r="M23" s="2">
        <v>8.7400000000000005E-2</v>
      </c>
      <c r="N23" s="2">
        <v>8.4199999999999997E-2</v>
      </c>
      <c r="O23" s="2">
        <v>8.2500000000000004E-2</v>
      </c>
      <c r="P23" s="2">
        <v>0.08</v>
      </c>
      <c r="Q23" s="2">
        <v>8.6400000000000005E-2</v>
      </c>
      <c r="R23" s="2">
        <v>8.3900000000000002E-2</v>
      </c>
      <c r="S23" s="2">
        <v>7.6399999999999996E-2</v>
      </c>
      <c r="T23" s="2">
        <v>7.6899999999999996E-2</v>
      </c>
      <c r="U23" s="2">
        <v>9.9000000000000008E-3</v>
      </c>
      <c r="V23" s="2">
        <v>8.5800000000000001E-2</v>
      </c>
      <c r="W23" s="2">
        <v>7.9799999999999996E-2</v>
      </c>
    </row>
    <row r="24" spans="1:29" ht="19" x14ac:dyDescent="0.25">
      <c r="A24" s="5" t="s">
        <v>18</v>
      </c>
      <c r="B24" s="1">
        <v>-6398000</v>
      </c>
      <c r="C24" s="1" t="s">
        <v>92</v>
      </c>
      <c r="D24" s="1" t="s">
        <v>92</v>
      </c>
      <c r="E24" s="1">
        <v>-9822000</v>
      </c>
      <c r="F24" s="1">
        <v>-682000</v>
      </c>
      <c r="G24" s="1">
        <v>-979000</v>
      </c>
      <c r="H24" s="1">
        <v>-2712000</v>
      </c>
      <c r="I24" s="1">
        <v>-4470000</v>
      </c>
      <c r="J24" s="1">
        <v>-3052000</v>
      </c>
      <c r="K24" s="1">
        <v>-2245000</v>
      </c>
      <c r="L24" s="1">
        <v>-2047000</v>
      </c>
      <c r="M24" s="1">
        <v>-1919000</v>
      </c>
      <c r="N24" s="1">
        <v>-1488000</v>
      </c>
      <c r="O24" s="1">
        <v>-482000</v>
      </c>
      <c r="P24" s="1">
        <v>-318000</v>
      </c>
      <c r="Q24" s="1">
        <v>-144000</v>
      </c>
      <c r="R24" s="1">
        <v>-89000</v>
      </c>
      <c r="S24" s="1">
        <v>762000</v>
      </c>
      <c r="T24" s="1">
        <v>1892000</v>
      </c>
      <c r="U24" s="1">
        <v>-4591000</v>
      </c>
      <c r="V24" s="1">
        <v>-4300000</v>
      </c>
      <c r="W24" s="1">
        <v>1115000</v>
      </c>
    </row>
    <row r="25" spans="1:29" ht="19" x14ac:dyDescent="0.25">
      <c r="A25" s="6" t="s">
        <v>19</v>
      </c>
      <c r="B25" s="10">
        <v>7291000</v>
      </c>
      <c r="C25" s="10" t="s">
        <v>92</v>
      </c>
      <c r="D25" s="10" t="s">
        <v>92</v>
      </c>
      <c r="E25" s="10">
        <v>28860000</v>
      </c>
      <c r="F25" s="10">
        <v>46614000</v>
      </c>
      <c r="G25" s="10">
        <v>53390000</v>
      </c>
      <c r="H25" s="10">
        <v>60501000</v>
      </c>
      <c r="I25" s="10">
        <v>57557000</v>
      </c>
      <c r="J25" s="10">
        <v>72809000</v>
      </c>
      <c r="K25" s="10">
        <v>88372000</v>
      </c>
      <c r="L25" s="10">
        <v>93192000</v>
      </c>
      <c r="M25" s="10">
        <v>108539000</v>
      </c>
      <c r="N25" s="10">
        <v>118227000</v>
      </c>
      <c r="O25" s="10">
        <v>129967000</v>
      </c>
      <c r="P25" s="10">
        <v>144247000</v>
      </c>
      <c r="Q25" s="10">
        <v>171756000</v>
      </c>
      <c r="R25" s="10">
        <v>186117000</v>
      </c>
      <c r="S25" s="10">
        <v>188551000</v>
      </c>
      <c r="T25" s="10">
        <v>213915000</v>
      </c>
      <c r="U25" s="10">
        <v>19253000</v>
      </c>
      <c r="V25" s="10">
        <v>292892000</v>
      </c>
      <c r="W25" s="10">
        <v>321312000</v>
      </c>
    </row>
    <row r="26" spans="1:29" ht="19" x14ac:dyDescent="0.25">
      <c r="A26" s="5" t="s">
        <v>20</v>
      </c>
      <c r="B26" s="2">
        <v>4.5600000000000002E-2</v>
      </c>
      <c r="C26" s="2" t="s">
        <v>92</v>
      </c>
      <c r="D26" s="2" t="s">
        <v>92</v>
      </c>
      <c r="E26" s="2">
        <v>7.9500000000000001E-2</v>
      </c>
      <c r="F26" s="2">
        <v>0.1016</v>
      </c>
      <c r="G26" s="2">
        <v>8.9399999999999993E-2</v>
      </c>
      <c r="H26" s="2">
        <v>8.2299999999999998E-2</v>
      </c>
      <c r="I26" s="2">
        <v>6.54E-2</v>
      </c>
      <c r="J26" s="2">
        <v>7.7299999999999994E-2</v>
      </c>
      <c r="K26" s="2">
        <v>8.7900000000000006E-2</v>
      </c>
      <c r="L26" s="2">
        <v>8.4000000000000005E-2</v>
      </c>
      <c r="M26" s="2">
        <v>8.5900000000000004E-2</v>
      </c>
      <c r="N26" s="2">
        <v>8.3099999999999993E-2</v>
      </c>
      <c r="O26" s="2">
        <v>8.2100000000000006E-2</v>
      </c>
      <c r="P26" s="2">
        <v>7.9799999999999996E-2</v>
      </c>
      <c r="Q26" s="2">
        <v>8.6300000000000002E-2</v>
      </c>
      <c r="R26" s="2">
        <v>8.3900000000000002E-2</v>
      </c>
      <c r="S26" s="2">
        <v>7.6700000000000004E-2</v>
      </c>
      <c r="T26" s="2">
        <v>7.7600000000000002E-2</v>
      </c>
      <c r="U26" s="2">
        <v>8.0000000000000002E-3</v>
      </c>
      <c r="V26" s="2">
        <v>8.4599999999999995E-2</v>
      </c>
      <c r="W26" s="2">
        <v>0.08</v>
      </c>
    </row>
    <row r="27" spans="1:29" ht="19" x14ac:dyDescent="0.25">
      <c r="A27" s="5" t="s">
        <v>21</v>
      </c>
      <c r="B27" s="1" t="s">
        <v>92</v>
      </c>
      <c r="C27" s="1" t="s">
        <v>92</v>
      </c>
      <c r="D27" s="1" t="s">
        <v>92</v>
      </c>
      <c r="E27" s="1">
        <v>7159000</v>
      </c>
      <c r="F27" s="1">
        <v>16292000</v>
      </c>
      <c r="G27" s="1">
        <v>19381000</v>
      </c>
      <c r="H27" s="1">
        <v>21176000</v>
      </c>
      <c r="I27" s="1">
        <v>19389000</v>
      </c>
      <c r="J27" s="1">
        <v>23491000</v>
      </c>
      <c r="K27" s="1">
        <v>27683000</v>
      </c>
      <c r="L27" s="1">
        <v>26765000</v>
      </c>
      <c r="M27" s="1">
        <v>34738000</v>
      </c>
      <c r="N27" s="1">
        <v>34140000</v>
      </c>
      <c r="O27" s="1">
        <v>38990000</v>
      </c>
      <c r="P27" s="1">
        <v>42986000</v>
      </c>
      <c r="Q27" s="1">
        <v>51183000</v>
      </c>
      <c r="R27" s="1">
        <v>48581000</v>
      </c>
      <c r="S27" s="1">
        <v>24257000</v>
      </c>
      <c r="T27" s="1">
        <v>32397000</v>
      </c>
      <c r="U27" s="1">
        <v>-15672000</v>
      </c>
      <c r="V27" s="1">
        <v>39578000</v>
      </c>
      <c r="W27" s="1">
        <v>43715000</v>
      </c>
    </row>
    <row r="28" spans="1:29" ht="20" thickBot="1" x14ac:dyDescent="0.3">
      <c r="A28" s="7" t="s">
        <v>22</v>
      </c>
      <c r="B28" s="11">
        <v>7291000</v>
      </c>
      <c r="C28" s="11">
        <v>16953000</v>
      </c>
      <c r="D28" s="11">
        <v>23143000</v>
      </c>
      <c r="E28" s="11">
        <v>21701000</v>
      </c>
      <c r="F28" s="11">
        <v>30322000</v>
      </c>
      <c r="G28" s="11">
        <v>34009000</v>
      </c>
      <c r="H28" s="11">
        <v>39325000</v>
      </c>
      <c r="I28" s="11">
        <v>38168000</v>
      </c>
      <c r="J28" s="11">
        <v>47479000</v>
      </c>
      <c r="K28" s="11">
        <v>58289000</v>
      </c>
      <c r="L28" s="11">
        <v>63964000</v>
      </c>
      <c r="M28" s="11">
        <v>71170000</v>
      </c>
      <c r="N28" s="11">
        <v>80423000</v>
      </c>
      <c r="O28" s="11">
        <v>87022000</v>
      </c>
      <c r="P28" s="11">
        <v>96894000</v>
      </c>
      <c r="Q28" s="11">
        <v>115598000</v>
      </c>
      <c r="R28" s="11">
        <v>131526000</v>
      </c>
      <c r="S28" s="11">
        <v>158225000</v>
      </c>
      <c r="T28" s="11">
        <v>174452000</v>
      </c>
      <c r="U28" s="11">
        <v>31255000</v>
      </c>
      <c r="V28" s="11">
        <v>245294000</v>
      </c>
      <c r="W28" s="11">
        <v>269818000</v>
      </c>
    </row>
    <row r="29" spans="1:29" ht="20" customHeight="1" thickTop="1" x14ac:dyDescent="0.25">
      <c r="A29" s="14" t="s">
        <v>102</v>
      </c>
      <c r="B29" s="1"/>
      <c r="C29" s="15">
        <f>(C28/B28)-1</f>
        <v>1.3251954464408175</v>
      </c>
      <c r="D29" s="15">
        <f>(D28/C28)-1</f>
        <v>0.36512711614463522</v>
      </c>
      <c r="E29" s="15">
        <f>(E28/D28)-1</f>
        <v>-6.2308257356436081E-2</v>
      </c>
      <c r="F29" s="15">
        <f t="shared" ref="F29:W29" si="4">(F28/E28)-1</f>
        <v>0.39726279894935712</v>
      </c>
      <c r="G29" s="15">
        <f t="shared" si="4"/>
        <v>0.12159488160411591</v>
      </c>
      <c r="H29" s="15">
        <f t="shared" si="4"/>
        <v>0.15631156458584483</v>
      </c>
      <c r="I29" s="15">
        <f t="shared" si="4"/>
        <v>-2.9421487603305763E-2</v>
      </c>
      <c r="J29" s="15">
        <f t="shared" si="4"/>
        <v>0.2439478096835046</v>
      </c>
      <c r="K29" s="15">
        <f t="shared" si="4"/>
        <v>0.22767960572042378</v>
      </c>
      <c r="L29" s="15">
        <f t="shared" si="4"/>
        <v>9.735970766353863E-2</v>
      </c>
      <c r="M29" s="15">
        <f t="shared" si="4"/>
        <v>0.11265711962979186</v>
      </c>
      <c r="N29" s="15">
        <f t="shared" si="4"/>
        <v>0.13001264577771532</v>
      </c>
      <c r="O29" s="15">
        <f t="shared" si="4"/>
        <v>8.2053641371249597E-2</v>
      </c>
      <c r="P29" s="15">
        <f t="shared" si="4"/>
        <v>0.11344257773896249</v>
      </c>
      <c r="Q29" s="15">
        <f t="shared" si="4"/>
        <v>0.19303568848432318</v>
      </c>
      <c r="R29" s="15">
        <f t="shared" si="4"/>
        <v>0.13778785100088231</v>
      </c>
      <c r="S29" s="15">
        <f t="shared" si="4"/>
        <v>0.20299408481973136</v>
      </c>
      <c r="T29" s="15">
        <f t="shared" si="4"/>
        <v>0.10255648601674827</v>
      </c>
      <c r="U29" s="15">
        <f t="shared" si="4"/>
        <v>-0.82083897003187123</v>
      </c>
      <c r="V29" s="15">
        <f t="shared" si="4"/>
        <v>6.8481522956326986</v>
      </c>
      <c r="W29" s="15">
        <f t="shared" si="4"/>
        <v>9.997798560095239E-2</v>
      </c>
    </row>
    <row r="30" spans="1:29" ht="19" x14ac:dyDescent="0.25">
      <c r="A30" s="5" t="s">
        <v>23</v>
      </c>
      <c r="B30" s="2">
        <v>4.5600000000000002E-2</v>
      </c>
      <c r="C30" s="2">
        <v>7.2800000000000004E-2</v>
      </c>
      <c r="D30" s="2">
        <v>8.0799999999999997E-2</v>
      </c>
      <c r="E30" s="2">
        <v>5.9799999999999999E-2</v>
      </c>
      <c r="F30" s="2">
        <v>6.6100000000000006E-2</v>
      </c>
      <c r="G30" s="2">
        <v>5.7000000000000002E-2</v>
      </c>
      <c r="H30" s="2">
        <v>5.3499999999999999E-2</v>
      </c>
      <c r="I30" s="2">
        <v>4.3400000000000001E-2</v>
      </c>
      <c r="J30" s="2">
        <v>5.04E-2</v>
      </c>
      <c r="K30" s="2">
        <v>5.8000000000000003E-2</v>
      </c>
      <c r="L30" s="2">
        <v>5.7700000000000001E-2</v>
      </c>
      <c r="M30" s="2">
        <v>5.6300000000000003E-2</v>
      </c>
      <c r="N30" s="2">
        <v>5.6500000000000002E-2</v>
      </c>
      <c r="O30" s="2">
        <v>5.5E-2</v>
      </c>
      <c r="P30" s="2">
        <v>5.3600000000000002E-2</v>
      </c>
      <c r="Q30" s="2">
        <v>5.8099999999999999E-2</v>
      </c>
      <c r="R30" s="2">
        <v>5.9299999999999999E-2</v>
      </c>
      <c r="S30" s="2">
        <v>6.4399999999999999E-2</v>
      </c>
      <c r="T30" s="2">
        <v>6.3299999999999995E-2</v>
      </c>
      <c r="U30" s="2">
        <v>1.2999999999999999E-2</v>
      </c>
      <c r="V30" s="2">
        <v>7.0800000000000002E-2</v>
      </c>
      <c r="W30" s="2">
        <v>6.7199999999999996E-2</v>
      </c>
    </row>
    <row r="31" spans="1:29" ht="19" x14ac:dyDescent="0.25">
      <c r="A31" s="5" t="s">
        <v>24</v>
      </c>
      <c r="B31" s="12">
        <v>0.08</v>
      </c>
      <c r="C31" s="12">
        <v>0.23</v>
      </c>
      <c r="D31" s="12">
        <v>0.3</v>
      </c>
      <c r="E31" s="12">
        <v>0.27</v>
      </c>
      <c r="F31" s="12">
        <v>0.44</v>
      </c>
      <c r="G31" s="12">
        <v>0.46</v>
      </c>
      <c r="H31" s="12">
        <v>0.53</v>
      </c>
      <c r="I31" s="12">
        <v>0.53</v>
      </c>
      <c r="J31" s="12">
        <v>0.68</v>
      </c>
      <c r="K31" s="12">
        <v>0.82</v>
      </c>
      <c r="L31" s="12">
        <v>0.9</v>
      </c>
      <c r="M31" s="12">
        <v>1.02</v>
      </c>
      <c r="N31" s="12">
        <v>1.1499999999999999</v>
      </c>
      <c r="O31" s="12">
        <v>1.25</v>
      </c>
      <c r="P31" s="12">
        <v>1.38</v>
      </c>
      <c r="Q31" s="12">
        <v>1.64</v>
      </c>
      <c r="R31" s="12">
        <v>1.85</v>
      </c>
      <c r="S31" s="12">
        <v>2.21</v>
      </c>
      <c r="T31" s="12">
        <v>2.4700000000000002</v>
      </c>
      <c r="U31" s="12">
        <v>0.45</v>
      </c>
      <c r="V31" s="12">
        <v>3.52</v>
      </c>
      <c r="W31" s="12">
        <v>3.99</v>
      </c>
    </row>
    <row r="32" spans="1:29" ht="19" x14ac:dyDescent="0.25">
      <c r="A32" s="5" t="s">
        <v>25</v>
      </c>
      <c r="B32" s="12">
        <v>7.0000000000000007E-2</v>
      </c>
      <c r="C32" s="12">
        <v>0.22</v>
      </c>
      <c r="D32" s="12">
        <v>0.28000000000000003</v>
      </c>
      <c r="E32" s="12">
        <v>0.27</v>
      </c>
      <c r="F32" s="12">
        <v>0.42</v>
      </c>
      <c r="G32" s="12">
        <v>0.44</v>
      </c>
      <c r="H32" s="12">
        <v>0.51</v>
      </c>
      <c r="I32" s="12">
        <v>0.52</v>
      </c>
      <c r="J32" s="12">
        <v>0.67</v>
      </c>
      <c r="K32" s="12">
        <v>0.8</v>
      </c>
      <c r="L32" s="12">
        <v>0.88</v>
      </c>
      <c r="M32" s="12">
        <v>1</v>
      </c>
      <c r="N32" s="12">
        <v>1.1299999999999999</v>
      </c>
      <c r="O32" s="12">
        <v>1.23</v>
      </c>
      <c r="P32" s="12">
        <v>1.37</v>
      </c>
      <c r="Q32" s="12">
        <v>1.63</v>
      </c>
      <c r="R32" s="12">
        <v>1.84</v>
      </c>
      <c r="S32" s="12">
        <v>2.2000000000000002</v>
      </c>
      <c r="T32" s="12">
        <v>2.46</v>
      </c>
      <c r="U32" s="12">
        <v>0.45</v>
      </c>
      <c r="V32" s="12">
        <v>3.5</v>
      </c>
      <c r="W32" s="12">
        <v>3.97</v>
      </c>
    </row>
    <row r="33" spans="1:23" ht="19" x14ac:dyDescent="0.25">
      <c r="A33" s="5" t="s">
        <v>26</v>
      </c>
      <c r="B33" s="1">
        <v>95120000</v>
      </c>
      <c r="C33" s="1">
        <v>46668000</v>
      </c>
      <c r="D33" s="1">
        <v>49430000</v>
      </c>
      <c r="E33" s="1">
        <v>81890566</v>
      </c>
      <c r="F33" s="1">
        <v>68677000</v>
      </c>
      <c r="G33" s="1">
        <v>73876000</v>
      </c>
      <c r="H33" s="1">
        <v>74611000</v>
      </c>
      <c r="I33" s="1">
        <v>72672000</v>
      </c>
      <c r="J33" s="1">
        <v>69967000</v>
      </c>
      <c r="K33" s="1">
        <v>71432000</v>
      </c>
      <c r="L33" s="1">
        <v>70829000</v>
      </c>
      <c r="M33" s="1">
        <v>70026000</v>
      </c>
      <c r="N33" s="1">
        <v>70089000</v>
      </c>
      <c r="O33" s="1">
        <v>69719000</v>
      </c>
      <c r="P33" s="1">
        <v>70032000</v>
      </c>
      <c r="Q33" s="1">
        <v>70396000</v>
      </c>
      <c r="R33" s="1">
        <v>70989000</v>
      </c>
      <c r="S33" s="1">
        <v>71467000</v>
      </c>
      <c r="T33" s="1">
        <v>70509000</v>
      </c>
      <c r="U33" s="1">
        <v>69438000</v>
      </c>
      <c r="V33" s="1">
        <v>69709000</v>
      </c>
      <c r="W33" s="1">
        <v>67643000</v>
      </c>
    </row>
    <row r="34" spans="1:23" ht="19" x14ac:dyDescent="0.25">
      <c r="A34" s="5" t="s">
        <v>27</v>
      </c>
      <c r="B34" s="1">
        <v>103532000</v>
      </c>
      <c r="C34" s="1">
        <v>49376000</v>
      </c>
      <c r="D34" s="1">
        <v>52094000</v>
      </c>
      <c r="E34" s="1">
        <v>108544000</v>
      </c>
      <c r="F34" s="1">
        <v>72565000</v>
      </c>
      <c r="G34" s="1">
        <v>76520000</v>
      </c>
      <c r="H34" s="1">
        <v>76832000</v>
      </c>
      <c r="I34" s="1">
        <v>74079000</v>
      </c>
      <c r="J34" s="1">
        <v>71298000</v>
      </c>
      <c r="K34" s="1">
        <v>72929000</v>
      </c>
      <c r="L34" s="1">
        <v>72278000</v>
      </c>
      <c r="M34" s="1">
        <v>71485000</v>
      </c>
      <c r="N34" s="1">
        <v>71362000</v>
      </c>
      <c r="O34" s="1">
        <v>70608000</v>
      </c>
      <c r="P34" s="1">
        <v>70747000</v>
      </c>
      <c r="Q34" s="1">
        <v>71052000</v>
      </c>
      <c r="R34" s="1">
        <v>71527000</v>
      </c>
      <c r="S34" s="1">
        <v>71964000</v>
      </c>
      <c r="T34" s="1">
        <v>70916000</v>
      </c>
      <c r="U34" s="1">
        <v>69893000</v>
      </c>
      <c r="V34" s="1">
        <v>70098000</v>
      </c>
      <c r="W34" s="1">
        <v>67920000</v>
      </c>
    </row>
    <row r="35" spans="1:23" ht="20" customHeight="1" x14ac:dyDescent="0.25">
      <c r="A35" s="14" t="s">
        <v>103</v>
      </c>
      <c r="B35" s="1"/>
      <c r="C35" s="22">
        <f>(C34-B34)/B34</f>
        <v>-0.52308465015647332</v>
      </c>
      <c r="D35" s="22">
        <f t="shared" ref="D35:W35" si="5">(D34-C34)/C34</f>
        <v>5.5046986390149058E-2</v>
      </c>
      <c r="E35" s="22">
        <f t="shared" si="5"/>
        <v>1.0836180750182363</v>
      </c>
      <c r="F35" s="22">
        <f t="shared" si="5"/>
        <v>-0.3314692659198113</v>
      </c>
      <c r="G35" s="22">
        <f t="shared" si="5"/>
        <v>5.4502859505271138E-2</v>
      </c>
      <c r="H35" s="22">
        <f t="shared" si="5"/>
        <v>4.0773653946680607E-3</v>
      </c>
      <c r="I35" s="22">
        <f t="shared" si="5"/>
        <v>-3.5831424406497295E-2</v>
      </c>
      <c r="J35" s="22">
        <f t="shared" si="5"/>
        <v>-3.7541003523265705E-2</v>
      </c>
      <c r="K35" s="22">
        <f t="shared" si="5"/>
        <v>2.2875816993464051E-2</v>
      </c>
      <c r="L35" s="22">
        <f t="shared" si="5"/>
        <v>-8.926490147952118E-3</v>
      </c>
      <c r="M35" s="22">
        <f t="shared" si="5"/>
        <v>-1.0971526605606132E-2</v>
      </c>
      <c r="N35" s="22">
        <f t="shared" si="5"/>
        <v>-1.7206406938518571E-3</v>
      </c>
      <c r="O35" s="22">
        <f t="shared" si="5"/>
        <v>-1.0565847369748606E-2</v>
      </c>
      <c r="P35" s="22">
        <f t="shared" si="5"/>
        <v>1.9686154543394514E-3</v>
      </c>
      <c r="Q35" s="22">
        <f t="shared" si="5"/>
        <v>4.3111368679944022E-3</v>
      </c>
      <c r="R35" s="22">
        <f t="shared" si="5"/>
        <v>6.6852446095817149E-3</v>
      </c>
      <c r="S35" s="22">
        <f t="shared" si="5"/>
        <v>6.1095809973856028E-3</v>
      </c>
      <c r="T35" s="22">
        <f t="shared" si="5"/>
        <v>-1.4562836974042577E-2</v>
      </c>
      <c r="U35" s="22">
        <f t="shared" si="5"/>
        <v>-1.4425517513678154E-2</v>
      </c>
      <c r="V35" s="22">
        <f t="shared" si="5"/>
        <v>2.9330548123560301E-3</v>
      </c>
      <c r="W35" s="22">
        <f t="shared" si="5"/>
        <v>-3.1070786613027476E-2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v>7816000</v>
      </c>
      <c r="D38" s="1">
        <v>5728000</v>
      </c>
      <c r="E38" s="1">
        <v>46235000</v>
      </c>
      <c r="F38" s="1">
        <v>28987000</v>
      </c>
      <c r="G38" s="1">
        <v>33784000</v>
      </c>
      <c r="H38" s="1">
        <v>11564000</v>
      </c>
      <c r="I38" s="1">
        <v>5258000</v>
      </c>
      <c r="J38" s="1">
        <v>46858000</v>
      </c>
      <c r="K38" s="1">
        <v>82215000</v>
      </c>
      <c r="L38" s="1">
        <v>73731000</v>
      </c>
      <c r="M38" s="1">
        <v>81746000</v>
      </c>
      <c r="N38" s="1">
        <v>94874000</v>
      </c>
      <c r="O38" s="1">
        <v>86122000</v>
      </c>
      <c r="P38" s="1">
        <v>59334000</v>
      </c>
      <c r="Q38" s="1">
        <v>112944000</v>
      </c>
      <c r="R38" s="1">
        <v>150918000</v>
      </c>
      <c r="S38" s="1">
        <v>210125000</v>
      </c>
      <c r="T38" s="1">
        <v>107879000</v>
      </c>
      <c r="U38" s="1">
        <v>363155000</v>
      </c>
      <c r="V38" s="1">
        <v>335645000</v>
      </c>
      <c r="W38" s="1">
        <v>173861000</v>
      </c>
    </row>
    <row r="39" spans="1:23"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row>
    <row r="40" spans="1:23" ht="19" x14ac:dyDescent="0.25">
      <c r="A40" s="5" t="s">
        <v>32</v>
      </c>
      <c r="B40" s="1" t="s">
        <v>92</v>
      </c>
      <c r="C40" s="1">
        <v>7816000</v>
      </c>
      <c r="D40" s="1">
        <v>5728000</v>
      </c>
      <c r="E40" s="1">
        <v>46235000</v>
      </c>
      <c r="F40" s="1">
        <v>28987000</v>
      </c>
      <c r="G40" s="1">
        <v>33784000</v>
      </c>
      <c r="H40" s="1">
        <v>11564000</v>
      </c>
      <c r="I40" s="1">
        <v>5258000</v>
      </c>
      <c r="J40" s="1">
        <v>46858000</v>
      </c>
      <c r="K40" s="1">
        <v>82215000</v>
      </c>
      <c r="L40" s="1">
        <v>73731000</v>
      </c>
      <c r="M40" s="1">
        <v>81746000</v>
      </c>
      <c r="N40" s="1">
        <v>94874000</v>
      </c>
      <c r="O40" s="1">
        <v>86122000</v>
      </c>
      <c r="P40" s="1">
        <v>59334000</v>
      </c>
      <c r="Q40" s="1">
        <v>112944000</v>
      </c>
      <c r="R40" s="1">
        <v>150918000</v>
      </c>
      <c r="S40" s="1">
        <v>210125000</v>
      </c>
      <c r="T40" s="1">
        <v>107879000</v>
      </c>
      <c r="U40" s="1">
        <v>363155000</v>
      </c>
      <c r="V40" s="1">
        <v>335645000</v>
      </c>
      <c r="W40" s="1">
        <v>173861000</v>
      </c>
    </row>
    <row r="41" spans="1:23" ht="19" x14ac:dyDescent="0.25">
      <c r="A41" s="5" t="s">
        <v>33</v>
      </c>
      <c r="B41" s="1" t="s">
        <v>92</v>
      </c>
      <c r="C41" s="1">
        <v>4258000</v>
      </c>
      <c r="D41" s="1">
        <v>10473000</v>
      </c>
      <c r="E41" s="1">
        <v>6139000</v>
      </c>
      <c r="F41" s="1">
        <v>9613000</v>
      </c>
      <c r="G41" s="1">
        <v>8299000</v>
      </c>
      <c r="H41" s="1">
        <v>18303000</v>
      </c>
      <c r="I41" s="1">
        <v>9922000</v>
      </c>
      <c r="J41" s="1">
        <v>12312000</v>
      </c>
      <c r="K41" s="1">
        <v>12563000</v>
      </c>
      <c r="L41" s="1">
        <v>16526000</v>
      </c>
      <c r="M41" s="1">
        <v>16416000</v>
      </c>
      <c r="N41" s="1">
        <v>25391000</v>
      </c>
      <c r="O41" s="1">
        <v>34023000</v>
      </c>
      <c r="P41" s="1">
        <v>45421000</v>
      </c>
      <c r="Q41" s="1">
        <v>56127000</v>
      </c>
      <c r="R41" s="1">
        <v>76496000</v>
      </c>
      <c r="S41" s="1">
        <v>92114000</v>
      </c>
      <c r="T41" s="1">
        <v>99305000</v>
      </c>
      <c r="U41" s="1">
        <v>98418000</v>
      </c>
      <c r="V41" s="1">
        <v>161358000</v>
      </c>
      <c r="W41" s="1">
        <v>150264000</v>
      </c>
    </row>
    <row r="42" spans="1:23" ht="19" x14ac:dyDescent="0.25">
      <c r="A42" s="5" t="s">
        <v>34</v>
      </c>
      <c r="B42" s="1" t="s">
        <v>92</v>
      </c>
      <c r="C42" s="1">
        <v>1787000</v>
      </c>
      <c r="D42" s="1">
        <v>3505000</v>
      </c>
      <c r="E42" s="1">
        <v>5169000</v>
      </c>
      <c r="F42" s="1">
        <v>5893000</v>
      </c>
      <c r="G42" s="1">
        <v>6436000</v>
      </c>
      <c r="H42" s="1">
        <v>7277000</v>
      </c>
      <c r="I42" s="1">
        <v>8140000</v>
      </c>
      <c r="J42" s="1">
        <v>8004000</v>
      </c>
      <c r="K42" s="1">
        <v>9197000</v>
      </c>
      <c r="L42" s="1">
        <v>10730000</v>
      </c>
      <c r="M42" s="1">
        <v>10909000</v>
      </c>
      <c r="N42" s="1">
        <v>11954000</v>
      </c>
      <c r="O42" s="1">
        <v>14256000</v>
      </c>
      <c r="P42" s="1">
        <v>15633000</v>
      </c>
      <c r="Q42" s="1">
        <v>16088000</v>
      </c>
      <c r="R42" s="1">
        <v>16306000</v>
      </c>
      <c r="S42" s="1">
        <v>18827000</v>
      </c>
      <c r="T42" s="1">
        <v>20267000</v>
      </c>
      <c r="U42" s="1">
        <v>22364000</v>
      </c>
      <c r="V42" s="1">
        <v>31595000</v>
      </c>
      <c r="W42" s="1">
        <v>38015000</v>
      </c>
    </row>
    <row r="43" spans="1:23" ht="19" x14ac:dyDescent="0.25">
      <c r="A43" s="5" t="s">
        <v>35</v>
      </c>
      <c r="B43" s="1" t="s">
        <v>92</v>
      </c>
      <c r="C43" s="1">
        <v>1538000</v>
      </c>
      <c r="D43" s="1">
        <v>1268000</v>
      </c>
      <c r="E43" s="1">
        <v>4104000</v>
      </c>
      <c r="F43" s="1">
        <v>4786000</v>
      </c>
      <c r="G43" s="1">
        <v>3986000</v>
      </c>
      <c r="H43" s="1">
        <v>4487000</v>
      </c>
      <c r="I43" s="1">
        <v>11488000</v>
      </c>
      <c r="J43" s="1">
        <v>7142000</v>
      </c>
      <c r="K43" s="1">
        <v>9947000</v>
      </c>
      <c r="L43" s="1">
        <v>10987000</v>
      </c>
      <c r="M43" s="1">
        <v>13401000</v>
      </c>
      <c r="N43" s="1">
        <v>13524000</v>
      </c>
      <c r="O43" s="1">
        <v>13325000</v>
      </c>
      <c r="P43" s="1">
        <v>13425000</v>
      </c>
      <c r="Q43" s="1">
        <v>15100000</v>
      </c>
      <c r="R43" s="1">
        <v>13361000</v>
      </c>
      <c r="S43" s="1">
        <v>23953000</v>
      </c>
      <c r="T43" s="1">
        <v>20448000</v>
      </c>
      <c r="U43" s="1">
        <v>26714000</v>
      </c>
      <c r="V43" s="1">
        <v>34927000</v>
      </c>
      <c r="W43" s="1">
        <v>34701000</v>
      </c>
    </row>
    <row r="44" spans="1:23" ht="19" x14ac:dyDescent="0.25">
      <c r="A44" s="6" t="s">
        <v>36</v>
      </c>
      <c r="B44" s="10" t="s">
        <v>92</v>
      </c>
      <c r="C44" s="10">
        <v>15399000</v>
      </c>
      <c r="D44" s="10">
        <v>20974000</v>
      </c>
      <c r="E44" s="10">
        <v>61647000</v>
      </c>
      <c r="F44" s="10">
        <v>49279000</v>
      </c>
      <c r="G44" s="10">
        <v>52505000</v>
      </c>
      <c r="H44" s="10">
        <v>41631000</v>
      </c>
      <c r="I44" s="10">
        <v>34808000</v>
      </c>
      <c r="J44" s="10">
        <v>74316000</v>
      </c>
      <c r="K44" s="10">
        <v>113922000</v>
      </c>
      <c r="L44" s="10">
        <v>111974000</v>
      </c>
      <c r="M44" s="10">
        <v>122472000</v>
      </c>
      <c r="N44" s="10">
        <v>145743000</v>
      </c>
      <c r="O44" s="10">
        <v>147726000</v>
      </c>
      <c r="P44" s="10">
        <v>133813000</v>
      </c>
      <c r="Q44" s="10">
        <v>200259000</v>
      </c>
      <c r="R44" s="10">
        <v>257081000</v>
      </c>
      <c r="S44" s="10">
        <v>345019000</v>
      </c>
      <c r="T44" s="10">
        <v>247899000</v>
      </c>
      <c r="U44" s="10">
        <v>510651000</v>
      </c>
      <c r="V44" s="10">
        <v>563525000</v>
      </c>
      <c r="W44" s="10">
        <v>396841000</v>
      </c>
    </row>
    <row r="45" spans="1:23" ht="19" x14ac:dyDescent="0.25">
      <c r="A45" s="5" t="s">
        <v>37</v>
      </c>
      <c r="B45" s="1" t="s">
        <v>92</v>
      </c>
      <c r="C45" s="1">
        <v>110151000</v>
      </c>
      <c r="D45" s="1">
        <v>123051000</v>
      </c>
      <c r="E45" s="1">
        <v>162991000</v>
      </c>
      <c r="F45" s="1">
        <v>210382000</v>
      </c>
      <c r="G45" s="1">
        <v>305731000</v>
      </c>
      <c r="H45" s="1">
        <v>390378000</v>
      </c>
      <c r="I45" s="1">
        <v>456132000</v>
      </c>
      <c r="J45" s="1">
        <v>456281000</v>
      </c>
      <c r="K45" s="1">
        <v>458983000</v>
      </c>
      <c r="L45" s="1">
        <v>497217000</v>
      </c>
      <c r="M45" s="1">
        <v>531654000</v>
      </c>
      <c r="N45" s="1">
        <v>586192000</v>
      </c>
      <c r="O45" s="1">
        <v>649637000</v>
      </c>
      <c r="P45" s="1">
        <v>751288000</v>
      </c>
      <c r="Q45" s="1">
        <v>830054000</v>
      </c>
      <c r="R45" s="1">
        <v>912147000</v>
      </c>
      <c r="S45" s="1">
        <v>956676000</v>
      </c>
      <c r="T45" s="1">
        <v>1556364000</v>
      </c>
      <c r="U45" s="1">
        <v>1619248000</v>
      </c>
      <c r="V45" s="1">
        <v>1740854000</v>
      </c>
      <c r="W45" s="1">
        <v>1900607000</v>
      </c>
    </row>
    <row r="46" spans="1:23" ht="19" x14ac:dyDescent="0.25">
      <c r="A46" s="5" t="s">
        <v>38</v>
      </c>
      <c r="B46" s="1" t="s">
        <v>92</v>
      </c>
      <c r="C46" s="1">
        <v>2190000</v>
      </c>
      <c r="D46" s="1">
        <v>2190000</v>
      </c>
      <c r="E46" s="1" t="s">
        <v>92</v>
      </c>
      <c r="F46" s="1" t="s">
        <v>92</v>
      </c>
      <c r="G46" s="1">
        <v>86649000</v>
      </c>
      <c r="H46" s="1">
        <v>101856000</v>
      </c>
      <c r="I46" s="1">
        <v>114807000</v>
      </c>
      <c r="J46" s="1">
        <v>113465000</v>
      </c>
      <c r="K46" s="1">
        <v>111785000</v>
      </c>
      <c r="L46" s="1">
        <v>110946000</v>
      </c>
      <c r="M46" s="1">
        <v>113435000</v>
      </c>
      <c r="N46" s="1">
        <v>116468000</v>
      </c>
      <c r="O46" s="1">
        <v>116571000</v>
      </c>
      <c r="P46" s="1">
        <v>116571000</v>
      </c>
      <c r="Q46" s="1">
        <v>116571000</v>
      </c>
      <c r="R46" s="1">
        <v>121040000</v>
      </c>
      <c r="S46" s="1">
        <v>123220000</v>
      </c>
      <c r="T46" s="1">
        <v>124748000</v>
      </c>
      <c r="U46" s="1">
        <v>127001000</v>
      </c>
      <c r="V46" s="1">
        <v>127001000</v>
      </c>
      <c r="W46" s="1">
        <v>148732000</v>
      </c>
    </row>
    <row r="47" spans="1:23" ht="19" x14ac:dyDescent="0.25">
      <c r="A47" s="5" t="s">
        <v>39</v>
      </c>
      <c r="B47" s="1" t="s">
        <v>92</v>
      </c>
      <c r="C47" s="1" t="s">
        <v>92</v>
      </c>
      <c r="D47" s="1" t="s">
        <v>92</v>
      </c>
      <c r="E47" s="1">
        <v>50753000</v>
      </c>
      <c r="F47" s="1">
        <v>51063000</v>
      </c>
      <c r="G47" s="1">
        <v>4880000</v>
      </c>
      <c r="H47" s="1">
        <v>8414000</v>
      </c>
      <c r="I47" s="1">
        <v>12807000</v>
      </c>
      <c r="J47" s="1">
        <v>11194000</v>
      </c>
      <c r="K47" s="1">
        <v>10118000</v>
      </c>
      <c r="L47" s="1">
        <v>9042000</v>
      </c>
      <c r="M47" s="1">
        <v>9264000</v>
      </c>
      <c r="N47" s="1">
        <v>8625000</v>
      </c>
      <c r="O47" s="1">
        <v>6203000</v>
      </c>
      <c r="P47" s="1">
        <v>4827000</v>
      </c>
      <c r="Q47" s="1">
        <v>3622000</v>
      </c>
      <c r="R47" s="1">
        <v>2700000</v>
      </c>
      <c r="S47" s="1">
        <v>1959000</v>
      </c>
      <c r="T47" s="1">
        <v>1234000</v>
      </c>
      <c r="U47" s="1">
        <v>2271000</v>
      </c>
      <c r="V47" s="1">
        <v>1520000</v>
      </c>
      <c r="W47" s="1">
        <v>5607000</v>
      </c>
    </row>
    <row r="48" spans="1:23" ht="19" x14ac:dyDescent="0.25">
      <c r="A48" s="5" t="s">
        <v>40</v>
      </c>
      <c r="B48" s="1" t="s">
        <v>92</v>
      </c>
      <c r="C48" s="1">
        <v>2190000</v>
      </c>
      <c r="D48" s="1">
        <v>2190000</v>
      </c>
      <c r="E48" s="1">
        <v>50753000</v>
      </c>
      <c r="F48" s="1">
        <v>51063000</v>
      </c>
      <c r="G48" s="1">
        <v>91529000</v>
      </c>
      <c r="H48" s="1">
        <v>110270000</v>
      </c>
      <c r="I48" s="1">
        <v>127614000</v>
      </c>
      <c r="J48" s="1">
        <v>124659000</v>
      </c>
      <c r="K48" s="1">
        <v>121903000</v>
      </c>
      <c r="L48" s="1">
        <v>119988000</v>
      </c>
      <c r="M48" s="1">
        <v>122699000</v>
      </c>
      <c r="N48" s="1">
        <v>125093000</v>
      </c>
      <c r="O48" s="1">
        <v>122774000</v>
      </c>
      <c r="P48" s="1">
        <v>121398000</v>
      </c>
      <c r="Q48" s="1">
        <v>120193000</v>
      </c>
      <c r="R48" s="1">
        <v>123740000</v>
      </c>
      <c r="S48" s="1">
        <v>125179000</v>
      </c>
      <c r="T48" s="1">
        <v>125982000</v>
      </c>
      <c r="U48" s="1">
        <v>129272000</v>
      </c>
      <c r="V48" s="1">
        <v>128521000</v>
      </c>
      <c r="W48" s="1">
        <v>154339000</v>
      </c>
    </row>
    <row r="49" spans="1:23" ht="19" x14ac:dyDescent="0.25">
      <c r="A49" s="5" t="s">
        <v>41</v>
      </c>
      <c r="B49" s="1" t="s">
        <v>92</v>
      </c>
      <c r="C49" s="1" t="s">
        <v>92</v>
      </c>
      <c r="D49" s="1" t="s">
        <v>92</v>
      </c>
      <c r="E49" s="1" t="s">
        <v>92</v>
      </c>
      <c r="F49" s="1" t="s">
        <v>92</v>
      </c>
      <c r="G49" s="1" t="s">
        <v>92</v>
      </c>
      <c r="H49" s="1" t="s">
        <v>92</v>
      </c>
      <c r="I49" s="1" t="s">
        <v>92</v>
      </c>
      <c r="J49" s="1">
        <v>31000</v>
      </c>
      <c r="K49" s="1" t="s">
        <v>92</v>
      </c>
      <c r="L49" s="1" t="s">
        <v>92</v>
      </c>
      <c r="M49" s="1" t="s">
        <v>92</v>
      </c>
      <c r="N49" s="1" t="s">
        <v>92</v>
      </c>
      <c r="O49" s="1" t="s">
        <v>92</v>
      </c>
      <c r="P49" s="1" t="s">
        <v>92</v>
      </c>
      <c r="Q49" s="1" t="s">
        <v>92</v>
      </c>
      <c r="R49" s="1" t="s">
        <v>92</v>
      </c>
      <c r="S49" s="1" t="s">
        <v>92</v>
      </c>
      <c r="T49" s="1" t="s">
        <v>92</v>
      </c>
      <c r="U49" s="1" t="s">
        <v>92</v>
      </c>
      <c r="V49" s="1" t="s">
        <v>92</v>
      </c>
      <c r="W49" s="1" t="s">
        <v>92</v>
      </c>
    </row>
    <row r="50" spans="1:2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row>
    <row r="51" spans="1:23" ht="19" x14ac:dyDescent="0.25">
      <c r="A51" s="5" t="s">
        <v>43</v>
      </c>
      <c r="B51" s="1" t="s">
        <v>92</v>
      </c>
      <c r="C51" s="1">
        <v>787000</v>
      </c>
      <c r="D51" s="1">
        <v>1978000</v>
      </c>
      <c r="E51" s="1">
        <v>1272000</v>
      </c>
      <c r="F51" s="1">
        <v>1869000</v>
      </c>
      <c r="G51" s="1">
        <v>2823000</v>
      </c>
      <c r="H51" s="1">
        <v>3750000</v>
      </c>
      <c r="I51" s="1">
        <v>4109000</v>
      </c>
      <c r="J51" s="1">
        <v>6786000</v>
      </c>
      <c r="K51" s="1">
        <v>7993000</v>
      </c>
      <c r="L51" s="1">
        <v>11491000</v>
      </c>
      <c r="M51" s="1">
        <v>14429000</v>
      </c>
      <c r="N51" s="1">
        <v>20616000</v>
      </c>
      <c r="O51" s="1">
        <v>23005000</v>
      </c>
      <c r="P51" s="1">
        <v>26207000</v>
      </c>
      <c r="Q51" s="1">
        <v>29465000</v>
      </c>
      <c r="R51" s="1">
        <v>37655000</v>
      </c>
      <c r="S51" s="1">
        <v>42402000</v>
      </c>
      <c r="T51" s="1">
        <v>53320000</v>
      </c>
      <c r="U51" s="1">
        <v>65990000</v>
      </c>
      <c r="V51" s="1">
        <v>79052000</v>
      </c>
      <c r="W51" s="1">
        <v>73878000</v>
      </c>
    </row>
    <row r="52" spans="1:23" ht="19" x14ac:dyDescent="0.25">
      <c r="A52" s="5" t="s">
        <v>44</v>
      </c>
      <c r="B52" s="1" t="s">
        <v>92</v>
      </c>
      <c r="C52" s="1">
        <v>113128000</v>
      </c>
      <c r="D52" s="1">
        <v>127219000</v>
      </c>
      <c r="E52" s="1">
        <v>215016000</v>
      </c>
      <c r="F52" s="1">
        <v>263314000</v>
      </c>
      <c r="G52" s="1">
        <v>400083000</v>
      </c>
      <c r="H52" s="1">
        <v>504398000</v>
      </c>
      <c r="I52" s="1">
        <v>587855000</v>
      </c>
      <c r="J52" s="1">
        <v>587757000</v>
      </c>
      <c r="K52" s="1">
        <v>588879000</v>
      </c>
      <c r="L52" s="1">
        <v>628696000</v>
      </c>
      <c r="M52" s="1">
        <v>668782000</v>
      </c>
      <c r="N52" s="1">
        <v>731901000</v>
      </c>
      <c r="O52" s="1">
        <v>795416000</v>
      </c>
      <c r="P52" s="1">
        <v>898893000</v>
      </c>
      <c r="Q52" s="1">
        <v>979712000</v>
      </c>
      <c r="R52" s="1">
        <v>1073542000</v>
      </c>
      <c r="S52" s="1">
        <v>1124257000</v>
      </c>
      <c r="T52" s="1">
        <v>1735666000</v>
      </c>
      <c r="U52" s="1">
        <v>1814510000</v>
      </c>
      <c r="V52" s="1">
        <v>1948427000</v>
      </c>
      <c r="W52" s="1">
        <v>2128824000</v>
      </c>
    </row>
    <row r="53" spans="1:23" ht="19" x14ac:dyDescent="0.25">
      <c r="A53" s="5" t="s">
        <v>45</v>
      </c>
      <c r="B53" s="1">
        <v>96428000</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v>96428000</v>
      </c>
      <c r="C54" s="11">
        <v>128527000</v>
      </c>
      <c r="D54" s="11">
        <v>148193000</v>
      </c>
      <c r="E54" s="11">
        <v>276663000</v>
      </c>
      <c r="F54" s="11">
        <v>312593000</v>
      </c>
      <c r="G54" s="11">
        <v>452588000</v>
      </c>
      <c r="H54" s="11">
        <v>546029000</v>
      </c>
      <c r="I54" s="11">
        <v>622663000</v>
      </c>
      <c r="J54" s="11">
        <v>662073000</v>
      </c>
      <c r="K54" s="11">
        <v>702801000</v>
      </c>
      <c r="L54" s="11">
        <v>740670000</v>
      </c>
      <c r="M54" s="11">
        <v>791254000</v>
      </c>
      <c r="N54" s="11">
        <v>877644000</v>
      </c>
      <c r="O54" s="11">
        <v>943142000</v>
      </c>
      <c r="P54" s="11">
        <v>1032706000</v>
      </c>
      <c r="Q54" s="11">
        <v>1179971000</v>
      </c>
      <c r="R54" s="11">
        <v>1330623000</v>
      </c>
      <c r="S54" s="11">
        <v>1469276000</v>
      </c>
      <c r="T54" s="11">
        <v>1983565000</v>
      </c>
      <c r="U54" s="11">
        <v>2325161000</v>
      </c>
      <c r="V54" s="11">
        <v>2511952000</v>
      </c>
      <c r="W54" s="11">
        <v>2525665000</v>
      </c>
    </row>
    <row r="55" spans="1:23" ht="20" thickTop="1" x14ac:dyDescent="0.25">
      <c r="A55" s="5" t="s">
        <v>47</v>
      </c>
      <c r="B55" s="1" t="s">
        <v>92</v>
      </c>
      <c r="C55" s="1">
        <v>7381000</v>
      </c>
      <c r="D55" s="1">
        <v>11570000</v>
      </c>
      <c r="E55" s="1">
        <v>12093000</v>
      </c>
      <c r="F55" s="1">
        <v>17415000</v>
      </c>
      <c r="G55" s="1">
        <v>18794000</v>
      </c>
      <c r="H55" s="1">
        <v>23716000</v>
      </c>
      <c r="I55" s="1">
        <v>32175000</v>
      </c>
      <c r="J55" s="1">
        <v>27882000</v>
      </c>
      <c r="K55" s="1">
        <v>26864000</v>
      </c>
      <c r="L55" s="1">
        <v>32744000</v>
      </c>
      <c r="M55" s="1">
        <v>32374000</v>
      </c>
      <c r="N55" s="1">
        <v>38404000</v>
      </c>
      <c r="O55" s="1">
        <v>43585000</v>
      </c>
      <c r="P55" s="1">
        <v>50996000</v>
      </c>
      <c r="Q55" s="1">
        <v>50789000</v>
      </c>
      <c r="R55" s="1">
        <v>57579000</v>
      </c>
      <c r="S55" s="1">
        <v>62060000</v>
      </c>
      <c r="T55" s="1">
        <v>61653000</v>
      </c>
      <c r="U55" s="1">
        <v>66977000</v>
      </c>
      <c r="V55" s="1">
        <v>95234000</v>
      </c>
      <c r="W55" s="1">
        <v>105560000</v>
      </c>
    </row>
    <row r="56" spans="1:23" ht="19" x14ac:dyDescent="0.25">
      <c r="A56" s="5" t="s">
        <v>48</v>
      </c>
      <c r="B56" s="1" t="s">
        <v>92</v>
      </c>
      <c r="C56" s="1">
        <v>6701000</v>
      </c>
      <c r="D56" s="1">
        <v>8280000</v>
      </c>
      <c r="E56" s="1">
        <v>723000</v>
      </c>
      <c r="F56" s="1">
        <v>638000</v>
      </c>
      <c r="G56" s="1">
        <v>653000</v>
      </c>
      <c r="H56" s="1">
        <v>302000</v>
      </c>
      <c r="I56" s="1">
        <v>228000</v>
      </c>
      <c r="J56" s="1">
        <v>247000</v>
      </c>
      <c r="K56" s="1">
        <v>274000</v>
      </c>
      <c r="L56" s="1">
        <v>304000</v>
      </c>
      <c r="M56" s="1">
        <v>338000</v>
      </c>
      <c r="N56" s="1">
        <v>243000</v>
      </c>
      <c r="O56" s="1">
        <v>129000</v>
      </c>
      <c r="P56" s="1">
        <v>144000</v>
      </c>
      <c r="Q56" s="1">
        <v>167000</v>
      </c>
      <c r="R56" s="1">
        <v>9000</v>
      </c>
      <c r="S56" s="1" t="s">
        <v>92</v>
      </c>
      <c r="T56" s="1">
        <v>17263000</v>
      </c>
      <c r="U56" s="1">
        <v>69271000</v>
      </c>
      <c r="V56" s="1">
        <v>21952000</v>
      </c>
      <c r="W56" s="1">
        <v>25490000</v>
      </c>
    </row>
    <row r="57" spans="1:23" ht="19" x14ac:dyDescent="0.25">
      <c r="A57" s="5" t="s">
        <v>49</v>
      </c>
      <c r="B57" s="1" t="s">
        <v>92</v>
      </c>
      <c r="C57" s="1" t="s">
        <v>92</v>
      </c>
      <c r="D57" s="1" t="s">
        <v>92</v>
      </c>
      <c r="E57" s="1" t="s">
        <v>92</v>
      </c>
      <c r="F57" s="1" t="s">
        <v>92</v>
      </c>
      <c r="G57" s="1" t="s">
        <v>92</v>
      </c>
      <c r="H57" s="1" t="s">
        <v>92</v>
      </c>
      <c r="I57" s="1" t="s">
        <v>92</v>
      </c>
      <c r="J57" s="1">
        <v>6194000</v>
      </c>
      <c r="K57" s="1" t="s">
        <v>92</v>
      </c>
      <c r="L57" s="1">
        <v>12381000</v>
      </c>
      <c r="M57" s="1">
        <v>13253000</v>
      </c>
      <c r="N57" s="1">
        <v>17434000</v>
      </c>
      <c r="O57" s="1">
        <v>19175000</v>
      </c>
      <c r="P57" s="1">
        <v>18869000</v>
      </c>
      <c r="Q57" s="1">
        <v>19698000</v>
      </c>
      <c r="R57" s="1">
        <v>24491000</v>
      </c>
      <c r="S57" s="1">
        <v>24631000</v>
      </c>
      <c r="T57" s="1">
        <v>30433000</v>
      </c>
      <c r="U57" s="1">
        <v>27610000</v>
      </c>
      <c r="V57" s="1">
        <v>33460000</v>
      </c>
      <c r="W57" s="1">
        <v>5097000</v>
      </c>
    </row>
    <row r="58" spans="1:23" ht="19" x14ac:dyDescent="0.25">
      <c r="A58" s="5" t="s">
        <v>50</v>
      </c>
      <c r="B58" s="1" t="s">
        <v>92</v>
      </c>
      <c r="C58" s="1" t="s">
        <v>92</v>
      </c>
      <c r="D58" s="1" t="s">
        <v>92</v>
      </c>
      <c r="E58" s="1">
        <v>14676000</v>
      </c>
      <c r="F58" s="1">
        <v>19355000</v>
      </c>
      <c r="G58" s="1">
        <v>26205000</v>
      </c>
      <c r="H58" s="1">
        <v>32088000</v>
      </c>
      <c r="I58" s="1">
        <v>32265000</v>
      </c>
      <c r="J58" s="1">
        <v>34443000</v>
      </c>
      <c r="K58" s="1">
        <v>39165000</v>
      </c>
      <c r="L58" s="1">
        <v>44058000</v>
      </c>
      <c r="M58" s="1">
        <v>53041000</v>
      </c>
      <c r="N58" s="1">
        <v>62723000</v>
      </c>
      <c r="O58" s="1">
        <v>79462000</v>
      </c>
      <c r="P58" s="1">
        <v>101274000</v>
      </c>
      <c r="Q58" s="1">
        <v>129558000</v>
      </c>
      <c r="R58" s="1">
        <v>156627000</v>
      </c>
      <c r="S58" s="1">
        <v>192242000</v>
      </c>
      <c r="T58" s="1">
        <v>209258000</v>
      </c>
      <c r="U58" s="1">
        <v>232812000</v>
      </c>
      <c r="V58" s="1">
        <v>300657000</v>
      </c>
      <c r="W58" s="1">
        <v>335403000</v>
      </c>
    </row>
    <row r="59" spans="1:23" ht="19" x14ac:dyDescent="0.25">
      <c r="A59" s="5" t="s">
        <v>51</v>
      </c>
      <c r="B59" s="1" t="s">
        <v>92</v>
      </c>
      <c r="C59" s="1">
        <v>16768000</v>
      </c>
      <c r="D59" s="1">
        <v>20723000</v>
      </c>
      <c r="E59" s="1">
        <v>45640000</v>
      </c>
      <c r="F59" s="1">
        <v>18561000</v>
      </c>
      <c r="G59" s="1">
        <v>32327000</v>
      </c>
      <c r="H59" s="1">
        <v>32153000</v>
      </c>
      <c r="I59" s="1">
        <v>34975000</v>
      </c>
      <c r="J59" s="1">
        <v>39437000</v>
      </c>
      <c r="K59" s="1">
        <v>45755000</v>
      </c>
      <c r="L59" s="1">
        <v>46885000</v>
      </c>
      <c r="M59" s="1">
        <v>59656000</v>
      </c>
      <c r="N59" s="1">
        <v>56376000</v>
      </c>
      <c r="O59" s="1">
        <v>73620000</v>
      </c>
      <c r="P59" s="1">
        <v>85359000</v>
      </c>
      <c r="Q59" s="1">
        <v>79315000</v>
      </c>
      <c r="R59" s="1">
        <v>91292000</v>
      </c>
      <c r="S59" s="1">
        <v>106209000</v>
      </c>
      <c r="T59" s="1">
        <v>98613000</v>
      </c>
      <c r="U59" s="1">
        <v>109648000</v>
      </c>
      <c r="V59" s="1">
        <v>150841000</v>
      </c>
      <c r="W59" s="1">
        <v>180460000</v>
      </c>
    </row>
    <row r="60" spans="1:23" ht="19" x14ac:dyDescent="0.25">
      <c r="A60" s="6" t="s">
        <v>52</v>
      </c>
      <c r="B60" s="10" t="s">
        <v>92</v>
      </c>
      <c r="C60" s="10">
        <v>30850000</v>
      </c>
      <c r="D60" s="10">
        <v>40573000</v>
      </c>
      <c r="E60" s="10">
        <v>73132000</v>
      </c>
      <c r="F60" s="10">
        <v>55969000</v>
      </c>
      <c r="G60" s="10">
        <v>77979000</v>
      </c>
      <c r="H60" s="10">
        <v>88259000</v>
      </c>
      <c r="I60" s="10">
        <v>99643000</v>
      </c>
      <c r="J60" s="10">
        <v>108203000</v>
      </c>
      <c r="K60" s="10">
        <v>112058000</v>
      </c>
      <c r="L60" s="10">
        <v>136372000</v>
      </c>
      <c r="M60" s="10">
        <v>158662000</v>
      </c>
      <c r="N60" s="10">
        <v>175180000</v>
      </c>
      <c r="O60" s="10">
        <v>215971000</v>
      </c>
      <c r="P60" s="10">
        <v>256642000</v>
      </c>
      <c r="Q60" s="10">
        <v>279527000</v>
      </c>
      <c r="R60" s="10">
        <v>329998000</v>
      </c>
      <c r="S60" s="10">
        <v>385142000</v>
      </c>
      <c r="T60" s="10">
        <v>417220000</v>
      </c>
      <c r="U60" s="10">
        <v>506318000</v>
      </c>
      <c r="V60" s="10">
        <v>602144000</v>
      </c>
      <c r="W60" s="10">
        <v>652010000</v>
      </c>
    </row>
    <row r="61" spans="1:23" ht="19" x14ac:dyDescent="0.25">
      <c r="A61" s="5" t="s">
        <v>53</v>
      </c>
      <c r="B61" s="1">
        <v>35092000</v>
      </c>
      <c r="C61" s="1">
        <v>60189000</v>
      </c>
      <c r="D61" s="1">
        <v>57168000</v>
      </c>
      <c r="E61" s="1">
        <v>13531000</v>
      </c>
      <c r="F61" s="1">
        <v>6881000</v>
      </c>
      <c r="G61" s="1">
        <v>35362000</v>
      </c>
      <c r="H61" s="1">
        <v>66482000</v>
      </c>
      <c r="I61" s="1">
        <v>132482000</v>
      </c>
      <c r="J61" s="1">
        <v>101179000</v>
      </c>
      <c r="K61" s="1">
        <v>51906000</v>
      </c>
      <c r="L61" s="1">
        <v>61601000</v>
      </c>
      <c r="M61" s="1">
        <v>51264000</v>
      </c>
      <c r="N61" s="1">
        <v>50990000</v>
      </c>
      <c r="O61" s="1">
        <v>50693000</v>
      </c>
      <c r="P61" s="1">
        <v>25550000</v>
      </c>
      <c r="Q61" s="1">
        <v>52381000</v>
      </c>
      <c r="R61" s="1">
        <v>51981000</v>
      </c>
      <c r="S61" s="1">
        <v>2081000</v>
      </c>
      <c r="T61" s="1">
        <v>538710000</v>
      </c>
      <c r="U61" s="1">
        <v>762171000</v>
      </c>
      <c r="V61" s="1">
        <v>722892000</v>
      </c>
      <c r="W61" s="1">
        <v>727874000</v>
      </c>
    </row>
    <row r="62" spans="1:23" ht="19" x14ac:dyDescent="0.25">
      <c r="A62" s="5" t="s">
        <v>50</v>
      </c>
      <c r="B62" s="1" t="s">
        <v>92</v>
      </c>
      <c r="C62" s="1" t="s">
        <v>92</v>
      </c>
      <c r="D62" s="1" t="s">
        <v>92</v>
      </c>
      <c r="E62" s="1" t="s">
        <v>92</v>
      </c>
      <c r="F62" s="1" t="s">
        <v>92</v>
      </c>
      <c r="G62" s="1" t="s">
        <v>92</v>
      </c>
      <c r="H62" s="1" t="s">
        <v>92</v>
      </c>
      <c r="I62" s="1" t="s">
        <v>92</v>
      </c>
      <c r="J62" s="1">
        <v>12089000</v>
      </c>
      <c r="K62" s="1">
        <v>14457000</v>
      </c>
      <c r="L62" s="1">
        <v>17133000</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t="s">
        <v>92</v>
      </c>
      <c r="D63" s="1" t="s">
        <v>92</v>
      </c>
      <c r="E63" s="1">
        <v>5909000</v>
      </c>
      <c r="F63" s="1">
        <v>6679000</v>
      </c>
      <c r="G63" s="1">
        <v>7823000</v>
      </c>
      <c r="H63" s="1">
        <v>4900000</v>
      </c>
      <c r="I63" s="1">
        <v>6205000</v>
      </c>
      <c r="J63" s="1">
        <v>6660000</v>
      </c>
      <c r="K63" s="1">
        <v>8444000</v>
      </c>
      <c r="L63" s="1">
        <v>8715000</v>
      </c>
      <c r="M63" s="1">
        <v>6102000</v>
      </c>
      <c r="N63" s="1">
        <v>5774000</v>
      </c>
      <c r="O63" s="1">
        <v>6004000</v>
      </c>
      <c r="P63" s="1">
        <v>6402000</v>
      </c>
      <c r="Q63" s="1">
        <v>12268000</v>
      </c>
      <c r="R63" s="1">
        <v>5301000</v>
      </c>
      <c r="S63" s="1">
        <v>17268000</v>
      </c>
      <c r="T63" s="1">
        <v>22695000</v>
      </c>
      <c r="U63" s="1">
        <v>2802000</v>
      </c>
      <c r="V63" s="1">
        <v>11734000</v>
      </c>
      <c r="W63" s="1">
        <v>20979000</v>
      </c>
    </row>
    <row r="64" spans="1:23" ht="19" x14ac:dyDescent="0.25">
      <c r="A64" s="5" t="s">
        <v>55</v>
      </c>
      <c r="B64" s="1" t="s">
        <v>92</v>
      </c>
      <c r="C64" s="1">
        <v>4651000</v>
      </c>
      <c r="D64" s="1">
        <v>6865000</v>
      </c>
      <c r="E64" s="1">
        <v>10181000</v>
      </c>
      <c r="F64" s="1">
        <v>10838000</v>
      </c>
      <c r="G64" s="1">
        <v>11045000</v>
      </c>
      <c r="H64" s="1">
        <v>16623000</v>
      </c>
      <c r="I64" s="1">
        <v>21536000</v>
      </c>
      <c r="J64" s="1">
        <v>10992000</v>
      </c>
      <c r="K64" s="1">
        <v>16554000</v>
      </c>
      <c r="L64" s="1">
        <v>21027000</v>
      </c>
      <c r="M64" s="1">
        <v>44489000</v>
      </c>
      <c r="N64" s="1">
        <v>51840000</v>
      </c>
      <c r="O64" s="1">
        <v>55518000</v>
      </c>
      <c r="P64" s="1">
        <v>66930000</v>
      </c>
      <c r="Q64" s="1">
        <v>77553000</v>
      </c>
      <c r="R64" s="1">
        <v>91952000</v>
      </c>
      <c r="S64" s="1">
        <v>104077000</v>
      </c>
      <c r="T64" s="1">
        <v>73771000</v>
      </c>
      <c r="U64" s="1">
        <v>110819000</v>
      </c>
      <c r="V64" s="1">
        <v>101698000</v>
      </c>
      <c r="W64" s="1">
        <v>97140000</v>
      </c>
    </row>
    <row r="65" spans="1:23" ht="19" x14ac:dyDescent="0.25">
      <c r="A65" s="5" t="s">
        <v>56</v>
      </c>
      <c r="B65" s="1">
        <v>35092000</v>
      </c>
      <c r="C65" s="1">
        <v>64840000</v>
      </c>
      <c r="D65" s="1">
        <v>64033000</v>
      </c>
      <c r="E65" s="1">
        <v>29621000</v>
      </c>
      <c r="F65" s="1">
        <v>24398000</v>
      </c>
      <c r="G65" s="1">
        <v>54230000</v>
      </c>
      <c r="H65" s="1">
        <v>88005000</v>
      </c>
      <c r="I65" s="1">
        <v>160223000</v>
      </c>
      <c r="J65" s="1">
        <v>130920000</v>
      </c>
      <c r="K65" s="1">
        <v>91361000</v>
      </c>
      <c r="L65" s="1">
        <v>108476000</v>
      </c>
      <c r="M65" s="1">
        <v>101855000</v>
      </c>
      <c r="N65" s="1">
        <v>108604000</v>
      </c>
      <c r="O65" s="1">
        <v>112215000</v>
      </c>
      <c r="P65" s="1">
        <v>98882000</v>
      </c>
      <c r="Q65" s="1">
        <v>142202000</v>
      </c>
      <c r="R65" s="1">
        <v>149234000</v>
      </c>
      <c r="S65" s="1">
        <v>123426000</v>
      </c>
      <c r="T65" s="1">
        <v>635176000</v>
      </c>
      <c r="U65" s="1">
        <v>875792000</v>
      </c>
      <c r="V65" s="1">
        <v>836324000</v>
      </c>
      <c r="W65" s="1">
        <v>845993000</v>
      </c>
    </row>
    <row r="66" spans="1:23" ht="19" x14ac:dyDescent="0.25">
      <c r="A66" s="5" t="s">
        <v>57</v>
      </c>
      <c r="B66" s="1">
        <v>40146000</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75238000</v>
      </c>
      <c r="C67" s="10">
        <v>95690000</v>
      </c>
      <c r="D67" s="10">
        <v>104606000</v>
      </c>
      <c r="E67" s="10">
        <v>102753000</v>
      </c>
      <c r="F67" s="10">
        <v>80367000</v>
      </c>
      <c r="G67" s="10">
        <v>132209000</v>
      </c>
      <c r="H67" s="10">
        <v>176264000</v>
      </c>
      <c r="I67" s="10">
        <v>259866000</v>
      </c>
      <c r="J67" s="10">
        <v>239123000</v>
      </c>
      <c r="K67" s="10">
        <v>203419000</v>
      </c>
      <c r="L67" s="10">
        <v>244848000</v>
      </c>
      <c r="M67" s="10">
        <v>260517000</v>
      </c>
      <c r="N67" s="10">
        <v>283784000</v>
      </c>
      <c r="O67" s="10">
        <v>328186000</v>
      </c>
      <c r="P67" s="10">
        <v>355524000</v>
      </c>
      <c r="Q67" s="10">
        <v>421729000</v>
      </c>
      <c r="R67" s="10">
        <v>479232000</v>
      </c>
      <c r="S67" s="10">
        <v>508568000</v>
      </c>
      <c r="T67" s="10">
        <v>1052396000</v>
      </c>
      <c r="U67" s="10">
        <v>1382110000</v>
      </c>
      <c r="V67" s="10">
        <v>1438468000</v>
      </c>
      <c r="W67" s="10">
        <v>1498003000</v>
      </c>
    </row>
    <row r="68" spans="1:23" ht="19" x14ac:dyDescent="0.25">
      <c r="A68" s="5" t="s">
        <v>59</v>
      </c>
      <c r="B68" s="1" t="s">
        <v>92</v>
      </c>
      <c r="C68" s="1" t="s">
        <v>92</v>
      </c>
      <c r="D68" s="1" t="s">
        <v>92</v>
      </c>
      <c r="E68" s="1">
        <v>34000</v>
      </c>
      <c r="F68" s="1">
        <v>67000</v>
      </c>
      <c r="G68" s="1">
        <v>74000</v>
      </c>
      <c r="H68" s="1">
        <v>75000</v>
      </c>
      <c r="I68" s="1">
        <v>69000</v>
      </c>
      <c r="J68" s="1">
        <v>70000</v>
      </c>
      <c r="K68" s="1">
        <v>72000</v>
      </c>
      <c r="L68" s="1">
        <v>69000</v>
      </c>
      <c r="M68" s="1">
        <v>69000</v>
      </c>
      <c r="N68" s="1">
        <v>70000</v>
      </c>
      <c r="O68" s="1">
        <v>70000</v>
      </c>
      <c r="P68" s="1">
        <v>70000</v>
      </c>
      <c r="Q68" s="1">
        <v>71000</v>
      </c>
      <c r="R68" s="1">
        <v>71000</v>
      </c>
      <c r="S68" s="1">
        <v>72000</v>
      </c>
      <c r="T68" s="1">
        <v>69000</v>
      </c>
      <c r="U68" s="1">
        <v>70000</v>
      </c>
      <c r="V68" s="1">
        <v>69000</v>
      </c>
      <c r="W68" s="1">
        <v>67000</v>
      </c>
    </row>
    <row r="69" spans="1:23" ht="19" x14ac:dyDescent="0.25">
      <c r="A69" s="5" t="s">
        <v>60</v>
      </c>
      <c r="B69" s="1" t="s">
        <v>92</v>
      </c>
      <c r="C69" s="1" t="s">
        <v>92</v>
      </c>
      <c r="D69" s="1" t="s">
        <v>92</v>
      </c>
      <c r="E69" s="1">
        <v>-584000</v>
      </c>
      <c r="F69" s="1">
        <v>29738000</v>
      </c>
      <c r="G69" s="1">
        <v>63747000</v>
      </c>
      <c r="H69" s="1">
        <v>103072000</v>
      </c>
      <c r="I69" s="1">
        <v>141240000</v>
      </c>
      <c r="J69" s="1">
        <v>188719000</v>
      </c>
      <c r="K69" s="1">
        <v>247008000</v>
      </c>
      <c r="L69" s="1">
        <v>288425000</v>
      </c>
      <c r="M69" s="1">
        <v>327509000</v>
      </c>
      <c r="N69" s="1">
        <v>374190000</v>
      </c>
      <c r="O69" s="1">
        <v>419436000</v>
      </c>
      <c r="P69" s="1">
        <v>468678000</v>
      </c>
      <c r="Q69" s="1">
        <v>530723000</v>
      </c>
      <c r="R69" s="1">
        <v>602499000</v>
      </c>
      <c r="S69" s="1">
        <v>688337000</v>
      </c>
      <c r="T69" s="1">
        <v>775649000</v>
      </c>
      <c r="U69" s="1">
        <v>781915000</v>
      </c>
      <c r="V69" s="1">
        <v>943551000</v>
      </c>
      <c r="W69" s="1">
        <v>999432000</v>
      </c>
    </row>
    <row r="70" spans="1:23" ht="19" x14ac:dyDescent="0.25">
      <c r="A70" s="5" t="s">
        <v>61</v>
      </c>
      <c r="B70" s="1" t="s">
        <v>92</v>
      </c>
      <c r="C70" s="1" t="s">
        <v>92</v>
      </c>
      <c r="D70" s="1" t="s">
        <v>92</v>
      </c>
      <c r="E70" s="1">
        <v>107000</v>
      </c>
      <c r="F70" s="1">
        <v>3000</v>
      </c>
      <c r="G70" s="1">
        <v>-69100000</v>
      </c>
      <c r="H70" s="1">
        <v>-95500000</v>
      </c>
      <c r="I70" s="1">
        <v>-1704000</v>
      </c>
      <c r="J70" s="1">
        <v>19000</v>
      </c>
      <c r="K70" s="1">
        <v>-1338000</v>
      </c>
      <c r="L70" s="1">
        <v>-2609000</v>
      </c>
      <c r="M70" s="1">
        <v>-2461000</v>
      </c>
      <c r="N70" s="1">
        <v>-1652000</v>
      </c>
      <c r="O70" s="1">
        <v>-782000</v>
      </c>
      <c r="P70" s="1">
        <v>-109000</v>
      </c>
      <c r="Q70" s="1">
        <v>-194000</v>
      </c>
      <c r="R70" s="1">
        <v>-39000</v>
      </c>
      <c r="S70" s="1">
        <v>-228000</v>
      </c>
      <c r="T70" s="1">
        <v>-225000</v>
      </c>
      <c r="U70" s="1">
        <v>-106000</v>
      </c>
      <c r="V70" s="1" t="s">
        <v>92</v>
      </c>
      <c r="W70" s="1" t="s">
        <v>92</v>
      </c>
    </row>
    <row r="71" spans="1:23" ht="19" x14ac:dyDescent="0.25">
      <c r="A71" s="5" t="s">
        <v>62</v>
      </c>
      <c r="B71" s="1">
        <v>16535000</v>
      </c>
      <c r="C71" s="1">
        <v>26987000</v>
      </c>
      <c r="D71" s="1">
        <v>37902000</v>
      </c>
      <c r="E71" s="1">
        <v>173654000</v>
      </c>
      <c r="F71" s="1">
        <v>201767000</v>
      </c>
      <c r="G71" s="1">
        <v>324353000</v>
      </c>
      <c r="H71" s="1">
        <v>359734000</v>
      </c>
      <c r="I71" s="1">
        <v>220385000</v>
      </c>
      <c r="J71" s="1">
        <v>231564000</v>
      </c>
      <c r="K71" s="1">
        <v>250874000</v>
      </c>
      <c r="L71" s="1">
        <v>206019000</v>
      </c>
      <c r="M71" s="1">
        <v>199967000</v>
      </c>
      <c r="N71" s="1">
        <v>215051000</v>
      </c>
      <c r="O71" s="1">
        <v>189168000</v>
      </c>
      <c r="P71" s="1">
        <v>201023000</v>
      </c>
      <c r="Q71" s="1">
        <v>219626000</v>
      </c>
      <c r="R71" s="1">
        <v>236548000</v>
      </c>
      <c r="S71" s="1">
        <v>257388000</v>
      </c>
      <c r="T71" s="1">
        <v>140501000</v>
      </c>
      <c r="U71" s="1">
        <v>145626000</v>
      </c>
      <c r="V71" s="1">
        <v>114504000</v>
      </c>
      <c r="W71" s="1">
        <v>13139000</v>
      </c>
    </row>
    <row r="72" spans="1:23" ht="19" x14ac:dyDescent="0.25">
      <c r="A72" s="6" t="s">
        <v>63</v>
      </c>
      <c r="B72" s="10">
        <v>16535000</v>
      </c>
      <c r="C72" s="10">
        <v>26987000</v>
      </c>
      <c r="D72" s="10">
        <v>37902000</v>
      </c>
      <c r="E72" s="10">
        <v>173211000</v>
      </c>
      <c r="F72" s="10">
        <v>231575000</v>
      </c>
      <c r="G72" s="10">
        <v>319074000</v>
      </c>
      <c r="H72" s="10">
        <v>367381000</v>
      </c>
      <c r="I72" s="10">
        <v>359990000</v>
      </c>
      <c r="J72" s="10">
        <v>420372000</v>
      </c>
      <c r="K72" s="10">
        <v>496616000</v>
      </c>
      <c r="L72" s="10">
        <v>491904000</v>
      </c>
      <c r="M72" s="10">
        <v>525084000</v>
      </c>
      <c r="N72" s="10">
        <v>587659000</v>
      </c>
      <c r="O72" s="10">
        <v>607892000</v>
      </c>
      <c r="P72" s="10">
        <v>669662000</v>
      </c>
      <c r="Q72" s="10">
        <v>750226000</v>
      </c>
      <c r="R72" s="10">
        <v>839079000</v>
      </c>
      <c r="S72" s="10">
        <v>945569000</v>
      </c>
      <c r="T72" s="10">
        <v>915994000</v>
      </c>
      <c r="U72" s="10">
        <v>927505000</v>
      </c>
      <c r="V72" s="10">
        <v>1058124000</v>
      </c>
      <c r="W72" s="10">
        <v>1012638000</v>
      </c>
    </row>
    <row r="73" spans="1:23" ht="20" thickBot="1" x14ac:dyDescent="0.3">
      <c r="A73" s="7" t="s">
        <v>64</v>
      </c>
      <c r="B73" s="11">
        <v>91773000</v>
      </c>
      <c r="C73" s="11">
        <v>122677000</v>
      </c>
      <c r="D73" s="11">
        <v>142508000</v>
      </c>
      <c r="E73" s="11">
        <v>275964000</v>
      </c>
      <c r="F73" s="11">
        <v>311942000</v>
      </c>
      <c r="G73" s="11">
        <v>451283000</v>
      </c>
      <c r="H73" s="11">
        <v>543645000</v>
      </c>
      <c r="I73" s="11">
        <v>619856000</v>
      </c>
      <c r="J73" s="11">
        <v>659495000</v>
      </c>
      <c r="K73" s="11">
        <v>700035000</v>
      </c>
      <c r="L73" s="11">
        <v>736752000</v>
      </c>
      <c r="M73" s="11">
        <v>785601000</v>
      </c>
      <c r="N73" s="11">
        <v>871443000</v>
      </c>
      <c r="O73" s="11">
        <v>936078000</v>
      </c>
      <c r="P73" s="11">
        <v>1025186000</v>
      </c>
      <c r="Q73" s="11">
        <v>1171955000</v>
      </c>
      <c r="R73" s="11">
        <v>1318311000</v>
      </c>
      <c r="S73" s="11">
        <v>1454137000</v>
      </c>
      <c r="T73" s="11">
        <v>1968390000</v>
      </c>
      <c r="U73" s="11">
        <v>2309615000</v>
      </c>
      <c r="V73" s="11">
        <v>2496592000</v>
      </c>
      <c r="W73" s="11">
        <v>2510641000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v>16953000</v>
      </c>
      <c r="D76" s="1">
        <v>23143000</v>
      </c>
      <c r="E76" s="1">
        <v>21701000</v>
      </c>
      <c r="F76" s="1">
        <v>30322000</v>
      </c>
      <c r="G76" s="1">
        <v>34009000</v>
      </c>
      <c r="H76" s="1">
        <v>39325000</v>
      </c>
      <c r="I76" s="1">
        <v>38168000</v>
      </c>
      <c r="J76" s="1">
        <v>49318000</v>
      </c>
      <c r="K76" s="1">
        <v>60689000</v>
      </c>
      <c r="L76" s="1">
        <v>66427000</v>
      </c>
      <c r="M76" s="1">
        <v>73801000</v>
      </c>
      <c r="N76" s="1">
        <v>84087000</v>
      </c>
      <c r="O76" s="1">
        <v>90977000</v>
      </c>
      <c r="P76" s="1">
        <v>101261000</v>
      </c>
      <c r="Q76" s="1">
        <v>120573000</v>
      </c>
      <c r="R76" s="1">
        <v>137536000</v>
      </c>
      <c r="S76" s="1">
        <v>164294000</v>
      </c>
      <c r="T76" s="1">
        <v>181518000</v>
      </c>
      <c r="U76" s="1">
        <v>34925000</v>
      </c>
      <c r="V76" s="1">
        <v>253314000</v>
      </c>
      <c r="W76" s="1">
        <v>277597000</v>
      </c>
    </row>
    <row r="77" spans="1:23" ht="19" x14ac:dyDescent="0.25">
      <c r="A77" s="5" t="s">
        <v>13</v>
      </c>
      <c r="B77" s="1" t="s">
        <v>92</v>
      </c>
      <c r="C77" s="1">
        <v>6876000</v>
      </c>
      <c r="D77" s="1">
        <v>8562000</v>
      </c>
      <c r="E77" s="1">
        <v>11005000</v>
      </c>
      <c r="F77" s="1">
        <v>14582000</v>
      </c>
      <c r="G77" s="1">
        <v>21357000</v>
      </c>
      <c r="H77" s="1">
        <v>30446000</v>
      </c>
      <c r="I77" s="1">
        <v>37694000</v>
      </c>
      <c r="J77" s="1">
        <v>41822000</v>
      </c>
      <c r="K77" s="1">
        <v>41283000</v>
      </c>
      <c r="L77" s="1">
        <v>42709000</v>
      </c>
      <c r="M77" s="1">
        <v>46717000</v>
      </c>
      <c r="N77" s="1">
        <v>51562000</v>
      </c>
      <c r="O77" s="1">
        <v>59179000</v>
      </c>
      <c r="P77" s="1">
        <v>69694000</v>
      </c>
      <c r="Q77" s="1">
        <v>82964000</v>
      </c>
      <c r="R77" s="1">
        <v>93499000</v>
      </c>
      <c r="S77" s="1">
        <v>101216000</v>
      </c>
      <c r="T77" s="1">
        <v>115544000</v>
      </c>
      <c r="U77" s="1">
        <v>117877000</v>
      </c>
      <c r="V77" s="1">
        <v>126761000</v>
      </c>
      <c r="W77" s="1">
        <v>137237000</v>
      </c>
    </row>
    <row r="78" spans="1:23" ht="19" x14ac:dyDescent="0.25">
      <c r="A78" s="5" t="s">
        <v>67</v>
      </c>
      <c r="B78" s="1" t="s">
        <v>92</v>
      </c>
      <c r="C78" s="1" t="s">
        <v>92</v>
      </c>
      <c r="D78" s="1" t="s">
        <v>92</v>
      </c>
      <c r="E78" s="1">
        <v>4533000</v>
      </c>
      <c r="F78" s="1">
        <v>-24000</v>
      </c>
      <c r="G78" s="1">
        <v>-679000</v>
      </c>
      <c r="H78" s="1">
        <v>-2698000</v>
      </c>
      <c r="I78" s="1">
        <v>1184000</v>
      </c>
      <c r="J78" s="1">
        <v>-126000</v>
      </c>
      <c r="K78" s="1">
        <v>1799000</v>
      </c>
      <c r="L78" s="1">
        <v>70000</v>
      </c>
      <c r="M78" s="1">
        <v>-2166000</v>
      </c>
      <c r="N78" s="1">
        <v>-947000</v>
      </c>
      <c r="O78" s="1">
        <v>-480000</v>
      </c>
      <c r="P78" s="1">
        <v>411000</v>
      </c>
      <c r="Q78" s="1">
        <v>5994000</v>
      </c>
      <c r="R78" s="1">
        <v>-5069000</v>
      </c>
      <c r="S78" s="1">
        <v>12319000</v>
      </c>
      <c r="T78" s="1">
        <v>6335000</v>
      </c>
      <c r="U78" s="1">
        <v>-19932000</v>
      </c>
      <c r="V78" s="1">
        <v>8896000</v>
      </c>
      <c r="W78" s="1">
        <v>9456000</v>
      </c>
    </row>
    <row r="79" spans="1:23" ht="19" x14ac:dyDescent="0.25">
      <c r="A79" s="5" t="s">
        <v>68</v>
      </c>
      <c r="B79" s="1" t="s">
        <v>92</v>
      </c>
      <c r="C79" s="1" t="s">
        <v>92</v>
      </c>
      <c r="D79" s="1" t="s">
        <v>92</v>
      </c>
      <c r="E79" s="1" t="s">
        <v>92</v>
      </c>
      <c r="F79" s="1" t="s">
        <v>92</v>
      </c>
      <c r="G79" s="1" t="s">
        <v>92</v>
      </c>
      <c r="H79" s="1" t="s">
        <v>92</v>
      </c>
      <c r="I79" s="1" t="s">
        <v>92</v>
      </c>
      <c r="J79" s="1">
        <v>7493000</v>
      </c>
      <c r="K79" s="1">
        <v>7686000</v>
      </c>
      <c r="L79" s="1">
        <v>10525000</v>
      </c>
      <c r="M79" s="1">
        <v>13193000</v>
      </c>
      <c r="N79" s="1">
        <v>14740000</v>
      </c>
      <c r="O79" s="1">
        <v>14883000</v>
      </c>
      <c r="P79" s="1">
        <v>22825000</v>
      </c>
      <c r="Q79" s="1">
        <v>26067000</v>
      </c>
      <c r="R79" s="1">
        <v>26934000</v>
      </c>
      <c r="S79" s="1">
        <v>33983000</v>
      </c>
      <c r="T79" s="1">
        <v>35500000</v>
      </c>
      <c r="U79" s="1">
        <v>29431000</v>
      </c>
      <c r="V79" s="1">
        <v>38139000</v>
      </c>
      <c r="W79" s="1">
        <v>36663000</v>
      </c>
    </row>
    <row r="80" spans="1:23" ht="19" x14ac:dyDescent="0.25">
      <c r="A80" s="14" t="s">
        <v>104</v>
      </c>
      <c r="B80" s="15" t="e">
        <f t="shared" ref="B80:W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f t="shared" si="6"/>
        <v>7.9515584226773819E-3</v>
      </c>
      <c r="K80" s="15">
        <f t="shared" si="6"/>
        <v>7.6478144623892902E-3</v>
      </c>
      <c r="L80" s="15">
        <f t="shared" si="6"/>
        <v>9.4885983559707399E-3</v>
      </c>
      <c r="M80" s="15">
        <f t="shared" si="6"/>
        <v>1.0443027203480323E-2</v>
      </c>
      <c r="N80" s="15">
        <f t="shared" si="6"/>
        <v>1.0361419528534322E-2</v>
      </c>
      <c r="O80" s="15">
        <f t="shared" si="6"/>
        <v>9.4068317249713686E-3</v>
      </c>
      <c r="P80" s="15">
        <f t="shared" si="6"/>
        <v>1.2628861416158746E-2</v>
      </c>
      <c r="Q80" s="15">
        <f t="shared" si="6"/>
        <v>1.3094296820135892E-2</v>
      </c>
      <c r="R80" s="15">
        <f t="shared" si="6"/>
        <v>1.2134996087011175E-2</v>
      </c>
      <c r="S80" s="15">
        <f t="shared" si="6"/>
        <v>1.3828567754610574E-2</v>
      </c>
      <c r="T80" s="15">
        <f t="shared" si="6"/>
        <v>1.288022515359215E-2</v>
      </c>
      <c r="U80" s="15">
        <f t="shared" si="6"/>
        <v>1.2272514795946663E-2</v>
      </c>
      <c r="V80" s="15">
        <f t="shared" si="6"/>
        <v>1.1010275564341938E-2</v>
      </c>
      <c r="W80" s="15">
        <f t="shared" si="6"/>
        <v>9.1316910752122279E-3</v>
      </c>
    </row>
    <row r="81" spans="1:31" ht="19" x14ac:dyDescent="0.25">
      <c r="A81" s="5" t="s">
        <v>69</v>
      </c>
      <c r="B81" s="1" t="s">
        <v>92</v>
      </c>
      <c r="C81" s="1">
        <v>-1678000</v>
      </c>
      <c r="D81" s="1">
        <v>-8033000</v>
      </c>
      <c r="E81" s="1">
        <v>12706000</v>
      </c>
      <c r="F81" s="1">
        <v>7799000</v>
      </c>
      <c r="G81" s="1">
        <v>21241000</v>
      </c>
      <c r="H81" s="1">
        <v>1661000</v>
      </c>
      <c r="I81" s="1">
        <v>11609000</v>
      </c>
      <c r="J81" s="1">
        <v>12043000</v>
      </c>
      <c r="K81" s="1">
        <v>4952000</v>
      </c>
      <c r="L81" s="1">
        <v>14118000</v>
      </c>
      <c r="M81" s="1">
        <v>10113000</v>
      </c>
      <c r="N81" s="1">
        <v>22305000</v>
      </c>
      <c r="O81" s="1">
        <v>22596000</v>
      </c>
      <c r="P81" s="1">
        <v>28464000</v>
      </c>
      <c r="Q81" s="1">
        <v>15386000</v>
      </c>
      <c r="R81" s="1">
        <v>27966000</v>
      </c>
      <c r="S81" s="1">
        <v>34649000</v>
      </c>
      <c r="T81" s="1">
        <v>29362000</v>
      </c>
      <c r="U81" s="1">
        <v>61875000</v>
      </c>
      <c r="V81" s="1">
        <v>36161000</v>
      </c>
      <c r="W81" s="1" t="s">
        <v>92</v>
      </c>
    </row>
    <row r="82" spans="1:3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v>11062000</v>
      </c>
    </row>
    <row r="83" spans="1:31" ht="21" x14ac:dyDescent="0.25">
      <c r="A83" s="5" t="s">
        <v>34</v>
      </c>
      <c r="B83" s="1" t="s">
        <v>92</v>
      </c>
      <c r="C83" s="1">
        <v>-854000</v>
      </c>
      <c r="D83" s="1">
        <v>-1718000</v>
      </c>
      <c r="E83" s="1">
        <v>-1647000</v>
      </c>
      <c r="F83" s="1">
        <v>-724000</v>
      </c>
      <c r="G83" s="1">
        <v>-243000</v>
      </c>
      <c r="H83" s="1">
        <v>-610000</v>
      </c>
      <c r="I83" s="1">
        <v>-515000</v>
      </c>
      <c r="J83" s="1">
        <v>136000</v>
      </c>
      <c r="K83" s="1">
        <v>-1193000</v>
      </c>
      <c r="L83" s="1">
        <v>-1533000</v>
      </c>
      <c r="M83" s="1">
        <v>-119000</v>
      </c>
      <c r="N83" s="1">
        <v>-1057000</v>
      </c>
      <c r="O83" s="1">
        <v>-2278000</v>
      </c>
      <c r="P83" s="1">
        <v>-1377000</v>
      </c>
      <c r="Q83" s="1">
        <v>-455000</v>
      </c>
      <c r="R83" s="1">
        <v>-48000</v>
      </c>
      <c r="S83" s="1">
        <v>-2495000</v>
      </c>
      <c r="T83" s="1">
        <v>-1414000</v>
      </c>
      <c r="U83" s="1">
        <v>-2017000</v>
      </c>
      <c r="V83" s="1">
        <v>-9231000</v>
      </c>
      <c r="W83" s="1">
        <v>-6099000</v>
      </c>
      <c r="AD83" s="61" t="s">
        <v>126</v>
      </c>
      <c r="AE83" s="62"/>
    </row>
    <row r="84" spans="1:31" ht="19" x14ac:dyDescent="0.25">
      <c r="A84" s="5" t="s">
        <v>47</v>
      </c>
      <c r="B84" s="1" t="s">
        <v>92</v>
      </c>
      <c r="C84" s="1" t="s">
        <v>92</v>
      </c>
      <c r="D84" s="1" t="s">
        <v>92</v>
      </c>
      <c r="E84" s="1" t="s">
        <v>92</v>
      </c>
      <c r="F84" s="1" t="s">
        <v>92</v>
      </c>
      <c r="G84" s="1" t="s">
        <v>92</v>
      </c>
      <c r="H84" s="1" t="s">
        <v>92</v>
      </c>
      <c r="I84" s="1" t="s">
        <v>92</v>
      </c>
      <c r="J84" s="1">
        <v>-4293000</v>
      </c>
      <c r="K84" s="1">
        <v>-1018000</v>
      </c>
      <c r="L84" s="1">
        <v>5880000</v>
      </c>
      <c r="M84" s="1">
        <v>-370000</v>
      </c>
      <c r="N84" s="1">
        <v>5712000</v>
      </c>
      <c r="O84" s="1">
        <v>5366000</v>
      </c>
      <c r="P84" s="1">
        <v>7611000</v>
      </c>
      <c r="Q84" s="1">
        <v>138000</v>
      </c>
      <c r="R84" s="1">
        <v>1601000</v>
      </c>
      <c r="S84" s="1">
        <v>8882000</v>
      </c>
      <c r="T84" s="1">
        <v>407000</v>
      </c>
      <c r="U84" s="1">
        <v>490000</v>
      </c>
      <c r="V84" s="1">
        <v>27730000</v>
      </c>
      <c r="W84" s="1">
        <v>5408000</v>
      </c>
      <c r="AD84" s="63" t="s">
        <v>127</v>
      </c>
      <c r="AE84" s="64"/>
    </row>
    <row r="85" spans="1:31" ht="20" x14ac:dyDescent="0.25">
      <c r="A85" s="5" t="s">
        <v>71</v>
      </c>
      <c r="B85" s="1" t="s">
        <v>92</v>
      </c>
      <c r="C85" s="1" t="s">
        <v>92</v>
      </c>
      <c r="D85" s="1" t="s">
        <v>92</v>
      </c>
      <c r="E85" s="1" t="s">
        <v>92</v>
      </c>
      <c r="F85" s="1" t="s">
        <v>92</v>
      </c>
      <c r="G85" s="1">
        <v>7862000</v>
      </c>
      <c r="H85" s="1">
        <v>124000</v>
      </c>
      <c r="I85" s="1">
        <v>-1112000</v>
      </c>
      <c r="J85" s="1">
        <v>-45000</v>
      </c>
      <c r="K85" s="1">
        <v>-2076000</v>
      </c>
      <c r="L85" s="1">
        <v>889000</v>
      </c>
      <c r="M85" s="1">
        <v>9078000</v>
      </c>
      <c r="N85" s="1">
        <v>16052000</v>
      </c>
      <c r="O85" s="1">
        <v>22125000</v>
      </c>
      <c r="P85" s="1">
        <v>24795000</v>
      </c>
      <c r="Q85" s="1">
        <v>31903000</v>
      </c>
      <c r="R85" s="1">
        <v>36164000</v>
      </c>
      <c r="S85" s="1">
        <v>32876000</v>
      </c>
      <c r="T85" s="1">
        <v>28371000</v>
      </c>
      <c r="U85" s="1">
        <v>28465000</v>
      </c>
      <c r="V85" s="1">
        <v>64425000</v>
      </c>
      <c r="W85" s="1" t="s">
        <v>92</v>
      </c>
      <c r="AD85" s="23" t="s">
        <v>128</v>
      </c>
      <c r="AE85" s="24">
        <f>W17</f>
        <v>124000</v>
      </c>
    </row>
    <row r="86" spans="1:31" ht="20" x14ac:dyDescent="0.25">
      <c r="A86" s="5" t="s">
        <v>72</v>
      </c>
      <c r="B86" s="1">
        <v>22502000</v>
      </c>
      <c r="C86" s="1">
        <v>9567000</v>
      </c>
      <c r="D86" s="1">
        <v>18486000</v>
      </c>
      <c r="E86" s="1">
        <v>7330000</v>
      </c>
      <c r="F86" s="1">
        <v>11705000</v>
      </c>
      <c r="G86" s="1">
        <v>3816000</v>
      </c>
      <c r="H86" s="1">
        <v>7833000</v>
      </c>
      <c r="I86" s="1">
        <v>12559000</v>
      </c>
      <c r="J86" s="1">
        <v>4579000</v>
      </c>
      <c r="K86" s="1">
        <v>3499000</v>
      </c>
      <c r="L86" s="1">
        <v>3658000</v>
      </c>
      <c r="M86" s="1">
        <v>4282000</v>
      </c>
      <c r="N86" s="1">
        <v>2089000</v>
      </c>
      <c r="O86" s="1">
        <v>4558000</v>
      </c>
      <c r="P86" s="1">
        <v>5286000</v>
      </c>
      <c r="Q86" s="1">
        <v>6081000</v>
      </c>
      <c r="R86" s="1">
        <v>5507000</v>
      </c>
      <c r="S86" s="1">
        <v>6407000</v>
      </c>
      <c r="T86" s="1">
        <v>6039000</v>
      </c>
      <c r="U86" s="1">
        <v>6262000</v>
      </c>
      <c r="V86" s="1">
        <v>5555000</v>
      </c>
      <c r="W86" s="1">
        <v>50772000</v>
      </c>
      <c r="AD86" s="23" t="s">
        <v>129</v>
      </c>
      <c r="AE86" s="24">
        <f>W56</f>
        <v>25490000</v>
      </c>
    </row>
    <row r="87" spans="1:31" ht="20" x14ac:dyDescent="0.25">
      <c r="A87" s="6" t="s">
        <v>73</v>
      </c>
      <c r="B87" s="10">
        <v>22502000</v>
      </c>
      <c r="C87" s="10">
        <v>31718000</v>
      </c>
      <c r="D87" s="10">
        <v>42158000</v>
      </c>
      <c r="E87" s="10">
        <v>57275000</v>
      </c>
      <c r="F87" s="10">
        <v>64384000</v>
      </c>
      <c r="G87" s="10">
        <v>79744000</v>
      </c>
      <c r="H87" s="10">
        <v>76567000</v>
      </c>
      <c r="I87" s="10">
        <v>101214000</v>
      </c>
      <c r="J87" s="10">
        <v>115129000</v>
      </c>
      <c r="K87" s="10">
        <v>119908000</v>
      </c>
      <c r="L87" s="10">
        <v>137507000</v>
      </c>
      <c r="M87" s="10">
        <v>145940000</v>
      </c>
      <c r="N87" s="10">
        <v>173836000</v>
      </c>
      <c r="O87" s="10">
        <v>191713000</v>
      </c>
      <c r="P87" s="10">
        <v>227941000</v>
      </c>
      <c r="Q87" s="10">
        <v>257065000</v>
      </c>
      <c r="R87" s="10">
        <v>286373000</v>
      </c>
      <c r="S87" s="10">
        <v>352868000</v>
      </c>
      <c r="T87" s="10">
        <v>374298000</v>
      </c>
      <c r="U87" s="10">
        <v>230438000</v>
      </c>
      <c r="V87" s="10">
        <v>468826000</v>
      </c>
      <c r="W87" s="10">
        <v>511725000</v>
      </c>
      <c r="AD87" s="23" t="s">
        <v>130</v>
      </c>
      <c r="AE87" s="24">
        <f>W61</f>
        <v>727874000</v>
      </c>
    </row>
    <row r="88" spans="1:31" ht="20" x14ac:dyDescent="0.25">
      <c r="A88" s="5" t="s">
        <v>74</v>
      </c>
      <c r="B88" s="1" t="s">
        <v>92</v>
      </c>
      <c r="C88" s="1">
        <v>-34696000</v>
      </c>
      <c r="D88" s="1">
        <v>-26882000</v>
      </c>
      <c r="E88" s="1">
        <v>-49985000</v>
      </c>
      <c r="F88" s="1">
        <v>-61043000</v>
      </c>
      <c r="G88" s="1">
        <v>-111207000</v>
      </c>
      <c r="H88" s="1">
        <v>-101923000</v>
      </c>
      <c r="I88" s="1">
        <v>-102536000</v>
      </c>
      <c r="J88" s="1" t="s">
        <v>92</v>
      </c>
      <c r="K88" s="1">
        <v>-45051000</v>
      </c>
      <c r="L88" s="1">
        <v>-81758000</v>
      </c>
      <c r="M88" s="1">
        <v>0</v>
      </c>
      <c r="N88" s="1">
        <v>0</v>
      </c>
      <c r="O88" s="1">
        <v>0</v>
      </c>
      <c r="P88" s="1">
        <v>0</v>
      </c>
      <c r="Q88" s="1">
        <v>0</v>
      </c>
      <c r="R88" s="1">
        <v>0</v>
      </c>
      <c r="S88" s="1">
        <v>0</v>
      </c>
      <c r="T88" s="1">
        <v>0</v>
      </c>
      <c r="U88" s="1">
        <v>0</v>
      </c>
      <c r="V88" s="1">
        <v>0</v>
      </c>
      <c r="W88" s="1">
        <v>0</v>
      </c>
      <c r="AD88" s="33" t="s">
        <v>131</v>
      </c>
      <c r="AE88" s="34">
        <f>AE85/(AE86+AE87)</f>
        <v>1.6459506958123828E-4</v>
      </c>
    </row>
    <row r="89" spans="1:31" ht="20" customHeight="1" x14ac:dyDescent="0.25">
      <c r="A89" s="14" t="s">
        <v>105</v>
      </c>
      <c r="B89" s="15" t="e">
        <f t="shared" ref="B89:W89" si="7">(-1*B88)/B3</f>
        <v>#VALUE!</v>
      </c>
      <c r="C89" s="15">
        <f t="shared" si="7"/>
        <v>0.1490147571681355</v>
      </c>
      <c r="D89" s="15">
        <f t="shared" si="7"/>
        <v>9.3844365393275689E-2</v>
      </c>
      <c r="E89" s="15">
        <f t="shared" si="7"/>
        <v>0.13769555192542374</v>
      </c>
      <c r="F89" s="15">
        <f t="shared" si="7"/>
        <v>0.13305389900258074</v>
      </c>
      <c r="G89" s="15">
        <f t="shared" si="7"/>
        <v>0.18623551615977063</v>
      </c>
      <c r="H89" s="15">
        <f t="shared" si="7"/>
        <v>0.13865395890837709</v>
      </c>
      <c r="I89" s="15">
        <f t="shared" si="7"/>
        <v>0.11645717413945648</v>
      </c>
      <c r="J89" s="15" t="e">
        <f t="shared" si="7"/>
        <v>#VALUE!</v>
      </c>
      <c r="K89" s="15">
        <f t="shared" si="7"/>
        <v>4.4827177900741595E-2</v>
      </c>
      <c r="L89" s="15">
        <f t="shared" si="7"/>
        <v>7.3707251723273706E-2</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V89" s="15">
        <f t="shared" si="7"/>
        <v>0</v>
      </c>
      <c r="W89" s="15">
        <f t="shared" si="7"/>
        <v>0</v>
      </c>
      <c r="AD89" s="23" t="s">
        <v>106</v>
      </c>
      <c r="AE89" s="24">
        <f>W27</f>
        <v>43715000</v>
      </c>
    </row>
    <row r="90" spans="1:31" ht="20" x14ac:dyDescent="0.25">
      <c r="A90" s="5" t="s">
        <v>75</v>
      </c>
      <c r="B90" s="1" t="s">
        <v>92</v>
      </c>
      <c r="C90" s="1" t="s">
        <v>92</v>
      </c>
      <c r="D90" s="1" t="s">
        <v>92</v>
      </c>
      <c r="E90" s="1" t="s">
        <v>92</v>
      </c>
      <c r="F90" s="1" t="s">
        <v>92</v>
      </c>
      <c r="G90" s="1" t="s">
        <v>92</v>
      </c>
      <c r="H90" s="1">
        <v>-33222000</v>
      </c>
      <c r="I90" s="1">
        <v>-17835000</v>
      </c>
      <c r="J90" s="1">
        <v>25000</v>
      </c>
      <c r="K90" s="1" t="s">
        <v>92</v>
      </c>
      <c r="L90" s="1" t="s">
        <v>92</v>
      </c>
      <c r="M90" s="1">
        <v>-4297000</v>
      </c>
      <c r="N90" s="1">
        <v>-1180000</v>
      </c>
      <c r="O90" s="1" t="s">
        <v>92</v>
      </c>
      <c r="P90" s="1" t="s">
        <v>92</v>
      </c>
      <c r="Q90" s="1" t="s">
        <v>92</v>
      </c>
      <c r="R90" s="1">
        <v>-16528000</v>
      </c>
      <c r="S90" s="1">
        <v>-2165000</v>
      </c>
      <c r="T90" s="1">
        <v>-1536000</v>
      </c>
      <c r="U90" s="1">
        <v>-10580000</v>
      </c>
      <c r="V90" s="1" t="s">
        <v>92</v>
      </c>
      <c r="W90" s="1">
        <v>-33069000</v>
      </c>
      <c r="AD90" s="23" t="s">
        <v>19</v>
      </c>
      <c r="AE90" s="24">
        <f>W25</f>
        <v>321312000</v>
      </c>
    </row>
    <row r="91" spans="1:31" ht="20" x14ac:dyDescent="0.25">
      <c r="A91" s="5" t="s">
        <v>76</v>
      </c>
      <c r="B91" s="1" t="s">
        <v>92</v>
      </c>
      <c r="C91" s="1" t="s">
        <v>92</v>
      </c>
      <c r="D91" s="1" t="s">
        <v>92</v>
      </c>
      <c r="E91" s="1" t="s">
        <v>92</v>
      </c>
      <c r="F91" s="1" t="s">
        <v>92</v>
      </c>
      <c r="G91" s="1" t="s">
        <v>92</v>
      </c>
      <c r="H91" s="1" t="s">
        <v>92</v>
      </c>
      <c r="I91" s="1">
        <v>-95000</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AD91" s="33" t="s">
        <v>132</v>
      </c>
      <c r="AE91" s="34">
        <f>AE89/AE90</f>
        <v>0.13605156358928394</v>
      </c>
    </row>
    <row r="92" spans="1:31"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v>316000</v>
      </c>
      <c r="AD92" s="35" t="s">
        <v>133</v>
      </c>
      <c r="AE92" s="36">
        <f>AE88*(1-AE91)</f>
        <v>1.4220165300562383E-4</v>
      </c>
    </row>
    <row r="93" spans="1:31" ht="19" x14ac:dyDescent="0.25">
      <c r="A93" s="5" t="s">
        <v>78</v>
      </c>
      <c r="B93" s="1">
        <v>-35769000</v>
      </c>
      <c r="C93" s="1">
        <v>1932000</v>
      </c>
      <c r="D93" s="1">
        <v>358000</v>
      </c>
      <c r="E93" s="1">
        <v>250000</v>
      </c>
      <c r="F93" s="1">
        <v>22000</v>
      </c>
      <c r="G93" s="1">
        <v>1362000</v>
      </c>
      <c r="H93" s="1">
        <v>613000</v>
      </c>
      <c r="I93" s="1">
        <v>250000</v>
      </c>
      <c r="J93" s="1">
        <v>-43159000</v>
      </c>
      <c r="K93" s="1">
        <v>235000</v>
      </c>
      <c r="L93" s="1">
        <v>188000</v>
      </c>
      <c r="M93" s="1">
        <v>-83751000</v>
      </c>
      <c r="N93" s="1">
        <v>-110068000</v>
      </c>
      <c r="O93" s="1">
        <v>-124240000</v>
      </c>
      <c r="P93" s="1">
        <v>-173203000</v>
      </c>
      <c r="Q93" s="1">
        <v>-164738000</v>
      </c>
      <c r="R93" s="1">
        <v>-161628000</v>
      </c>
      <c r="S93" s="1">
        <v>-155980000</v>
      </c>
      <c r="T93" s="1">
        <v>-213284000</v>
      </c>
      <c r="U93" s="1">
        <v>-150525000</v>
      </c>
      <c r="V93" s="1">
        <v>-195104000</v>
      </c>
      <c r="W93" s="1">
        <v>-230981000</v>
      </c>
      <c r="AD93" s="63" t="s">
        <v>134</v>
      </c>
      <c r="AE93" s="64"/>
    </row>
    <row r="94" spans="1:31" ht="20" x14ac:dyDescent="0.25">
      <c r="A94" s="6" t="s">
        <v>79</v>
      </c>
      <c r="B94" s="10">
        <v>-35769000</v>
      </c>
      <c r="C94" s="10">
        <v>-32764000</v>
      </c>
      <c r="D94" s="10">
        <v>-26524000</v>
      </c>
      <c r="E94" s="10">
        <v>-49735000</v>
      </c>
      <c r="F94" s="10">
        <v>-61021000</v>
      </c>
      <c r="G94" s="10">
        <v>-109845000</v>
      </c>
      <c r="H94" s="10">
        <v>-134532000</v>
      </c>
      <c r="I94" s="10">
        <v>-120216000</v>
      </c>
      <c r="J94" s="10">
        <v>-43134000</v>
      </c>
      <c r="K94" s="10">
        <v>-44816000</v>
      </c>
      <c r="L94" s="10">
        <v>-81570000</v>
      </c>
      <c r="M94" s="10">
        <v>-88048000</v>
      </c>
      <c r="N94" s="10">
        <v>-111248000</v>
      </c>
      <c r="O94" s="10">
        <v>-124240000</v>
      </c>
      <c r="P94" s="10">
        <v>-173203000</v>
      </c>
      <c r="Q94" s="10">
        <v>-164738000</v>
      </c>
      <c r="R94" s="10">
        <v>-178156000</v>
      </c>
      <c r="S94" s="10">
        <v>-158145000</v>
      </c>
      <c r="T94" s="10">
        <v>-214820000</v>
      </c>
      <c r="U94" s="10">
        <v>-161105000</v>
      </c>
      <c r="V94" s="10">
        <v>-195104000</v>
      </c>
      <c r="W94" s="10">
        <v>-263734000</v>
      </c>
      <c r="AD94" s="23" t="s">
        <v>135</v>
      </c>
      <c r="AE94" s="37">
        <v>4.095E-2</v>
      </c>
    </row>
    <row r="95" spans="1:31" ht="20" x14ac:dyDescent="0.25">
      <c r="A95" s="5" t="s">
        <v>80</v>
      </c>
      <c r="B95" s="1" t="s">
        <v>92</v>
      </c>
      <c r="C95" s="1">
        <v>-5048000</v>
      </c>
      <c r="D95" s="1" t="s">
        <v>92</v>
      </c>
      <c r="E95" s="1" t="s">
        <v>92</v>
      </c>
      <c r="F95" s="1" t="s">
        <v>92</v>
      </c>
      <c r="G95" s="1" t="s">
        <v>92</v>
      </c>
      <c r="H95" s="1" t="s">
        <v>92</v>
      </c>
      <c r="I95" s="1" t="s">
        <v>92</v>
      </c>
      <c r="J95" s="1">
        <v>-31284000</v>
      </c>
      <c r="K95" s="1">
        <v>-49246000</v>
      </c>
      <c r="L95" s="1">
        <v>-275000</v>
      </c>
      <c r="M95" s="1">
        <v>-10303000</v>
      </c>
      <c r="N95" s="1">
        <v>-369000</v>
      </c>
      <c r="O95" s="1">
        <v>-1461000</v>
      </c>
      <c r="P95" s="1">
        <v>-25128000</v>
      </c>
      <c r="Q95" s="1">
        <v>-145000</v>
      </c>
      <c r="R95" s="1">
        <v>-558000</v>
      </c>
      <c r="S95" s="1">
        <v>-50000000</v>
      </c>
      <c r="T95" s="1" t="s">
        <v>92</v>
      </c>
      <c r="U95" s="1" t="s">
        <v>92</v>
      </c>
      <c r="V95" s="1" t="s">
        <v>92</v>
      </c>
      <c r="W95" s="1" t="s">
        <v>92</v>
      </c>
      <c r="AD95" s="23" t="s">
        <v>136</v>
      </c>
      <c r="AE95" s="38" cm="1">
        <f t="array" ref="AE95">_FV(A1,"Beta")</f>
        <v>0.96740000000000004</v>
      </c>
    </row>
    <row r="96" spans="1:31" ht="20" x14ac:dyDescent="0.25">
      <c r="A96" s="5" t="s">
        <v>81</v>
      </c>
      <c r="B96" s="1" t="s">
        <v>92</v>
      </c>
      <c r="C96" s="1" t="s">
        <v>92</v>
      </c>
      <c r="D96" s="1" t="s">
        <v>92</v>
      </c>
      <c r="E96" s="1">
        <v>106134000</v>
      </c>
      <c r="F96" s="1">
        <v>10966000</v>
      </c>
      <c r="G96" s="1">
        <v>3881000</v>
      </c>
      <c r="H96" s="1">
        <v>2071000</v>
      </c>
      <c r="I96" s="1">
        <v>2642000</v>
      </c>
      <c r="J96" s="1" t="s">
        <v>92</v>
      </c>
      <c r="K96" s="1" t="s">
        <v>92</v>
      </c>
      <c r="L96" s="1" t="s">
        <v>92</v>
      </c>
      <c r="M96" s="1" t="s">
        <v>92</v>
      </c>
      <c r="N96" s="1" t="s">
        <v>92</v>
      </c>
      <c r="O96" s="1" t="s">
        <v>92</v>
      </c>
      <c r="P96" s="1" t="s">
        <v>92</v>
      </c>
      <c r="Q96" s="1" t="s">
        <v>92</v>
      </c>
      <c r="R96" s="1" t="s">
        <v>92</v>
      </c>
      <c r="S96" s="1" t="s">
        <v>92</v>
      </c>
      <c r="T96" s="1" t="s">
        <v>92</v>
      </c>
      <c r="U96" s="1" t="s">
        <v>92</v>
      </c>
      <c r="V96" s="1">
        <v>602000</v>
      </c>
      <c r="W96" s="1" t="s">
        <v>92</v>
      </c>
      <c r="AD96" s="23" t="s">
        <v>137</v>
      </c>
      <c r="AE96" s="37">
        <v>8.4000000000000005E-2</v>
      </c>
    </row>
    <row r="97" spans="1:31" ht="20" x14ac:dyDescent="0.25">
      <c r="A97" s="5" t="s">
        <v>82</v>
      </c>
      <c r="B97" s="1" t="s">
        <v>92</v>
      </c>
      <c r="C97" s="1" t="s">
        <v>92</v>
      </c>
      <c r="D97" s="1" t="s">
        <v>92</v>
      </c>
      <c r="E97" s="1" t="s">
        <v>92</v>
      </c>
      <c r="F97" s="1" t="s">
        <v>92</v>
      </c>
      <c r="G97" s="1" t="s">
        <v>92</v>
      </c>
      <c r="H97" s="1" t="s">
        <v>92</v>
      </c>
      <c r="I97" s="1">
        <v>-56974000</v>
      </c>
      <c r="J97" s="1">
        <v>-1484000</v>
      </c>
      <c r="K97" s="1">
        <v>-2828000</v>
      </c>
      <c r="L97" s="1">
        <v>-59147000</v>
      </c>
      <c r="M97" s="1">
        <v>-33154000</v>
      </c>
      <c r="N97" s="1">
        <v>-19719000</v>
      </c>
      <c r="O97" s="1">
        <v>-49587000</v>
      </c>
      <c r="P97" s="1">
        <v>-19969000</v>
      </c>
      <c r="Q97" s="1">
        <v>-13422000</v>
      </c>
      <c r="R97" s="1">
        <v>-11639000</v>
      </c>
      <c r="S97" s="1">
        <v>-14067000</v>
      </c>
      <c r="T97" s="1">
        <v>-152320000</v>
      </c>
      <c r="U97" s="1">
        <v>-24305000</v>
      </c>
      <c r="V97" s="1">
        <v>-69262000</v>
      </c>
      <c r="W97" s="1">
        <v>-212859000</v>
      </c>
      <c r="AD97" s="35" t="s">
        <v>138</v>
      </c>
      <c r="AE97" s="36">
        <f>(AE94)+((AE95)*(AE96-AE94))</f>
        <v>8.2596570000000008E-2</v>
      </c>
    </row>
    <row r="98" spans="1:31" ht="19" x14ac:dyDescent="0.25">
      <c r="A98" s="5" t="s">
        <v>83</v>
      </c>
      <c r="B98" s="1" t="s">
        <v>92</v>
      </c>
      <c r="C98" s="1">
        <v>-8265000</v>
      </c>
      <c r="D98" s="1">
        <v>-14784000</v>
      </c>
      <c r="E98" s="1" t="s">
        <v>92</v>
      </c>
      <c r="F98" s="1" t="s">
        <v>92</v>
      </c>
      <c r="G98" s="1" t="s">
        <v>92</v>
      </c>
      <c r="H98" s="1" t="s">
        <v>92</v>
      </c>
      <c r="I98" s="1" t="s">
        <v>92</v>
      </c>
      <c r="J98" s="1">
        <v>-2068000</v>
      </c>
      <c r="K98" s="1">
        <v>-2212000</v>
      </c>
      <c r="L98" s="1">
        <v>-19282000</v>
      </c>
      <c r="M98" s="1">
        <v>-24486000</v>
      </c>
      <c r="N98" s="1">
        <v>-46877000</v>
      </c>
      <c r="O98" s="1">
        <v>-31333000</v>
      </c>
      <c r="P98" s="1">
        <v>-46176000</v>
      </c>
      <c r="Q98" s="1">
        <v>-52054000</v>
      </c>
      <c r="R98" s="1">
        <v>-58154000</v>
      </c>
      <c r="S98" s="1">
        <v>-68550000</v>
      </c>
      <c r="T98" s="1">
        <v>-102366000</v>
      </c>
      <c r="U98" s="1">
        <v>-24989000</v>
      </c>
      <c r="V98" s="1">
        <v>-83658000</v>
      </c>
      <c r="W98" s="1">
        <v>-124137000</v>
      </c>
      <c r="AD98" s="63" t="s">
        <v>139</v>
      </c>
      <c r="AE98" s="64"/>
    </row>
    <row r="99" spans="1:31" ht="20" x14ac:dyDescent="0.25">
      <c r="A99" s="5" t="s">
        <v>84</v>
      </c>
      <c r="B99" s="1">
        <v>9894000</v>
      </c>
      <c r="C99" s="1">
        <v>18258000</v>
      </c>
      <c r="D99" s="1">
        <v>-2938000</v>
      </c>
      <c r="E99" s="1">
        <v>-73167000</v>
      </c>
      <c r="F99" s="1">
        <v>-31577000</v>
      </c>
      <c r="G99" s="1">
        <v>31017000</v>
      </c>
      <c r="H99" s="1">
        <v>33674000</v>
      </c>
      <c r="I99" s="1">
        <v>67028000</v>
      </c>
      <c r="J99" s="1">
        <v>4441000</v>
      </c>
      <c r="K99" s="1">
        <v>14551000</v>
      </c>
      <c r="L99" s="1">
        <v>14283000</v>
      </c>
      <c r="M99" s="1">
        <v>13020000</v>
      </c>
      <c r="N99" s="1">
        <v>17505000</v>
      </c>
      <c r="O99" s="1">
        <v>6156000</v>
      </c>
      <c r="P99" s="1">
        <v>9747000</v>
      </c>
      <c r="Q99" s="1">
        <v>26904000</v>
      </c>
      <c r="R99" s="1">
        <v>108000</v>
      </c>
      <c r="S99" s="1">
        <v>-2899000</v>
      </c>
      <c r="T99" s="1">
        <v>-7038000</v>
      </c>
      <c r="U99" s="1">
        <v>235237000</v>
      </c>
      <c r="V99" s="1">
        <v>-148914000</v>
      </c>
      <c r="W99" s="1">
        <v>-72779000</v>
      </c>
      <c r="AD99" s="23" t="s">
        <v>140</v>
      </c>
      <c r="AE99" s="24">
        <f>AE86+AE87</f>
        <v>753364000</v>
      </c>
    </row>
    <row r="100" spans="1:31" ht="20" x14ac:dyDescent="0.25">
      <c r="A100" s="6" t="s">
        <v>85</v>
      </c>
      <c r="B100" s="10">
        <v>9894000</v>
      </c>
      <c r="C100" s="10">
        <v>4945000</v>
      </c>
      <c r="D100" s="10">
        <v>-17722000</v>
      </c>
      <c r="E100" s="10">
        <v>32967000</v>
      </c>
      <c r="F100" s="10">
        <v>-20611000</v>
      </c>
      <c r="G100" s="10">
        <v>34898000</v>
      </c>
      <c r="H100" s="10">
        <v>35745000</v>
      </c>
      <c r="I100" s="10">
        <v>12696000</v>
      </c>
      <c r="J100" s="10">
        <v>-30395000</v>
      </c>
      <c r="K100" s="10">
        <v>-39735000</v>
      </c>
      <c r="L100" s="10">
        <v>-64421000</v>
      </c>
      <c r="M100" s="10">
        <v>-54923000</v>
      </c>
      <c r="N100" s="10">
        <v>-49460000</v>
      </c>
      <c r="O100" s="10">
        <v>-76225000</v>
      </c>
      <c r="P100" s="10">
        <v>-81526000</v>
      </c>
      <c r="Q100" s="10">
        <v>-38717000</v>
      </c>
      <c r="R100" s="10">
        <v>-70243000</v>
      </c>
      <c r="S100" s="10">
        <v>-135516000</v>
      </c>
      <c r="T100" s="10">
        <v>-261724000</v>
      </c>
      <c r="U100" s="10">
        <v>185943000</v>
      </c>
      <c r="V100" s="10">
        <v>-301232000</v>
      </c>
      <c r="W100" s="10">
        <v>-409775000</v>
      </c>
      <c r="AD100" s="33" t="s">
        <v>141</v>
      </c>
      <c r="AE100" s="34">
        <f>AE99/AE103</f>
        <v>9.1981361868817807E-2</v>
      </c>
    </row>
    <row r="101" spans="1:31"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AD101" s="23" t="s">
        <v>142</v>
      </c>
      <c r="AE101" s="39" cm="1">
        <f t="array" ref="AE101">_FV(A1,"Market cap",TRUE)</f>
        <v>7437034410</v>
      </c>
    </row>
    <row r="102" spans="1:31" ht="20" x14ac:dyDescent="0.25">
      <c r="A102" s="6" t="s">
        <v>87</v>
      </c>
      <c r="B102" s="10">
        <v>9894000</v>
      </c>
      <c r="C102" s="10">
        <v>3899000</v>
      </c>
      <c r="D102" s="10">
        <v>-2088000</v>
      </c>
      <c r="E102" s="10">
        <v>40507000</v>
      </c>
      <c r="F102" s="10">
        <v>-17248000</v>
      </c>
      <c r="G102" s="10">
        <v>4797000</v>
      </c>
      <c r="H102" s="10">
        <v>-22220000</v>
      </c>
      <c r="I102" s="10">
        <v>-6306000</v>
      </c>
      <c r="J102" s="10">
        <v>41600000</v>
      </c>
      <c r="K102" s="10">
        <v>35357000</v>
      </c>
      <c r="L102" s="10">
        <v>-8484000</v>
      </c>
      <c r="M102" s="10">
        <v>2969000</v>
      </c>
      <c r="N102" s="10">
        <v>13128000</v>
      </c>
      <c r="O102" s="10">
        <v>-8752000</v>
      </c>
      <c r="P102" s="10">
        <v>-26788000</v>
      </c>
      <c r="Q102" s="10">
        <v>53610000</v>
      </c>
      <c r="R102" s="10">
        <v>37974000</v>
      </c>
      <c r="S102" s="10">
        <v>59207000</v>
      </c>
      <c r="T102" s="10">
        <v>-102246000</v>
      </c>
      <c r="U102" s="10">
        <v>255276000</v>
      </c>
      <c r="V102" s="10">
        <v>-27510000</v>
      </c>
      <c r="W102" s="10">
        <v>-161784000</v>
      </c>
      <c r="AD102" s="33" t="s">
        <v>143</v>
      </c>
      <c r="AE102" s="34">
        <f>AE101/AE103</f>
        <v>0.90801863813118222</v>
      </c>
    </row>
    <row r="103" spans="1:31" ht="20" x14ac:dyDescent="0.25">
      <c r="A103" s="5" t="s">
        <v>88</v>
      </c>
      <c r="B103" s="1" t="s">
        <v>92</v>
      </c>
      <c r="C103" s="1">
        <v>3917000</v>
      </c>
      <c r="D103" s="1">
        <v>7816000</v>
      </c>
      <c r="E103" s="1">
        <v>5728000</v>
      </c>
      <c r="F103" s="1">
        <v>46235000</v>
      </c>
      <c r="G103" s="1">
        <v>28987000</v>
      </c>
      <c r="H103" s="1">
        <v>33784000</v>
      </c>
      <c r="I103" s="1">
        <v>11564000</v>
      </c>
      <c r="J103" s="1">
        <v>5258000</v>
      </c>
      <c r="K103" s="1">
        <v>46858000</v>
      </c>
      <c r="L103" s="1">
        <v>82215000</v>
      </c>
      <c r="M103" s="1">
        <v>78777000</v>
      </c>
      <c r="N103" s="1">
        <v>81746000</v>
      </c>
      <c r="O103" s="1">
        <v>94874000</v>
      </c>
      <c r="P103" s="1">
        <v>86122000</v>
      </c>
      <c r="Q103" s="1">
        <v>59334000</v>
      </c>
      <c r="R103" s="1">
        <v>112944000</v>
      </c>
      <c r="S103" s="1">
        <v>150918000</v>
      </c>
      <c r="T103" s="1">
        <v>210125000</v>
      </c>
      <c r="U103" s="1">
        <v>107879000</v>
      </c>
      <c r="V103" s="1">
        <v>363155000</v>
      </c>
      <c r="W103" s="1">
        <v>335645000</v>
      </c>
      <c r="AD103" s="35" t="s">
        <v>144</v>
      </c>
      <c r="AE103" s="40">
        <f>AE99+AE101</f>
        <v>8190398410</v>
      </c>
    </row>
    <row r="104" spans="1:31" ht="20" thickBot="1" x14ac:dyDescent="0.3">
      <c r="A104" s="7" t="s">
        <v>89</v>
      </c>
      <c r="B104" s="11" t="s">
        <v>92</v>
      </c>
      <c r="C104" s="11">
        <v>7816000</v>
      </c>
      <c r="D104" s="11">
        <v>5728000</v>
      </c>
      <c r="E104" s="11">
        <v>46235000</v>
      </c>
      <c r="F104" s="11">
        <v>28987000</v>
      </c>
      <c r="G104" s="11">
        <v>33784000</v>
      </c>
      <c r="H104" s="11">
        <v>11564000</v>
      </c>
      <c r="I104" s="11">
        <v>5258000</v>
      </c>
      <c r="J104" s="11">
        <v>46858000</v>
      </c>
      <c r="K104" s="11">
        <v>82215000</v>
      </c>
      <c r="L104" s="11">
        <v>73731000</v>
      </c>
      <c r="M104" s="11">
        <v>81746000</v>
      </c>
      <c r="N104" s="11">
        <v>94874000</v>
      </c>
      <c r="O104" s="11">
        <v>86122000</v>
      </c>
      <c r="P104" s="11">
        <v>59334000</v>
      </c>
      <c r="Q104" s="11">
        <v>112944000</v>
      </c>
      <c r="R104" s="11">
        <v>150918000</v>
      </c>
      <c r="S104" s="11">
        <v>210125000</v>
      </c>
      <c r="T104" s="11">
        <v>107879000</v>
      </c>
      <c r="U104" s="11">
        <v>363155000</v>
      </c>
      <c r="V104" s="11">
        <v>335645000</v>
      </c>
      <c r="W104" s="11">
        <v>173861000</v>
      </c>
      <c r="AD104" s="63" t="s">
        <v>145</v>
      </c>
      <c r="AE104" s="64"/>
    </row>
    <row r="105" spans="1:31" ht="21" thickTop="1" x14ac:dyDescent="0.25">
      <c r="A105" s="14" t="s">
        <v>107</v>
      </c>
      <c r="B105" s="1"/>
      <c r="C105" s="15">
        <f>(C106/B106)-1</f>
        <v>-4.2161585636832282</v>
      </c>
      <c r="D105" s="15">
        <f>(D106/C106)-1</f>
        <v>-0.47807102390493295</v>
      </c>
      <c r="E105" s="15">
        <f>(E106/D106)-1</f>
        <v>-1.1930001058985491</v>
      </c>
      <c r="F105" s="15">
        <f>(F106/E106)-1</f>
        <v>-0.54170096021947867</v>
      </c>
      <c r="G105" s="15">
        <f>(G106/F106)-1</f>
        <v>-10.417240347201437</v>
      </c>
      <c r="H105" s="15">
        <f t="shared" ref="H105:W105" si="8">(H106/G106)-1</f>
        <v>-0.19410100753265735</v>
      </c>
      <c r="I105" s="15">
        <f t="shared" si="8"/>
        <v>-0.94786243887048427</v>
      </c>
      <c r="J105" s="15">
        <f t="shared" si="8"/>
        <v>-53.657337367624812</v>
      </c>
      <c r="K105" s="15">
        <f t="shared" si="8"/>
        <v>7.5330757186157671E-2</v>
      </c>
      <c r="L105" s="15">
        <f t="shared" si="8"/>
        <v>-0.25526002912219303</v>
      </c>
      <c r="M105" s="15">
        <f t="shared" si="8"/>
        <v>9.5284220344759474E-2</v>
      </c>
      <c r="N105" s="15">
        <f t="shared" si="8"/>
        <v>2.1241054027939299E-2</v>
      </c>
      <c r="O105" s="15">
        <f t="shared" si="8"/>
        <v>6.2702459989095294E-2</v>
      </c>
      <c r="P105" s="15">
        <f t="shared" si="8"/>
        <v>-0.17809500814872936</v>
      </c>
      <c r="Q105" s="15">
        <f t="shared" si="8"/>
        <v>0.69513090735504712</v>
      </c>
      <c r="R105" s="15">
        <f t="shared" si="8"/>
        <v>0.35112155707431203</v>
      </c>
      <c r="S105" s="15">
        <f t="shared" si="8"/>
        <v>0.57832378051224498</v>
      </c>
      <c r="T105" s="15">
        <f t="shared" si="8"/>
        <v>-0.18756856690097923</v>
      </c>
      <c r="U105" s="15">
        <f t="shared" si="8"/>
        <v>-0.52464396904187349</v>
      </c>
      <c r="V105" s="15">
        <f t="shared" si="8"/>
        <v>2.5263621657877087</v>
      </c>
      <c r="W105" s="15">
        <f t="shared" si="8"/>
        <v>-9.4355807171041528E-3</v>
      </c>
      <c r="X105" s="15"/>
      <c r="Y105" s="15"/>
      <c r="Z105" s="15"/>
      <c r="AA105" s="15"/>
      <c r="AB105" s="15"/>
      <c r="AC105" s="15"/>
      <c r="AD105" s="25" t="s">
        <v>108</v>
      </c>
      <c r="AE105" s="26">
        <f>(AE100*AE92)+(AE102*AE97)</f>
        <v>7.5012304907410329E-2</v>
      </c>
    </row>
    <row r="106" spans="1:31" ht="19" x14ac:dyDescent="0.25">
      <c r="A106" s="5" t="s">
        <v>90</v>
      </c>
      <c r="B106" s="1">
        <v>22502000</v>
      </c>
      <c r="C106" s="1">
        <v>-72370000</v>
      </c>
      <c r="D106" s="1">
        <v>-37772000</v>
      </c>
      <c r="E106" s="1">
        <v>7290000</v>
      </c>
      <c r="F106" s="1">
        <v>3341000</v>
      </c>
      <c r="G106" s="1">
        <v>-31463000</v>
      </c>
      <c r="H106" s="1">
        <v>-25356000</v>
      </c>
      <c r="I106" s="1">
        <v>-1322000</v>
      </c>
      <c r="J106" s="1">
        <v>69613000</v>
      </c>
      <c r="K106" s="1">
        <v>74857000</v>
      </c>
      <c r="L106" s="1">
        <v>55749000</v>
      </c>
      <c r="M106" s="1">
        <v>61061000</v>
      </c>
      <c r="N106" s="1">
        <v>62358000</v>
      </c>
      <c r="O106" s="1">
        <v>66268000</v>
      </c>
      <c r="P106" s="1">
        <v>54466000</v>
      </c>
      <c r="Q106" s="1">
        <v>92327000</v>
      </c>
      <c r="R106" s="1">
        <v>124745000</v>
      </c>
      <c r="S106" s="1">
        <v>196888000</v>
      </c>
      <c r="T106" s="1">
        <v>159958000</v>
      </c>
      <c r="U106" s="1">
        <v>76037000</v>
      </c>
      <c r="V106" s="1">
        <v>268134000</v>
      </c>
      <c r="W106" s="1">
        <v>265604000</v>
      </c>
      <c r="X106" s="41">
        <f>W106*(1+$AE$106)</f>
        <v>286245502.83717728</v>
      </c>
      <c r="Y106" s="41">
        <f t="shared" ref="Y106:AB106" si="9">X106*(1+$AE$106)</f>
        <v>308491166.90452129</v>
      </c>
      <c r="Z106" s="41">
        <f t="shared" si="9"/>
        <v>332465660.12338775</v>
      </c>
      <c r="AA106" s="41">
        <f t="shared" si="9"/>
        <v>358303339.02393496</v>
      </c>
      <c r="AB106" s="41">
        <f t="shared" si="9"/>
        <v>386149001.69856584</v>
      </c>
      <c r="AC106" s="42" t="s">
        <v>146</v>
      </c>
      <c r="AD106" s="43" t="s">
        <v>147</v>
      </c>
      <c r="AE106" s="44">
        <f>(SUM(X4:AB4)/5)</f>
        <v>7.7715331234383941E-2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42"/>
      <c r="Y107" s="42"/>
      <c r="Z107" s="42"/>
      <c r="AA107" s="42"/>
      <c r="AB107" s="45">
        <f>AB106*(1+AE107)/(AE108-AE107)</f>
        <v>7914106887.7708101</v>
      </c>
      <c r="AC107" s="46" t="s">
        <v>148</v>
      </c>
      <c r="AD107" s="47" t="s">
        <v>149</v>
      </c>
      <c r="AE107" s="48">
        <v>2.5000000000000001E-2</v>
      </c>
    </row>
    <row r="108" spans="1:31" ht="19" x14ac:dyDescent="0.25">
      <c r="X108" s="45">
        <f t="shared" ref="X108:Z108" si="10">X107+X106</f>
        <v>286245502.83717728</v>
      </c>
      <c r="Y108" s="45">
        <f t="shared" si="10"/>
        <v>308491166.90452129</v>
      </c>
      <c r="Z108" s="45">
        <f t="shared" si="10"/>
        <v>332465660.12338775</v>
      </c>
      <c r="AA108" s="45">
        <f>AA107+AA106</f>
        <v>358303339.02393496</v>
      </c>
      <c r="AB108" s="45">
        <f>AB107+AB106</f>
        <v>8300255889.4693756</v>
      </c>
      <c r="AC108" s="46" t="s">
        <v>144</v>
      </c>
      <c r="AD108" s="49" t="s">
        <v>150</v>
      </c>
      <c r="AE108" s="50">
        <f>AE105</f>
        <v>7.5012304907410329E-2</v>
      </c>
    </row>
    <row r="109" spans="1:31" ht="19" x14ac:dyDescent="0.25">
      <c r="X109" s="59" t="s">
        <v>151</v>
      </c>
      <c r="Y109" s="60"/>
    </row>
    <row r="110" spans="1:31" ht="20" x14ac:dyDescent="0.25">
      <c r="X110" s="51" t="s">
        <v>152</v>
      </c>
      <c r="Y110" s="39">
        <f>NPV(AE108,X108,Y108,Z108,AA108,AB108)</f>
        <v>6850395206.1094141</v>
      </c>
    </row>
    <row r="111" spans="1:31" ht="20" x14ac:dyDescent="0.25">
      <c r="X111" s="51" t="s">
        <v>153</v>
      </c>
      <c r="Y111" s="39">
        <f>W40</f>
        <v>173861000</v>
      </c>
    </row>
    <row r="112" spans="1:31" ht="20" x14ac:dyDescent="0.25">
      <c r="X112" s="51" t="s">
        <v>140</v>
      </c>
      <c r="Y112" s="39">
        <f>AE99</f>
        <v>753364000</v>
      </c>
    </row>
    <row r="113" spans="24:25" ht="20" x14ac:dyDescent="0.25">
      <c r="X113" s="51" t="s">
        <v>154</v>
      </c>
      <c r="Y113" s="39">
        <f>Y110+Y111-Y112</f>
        <v>6270892206.1094141</v>
      </c>
    </row>
    <row r="114" spans="24:25" ht="20" x14ac:dyDescent="0.25">
      <c r="X114" s="51" t="s">
        <v>155</v>
      </c>
      <c r="Y114" s="52">
        <f>W34*(1+(5*AC16))</f>
        <v>64454958.960634835</v>
      </c>
    </row>
    <row r="115" spans="24:25" ht="20" x14ac:dyDescent="0.25">
      <c r="X115" s="53" t="s">
        <v>156</v>
      </c>
      <c r="Y115" s="54">
        <f>Y113/Y114</f>
        <v>97.291074375507606</v>
      </c>
    </row>
    <row r="116" spans="24:25" ht="20" x14ac:dyDescent="0.25">
      <c r="X116" s="51" t="s">
        <v>157</v>
      </c>
      <c r="Y116" s="55" cm="1">
        <f t="array" ref="Y116">_FV(A1,"Price",TRUE)</f>
        <v>111</v>
      </c>
    </row>
    <row r="117" spans="24:25" ht="20" x14ac:dyDescent="0.25">
      <c r="X117" s="56" t="s">
        <v>158</v>
      </c>
      <c r="Y117" s="57">
        <f>Y115/Y116-1</f>
        <v>-0.12350383445488644</v>
      </c>
    </row>
    <row r="118" spans="24:25" ht="20" x14ac:dyDescent="0.25">
      <c r="X118" s="56" t="s">
        <v>159</v>
      </c>
      <c r="Y118" s="58" t="str">
        <f>IF(Y115&gt;Y116,"BUY","SELL")</f>
        <v>SELL</v>
      </c>
    </row>
  </sheetData>
  <mergeCells count="6">
    <mergeCell ref="X109:Y109"/>
    <mergeCell ref="AD83:AE83"/>
    <mergeCell ref="AD84:AE84"/>
    <mergeCell ref="AD93:AE93"/>
    <mergeCell ref="AD98:AE98"/>
    <mergeCell ref="AD104:AE104"/>
  </mergeCells>
  <hyperlinks>
    <hyperlink ref="A1" r:id="rId1" tooltip="https://roic.ai/company/TXRH" display="ROIC.AI | TXR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289460/000104746905007862/0001047469-05-007862-index.htm" xr:uid="{00000000-0004-0000-0000-00000A000000}"/>
    <hyperlink ref="E74" r:id="rId9" tooltip="https://www.sec.gov/Archives/edgar/data/1289460/000104746905007862/0001047469-05-007862-index.htm" xr:uid="{00000000-0004-0000-0000-00000B000000}"/>
    <hyperlink ref="F36" r:id="rId10" tooltip="https://www.sec.gov/Archives/edgar/data/1289460/000110465906014379/0001104659-06-014379-index.htm" xr:uid="{00000000-0004-0000-0000-00000D000000}"/>
    <hyperlink ref="F74" r:id="rId11" tooltip="https://www.sec.gov/Archives/edgar/data/1289460/000110465906014379/0001104659-06-014379-index.htm" xr:uid="{00000000-0004-0000-0000-00000E000000}"/>
    <hyperlink ref="G36" r:id="rId12" tooltip="https://www.sec.gov/Archives/edgar/data/1289460/000110465907013492/0001104659-07-013492-index.htm" xr:uid="{00000000-0004-0000-0000-000010000000}"/>
    <hyperlink ref="G74" r:id="rId13" tooltip="https://www.sec.gov/Archives/edgar/data/1289460/000110465907013492/0001104659-07-013492-index.htm" xr:uid="{00000000-0004-0000-0000-000011000000}"/>
    <hyperlink ref="H36" r:id="rId14" tooltip="https://www.sec.gov/Archives/edgar/data/1289460/000104746908001679/0001047469-08-001679-index.htm" xr:uid="{00000000-0004-0000-0000-000013000000}"/>
    <hyperlink ref="H74" r:id="rId15" tooltip="https://www.sec.gov/Archives/edgar/data/1289460/000104746908001679/0001047469-08-001679-index.htm" xr:uid="{00000000-0004-0000-0000-000014000000}"/>
    <hyperlink ref="I36" r:id="rId16" tooltip="https://www.sec.gov/Archives/edgar/data/1289460/000104746909002017/0001047469-09-002017-index.htm" xr:uid="{00000000-0004-0000-0000-000016000000}"/>
    <hyperlink ref="I74" r:id="rId17" tooltip="https://www.sec.gov/Archives/edgar/data/1289460/000104746909002017/0001047469-09-002017-index.htm" xr:uid="{00000000-0004-0000-0000-000017000000}"/>
    <hyperlink ref="J36" r:id="rId18" tooltip="https://www.sec.gov/Archives/edgar/data/1289460/000104746910001543/0001047469-10-001543-index.htm" xr:uid="{00000000-0004-0000-0000-000019000000}"/>
    <hyperlink ref="J74" r:id="rId19" tooltip="https://www.sec.gov/Archives/edgar/data/1289460/000104746910001543/0001047469-10-001543-index.htm" xr:uid="{00000000-0004-0000-0000-00001A000000}"/>
    <hyperlink ref="K36" r:id="rId20" tooltip="https://www.sec.gov/Archives/edgar/data/1289460/000104746911001381/0001047469-11-001381-index.htm" xr:uid="{00000000-0004-0000-0000-00001C000000}"/>
    <hyperlink ref="K74" r:id="rId21" tooltip="https://www.sec.gov/Archives/edgar/data/1289460/000104746911001381/0001047469-11-001381-index.htm" xr:uid="{00000000-0004-0000-0000-00001D000000}"/>
    <hyperlink ref="L36" r:id="rId22" tooltip="https://www.sec.gov/Archives/edgar/data/1289460/000104746912001439/0001047469-12-001439-index.htm" xr:uid="{00000000-0004-0000-0000-00001F000000}"/>
    <hyperlink ref="L74" r:id="rId23" tooltip="https://www.sec.gov/Archives/edgar/data/1289460/000104746912001439/0001047469-12-001439-index.htm" xr:uid="{00000000-0004-0000-0000-000020000000}"/>
    <hyperlink ref="M36" r:id="rId24" tooltip="https://www.sec.gov/Archives/edgar/data/1289460/000104746913001478/0001047469-13-001478-index.htm" xr:uid="{00000000-0004-0000-0000-000022000000}"/>
    <hyperlink ref="M74" r:id="rId25" tooltip="https://www.sec.gov/Archives/edgar/data/1289460/000104746913001478/0001047469-13-001478-index.htm" xr:uid="{00000000-0004-0000-0000-000023000000}"/>
    <hyperlink ref="N36" r:id="rId26" tooltip="https://www.sec.gov/Archives/edgar/data/1289460/000104746914001564/0001047469-14-001564-index.htm" xr:uid="{00000000-0004-0000-0000-000025000000}"/>
    <hyperlink ref="N74" r:id="rId27" tooltip="https://www.sec.gov/Archives/edgar/data/1289460/000104746914001564/0001047469-14-001564-index.htm" xr:uid="{00000000-0004-0000-0000-000026000000}"/>
    <hyperlink ref="O36" r:id="rId28" tooltip="https://www.sec.gov/Archives/edgar/data/1289460/000104746915001392/0001047469-15-001392-index.htm" xr:uid="{00000000-0004-0000-0000-000028000000}"/>
    <hyperlink ref="O74" r:id="rId29" tooltip="https://www.sec.gov/Archives/edgar/data/1289460/000104746915001392/0001047469-15-001392-index.htm" xr:uid="{00000000-0004-0000-0000-000029000000}"/>
    <hyperlink ref="P36" r:id="rId30" tooltip="https://www.sec.gov/Archives/edgar/data/1289460/000155837016003617/0001558370-16-003617-index.htm" xr:uid="{00000000-0004-0000-0000-00002B000000}"/>
    <hyperlink ref="P74" r:id="rId31" tooltip="https://www.sec.gov/Archives/edgar/data/1289460/000155837016003617/0001558370-16-003617-index.htm" xr:uid="{00000000-0004-0000-0000-00002C000000}"/>
    <hyperlink ref="Q36" r:id="rId32" tooltip="https://www.sec.gov/Archives/edgar/data/1289460/000155837017001021/0001558370-17-001021-index.htm" xr:uid="{00000000-0004-0000-0000-00002E000000}"/>
    <hyperlink ref="Q74" r:id="rId33" tooltip="https://www.sec.gov/Archives/edgar/data/1289460/000155837017001021/0001558370-17-001021-index.htm" xr:uid="{00000000-0004-0000-0000-00002F000000}"/>
    <hyperlink ref="R36" r:id="rId34" tooltip="https://www.sec.gov/Archives/edgar/data/1289460/000155837018001026/0001558370-18-001026-index.htm" xr:uid="{00000000-0004-0000-0000-000031000000}"/>
    <hyperlink ref="R74" r:id="rId35" tooltip="https://www.sec.gov/Archives/edgar/data/1289460/000155837018001026/0001558370-18-001026-index.htm" xr:uid="{00000000-0004-0000-0000-000032000000}"/>
    <hyperlink ref="S36" r:id="rId36" tooltip="https://www.sec.gov/Archives/edgar/data/1289460/000155837019000899/0001558370-19-000899-index.htm" xr:uid="{00000000-0004-0000-0000-000034000000}"/>
    <hyperlink ref="S74" r:id="rId37" tooltip="https://www.sec.gov/Archives/edgar/data/1289460/000155837019000899/0001558370-19-000899-index.htm" xr:uid="{00000000-0004-0000-0000-000035000000}"/>
    <hyperlink ref="T36" r:id="rId38" tooltip="https://www.sec.gov/Archives/edgar/data/1289460/000155837020001734/0001558370-20-001734-index.htm" xr:uid="{00000000-0004-0000-0000-000037000000}"/>
    <hyperlink ref="T74" r:id="rId39" tooltip="https://www.sec.gov/Archives/edgar/data/1289460/000155837020001734/0001558370-20-001734-index.htm" xr:uid="{00000000-0004-0000-0000-000038000000}"/>
    <hyperlink ref="U36" r:id="rId40" tooltip="https://www.sec.gov/Archives/edgar/data/1289460/000155837021001970/0001558370-21-001970-index.htm" xr:uid="{00000000-0004-0000-0000-00003A000000}"/>
    <hyperlink ref="U74" r:id="rId41" tooltip="https://www.sec.gov/Archives/edgar/data/1289460/000155837021001970/0001558370-21-001970-index.htm" xr:uid="{00000000-0004-0000-0000-00003B000000}"/>
    <hyperlink ref="V36" r:id="rId42" tooltip="https://www.sec.gov/Archives/edgar/data/1289460/000155837022002141/0001558370-22-002141-index.htm" xr:uid="{00000000-0004-0000-0000-00003D000000}"/>
    <hyperlink ref="V74" r:id="rId43" tooltip="https://www.sec.gov/Archives/edgar/data/1289460/000155837022002141/0001558370-22-002141-index.htm" xr:uid="{00000000-0004-0000-0000-00003E000000}"/>
    <hyperlink ref="W36" r:id="rId44" tooltip="https://www.sec.gov/Archives/edgar/data/1289460/000155837023001979/0001558370-23-001979-index.htm" xr:uid="{00000000-0004-0000-0000-000040000000}"/>
    <hyperlink ref="W74" r:id="rId45" tooltip="https://www.sec.gov/Archives/edgar/data/1289460/000155837023001979/0001558370-23-001979-index.htm" xr:uid="{00000000-0004-0000-0000-000041000000}"/>
    <hyperlink ref="X1" r:id="rId46" display="https://finbox.com/NASDAQGS:TXRH/explorer/revenue_proj" xr:uid="{7F4B2C08-F4F6-EC4A-8850-E43C88D3D9A5}"/>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2023-05-15T18:34:37Z</dcterms:created>
  <dcterms:modified xsi:type="dcterms:W3CDTF">2023-06-15T07:30:23Z</dcterms:modified>
</cp:coreProperties>
</file>