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9951D35B-0240-C643-9AEA-B04664357A2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30" i="1" l="1"/>
  <c r="AC30" i="1"/>
  <c r="AD30" i="1"/>
  <c r="AE30" i="1"/>
  <c r="AA30" i="1"/>
  <c r="AA29" i="1"/>
  <c r="AB29" i="1"/>
  <c r="AC29" i="1"/>
  <c r="AD29" i="1"/>
  <c r="AE29" i="1"/>
  <c r="AB21" i="1"/>
  <c r="AC21" i="1"/>
  <c r="AD21" i="1"/>
  <c r="AE21" i="1"/>
  <c r="AA21" i="1"/>
  <c r="AA20" i="1"/>
  <c r="AB20" i="1"/>
  <c r="AC20" i="1"/>
  <c r="AD20" i="1"/>
  <c r="AE20" i="1"/>
  <c r="AA105" i="1"/>
  <c r="Z106" i="1"/>
  <c r="C105" i="1"/>
  <c r="D105" i="1"/>
  <c r="E105" i="1"/>
  <c r="F105" i="1"/>
  <c r="G105" i="1"/>
  <c r="H105" i="1"/>
  <c r="I105" i="1"/>
  <c r="J105" i="1"/>
  <c r="K105" i="1"/>
  <c r="L105" i="1"/>
  <c r="M105" i="1"/>
  <c r="N105" i="1"/>
  <c r="O105" i="1"/>
  <c r="P105" i="1"/>
  <c r="Q105" i="1"/>
  <c r="R105" i="1"/>
  <c r="S105" i="1"/>
  <c r="T105" i="1"/>
  <c r="U105" i="1"/>
  <c r="V105" i="1"/>
  <c r="W105" i="1"/>
  <c r="X105" i="1"/>
  <c r="Y105" i="1"/>
  <c r="Z105" i="1"/>
  <c r="AB116" i="1" l="1" a="1"/>
  <c r="AB116" i="1" s="1"/>
  <c r="AA108" i="1"/>
  <c r="AH101" i="1" a="1"/>
  <c r="AH101" i="1" s="1"/>
  <c r="AH95" i="1" a="1"/>
  <c r="AH95" i="1" s="1"/>
  <c r="AH97" i="1" s="1"/>
  <c r="AB111" i="1"/>
  <c r="AH90" i="1"/>
  <c r="AH89" i="1"/>
  <c r="AH91" i="1" s="1"/>
  <c r="AH87" i="1"/>
  <c r="AH86" i="1"/>
  <c r="AH99" i="1" s="1"/>
  <c r="AH85" i="1"/>
  <c r="AH88" i="1" s="1"/>
  <c r="AF19" i="1"/>
  <c r="AF16" i="1"/>
  <c r="AB114" i="1" s="1"/>
  <c r="AI13" i="1"/>
  <c r="AH13" i="1"/>
  <c r="AG13" i="1"/>
  <c r="AF13" i="1"/>
  <c r="AI10" i="1"/>
  <c r="AH10" i="1"/>
  <c r="AG10" i="1"/>
  <c r="AI7" i="1"/>
  <c r="AH7" i="1"/>
  <c r="AG7" i="1"/>
  <c r="AF7" i="1"/>
  <c r="AH4" i="1"/>
  <c r="AG4" i="1"/>
  <c r="AF4" i="1"/>
  <c r="AE4" i="1"/>
  <c r="AD4" i="1"/>
  <c r="AC4" i="1"/>
  <c r="AB4" i="1"/>
  <c r="AA4" i="1"/>
  <c r="AI4"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AF10" i="1" s="1"/>
  <c r="Y9" i="1"/>
  <c r="X9" i="1"/>
  <c r="W9"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I19" i="1" l="1"/>
  <c r="AH19" i="1"/>
  <c r="AG19" i="1"/>
  <c r="AB105" i="1"/>
  <c r="AC105" i="1" s="1"/>
  <c r="AD105" i="1" s="1"/>
  <c r="AE105" i="1" s="1"/>
  <c r="AH106" i="1"/>
  <c r="AI16" i="1"/>
  <c r="AH16" i="1"/>
  <c r="AG16" i="1"/>
  <c r="AH92" i="1"/>
  <c r="AH103" i="1"/>
  <c r="AH102" i="1" s="1"/>
  <c r="AB112" i="1"/>
  <c r="AB108" i="1"/>
  <c r="AC108" i="1" l="1"/>
  <c r="AH100" i="1"/>
  <c r="AH105" i="1" s="1"/>
  <c r="AH108" i="1" s="1"/>
  <c r="AE107" i="1" s="1"/>
  <c r="AE108" i="1" s="1"/>
  <c r="AD108" i="1" l="1"/>
  <c r="AB110" i="1" l="1"/>
  <c r="AB113" i="1" s="1"/>
  <c r="AB115" i="1" s="1"/>
  <c r="AB118" i="1" l="1"/>
  <c r="AB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<sst xmlns="http://schemas.openxmlformats.org/spreadsheetml/2006/main" count="768" uniqueCount="165">
  <si>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</si>
  <si>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</si>
  <si>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</si>
  <si>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</si>
  <si>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</si>
  <si>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</si>
  <si>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</si>
  <si>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</si>
  <si>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</si>
  <si>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</si>
  <si>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</si>
  <si>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</si>
  <si>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</si>
  <si>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</si>
  <si>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</si>
  <si>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</si>
  <si>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</si>
  <si>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</si>
  <si>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</si>
  <si>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</si>
  <si>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</si>
  <si>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</si>
  <si>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</si>
  <si>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</si>
  <si>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</si>
  <si>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</si>
  <si>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</si>
  <si>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</si>
  <si>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</si>
  <si>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</si>
  <si>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</si>
  <si>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</si>
  <si>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</si>
  <si>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</si>
  <si>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</si>
  <si>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</si>
  <si>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</si>
  <si>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</si>
  <si>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</si>
  <si>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</si>
  <si>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</si>
  <si>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</si>
  <si>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</si>
  <si>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</si>
  <si>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</si>
  <si>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</si>
  <si>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</si>
  <si>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</si>
  <si>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</si>
  <si>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</si>
  <si>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</si>
  <si>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</si>
  <si>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</si>
  <si>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</si>
  <si>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</si>
  <si>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</si>
  <si>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</si>
  <si>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</si>
  <si>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</si>
  <si>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</si>
  <si>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</si>
  <si>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</si>
  <si>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</si>
  <si>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</si>
  <si>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</si>
  <si>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</si>
  <si>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</si>
  <si>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</si>
  <si>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</si>
  <si>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</si>
  <si>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</si>
  <si>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</si>
  <si>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</si>
  <si>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</si>
  <si>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</si>
  <si>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</si>
  <si>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</si>
  <si>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</si>
  <si>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</si>
  <si>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</si>
  <si>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</si>
  <si>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</si>
  <si>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</si>
  <si>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</si>
  <si>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</si>
  <si>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</si>
  <si>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</si>
  <si>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</si>
  <si>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</si>
  <si>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</si>
  <si>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</si>
  <si>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</si>
  <si>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</si>
  <si>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</si>
  <si>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</si>
  <si>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</si>
  <si>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</si>
  <si>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</si>
  <si>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</si>
  <si>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</si>
  <si>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</si>
  <si>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</si>
  <si>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</si>
  <si>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</si>
  <si>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</si>
  <si>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</si>
  <si>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</si>
  <si>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</si>
  <si>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</si>
  <si>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</si>
  <si>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</si>
  <si>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</si>
  <si>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</si>
  <si>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</si>
  <si>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</si>
  <si>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</si>
  <si>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</si>
  <si>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</si>
  <si>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</si>
  <si>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</si>
  <si>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</si>
  <si>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</si>
  <si>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</si>
  <si>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</si>
  <si>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</si>
  <si>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</si>
  <si>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</si>
  <si>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</si>
  <si>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</si>
  <si>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</si>
  <si>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</si>
  <si>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</si>
  <si>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</si>
  <si>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</si>
  <si>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</si>
  <si>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</si>
  <si>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</si>
  <si>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</si>
  <si>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</si>
  <si>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</si>
  <si>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</si>
  <si>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</si>
  <si>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</si>
  <si>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</si>
  <si>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</si>
  <si>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</si>
  <si>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</si>
  <si>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</si>
  <si>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</si>
  <si>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</si>
  <si>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</si>
  <si>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</si>
  <si>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</si>
  <si>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</si>
  <si>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</si>
  <si>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</si>
  <si>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</si>
  <si>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</si>
  <si>
    <t>Unlevered FCF Growth YoY</t>
  </si>
  <si>
    <t>Unlevered FCF</t>
  </si>
  <si>
    <t>Unlevered FCF Proj</t>
  </si>
  <si>
    <t>Unlevered FCF Forecast</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</si>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</sst>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
    <numFmt numFmtId="168" formatCode="&quot;$&quot;#,##0.00"/>
    <numFmt numFmtId="172"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u/>
      <sz val="14"/>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0" borderId="0" xfId="0" applyFont="1" applyAlignment="1">
      <alignment indent="1"/>
    </xf>
    <xf numFmtId="0" fontId="17" fillId="0" borderId="0" xfId="0" applyFont="1" applyAlignment="1">
      <alignment indent="1"/>
    </xf>
    <xf numFmtId="164" fontId="10" fillId="7" borderId="0" xfId="0" applyNumberFormat="1" applyFont="1" applyFill="1"/>
    <xf numFmtId="164" fontId="1" fillId="7" borderId="0" xfId="0" applyNumberFormat="1" applyFont="1" applyFill="1"/>
    <xf numFmtId="0" fontId="0" fillId="7" borderId="0" xfId="0" applyFill="1"/>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5" xfId="0" applyNumberFormat="1" applyFont="1" applyBorder="1"/>
    <xf numFmtId="172" fontId="11" fillId="0" borderId="11" xfId="0" applyNumberFormat="1" applyFont="1" applyBorder="1" applyAlignment="1">
      <alignment horizontal="center"/>
    </xf>
    <xf numFmtId="172" fontId="11" fillId="0" borderId="5"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NDAQ</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388704318936871E-2"/>
          <c:y val="0.10777817679871887"/>
          <c:w val="0.83017940199335549"/>
          <c:h val="0.7547629729531516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450823000</c:v>
                </c:pt>
                <c:pt idx="1">
                  <c:v>634248000</c:v>
                </c:pt>
                <c:pt idx="2">
                  <c:v>832711000</c:v>
                </c:pt>
                <c:pt idx="3">
                  <c:v>857232000</c:v>
                </c:pt>
                <c:pt idx="4">
                  <c:v>799217000</c:v>
                </c:pt>
                <c:pt idx="5">
                  <c:v>589845000</c:v>
                </c:pt>
                <c:pt idx="6">
                  <c:v>540441000</c:v>
                </c:pt>
                <c:pt idx="7">
                  <c:v>879919000</c:v>
                </c:pt>
                <c:pt idx="8">
                  <c:v>1657776000</c:v>
                </c:pt>
                <c:pt idx="9">
                  <c:v>2436592000</c:v>
                </c:pt>
                <c:pt idx="10">
                  <c:v>3648693000</c:v>
                </c:pt>
                <c:pt idx="11">
                  <c:v>3409000000</c:v>
                </c:pt>
                <c:pt idx="12">
                  <c:v>3197000000</c:v>
                </c:pt>
                <c:pt idx="13">
                  <c:v>3438000000</c:v>
                </c:pt>
                <c:pt idx="14">
                  <c:v>3119000000</c:v>
                </c:pt>
                <c:pt idx="15">
                  <c:v>3211000000</c:v>
                </c:pt>
                <c:pt idx="16">
                  <c:v>3500000000</c:v>
                </c:pt>
                <c:pt idx="17">
                  <c:v>3403000000</c:v>
                </c:pt>
                <c:pt idx="18">
                  <c:v>3705000000</c:v>
                </c:pt>
                <c:pt idx="19">
                  <c:v>3965000000</c:v>
                </c:pt>
                <c:pt idx="20">
                  <c:v>4277000000</c:v>
                </c:pt>
                <c:pt idx="21">
                  <c:v>4262000000</c:v>
                </c:pt>
                <c:pt idx="22">
                  <c:v>5627000000</c:v>
                </c:pt>
                <c:pt idx="23">
                  <c:v>5886000000</c:v>
                </c:pt>
                <c:pt idx="24">
                  <c:v>6226000000</c:v>
                </c:pt>
              </c:numCache>
            </c:numRef>
          </c:val>
          <c:extLst>
            <c:ext xmlns:c16="http://schemas.microsoft.com/office/drawing/2014/chart" uri="{C3380CC4-5D6E-409C-BE32-E72D297353CC}">
              <c16:uniqueId val="{00000000-C56C-D643-AC7A-2A7AA8E27B5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34955000</c:v>
                </c:pt>
                <c:pt idx="1">
                  <c:v>86149000</c:v>
                </c:pt>
                <c:pt idx="2">
                  <c:v>179428000</c:v>
                </c:pt>
                <c:pt idx="3">
                  <c:v>179078000</c:v>
                </c:pt>
                <c:pt idx="4">
                  <c:v>185243000</c:v>
                </c:pt>
                <c:pt idx="5">
                  <c:v>-36754000</c:v>
                </c:pt>
                <c:pt idx="6">
                  <c:v>88988000</c:v>
                </c:pt>
                <c:pt idx="7">
                  <c:v>174606000</c:v>
                </c:pt>
                <c:pt idx="8">
                  <c:v>284061000</c:v>
                </c:pt>
                <c:pt idx="9">
                  <c:v>832793000</c:v>
                </c:pt>
                <c:pt idx="10">
                  <c:v>614742000</c:v>
                </c:pt>
                <c:pt idx="11">
                  <c:v>600000000</c:v>
                </c:pt>
                <c:pt idx="12">
                  <c:v>737000000</c:v>
                </c:pt>
                <c:pt idx="13">
                  <c:v>805000000</c:v>
                </c:pt>
                <c:pt idx="14">
                  <c:v>752000000</c:v>
                </c:pt>
                <c:pt idx="15">
                  <c:v>834000000</c:v>
                </c:pt>
                <c:pt idx="16">
                  <c:v>849000000</c:v>
                </c:pt>
                <c:pt idx="17">
                  <c:v>875000000</c:v>
                </c:pt>
                <c:pt idx="18">
                  <c:v>435000000</c:v>
                </c:pt>
                <c:pt idx="19">
                  <c:v>1203000000</c:v>
                </c:pt>
                <c:pt idx="20">
                  <c:v>1414000000</c:v>
                </c:pt>
                <c:pt idx="21">
                  <c:v>1324000000</c:v>
                </c:pt>
                <c:pt idx="22">
                  <c:v>1507000000</c:v>
                </c:pt>
                <c:pt idx="23">
                  <c:v>1927000000</c:v>
                </c:pt>
                <c:pt idx="24">
                  <c:v>1864000000</c:v>
                </c:pt>
              </c:numCache>
            </c:numRef>
          </c:val>
          <c:extLst>
            <c:ext xmlns:c16="http://schemas.microsoft.com/office/drawing/2014/chart" uri="{C3380CC4-5D6E-409C-BE32-E72D297353CC}">
              <c16:uniqueId val="{00000001-C56C-D643-AC7A-2A7AA8E27B5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1'!$B$107:$Z$107</c:f>
              <c:numCache>
                <c:formatCode>#,###,,;\(#,###,,\);\ \-\ \-</c:formatCode>
                <c:ptCount val="25"/>
                <c:pt idx="0">
                  <c:v>0</c:v>
                </c:pt>
                <c:pt idx="1">
                  <c:v>0</c:v>
                </c:pt>
                <c:pt idx="2">
                  <c:v>59654000</c:v>
                </c:pt>
                <c:pt idx="3">
                  <c:v>-57525000</c:v>
                </c:pt>
                <c:pt idx="4">
                  <c:v>71747000</c:v>
                </c:pt>
                <c:pt idx="5">
                  <c:v>73672000</c:v>
                </c:pt>
                <c:pt idx="6">
                  <c:v>90996000</c:v>
                </c:pt>
                <c:pt idx="7">
                  <c:v>95501000</c:v>
                </c:pt>
                <c:pt idx="8">
                  <c:v>180040000</c:v>
                </c:pt>
                <c:pt idx="9">
                  <c:v>154747000</c:v>
                </c:pt>
                <c:pt idx="10">
                  <c:v>353006000</c:v>
                </c:pt>
                <c:pt idx="11">
                  <c:v>523000000</c:v>
                </c:pt>
                <c:pt idx="12">
                  <c:v>398000000</c:v>
                </c:pt>
                <c:pt idx="13">
                  <c:v>581000000</c:v>
                </c:pt>
                <c:pt idx="14">
                  <c:v>507000000</c:v>
                </c:pt>
                <c:pt idx="15">
                  <c:v>459000000</c:v>
                </c:pt>
                <c:pt idx="16">
                  <c:v>547000000</c:v>
                </c:pt>
                <c:pt idx="17">
                  <c:v>552000000</c:v>
                </c:pt>
                <c:pt idx="18">
                  <c:v>588000000</c:v>
                </c:pt>
                <c:pt idx="19">
                  <c:v>765000000</c:v>
                </c:pt>
                <c:pt idx="20">
                  <c:v>917000000</c:v>
                </c:pt>
                <c:pt idx="21">
                  <c:v>836000000</c:v>
                </c:pt>
                <c:pt idx="22">
                  <c:v>1064000000</c:v>
                </c:pt>
                <c:pt idx="23">
                  <c:v>920000000</c:v>
                </c:pt>
                <c:pt idx="24">
                  <c:v>1554000000</c:v>
                </c:pt>
              </c:numCache>
            </c:numRef>
          </c:val>
          <c:extLst>
            <c:ext xmlns:c16="http://schemas.microsoft.com/office/drawing/2014/chart" uri="{C3380CC4-5D6E-409C-BE32-E72D297353CC}">
              <c16:uniqueId val="{00000002-C56C-D643-AC7A-2A7AA8E27B5C}"/>
            </c:ext>
          </c:extLst>
        </c:ser>
        <c:dLbls>
          <c:showLegendKey val="0"/>
          <c:showVal val="0"/>
          <c:showCatName val="0"/>
          <c:showSerName val="0"/>
          <c:showPercent val="0"/>
          <c:showBubbleSize val="0"/>
        </c:dLbls>
        <c:gapWidth val="100"/>
        <c:overlap val="-24"/>
        <c:axId val="1509109744"/>
        <c:axId val="1509342912"/>
      </c:barChart>
      <c:catAx>
        <c:axId val="15091097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9342912"/>
        <c:crosses val="autoZero"/>
        <c:auto val="1"/>
        <c:lblAlgn val="ctr"/>
        <c:lblOffset val="100"/>
        <c:noMultiLvlLbl val="0"/>
      </c:catAx>
      <c:valAx>
        <c:axId val="150934291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9109744"/>
        <c:crosses val="autoZero"/>
        <c:crossBetween val="between"/>
      </c:valAx>
      <c:spPr>
        <a:noFill/>
        <a:ln>
          <a:noFill/>
        </a:ln>
        <a:effectLst/>
      </c:spPr>
    </c:plotArea>
    <c:legend>
      <c:legendPos val="b"/>
      <c:layout>
        <c:manualLayout>
          <c:xMode val="edge"/>
          <c:yMode val="edge"/>
          <c:x val="0.3556914222931436"/>
          <c:y val="0.93113198874370728"/>
          <c:w val="0.30456399926753341"/>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31750</xdr:colOff>
      <xdr:row>108</xdr:row>
      <xdr:rowOff>17463</xdr:rowOff>
    </xdr:from>
    <xdr:to>
      <xdr:col>33</xdr:col>
      <xdr:colOff>1571625</xdr:colOff>
      <xdr:row>134</xdr:row>
      <xdr:rowOff>0</xdr:rowOff>
    </xdr:to>
    <xdr:graphicFrame macro="">
      <xdr:nvGraphicFramePr>
        <xdr:cNvPr id="2" name="Chart 1">
          <a:extLst>
            <a:ext uri="{FF2B5EF4-FFF2-40B4-BE49-F238E27FC236}">
              <a16:creationId xmlns:a16="http://schemas.microsoft.com/office/drawing/2014/main" id="{420E7343-0A13-2C1C-FEB1-20FCA58053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http://zh.wikipedia.org/wiki/OMX</v>
    <v>Wikipedia</v>
  </rv>
  <rv s="1">
    <v>0</v>
    <v>1</v>
  </rv>
  <rv s="2">
    <v>6</v>
    <v>https://www.bing.com/th?id=AMMS_ca29f5ea4bb769bc6f9c17b9fef790ab&amp;qlt=95</v>
    <v>2</v>
    <v>0</v>
    <v>https://www.bing.com/images/search?form=xlimg&amp;q=nasdaq+omx+group</v>
    <v>Image of Nasdaq, Inc.</v>
  </rv>
  <rv s="0">
    <v>https://www.bing.com/financeapi/forcetrigger?t=a1ydc7&amp;q=XNAS%3aNDAQ&amp;form=skydnc</v>
    <v>Learn more on Bing</v>
  </rv>
  <rv s="3">
    <v>0</v>
    <v>Nasdaq, Inc. (XNAS:NDAQ)</v>
    <v>3</v>
    <v>4</v>
    <v>Finance</v>
    <v>5</v>
    <v>en-US</v>
    <v>a1ydc7</v>
    <v>268435456</v>
    <v>1</v>
    <v>Powered by Refinitiv</v>
    <v>69.22</v>
    <v>48.06</v>
    <v>0.97309999999999997</v>
    <v>0.62</v>
    <v>1.0867999999999999E-2</v>
    <v>USD</v>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v>6486</v>
    <v>Nasdaq Stock Market</v>
    <v>XNAS</v>
    <v>XNAS</v>
    <v>151 W. 42ND STREET, NEW YORK, NY, 10036 US</v>
    <v>57.755000000000003</v>
    <v>3</v>
    <v>Investment Banking &amp; Investment Services</v>
    <v>Stock</v>
    <v>45085.99374881875</v>
    <v>4</v>
    <v>56.56</v>
    <v>28302521356</v>
    <v>Nasdaq, Inc.</v>
    <v>Nasdaq, Inc.</v>
    <v>56.79</v>
    <v>25.009799999999998</v>
    <v>57.05</v>
    <v>57.67</v>
    <v>490766800</v>
    <v>NDAQ</v>
    <v>Nasdaq, Inc. (XNAS:NDAQ)</v>
    <v>2</v>
    <v>2294979</v>
    <v>1979</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Delayed 15 minutes</v>
      <v>from previous close</v>
      <v>from previous close</v>
      <v>Source: Nasdaq</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20193/000110465904007461/a04-3218_110k.htm" TargetMode="External"/><Relationship Id="rId18" Type="http://schemas.openxmlformats.org/officeDocument/2006/relationships/hyperlink" Target="https://www.sec.gov/Archives/edgar/data/1120193/000119312507042803/0001193125-07-042803-index.html" TargetMode="External"/><Relationship Id="rId26" Type="http://schemas.openxmlformats.org/officeDocument/2006/relationships/hyperlink" Target="https://www.sec.gov/Archives/edgar/data/1120193/000119312511045348/d10k.htm" TargetMode="External"/><Relationship Id="rId39" Type="http://schemas.openxmlformats.org/officeDocument/2006/relationships/hyperlink" Target="https://www.sec.gov/Archives/edgar/data/1120193/000112019317000003/0001120193-17-000003-index.html" TargetMode="External"/><Relationship Id="rId21" Type="http://schemas.openxmlformats.org/officeDocument/2006/relationships/hyperlink" Target="https://www.sec.gov/Archives/edgar/data/1120193/000119312508037364/d10k.htm" TargetMode="External"/><Relationship Id="rId34" Type="http://schemas.openxmlformats.org/officeDocument/2006/relationships/hyperlink" Target="https://www.sec.gov/Archives/edgar/data/1120193/000112019315000003/ndaq-20141231x10k.htm" TargetMode="External"/><Relationship Id="rId42" Type="http://schemas.openxmlformats.org/officeDocument/2006/relationships/hyperlink" Target="https://www.sec.gov/Archives/edgar/data/1120193/000112019319000002/0001120193-19-000002-index.html" TargetMode="External"/><Relationship Id="rId47" Type="http://schemas.openxmlformats.org/officeDocument/2006/relationships/hyperlink" Target="https://www.sec.gov/Archives/edgar/data/1120193/000112019321000011/0001120193-21-000011-index.htm" TargetMode="External"/><Relationship Id="rId50" Type="http://schemas.openxmlformats.org/officeDocument/2006/relationships/hyperlink" Target="https://www.sec.gov/Archives/edgar/data/1120193/000112019323000014/0001120193-23-000014-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20193/000119312506054916/d10k.htm" TargetMode="External"/><Relationship Id="rId29" Type="http://schemas.openxmlformats.org/officeDocument/2006/relationships/hyperlink" Target="https://www.sec.gov/Archives/edgar/data/1120193/000119312512077518/0001193125-12-077518-index.html" TargetMode="External"/><Relationship Id="rId11" Type="http://schemas.openxmlformats.org/officeDocument/2006/relationships/hyperlink" Target="https://www.sec.gov/Archives/edgar/data/1120193/000104746903011291/0001047469-03-011291-index.html" TargetMode="External"/><Relationship Id="rId24" Type="http://schemas.openxmlformats.org/officeDocument/2006/relationships/hyperlink" Target="https://www.sec.gov/Archives/edgar/data/1120193/000119312510034340/0001193125-10-034340-index.html" TargetMode="External"/><Relationship Id="rId32" Type="http://schemas.openxmlformats.org/officeDocument/2006/relationships/hyperlink" Target="https://www.sec.gov/Archives/edgar/data/1120193/000112019314000002/ndaq-20131231x10k.htm" TargetMode="External"/><Relationship Id="rId37" Type="http://schemas.openxmlformats.org/officeDocument/2006/relationships/hyperlink" Target="https://www.sec.gov/Archives/edgar/data/1120193/000112019316000020/0001120193-16-000020-index.html" TargetMode="External"/><Relationship Id="rId40" Type="http://schemas.openxmlformats.org/officeDocument/2006/relationships/hyperlink" Target="https://www.sec.gov/Archives/edgar/data/1120193/000112019318000003/0001120193-18-000003-index.html" TargetMode="External"/><Relationship Id="rId45" Type="http://schemas.openxmlformats.org/officeDocument/2006/relationships/hyperlink" Target="https://www.sec.gov/Archives/edgar/data/1120193/000112019320000004/0001120193-20-000004-index.html" TargetMode="External"/><Relationship Id="rId53" Type="http://schemas.openxmlformats.org/officeDocument/2006/relationships/hyperlink" Target="https://finbox.com/NASDAQGS:NDAQ/explorer/fcf_unlev_proj/"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120193/000104746903011291/0001047469-03-011291-index.html" TargetMode="External"/><Relationship Id="rId19" Type="http://schemas.openxmlformats.org/officeDocument/2006/relationships/hyperlink" Target="https://www.sec.gov/Archives/edgar/data/1120193/000119312507042803/0001193125-07-042803-index.html" TargetMode="External"/><Relationship Id="rId31" Type="http://schemas.openxmlformats.org/officeDocument/2006/relationships/hyperlink" Target="https://www.sec.gov/Archives/edgar/data/1120193/000119312513069357/0001193125-13-069357-index.html" TargetMode="External"/><Relationship Id="rId44" Type="http://schemas.openxmlformats.org/officeDocument/2006/relationships/hyperlink" Target="https://www.sec.gov/Archives/edgar/data/1120193/000112019320000004/0001120193-20-000004-index.html" TargetMode="External"/><Relationship Id="rId52" Type="http://schemas.openxmlformats.org/officeDocument/2006/relationships/hyperlink" Target="https://finbox.com/NASDAQGS:NDAQ/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120193/000091205702012206/0000912057-02-012206-index.html" TargetMode="External"/><Relationship Id="rId14" Type="http://schemas.openxmlformats.org/officeDocument/2006/relationships/hyperlink" Target="https://www.sec.gov/Archives/edgar/data/1120193/000119312505048077/d10k.htm" TargetMode="External"/><Relationship Id="rId22" Type="http://schemas.openxmlformats.org/officeDocument/2006/relationships/hyperlink" Target="https://www.sec.gov/Archives/edgar/data/1120193/000119312509039333/0001193125-09-039333-index.html" TargetMode="External"/><Relationship Id="rId27" Type="http://schemas.openxmlformats.org/officeDocument/2006/relationships/hyperlink" Target="https://www.sec.gov/Archives/edgar/data/1120193/000119312511045348/d10k.htm" TargetMode="External"/><Relationship Id="rId30" Type="http://schemas.openxmlformats.org/officeDocument/2006/relationships/hyperlink" Target="https://www.sec.gov/Archives/edgar/data/1120193/000119312513069357/0001193125-13-069357-index.html" TargetMode="External"/><Relationship Id="rId35" Type="http://schemas.openxmlformats.org/officeDocument/2006/relationships/hyperlink" Target="https://www.sec.gov/Archives/edgar/data/1120193/000112019315000003/ndaq-20141231x10k.htm" TargetMode="External"/><Relationship Id="rId43" Type="http://schemas.openxmlformats.org/officeDocument/2006/relationships/hyperlink" Target="https://www.sec.gov/Archives/edgar/data/1120193/000112019319000002/0001120193-19-000002-index.html" TargetMode="External"/><Relationship Id="rId48" Type="http://schemas.openxmlformats.org/officeDocument/2006/relationships/hyperlink" Target="https://www.sec.gov/Archives/edgar/data/1120193/000112019322000007/0001120193-22-000007-index.htm" TargetMode="External"/><Relationship Id="rId8" Type="http://schemas.openxmlformats.org/officeDocument/2006/relationships/hyperlink" Target="https://www.sec.gov/Archives/edgar/data/1120193/000091205702012206/0000912057-02-012206-index.html" TargetMode="External"/><Relationship Id="rId51" Type="http://schemas.openxmlformats.org/officeDocument/2006/relationships/hyperlink" Target="https://www.sec.gov/Archives/edgar/data/1120193/000112019323000014/0001120193-23-000014-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20193/000110465904007461/a04-3218_110k.htm" TargetMode="External"/><Relationship Id="rId17" Type="http://schemas.openxmlformats.org/officeDocument/2006/relationships/hyperlink" Target="https://www.sec.gov/Archives/edgar/data/1120193/000119312506054916/d10k.htm" TargetMode="External"/><Relationship Id="rId25" Type="http://schemas.openxmlformats.org/officeDocument/2006/relationships/hyperlink" Target="https://www.sec.gov/Archives/edgar/data/1120193/000119312510034340/0001193125-10-034340-index.html" TargetMode="External"/><Relationship Id="rId33" Type="http://schemas.openxmlformats.org/officeDocument/2006/relationships/hyperlink" Target="https://www.sec.gov/Archives/edgar/data/1120193/000112019314000002/ndaq-20131231x10k.htm" TargetMode="External"/><Relationship Id="rId38" Type="http://schemas.openxmlformats.org/officeDocument/2006/relationships/hyperlink" Target="https://www.sec.gov/Archives/edgar/data/1120193/000112019317000003/0001120193-17-000003-index.html" TargetMode="External"/><Relationship Id="rId46" Type="http://schemas.openxmlformats.org/officeDocument/2006/relationships/hyperlink" Target="https://www.sec.gov/Archives/edgar/data/1120193/000112019321000011/0001120193-21-000011-index.htm" TargetMode="External"/><Relationship Id="rId20" Type="http://schemas.openxmlformats.org/officeDocument/2006/relationships/hyperlink" Target="https://www.sec.gov/Archives/edgar/data/1120193/000119312508037364/d10k.htm" TargetMode="External"/><Relationship Id="rId41" Type="http://schemas.openxmlformats.org/officeDocument/2006/relationships/hyperlink" Target="https://www.sec.gov/Archives/edgar/data/1120193/000112019318000003/0001120193-18-000003-index.html" TargetMode="External"/><Relationship Id="rId54" Type="http://schemas.openxmlformats.org/officeDocument/2006/relationships/drawing" Target="../drawings/drawing1.xml"/><Relationship Id="rId1" Type="http://schemas.openxmlformats.org/officeDocument/2006/relationships/hyperlink" Target="https://roic.ai/company/NDAQ"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120193/000119312505048077/d10k.htm" TargetMode="External"/><Relationship Id="rId23" Type="http://schemas.openxmlformats.org/officeDocument/2006/relationships/hyperlink" Target="https://www.sec.gov/Archives/edgar/data/1120193/000119312509039333/0001193125-09-039333-index.html" TargetMode="External"/><Relationship Id="rId28" Type="http://schemas.openxmlformats.org/officeDocument/2006/relationships/hyperlink" Target="https://www.sec.gov/Archives/edgar/data/1120193/000119312512077518/0001193125-12-077518-index.html" TargetMode="External"/><Relationship Id="rId36" Type="http://schemas.openxmlformats.org/officeDocument/2006/relationships/hyperlink" Target="https://www.sec.gov/Archives/edgar/data/1120193/000112019316000020/0001120193-16-000020-index.html" TargetMode="External"/><Relationship Id="rId49" Type="http://schemas.openxmlformats.org/officeDocument/2006/relationships/hyperlink" Target="https://www.sec.gov/Archives/edgar/data/1120193/000112019322000007/0001120193-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8"/>
  <sheetViews>
    <sheetView tabSelected="1" zoomScale="80" zoomScaleNormal="80" workbookViewId="0">
      <pane xSplit="1" ySplit="1" topLeftCell="W2" activePane="bottomRight" state="frozen"/>
      <selection pane="topRight"/>
      <selection pane="bottomLeft"/>
      <selection pane="bottomRight" activeCell="AD12" sqref="AD12"/>
    </sheetView>
  </sheetViews>
  <sheetFormatPr baseColWidth="10" defaultRowHeight="16" x14ac:dyDescent="0.2"/>
  <cols>
    <col min="1" max="1" width="50" customWidth="1"/>
    <col min="2" max="26" width="15" customWidth="1"/>
    <col min="27" max="35" width="21" customWidth="1"/>
  </cols>
  <sheetData>
    <row r="1" spans="1:35"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27">
        <v>2023</v>
      </c>
      <c r="AB1" s="27">
        <v>2024</v>
      </c>
      <c r="AC1" s="27">
        <v>2025</v>
      </c>
      <c r="AD1" s="27">
        <v>2026</v>
      </c>
      <c r="AE1" s="27">
        <v>2027</v>
      </c>
    </row>
    <row r="2" spans="1:35"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c r="AE2" s="9"/>
      <c r="AF2" s="9"/>
      <c r="AG2" s="9"/>
      <c r="AH2" s="9"/>
      <c r="AI2" s="9"/>
    </row>
    <row r="3" spans="1:35" ht="40" x14ac:dyDescent="0.25">
      <c r="A3" s="5" t="s">
        <v>1</v>
      </c>
      <c r="B3" s="1">
        <v>450823000</v>
      </c>
      <c r="C3" s="1">
        <v>634248000</v>
      </c>
      <c r="D3" s="1">
        <v>832711000</v>
      </c>
      <c r="E3" s="1">
        <v>857232000</v>
      </c>
      <c r="F3" s="1">
        <v>799217000</v>
      </c>
      <c r="G3" s="1">
        <v>589845000</v>
      </c>
      <c r="H3" s="1">
        <v>540441000</v>
      </c>
      <c r="I3" s="1">
        <v>879919000</v>
      </c>
      <c r="J3" s="1">
        <v>1657776000</v>
      </c>
      <c r="K3" s="1">
        <v>2436592000</v>
      </c>
      <c r="L3" s="1">
        <v>3648693000</v>
      </c>
      <c r="M3" s="1">
        <v>3409000000</v>
      </c>
      <c r="N3" s="1">
        <v>3197000000</v>
      </c>
      <c r="O3" s="1">
        <v>3438000000</v>
      </c>
      <c r="P3" s="1">
        <v>3119000000</v>
      </c>
      <c r="Q3" s="1">
        <v>3211000000</v>
      </c>
      <c r="R3" s="1">
        <v>3500000000</v>
      </c>
      <c r="S3" s="1">
        <v>3403000000</v>
      </c>
      <c r="T3" s="1">
        <v>3705000000</v>
      </c>
      <c r="U3" s="1">
        <v>3965000000</v>
      </c>
      <c r="V3" s="1">
        <v>4277000000</v>
      </c>
      <c r="W3" s="1">
        <v>4262000000</v>
      </c>
      <c r="X3" s="1">
        <v>5627000000</v>
      </c>
      <c r="Y3" s="1">
        <v>5886000000</v>
      </c>
      <c r="Z3" s="1">
        <v>6226000000</v>
      </c>
      <c r="AA3" s="28">
        <v>3720000000</v>
      </c>
      <c r="AB3" s="28">
        <v>3902000000</v>
      </c>
      <c r="AC3" s="28">
        <v>4094000000</v>
      </c>
      <c r="AD3" s="28">
        <v>4300000000</v>
      </c>
      <c r="AE3" s="28">
        <v>4500000000</v>
      </c>
      <c r="AF3" s="18" t="s">
        <v>107</v>
      </c>
      <c r="AG3" s="19" t="s">
        <v>108</v>
      </c>
      <c r="AH3" s="19" t="s">
        <v>109</v>
      </c>
      <c r="AI3" s="19" t="s">
        <v>110</v>
      </c>
    </row>
    <row r="4" spans="1:35" ht="19" x14ac:dyDescent="0.25">
      <c r="A4" s="14" t="s">
        <v>93</v>
      </c>
      <c r="B4" s="1"/>
      <c r="C4" s="15">
        <f>(C3/B3)-1</f>
        <v>0.40686699658180703</v>
      </c>
      <c r="D4" s="15">
        <f>(D3/C3)-1</f>
        <v>0.31291072261954311</v>
      </c>
      <c r="E4" s="15">
        <f>(E3/D3)-1</f>
        <v>2.9447191162359942E-2</v>
      </c>
      <c r="F4" s="15">
        <f t="shared" ref="F4:AE4" si="0">(F3/E3)-1</f>
        <v>-6.7677128245329121E-2</v>
      </c>
      <c r="G4" s="15">
        <f t="shared" si="0"/>
        <v>-0.26197140451216627</v>
      </c>
      <c r="H4" s="16">
        <f t="shared" si="0"/>
        <v>-8.3757597334893075E-2</v>
      </c>
      <c r="I4" s="16">
        <f t="shared" si="0"/>
        <v>0.62814997381767856</v>
      </c>
      <c r="J4" s="16">
        <f t="shared" si="0"/>
        <v>0.88400977817276361</v>
      </c>
      <c r="K4" s="16">
        <f t="shared" si="0"/>
        <v>0.46979567806507028</v>
      </c>
      <c r="L4" s="16">
        <f t="shared" si="0"/>
        <v>0.49745751442999064</v>
      </c>
      <c r="M4" s="16">
        <f t="shared" si="0"/>
        <v>-6.5692838504089024E-2</v>
      </c>
      <c r="N4" s="16">
        <f t="shared" si="0"/>
        <v>-6.2188325022000557E-2</v>
      </c>
      <c r="O4" s="16">
        <f t="shared" si="0"/>
        <v>7.5383171723490738E-2</v>
      </c>
      <c r="P4" s="16">
        <f t="shared" si="0"/>
        <v>-9.2786503781268181E-2</v>
      </c>
      <c r="Q4" s="16">
        <f t="shared" si="0"/>
        <v>2.949663353638976E-2</v>
      </c>
      <c r="R4" s="16">
        <f t="shared" si="0"/>
        <v>9.0003114294612274E-2</v>
      </c>
      <c r="S4" s="16">
        <f t="shared" si="0"/>
        <v>-2.7714285714285691E-2</v>
      </c>
      <c r="T4" s="16">
        <f t="shared" si="0"/>
        <v>8.8745224801645595E-2</v>
      </c>
      <c r="U4" s="16">
        <f t="shared" si="0"/>
        <v>7.0175438596491224E-2</v>
      </c>
      <c r="V4" s="16">
        <f t="shared" si="0"/>
        <v>7.8688524590163844E-2</v>
      </c>
      <c r="W4" s="16">
        <f t="shared" si="0"/>
        <v>-3.507131166705646E-3</v>
      </c>
      <c r="X4" s="16">
        <f t="shared" si="0"/>
        <v>0.32027217268887842</v>
      </c>
      <c r="Y4" s="16">
        <f t="shared" si="0"/>
        <v>4.6028078905278047E-2</v>
      </c>
      <c r="Z4" s="16">
        <f t="shared" si="0"/>
        <v>5.7764186204553258E-2</v>
      </c>
      <c r="AA4" s="16">
        <f t="shared" si="0"/>
        <v>-0.40250562158689362</v>
      </c>
      <c r="AB4" s="16">
        <f t="shared" si="0"/>
        <v>4.8924731182795611E-2</v>
      </c>
      <c r="AC4" s="16">
        <f t="shared" si="0"/>
        <v>4.9205535622757646E-2</v>
      </c>
      <c r="AD4" s="16">
        <f t="shared" si="0"/>
        <v>5.0317537860283368E-2</v>
      </c>
      <c r="AE4" s="16">
        <f t="shared" si="0"/>
        <v>4.6511627906976827E-2</v>
      </c>
      <c r="AF4" s="17">
        <f>(Z4+Y4+X4)/3</f>
        <v>0.14135481259956992</v>
      </c>
      <c r="AG4" s="17">
        <f>(Z20+Y20+X20)/3</f>
        <v>0.12807453992971449</v>
      </c>
      <c r="AH4" s="17">
        <f>(Z29+Y29+X29)/3</f>
        <v>0.14181130779290219</v>
      </c>
      <c r="AI4" s="17">
        <f>(Z106+Y106+X106)/3</f>
        <v>-2.6467065531393035E-2</v>
      </c>
    </row>
    <row r="5" spans="1:35" ht="19" x14ac:dyDescent="0.25">
      <c r="A5" s="5" t="s">
        <v>2</v>
      </c>
      <c r="B5" s="1" t="s">
        <v>91</v>
      </c>
      <c r="C5" s="1" t="s">
        <v>91</v>
      </c>
      <c r="D5" s="1" t="s">
        <v>91</v>
      </c>
      <c r="E5" s="1" t="s">
        <v>91</v>
      </c>
      <c r="F5" s="1" t="s">
        <v>91</v>
      </c>
      <c r="G5" s="1" t="s">
        <v>91</v>
      </c>
      <c r="H5" s="1">
        <v>55845000</v>
      </c>
      <c r="I5" s="1">
        <v>353908000</v>
      </c>
      <c r="J5" s="1">
        <v>970381000</v>
      </c>
      <c r="K5" s="1">
        <v>1624353000</v>
      </c>
      <c r="L5" s="1">
        <v>2188615000</v>
      </c>
      <c r="M5" s="1">
        <v>1956000000</v>
      </c>
      <c r="N5" s="1">
        <v>1675000000</v>
      </c>
      <c r="O5" s="1">
        <v>1748000000</v>
      </c>
      <c r="P5" s="1">
        <v>1910000000</v>
      </c>
      <c r="Q5" s="1">
        <v>1855000000</v>
      </c>
      <c r="R5" s="1">
        <v>2021000000</v>
      </c>
      <c r="S5" s="1">
        <v>1903000000</v>
      </c>
      <c r="T5" s="1">
        <v>2092000000</v>
      </c>
      <c r="U5" s="1">
        <v>2212000000</v>
      </c>
      <c r="V5" s="1">
        <v>2463000000</v>
      </c>
      <c r="W5" s="1">
        <v>2434000000</v>
      </c>
      <c r="X5" s="1">
        <v>3510000000</v>
      </c>
      <c r="Y5" s="1">
        <v>3404000000</v>
      </c>
      <c r="Z5" s="1">
        <v>3647000000</v>
      </c>
    </row>
    <row r="6" spans="1:35" ht="20" x14ac:dyDescent="0.25">
      <c r="A6" s="6" t="s">
        <v>3</v>
      </c>
      <c r="B6" s="10" t="s">
        <v>91</v>
      </c>
      <c r="C6" s="10" t="s">
        <v>91</v>
      </c>
      <c r="D6" s="10" t="s">
        <v>91</v>
      </c>
      <c r="E6" s="10" t="s">
        <v>91</v>
      </c>
      <c r="F6" s="10" t="s">
        <v>91</v>
      </c>
      <c r="G6" s="10" t="s">
        <v>91</v>
      </c>
      <c r="H6" s="10">
        <v>484596000</v>
      </c>
      <c r="I6" s="10">
        <v>526011000</v>
      </c>
      <c r="J6" s="10">
        <v>687395000</v>
      </c>
      <c r="K6" s="10">
        <v>812239000</v>
      </c>
      <c r="L6" s="10">
        <v>1460078000</v>
      </c>
      <c r="M6" s="10">
        <v>1453000000</v>
      </c>
      <c r="N6" s="10">
        <v>1522000000</v>
      </c>
      <c r="O6" s="10">
        <v>1690000000</v>
      </c>
      <c r="P6" s="10">
        <v>1209000000</v>
      </c>
      <c r="Q6" s="10">
        <v>1356000000</v>
      </c>
      <c r="R6" s="10">
        <v>1479000000</v>
      </c>
      <c r="S6" s="10">
        <v>1500000000</v>
      </c>
      <c r="T6" s="10">
        <v>1613000000</v>
      </c>
      <c r="U6" s="10">
        <v>1753000000</v>
      </c>
      <c r="V6" s="10">
        <v>1814000000</v>
      </c>
      <c r="W6" s="10">
        <v>1828000000</v>
      </c>
      <c r="X6" s="10">
        <v>2117000000</v>
      </c>
      <c r="Y6" s="10">
        <v>2482000000</v>
      </c>
      <c r="Z6" s="10">
        <v>2579000000</v>
      </c>
      <c r="AF6" s="18" t="s">
        <v>111</v>
      </c>
      <c r="AG6" s="19" t="s">
        <v>112</v>
      </c>
      <c r="AH6" s="19" t="s">
        <v>113</v>
      </c>
      <c r="AI6" s="19" t="s">
        <v>114</v>
      </c>
    </row>
    <row r="7" spans="1:35" ht="19" x14ac:dyDescent="0.25">
      <c r="A7" s="5" t="s">
        <v>4</v>
      </c>
      <c r="B7" s="2" t="s">
        <v>91</v>
      </c>
      <c r="C7" s="2" t="s">
        <v>91</v>
      </c>
      <c r="D7" s="2" t="s">
        <v>91</v>
      </c>
      <c r="E7" s="2" t="s">
        <v>91</v>
      </c>
      <c r="F7" s="2" t="s">
        <v>91</v>
      </c>
      <c r="G7" s="2" t="s">
        <v>91</v>
      </c>
      <c r="H7" s="2">
        <v>0.89670000000000005</v>
      </c>
      <c r="I7" s="2">
        <v>0.5978</v>
      </c>
      <c r="J7" s="2">
        <v>0.41460000000000002</v>
      </c>
      <c r="K7" s="2">
        <v>0.33339999999999997</v>
      </c>
      <c r="L7" s="2">
        <v>0.4002</v>
      </c>
      <c r="M7" s="2">
        <v>0.42620000000000002</v>
      </c>
      <c r="N7" s="2">
        <v>0.47610000000000002</v>
      </c>
      <c r="O7" s="2">
        <v>0.49159999999999998</v>
      </c>
      <c r="P7" s="2">
        <v>0.3876</v>
      </c>
      <c r="Q7" s="2">
        <v>0.42230000000000001</v>
      </c>
      <c r="R7" s="2">
        <v>0.42259999999999998</v>
      </c>
      <c r="S7" s="2">
        <v>0.44080000000000003</v>
      </c>
      <c r="T7" s="2">
        <v>0.43540000000000001</v>
      </c>
      <c r="U7" s="2">
        <v>0.44209999999999999</v>
      </c>
      <c r="V7" s="2">
        <v>0.42409999999999998</v>
      </c>
      <c r="W7" s="2">
        <v>0.4289</v>
      </c>
      <c r="X7" s="2">
        <v>0.37619999999999998</v>
      </c>
      <c r="Y7" s="2">
        <v>0.42170000000000002</v>
      </c>
      <c r="Z7" s="2">
        <v>0.41420000000000001</v>
      </c>
      <c r="AF7" s="17">
        <f>Z7</f>
        <v>0.41420000000000001</v>
      </c>
      <c r="AG7" s="20">
        <f>Z21</f>
        <v>0.2994</v>
      </c>
      <c r="AH7" s="20">
        <f>Z30</f>
        <v>0.1807</v>
      </c>
      <c r="AI7" s="20">
        <f>Z107/Z3</f>
        <v>0.24959845807902345</v>
      </c>
    </row>
    <row r="8" spans="1:35"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row>
    <row r="9" spans="1:35" ht="19" customHeight="1" x14ac:dyDescent="0.25">
      <c r="A9" s="14" t="s">
        <v>94</v>
      </c>
      <c r="B9" s="15">
        <f>B8/B3</f>
        <v>0</v>
      </c>
      <c r="C9" s="15">
        <f t="shared" ref="C9:Z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F9" s="18" t="s">
        <v>95</v>
      </c>
      <c r="AG9" s="19" t="s">
        <v>96</v>
      </c>
      <c r="AH9" s="19" t="s">
        <v>97</v>
      </c>
      <c r="AI9" s="19" t="s">
        <v>98</v>
      </c>
    </row>
    <row r="10" spans="1:35" ht="19" x14ac:dyDescent="0.25">
      <c r="A10" s="5" t="s">
        <v>6</v>
      </c>
      <c r="B10" s="1" t="s">
        <v>91</v>
      </c>
      <c r="C10" s="1" t="s">
        <v>91</v>
      </c>
      <c r="D10" s="1" t="s">
        <v>91</v>
      </c>
      <c r="E10" s="1">
        <v>503590000</v>
      </c>
      <c r="F10" s="1">
        <v>504883000</v>
      </c>
      <c r="G10" s="1">
        <v>383247000</v>
      </c>
      <c r="H10" s="1">
        <v>341699000</v>
      </c>
      <c r="I10" s="1">
        <v>294547000</v>
      </c>
      <c r="J10" s="1">
        <v>381868000</v>
      </c>
      <c r="K10" s="1">
        <v>386865000</v>
      </c>
      <c r="L10" s="1">
        <v>683319000</v>
      </c>
      <c r="M10" s="1">
        <v>682000000</v>
      </c>
      <c r="N10" s="1">
        <v>764000000</v>
      </c>
      <c r="O10" s="1">
        <v>823000000</v>
      </c>
      <c r="P10" s="1">
        <v>307000000</v>
      </c>
      <c r="Q10" s="1">
        <v>411000000</v>
      </c>
      <c r="R10" s="1">
        <v>448000000</v>
      </c>
      <c r="S10" s="1">
        <v>405000000</v>
      </c>
      <c r="T10" s="1">
        <v>422000000</v>
      </c>
      <c r="U10" s="1">
        <v>458000000</v>
      </c>
      <c r="V10" s="1">
        <v>486000000</v>
      </c>
      <c r="W10" s="1">
        <v>482000000</v>
      </c>
      <c r="X10" s="1">
        <v>537000000</v>
      </c>
      <c r="Y10" s="1">
        <v>588000000</v>
      </c>
      <c r="Z10" s="1">
        <v>609000000</v>
      </c>
      <c r="AF10" s="17">
        <f>Z9</f>
        <v>0</v>
      </c>
      <c r="AG10" s="20">
        <f>Z13</f>
        <v>0.10600706713780919</v>
      </c>
      <c r="AH10" s="20">
        <f>Z80</f>
        <v>1.7025377449405719E-2</v>
      </c>
      <c r="AI10" s="20">
        <f>Z89</f>
        <v>2.4413748795374238E-2</v>
      </c>
    </row>
    <row r="11" spans="1:35" ht="19" x14ac:dyDescent="0.25">
      <c r="A11" s="5" t="s">
        <v>7</v>
      </c>
      <c r="B11" s="1" t="s">
        <v>91</v>
      </c>
      <c r="C11" s="1" t="s">
        <v>91</v>
      </c>
      <c r="D11" s="1">
        <v>45908000</v>
      </c>
      <c r="E11" s="1">
        <v>28017000</v>
      </c>
      <c r="F11" s="1">
        <v>27111000</v>
      </c>
      <c r="G11" s="1">
        <v>19515000</v>
      </c>
      <c r="H11" s="1">
        <v>12790000</v>
      </c>
      <c r="I11" s="1">
        <v>9036000</v>
      </c>
      <c r="J11" s="1">
        <v>20522000</v>
      </c>
      <c r="K11" s="1">
        <v>20822000</v>
      </c>
      <c r="L11" s="1">
        <v>18613000</v>
      </c>
      <c r="M11" s="1">
        <v>15000000</v>
      </c>
      <c r="N11" s="1">
        <v>20000000</v>
      </c>
      <c r="O11" s="1">
        <v>24000000</v>
      </c>
      <c r="P11" s="1">
        <v>26000000</v>
      </c>
      <c r="Q11" s="1">
        <v>30000000</v>
      </c>
      <c r="R11" s="1">
        <v>32000000</v>
      </c>
      <c r="S11" s="1">
        <v>28000000</v>
      </c>
      <c r="T11" s="1">
        <v>30000000</v>
      </c>
      <c r="U11" s="1">
        <v>31000000</v>
      </c>
      <c r="V11" s="1">
        <v>37000000</v>
      </c>
      <c r="W11" s="1">
        <v>39000000</v>
      </c>
      <c r="X11" s="1">
        <v>39000000</v>
      </c>
      <c r="Y11" s="1">
        <v>57000000</v>
      </c>
      <c r="Z11" s="1">
        <v>51000000</v>
      </c>
    </row>
    <row r="12" spans="1:35" ht="20" x14ac:dyDescent="0.25">
      <c r="A12" s="5" t="s">
        <v>8</v>
      </c>
      <c r="B12" s="1" t="s">
        <v>91</v>
      </c>
      <c r="C12" s="1" t="s">
        <v>91</v>
      </c>
      <c r="D12" s="1">
        <v>45908000</v>
      </c>
      <c r="E12" s="1">
        <v>531607000</v>
      </c>
      <c r="F12" s="1">
        <v>531994000</v>
      </c>
      <c r="G12" s="1">
        <v>402762000</v>
      </c>
      <c r="H12" s="1">
        <v>354489000</v>
      </c>
      <c r="I12" s="1">
        <v>303583000</v>
      </c>
      <c r="J12" s="1">
        <v>402390000</v>
      </c>
      <c r="K12" s="1">
        <v>407687000</v>
      </c>
      <c r="L12" s="1">
        <v>701932000</v>
      </c>
      <c r="M12" s="1">
        <v>697000000</v>
      </c>
      <c r="N12" s="1">
        <v>784000000</v>
      </c>
      <c r="O12" s="1">
        <v>847000000</v>
      </c>
      <c r="P12" s="1">
        <v>333000000</v>
      </c>
      <c r="Q12" s="1">
        <v>441000000</v>
      </c>
      <c r="R12" s="1">
        <v>480000000</v>
      </c>
      <c r="S12" s="1">
        <v>433000000</v>
      </c>
      <c r="T12" s="1">
        <v>452000000</v>
      </c>
      <c r="U12" s="1">
        <v>489000000</v>
      </c>
      <c r="V12" s="1">
        <v>523000000</v>
      </c>
      <c r="W12" s="1">
        <v>521000000</v>
      </c>
      <c r="X12" s="1">
        <v>576000000</v>
      </c>
      <c r="Y12" s="1">
        <v>645000000</v>
      </c>
      <c r="Z12" s="1">
        <v>660000000</v>
      </c>
      <c r="AF12" s="18" t="s">
        <v>115</v>
      </c>
      <c r="AG12" s="19" t="s">
        <v>116</v>
      </c>
      <c r="AH12" s="19" t="s">
        <v>117</v>
      </c>
      <c r="AI12" s="19" t="s">
        <v>118</v>
      </c>
    </row>
    <row r="13" spans="1:35" ht="19" x14ac:dyDescent="0.25">
      <c r="A13" s="14" t="s">
        <v>99</v>
      </c>
      <c r="B13" s="15" t="e">
        <f>B12/B3</f>
        <v>#VALUE!</v>
      </c>
      <c r="C13" s="15" t="e">
        <f t="shared" ref="C13:Z13" si="2">C12/C3</f>
        <v>#VALUE!</v>
      </c>
      <c r="D13" s="15">
        <f t="shared" si="2"/>
        <v>5.5130771660275892E-2</v>
      </c>
      <c r="E13" s="15">
        <f t="shared" si="2"/>
        <v>0.62014367172480733</v>
      </c>
      <c r="F13" s="15">
        <f t="shared" si="2"/>
        <v>0.665643999064084</v>
      </c>
      <c r="G13" s="15">
        <f t="shared" si="2"/>
        <v>0.68282684434046237</v>
      </c>
      <c r="H13" s="15">
        <f t="shared" si="2"/>
        <v>0.65592543866953101</v>
      </c>
      <c r="I13" s="15">
        <f t="shared" si="2"/>
        <v>0.3450124386449207</v>
      </c>
      <c r="J13" s="15">
        <f t="shared" si="2"/>
        <v>0.24272881257781509</v>
      </c>
      <c r="K13" s="15">
        <f t="shared" si="2"/>
        <v>0.16731853342701611</v>
      </c>
      <c r="L13" s="15">
        <f t="shared" si="2"/>
        <v>0.19237902448904307</v>
      </c>
      <c r="M13" s="15">
        <f t="shared" si="2"/>
        <v>0.20445878556761513</v>
      </c>
      <c r="N13" s="15">
        <f t="shared" si="2"/>
        <v>0.24522990303409448</v>
      </c>
      <c r="O13" s="15">
        <f t="shared" si="2"/>
        <v>0.24636416521233276</v>
      </c>
      <c r="P13" s="15">
        <f t="shared" si="2"/>
        <v>0.10676498877845464</v>
      </c>
      <c r="Q13" s="15">
        <f t="shared" si="2"/>
        <v>0.13734039240112114</v>
      </c>
      <c r="R13" s="15">
        <f t="shared" si="2"/>
        <v>0.13714285714285715</v>
      </c>
      <c r="S13" s="15">
        <f t="shared" si="2"/>
        <v>0.12724066999706141</v>
      </c>
      <c r="T13" s="15">
        <f t="shared" si="2"/>
        <v>0.12199730094466936</v>
      </c>
      <c r="U13" s="15">
        <f t="shared" si="2"/>
        <v>0.12332912988650693</v>
      </c>
      <c r="V13" s="15">
        <f t="shared" si="2"/>
        <v>0.12228197334580314</v>
      </c>
      <c r="W13" s="15">
        <f t="shared" si="2"/>
        <v>0.12224307836696387</v>
      </c>
      <c r="X13" s="15">
        <f t="shared" si="2"/>
        <v>0.10236360405189265</v>
      </c>
      <c r="Y13" s="15">
        <f t="shared" si="2"/>
        <v>0.10958205912334353</v>
      </c>
      <c r="Z13" s="15">
        <f t="shared" si="2"/>
        <v>0.10600706713780919</v>
      </c>
      <c r="AF13" s="17">
        <f>Z28/Z72</f>
        <v>0.18289708990408063</v>
      </c>
      <c r="AG13" s="20">
        <f>Z28/Z54</f>
        <v>5.3910293271995396E-2</v>
      </c>
      <c r="AH13" s="20">
        <f>Z22/(Z72+Z56+Z61)</f>
        <v>0.13839360106648893</v>
      </c>
      <c r="AI13" s="21">
        <f>Z67/Z72</f>
        <v>2.3905056088440904</v>
      </c>
    </row>
    <row r="14" spans="1:35" ht="19" x14ac:dyDescent="0.25">
      <c r="A14" s="5" t="s">
        <v>9</v>
      </c>
      <c r="B14" s="1">
        <v>397165000</v>
      </c>
      <c r="C14" s="1">
        <v>499736000</v>
      </c>
      <c r="D14" s="1">
        <v>590783000</v>
      </c>
      <c r="E14" s="1">
        <v>233082000</v>
      </c>
      <c r="F14" s="1">
        <v>188087000</v>
      </c>
      <c r="G14" s="1">
        <v>244397000</v>
      </c>
      <c r="H14" s="1">
        <v>121924000</v>
      </c>
      <c r="I14" s="1">
        <v>108765000</v>
      </c>
      <c r="J14" s="1">
        <v>70916000</v>
      </c>
      <c r="K14" s="1">
        <v>38890000</v>
      </c>
      <c r="L14" s="1">
        <v>92578000</v>
      </c>
      <c r="M14" s="1">
        <v>104000000</v>
      </c>
      <c r="N14" s="1">
        <v>103000000</v>
      </c>
      <c r="O14" s="1">
        <v>109000000</v>
      </c>
      <c r="P14" s="1">
        <v>138000000</v>
      </c>
      <c r="Q14" s="1">
        <v>152000000</v>
      </c>
      <c r="R14" s="1">
        <v>164000000</v>
      </c>
      <c r="S14" s="1">
        <v>165000000</v>
      </c>
      <c r="T14" s="1">
        <v>205000000</v>
      </c>
      <c r="U14" s="1">
        <v>221000000</v>
      </c>
      <c r="V14" s="1">
        <v>242000000</v>
      </c>
      <c r="W14" s="1">
        <v>221000000</v>
      </c>
      <c r="X14" s="1">
        <v>226000000</v>
      </c>
      <c r="Y14" s="1">
        <v>278000000</v>
      </c>
      <c r="Z14" s="1">
        <v>258000000</v>
      </c>
    </row>
    <row r="15" spans="1:35" ht="20" x14ac:dyDescent="0.25">
      <c r="A15" s="5" t="s">
        <v>10</v>
      </c>
      <c r="B15" s="1">
        <v>397165000</v>
      </c>
      <c r="C15" s="1">
        <v>499736000</v>
      </c>
      <c r="D15" s="1">
        <v>636691000</v>
      </c>
      <c r="E15" s="1">
        <v>764689000</v>
      </c>
      <c r="F15" s="1">
        <v>720081000</v>
      </c>
      <c r="G15" s="1">
        <v>647159000</v>
      </c>
      <c r="H15" s="1">
        <v>476413000</v>
      </c>
      <c r="I15" s="1">
        <v>412348000</v>
      </c>
      <c r="J15" s="1">
        <v>473306000</v>
      </c>
      <c r="K15" s="1">
        <v>446577000</v>
      </c>
      <c r="L15" s="1">
        <v>794510000</v>
      </c>
      <c r="M15" s="1">
        <v>801000000</v>
      </c>
      <c r="N15" s="1">
        <v>887000000</v>
      </c>
      <c r="O15" s="1">
        <v>956000000</v>
      </c>
      <c r="P15" s="1">
        <v>471000000</v>
      </c>
      <c r="Q15" s="1">
        <v>593000000</v>
      </c>
      <c r="R15" s="1">
        <v>644000000</v>
      </c>
      <c r="S15" s="1">
        <v>598000000</v>
      </c>
      <c r="T15" s="1">
        <v>657000000</v>
      </c>
      <c r="U15" s="1">
        <v>710000000</v>
      </c>
      <c r="V15" s="1">
        <v>765000000</v>
      </c>
      <c r="W15" s="1">
        <v>742000000</v>
      </c>
      <c r="X15" s="1">
        <v>802000000</v>
      </c>
      <c r="Y15" s="1">
        <v>923000000</v>
      </c>
      <c r="Z15" s="1">
        <v>918000000</v>
      </c>
      <c r="AF15" s="18" t="s">
        <v>119</v>
      </c>
      <c r="AG15" s="19" t="s">
        <v>120</v>
      </c>
      <c r="AH15" s="19" t="s">
        <v>121</v>
      </c>
      <c r="AI15" s="19" t="s">
        <v>122</v>
      </c>
    </row>
    <row r="16" spans="1:35" ht="19" x14ac:dyDescent="0.25">
      <c r="A16" s="5" t="s">
        <v>11</v>
      </c>
      <c r="B16" s="1">
        <v>397165000</v>
      </c>
      <c r="C16" s="1">
        <v>499736000</v>
      </c>
      <c r="D16" s="1">
        <v>636691000</v>
      </c>
      <c r="E16" s="1">
        <v>764689000</v>
      </c>
      <c r="F16" s="1">
        <v>720081000</v>
      </c>
      <c r="G16" s="1">
        <v>647159000</v>
      </c>
      <c r="H16" s="1">
        <v>532258000</v>
      </c>
      <c r="I16" s="1">
        <v>766256000</v>
      </c>
      <c r="J16" s="1">
        <v>1443687000</v>
      </c>
      <c r="K16" s="1">
        <v>2070930000</v>
      </c>
      <c r="L16" s="1">
        <v>2983125000</v>
      </c>
      <c r="M16" s="1">
        <v>2757000000</v>
      </c>
      <c r="N16" s="1">
        <v>2562000000</v>
      </c>
      <c r="O16" s="1">
        <v>2704000000</v>
      </c>
      <c r="P16" s="1">
        <v>2381000000</v>
      </c>
      <c r="Q16" s="1">
        <v>2448000000</v>
      </c>
      <c r="R16" s="1">
        <v>2665000000</v>
      </c>
      <c r="S16" s="1">
        <v>2501000000</v>
      </c>
      <c r="T16" s="1">
        <v>2749000000</v>
      </c>
      <c r="U16" s="1">
        <v>2922000000</v>
      </c>
      <c r="V16" s="1">
        <v>3228000000</v>
      </c>
      <c r="W16" s="1">
        <v>3176000000</v>
      </c>
      <c r="X16" s="1">
        <v>4312000000</v>
      </c>
      <c r="Y16" s="1">
        <v>4327000000</v>
      </c>
      <c r="Z16" s="1">
        <v>4565000000</v>
      </c>
      <c r="AF16" s="29">
        <f>(Z35+Y35+X35+W35+V35)/5</f>
        <v>-3.1951506074158094E-3</v>
      </c>
      <c r="AG16" s="73">
        <f>AH101/Z3</f>
        <v>4.5458595175072274</v>
      </c>
      <c r="AH16" s="73">
        <f>AH101/Z28</f>
        <v>25.157796760888889</v>
      </c>
      <c r="AI16" s="74">
        <f>AH101/Z107</f>
        <v>18.212690705276707</v>
      </c>
    </row>
    <row r="17" spans="1:35" ht="19" x14ac:dyDescent="0.25">
      <c r="A17" s="5" t="s">
        <v>12</v>
      </c>
      <c r="B17" s="1" t="s">
        <v>91</v>
      </c>
      <c r="C17" s="1" t="s">
        <v>91</v>
      </c>
      <c r="D17" s="1" t="s">
        <v>91</v>
      </c>
      <c r="E17" s="1" t="s">
        <v>91</v>
      </c>
      <c r="F17" s="1" t="s">
        <v>91</v>
      </c>
      <c r="G17" s="1" t="s">
        <v>91</v>
      </c>
      <c r="H17" s="1" t="s">
        <v>91</v>
      </c>
      <c r="I17" s="1" t="s">
        <v>91</v>
      </c>
      <c r="J17" s="1" t="s">
        <v>91</v>
      </c>
      <c r="K17" s="1" t="s">
        <v>91</v>
      </c>
      <c r="L17" s="1" t="s">
        <v>91</v>
      </c>
      <c r="M17" s="1">
        <v>102000000</v>
      </c>
      <c r="N17" s="1">
        <v>102000000</v>
      </c>
      <c r="O17" s="1">
        <v>119000000</v>
      </c>
      <c r="P17" s="1">
        <v>97000000</v>
      </c>
      <c r="Q17" s="1">
        <v>111000000</v>
      </c>
      <c r="R17" s="1">
        <v>117000000</v>
      </c>
      <c r="S17" s="1">
        <v>106000000</v>
      </c>
      <c r="T17" s="1">
        <v>129000000</v>
      </c>
      <c r="U17" s="1">
        <v>135000000</v>
      </c>
      <c r="V17" s="1">
        <v>140000000</v>
      </c>
      <c r="W17" s="1">
        <v>115000000</v>
      </c>
      <c r="X17" s="1">
        <v>93000000</v>
      </c>
      <c r="Y17" s="1">
        <v>115000000</v>
      </c>
      <c r="Z17" s="1">
        <v>129000000</v>
      </c>
    </row>
    <row r="18" spans="1:35" ht="20" x14ac:dyDescent="0.25">
      <c r="A18" s="5" t="s">
        <v>13</v>
      </c>
      <c r="B18" s="1" t="s">
        <v>91</v>
      </c>
      <c r="C18" s="1" t="s">
        <v>91</v>
      </c>
      <c r="D18" s="1">
        <v>65645000</v>
      </c>
      <c r="E18" s="1">
        <v>100283000</v>
      </c>
      <c r="F18" s="1">
        <v>101066000</v>
      </c>
      <c r="G18" s="1">
        <v>89933000</v>
      </c>
      <c r="H18" s="1">
        <v>76877000</v>
      </c>
      <c r="I18" s="1">
        <v>68344000</v>
      </c>
      <c r="J18" s="1">
        <v>70916000</v>
      </c>
      <c r="K18" s="1">
        <v>38890000</v>
      </c>
      <c r="L18" s="1">
        <v>92578000</v>
      </c>
      <c r="M18" s="1">
        <v>104000000</v>
      </c>
      <c r="N18" s="1">
        <v>103000000</v>
      </c>
      <c r="O18" s="1">
        <v>109000000</v>
      </c>
      <c r="P18" s="1">
        <v>104000000</v>
      </c>
      <c r="Q18" s="1">
        <v>122000000</v>
      </c>
      <c r="R18" s="1">
        <v>137000000</v>
      </c>
      <c r="S18" s="1">
        <v>138000000</v>
      </c>
      <c r="T18" s="1">
        <v>170000000</v>
      </c>
      <c r="U18" s="1">
        <v>188000000</v>
      </c>
      <c r="V18" s="1">
        <v>210000000</v>
      </c>
      <c r="W18" s="1">
        <v>190000000</v>
      </c>
      <c r="X18" s="1">
        <v>202000000</v>
      </c>
      <c r="Y18" s="1">
        <v>278000000</v>
      </c>
      <c r="Z18" s="1">
        <v>258000000</v>
      </c>
      <c r="AF18" s="18" t="s">
        <v>123</v>
      </c>
      <c r="AG18" s="19" t="s">
        <v>162</v>
      </c>
      <c r="AH18" s="19" t="s">
        <v>163</v>
      </c>
      <c r="AI18" s="19" t="s">
        <v>164</v>
      </c>
    </row>
    <row r="19" spans="1:35" ht="19" x14ac:dyDescent="0.25">
      <c r="A19" s="6" t="s">
        <v>14</v>
      </c>
      <c r="B19" s="10">
        <v>34955000</v>
      </c>
      <c r="C19" s="10">
        <v>86149000</v>
      </c>
      <c r="D19" s="10">
        <v>179428000</v>
      </c>
      <c r="E19" s="10">
        <v>179078000</v>
      </c>
      <c r="F19" s="10">
        <v>185243000</v>
      </c>
      <c r="G19" s="10">
        <v>-36754000</v>
      </c>
      <c r="H19" s="10">
        <v>88988000</v>
      </c>
      <c r="I19" s="10">
        <v>174606000</v>
      </c>
      <c r="J19" s="10">
        <v>284061000</v>
      </c>
      <c r="K19" s="10">
        <v>832793000</v>
      </c>
      <c r="L19" s="10">
        <v>614742000</v>
      </c>
      <c r="M19" s="10">
        <v>600000000</v>
      </c>
      <c r="N19" s="10">
        <v>737000000</v>
      </c>
      <c r="O19" s="10">
        <v>805000000</v>
      </c>
      <c r="P19" s="10">
        <v>752000000</v>
      </c>
      <c r="Q19" s="10">
        <v>834000000</v>
      </c>
      <c r="R19" s="10">
        <v>849000000</v>
      </c>
      <c r="S19" s="10">
        <v>875000000</v>
      </c>
      <c r="T19" s="10">
        <v>435000000</v>
      </c>
      <c r="U19" s="10">
        <v>1203000000</v>
      </c>
      <c r="V19" s="10">
        <v>1414000000</v>
      </c>
      <c r="W19" s="10">
        <v>1324000000</v>
      </c>
      <c r="X19" s="10">
        <v>1507000000</v>
      </c>
      <c r="Y19" s="10">
        <v>1927000000</v>
      </c>
      <c r="Z19" s="10">
        <v>1864000000</v>
      </c>
      <c r="AA19" s="71">
        <v>2019000000</v>
      </c>
      <c r="AB19" s="71">
        <v>2138000000</v>
      </c>
      <c r="AC19" s="71">
        <v>2205000000</v>
      </c>
      <c r="AD19" s="71">
        <v>2313000000</v>
      </c>
      <c r="AE19" s="71">
        <v>2462000000</v>
      </c>
      <c r="AF19" s="30">
        <f>Z40-Z56-Z61</f>
        <v>-5168000000</v>
      </c>
      <c r="AG19" s="73">
        <f>AH101/AA3</f>
        <v>7.6082046655913977</v>
      </c>
      <c r="AH19" s="73">
        <f>AH101/AA28</f>
        <v>21.105534195376585</v>
      </c>
      <c r="AI19" s="74">
        <f>AH101/AA106</f>
        <v>20.317675058147881</v>
      </c>
    </row>
    <row r="20" spans="1:35" ht="19" customHeight="1" x14ac:dyDescent="0.25">
      <c r="A20" s="14" t="s">
        <v>100</v>
      </c>
      <c r="B20" s="1"/>
      <c r="C20" s="15">
        <f>(C19/B19)-1</f>
        <v>1.464568731225862</v>
      </c>
      <c r="D20" s="15">
        <f>(D19/C19)-1</f>
        <v>1.0827635840230299</v>
      </c>
      <c r="E20" s="15">
        <f>(E19/D19)-1</f>
        <v>-1.9506431549145553E-3</v>
      </c>
      <c r="F20" s="15">
        <f t="shared" ref="F20:Z20" si="3">(F19/E19)-1</f>
        <v>3.4426339360502212E-2</v>
      </c>
      <c r="G20" s="15">
        <f t="shared" si="3"/>
        <v>-1.1984096565052391</v>
      </c>
      <c r="H20" s="15">
        <f t="shared" si="3"/>
        <v>-3.4211786472220709</v>
      </c>
      <c r="I20" s="15">
        <f t="shared" si="3"/>
        <v>0.96212972535622776</v>
      </c>
      <c r="J20" s="15">
        <f t="shared" si="3"/>
        <v>0.62686849249166698</v>
      </c>
      <c r="K20" s="15">
        <f t="shared" si="3"/>
        <v>1.9317400135886307</v>
      </c>
      <c r="L20" s="15">
        <f t="shared" si="3"/>
        <v>-0.26183097120172716</v>
      </c>
      <c r="M20" s="15">
        <f t="shared" si="3"/>
        <v>-2.3980791941985435E-2</v>
      </c>
      <c r="N20" s="15">
        <f t="shared" si="3"/>
        <v>0.22833333333333328</v>
      </c>
      <c r="O20" s="15">
        <f t="shared" si="3"/>
        <v>9.2265943012211693E-2</v>
      </c>
      <c r="P20" s="15">
        <f t="shared" si="3"/>
        <v>-6.5838509316770155E-2</v>
      </c>
      <c r="Q20" s="15">
        <f t="shared" si="3"/>
        <v>0.10904255319148937</v>
      </c>
      <c r="R20" s="15">
        <f t="shared" si="3"/>
        <v>1.7985611510791477E-2</v>
      </c>
      <c r="S20" s="15">
        <f t="shared" si="3"/>
        <v>3.0624263839811539E-2</v>
      </c>
      <c r="T20" s="15">
        <f t="shared" si="3"/>
        <v>-0.50285714285714289</v>
      </c>
      <c r="U20" s="15">
        <f t="shared" si="3"/>
        <v>1.7655172413793103</v>
      </c>
      <c r="V20" s="15">
        <f t="shared" si="3"/>
        <v>0.17539484621778878</v>
      </c>
      <c r="W20" s="15">
        <f t="shared" si="3"/>
        <v>-6.3649222065063626E-2</v>
      </c>
      <c r="X20" s="15">
        <f t="shared" si="3"/>
        <v>0.1382175226586102</v>
      </c>
      <c r="Y20" s="15">
        <f t="shared" si="3"/>
        <v>0.27869940278699401</v>
      </c>
      <c r="Z20" s="15">
        <f t="shared" si="3"/>
        <v>-3.269330565646078E-2</v>
      </c>
      <c r="AA20" s="16">
        <f t="shared" ref="AA20" si="4">(AA19/Z19)-1</f>
        <v>8.3154506437768339E-2</v>
      </c>
      <c r="AB20" s="16">
        <f t="shared" ref="AB20" si="5">(AB19/AA19)-1</f>
        <v>5.8940069341258061E-2</v>
      </c>
      <c r="AC20" s="16">
        <f t="shared" ref="AC20" si="6">(AC19/AB19)-1</f>
        <v>3.1337698783910239E-2</v>
      </c>
      <c r="AD20" s="16">
        <f t="shared" ref="AD20" si="7">(AD19/AC19)-1</f>
        <v>4.8979591836734615E-2</v>
      </c>
      <c r="AE20" s="16">
        <f t="shared" ref="AE20" si="8">(AE19/AD19)-1</f>
        <v>6.4418504107220054E-2</v>
      </c>
    </row>
    <row r="21" spans="1:35" ht="19" x14ac:dyDescent="0.25">
      <c r="A21" s="5" t="s">
        <v>15</v>
      </c>
      <c r="B21" s="2">
        <v>7.7499999999999999E-2</v>
      </c>
      <c r="C21" s="2">
        <v>0.1358</v>
      </c>
      <c r="D21" s="2">
        <v>0.2155</v>
      </c>
      <c r="E21" s="2">
        <v>0.2089</v>
      </c>
      <c r="F21" s="2">
        <v>0.23180000000000001</v>
      </c>
      <c r="G21" s="2">
        <v>-6.2300000000000001E-2</v>
      </c>
      <c r="H21" s="2">
        <v>0.16470000000000001</v>
      </c>
      <c r="I21" s="2">
        <v>0.19839999999999999</v>
      </c>
      <c r="J21" s="2">
        <v>0.1714</v>
      </c>
      <c r="K21" s="2">
        <v>0.34179999999999999</v>
      </c>
      <c r="L21" s="2">
        <v>0.16850000000000001</v>
      </c>
      <c r="M21" s="2">
        <v>0.17599999999999999</v>
      </c>
      <c r="N21" s="2">
        <v>0.23050000000000001</v>
      </c>
      <c r="O21" s="2">
        <v>0.2341</v>
      </c>
      <c r="P21" s="2">
        <v>0.24110000000000001</v>
      </c>
      <c r="Q21" s="2">
        <v>0.25969999999999999</v>
      </c>
      <c r="R21" s="2">
        <v>0.24260000000000001</v>
      </c>
      <c r="S21" s="2">
        <v>0.2571</v>
      </c>
      <c r="T21" s="2">
        <v>0.1174</v>
      </c>
      <c r="U21" s="2">
        <v>0.3034</v>
      </c>
      <c r="V21" s="2">
        <v>0.3306</v>
      </c>
      <c r="W21" s="2">
        <v>0.31069999999999998</v>
      </c>
      <c r="X21" s="2">
        <v>0.26779999999999998</v>
      </c>
      <c r="Y21" s="2">
        <v>0.32740000000000002</v>
      </c>
      <c r="Z21" s="2">
        <v>0.2994</v>
      </c>
      <c r="AA21" s="72">
        <f>AA19/AA3</f>
        <v>0.54274193548387095</v>
      </c>
      <c r="AB21" s="72">
        <f t="shared" ref="AB21:AE21" si="9">AB19/AB3</f>
        <v>0.54792414146591495</v>
      </c>
      <c r="AC21" s="72">
        <f t="shared" si="9"/>
        <v>0.5385930630190523</v>
      </c>
      <c r="AD21" s="72">
        <f t="shared" si="9"/>
        <v>0.53790697674418608</v>
      </c>
      <c r="AE21" s="72">
        <f t="shared" si="9"/>
        <v>0.5471111111111111</v>
      </c>
    </row>
    <row r="22" spans="1:35" ht="19" x14ac:dyDescent="0.25">
      <c r="A22" s="6" t="s">
        <v>16</v>
      </c>
      <c r="B22" s="10">
        <v>53658000</v>
      </c>
      <c r="C22" s="10">
        <v>134512000</v>
      </c>
      <c r="D22" s="10">
        <v>196020000</v>
      </c>
      <c r="E22" s="10">
        <v>60135000</v>
      </c>
      <c r="F22" s="10">
        <v>79136000</v>
      </c>
      <c r="G22" s="10">
        <v>-57314000</v>
      </c>
      <c r="H22" s="10">
        <v>8183000</v>
      </c>
      <c r="I22" s="10">
        <v>113663000</v>
      </c>
      <c r="J22" s="10">
        <v>214089000</v>
      </c>
      <c r="K22" s="10">
        <v>365662000</v>
      </c>
      <c r="L22" s="10">
        <v>640185000</v>
      </c>
      <c r="M22" s="10">
        <v>603000000</v>
      </c>
      <c r="N22" s="10">
        <v>631000000</v>
      </c>
      <c r="O22" s="10">
        <v>696000000</v>
      </c>
      <c r="P22" s="10">
        <v>690000000</v>
      </c>
      <c r="Q22" s="10">
        <v>688000000</v>
      </c>
      <c r="R22" s="10">
        <v>754000000</v>
      </c>
      <c r="S22" s="10">
        <v>720000000</v>
      </c>
      <c r="T22" s="10">
        <v>839000000</v>
      </c>
      <c r="U22" s="10">
        <v>999000000</v>
      </c>
      <c r="V22" s="10">
        <v>1028000000</v>
      </c>
      <c r="W22" s="10">
        <v>1017000000</v>
      </c>
      <c r="X22" s="10">
        <v>1234000000</v>
      </c>
      <c r="Y22" s="10">
        <v>1441000000</v>
      </c>
      <c r="Z22" s="10">
        <v>1661000000</v>
      </c>
    </row>
    <row r="23" spans="1:35" ht="19" x14ac:dyDescent="0.25">
      <c r="A23" s="5" t="s">
        <v>17</v>
      </c>
      <c r="B23" s="2">
        <v>0.11899999999999999</v>
      </c>
      <c r="C23" s="2">
        <v>0.21210000000000001</v>
      </c>
      <c r="D23" s="2">
        <v>0.2354</v>
      </c>
      <c r="E23" s="2">
        <v>7.0199999999999999E-2</v>
      </c>
      <c r="F23" s="2">
        <v>9.9000000000000005E-2</v>
      </c>
      <c r="G23" s="2">
        <v>-9.7199999999999995E-2</v>
      </c>
      <c r="H23" s="2">
        <v>1.5100000000000001E-2</v>
      </c>
      <c r="I23" s="2">
        <v>0.12920000000000001</v>
      </c>
      <c r="J23" s="2">
        <v>0.12909999999999999</v>
      </c>
      <c r="K23" s="2">
        <v>0.15010000000000001</v>
      </c>
      <c r="L23" s="2">
        <v>0.17549999999999999</v>
      </c>
      <c r="M23" s="2">
        <v>0.1769</v>
      </c>
      <c r="N23" s="2">
        <v>0.19739999999999999</v>
      </c>
      <c r="O23" s="2">
        <v>0.2024</v>
      </c>
      <c r="P23" s="2">
        <v>0.22120000000000001</v>
      </c>
      <c r="Q23" s="2">
        <v>0.21429999999999999</v>
      </c>
      <c r="R23" s="2">
        <v>0.21540000000000001</v>
      </c>
      <c r="S23" s="2">
        <v>0.21160000000000001</v>
      </c>
      <c r="T23" s="2">
        <v>0.22650000000000001</v>
      </c>
      <c r="U23" s="2">
        <v>0.252</v>
      </c>
      <c r="V23" s="2">
        <v>0.2404</v>
      </c>
      <c r="W23" s="2">
        <v>0.23860000000000001</v>
      </c>
      <c r="X23" s="2">
        <v>0.21929999999999999</v>
      </c>
      <c r="Y23" s="2">
        <v>0.24479999999999999</v>
      </c>
      <c r="Z23" s="2">
        <v>0.26679999999999998</v>
      </c>
    </row>
    <row r="24" spans="1:35" ht="19" x14ac:dyDescent="0.25">
      <c r="A24" s="5" t="s">
        <v>18</v>
      </c>
      <c r="B24" s="1" t="s">
        <v>91</v>
      </c>
      <c r="C24" s="1" t="s">
        <v>91</v>
      </c>
      <c r="D24" s="1">
        <v>18853000</v>
      </c>
      <c r="E24" s="1">
        <v>18660000</v>
      </c>
      <c r="F24" s="1">
        <v>5041000</v>
      </c>
      <c r="G24" s="1">
        <v>-9038000</v>
      </c>
      <c r="H24" s="1">
        <v>-5630000</v>
      </c>
      <c r="I24" s="1">
        <v>-7401000</v>
      </c>
      <c r="J24" s="1">
        <v>-944000</v>
      </c>
      <c r="K24" s="1">
        <v>428241000</v>
      </c>
      <c r="L24" s="1">
        <v>-118021000</v>
      </c>
      <c r="M24" s="1">
        <v>-212000000</v>
      </c>
      <c r="N24" s="1">
        <v>-105000000</v>
      </c>
      <c r="O24" s="1">
        <v>-123000000</v>
      </c>
      <c r="P24" s="1">
        <v>-142000000</v>
      </c>
      <c r="Q24" s="1">
        <v>-88000000</v>
      </c>
      <c r="R24" s="1">
        <v>-160000000</v>
      </c>
      <c r="S24" s="1">
        <v>-90000000</v>
      </c>
      <c r="T24" s="1">
        <v>-703000000</v>
      </c>
      <c r="U24" s="1">
        <v>-119000000</v>
      </c>
      <c r="V24" s="1">
        <v>36000000</v>
      </c>
      <c r="W24" s="1">
        <v>2000000</v>
      </c>
      <c r="X24" s="1">
        <v>-22000000</v>
      </c>
      <c r="Y24" s="1">
        <v>93000000</v>
      </c>
      <c r="Z24" s="1">
        <v>-186000000</v>
      </c>
    </row>
    <row r="25" spans="1:35" ht="19" x14ac:dyDescent="0.25">
      <c r="A25" s="6" t="s">
        <v>19</v>
      </c>
      <c r="B25" s="10" t="s">
        <v>91</v>
      </c>
      <c r="C25" s="10" t="s">
        <v>91</v>
      </c>
      <c r="D25" s="10">
        <v>214873000</v>
      </c>
      <c r="E25" s="10">
        <v>78795000</v>
      </c>
      <c r="F25" s="10">
        <v>84177000</v>
      </c>
      <c r="G25" s="10">
        <v>-66352000</v>
      </c>
      <c r="H25" s="10">
        <v>2553000</v>
      </c>
      <c r="I25" s="10">
        <v>106262000</v>
      </c>
      <c r="J25" s="10">
        <v>213145000</v>
      </c>
      <c r="K25" s="10">
        <v>793903000</v>
      </c>
      <c r="L25" s="10">
        <v>522164000</v>
      </c>
      <c r="M25" s="10">
        <v>391000000</v>
      </c>
      <c r="N25" s="10">
        <v>526000000</v>
      </c>
      <c r="O25" s="10">
        <v>573000000</v>
      </c>
      <c r="P25" s="10">
        <v>548000000</v>
      </c>
      <c r="Q25" s="10">
        <v>600000000</v>
      </c>
      <c r="R25" s="10">
        <v>594000000</v>
      </c>
      <c r="S25" s="10">
        <v>630000000</v>
      </c>
      <c r="T25" s="10">
        <v>136000000</v>
      </c>
      <c r="U25" s="10">
        <v>880000000</v>
      </c>
      <c r="V25" s="10">
        <v>1064000000</v>
      </c>
      <c r="W25" s="10">
        <v>1019000000</v>
      </c>
      <c r="X25" s="10">
        <v>1212000000</v>
      </c>
      <c r="Y25" s="10">
        <v>1534000000</v>
      </c>
      <c r="Z25" s="10">
        <v>1475000000</v>
      </c>
    </row>
    <row r="26" spans="1:35" ht="19" x14ac:dyDescent="0.25">
      <c r="A26" s="5" t="s">
        <v>20</v>
      </c>
      <c r="B26" s="2" t="s">
        <v>91</v>
      </c>
      <c r="C26" s="2" t="s">
        <v>91</v>
      </c>
      <c r="D26" s="2">
        <v>0.25800000000000001</v>
      </c>
      <c r="E26" s="2">
        <v>9.1899999999999996E-2</v>
      </c>
      <c r="F26" s="2">
        <v>0.1053</v>
      </c>
      <c r="G26" s="2">
        <v>-0.1125</v>
      </c>
      <c r="H26" s="2">
        <v>4.7000000000000002E-3</v>
      </c>
      <c r="I26" s="2">
        <v>0.1208</v>
      </c>
      <c r="J26" s="2">
        <v>0.12859999999999999</v>
      </c>
      <c r="K26" s="2">
        <v>0.32579999999999998</v>
      </c>
      <c r="L26" s="2">
        <v>0.1431</v>
      </c>
      <c r="M26" s="2">
        <v>0.1147</v>
      </c>
      <c r="N26" s="2">
        <v>0.16450000000000001</v>
      </c>
      <c r="O26" s="2">
        <v>0.16669999999999999</v>
      </c>
      <c r="P26" s="2">
        <v>0.1757</v>
      </c>
      <c r="Q26" s="2">
        <v>0.18690000000000001</v>
      </c>
      <c r="R26" s="2">
        <v>0.16969999999999999</v>
      </c>
      <c r="S26" s="2">
        <v>0.18509999999999999</v>
      </c>
      <c r="T26" s="2">
        <v>3.6700000000000003E-2</v>
      </c>
      <c r="U26" s="2">
        <v>0.22189999999999999</v>
      </c>
      <c r="V26" s="2">
        <v>0.24879999999999999</v>
      </c>
      <c r="W26" s="2">
        <v>0.23910000000000001</v>
      </c>
      <c r="X26" s="2">
        <v>0.21540000000000001</v>
      </c>
      <c r="Y26" s="2">
        <v>0.2606</v>
      </c>
      <c r="Z26" s="2">
        <v>0.2369</v>
      </c>
    </row>
    <row r="27" spans="1:35" ht="19" x14ac:dyDescent="0.25">
      <c r="A27" s="5" t="s">
        <v>21</v>
      </c>
      <c r="B27" s="1" t="s">
        <v>91</v>
      </c>
      <c r="C27" s="1" t="s">
        <v>91</v>
      </c>
      <c r="D27" s="1">
        <v>90477000</v>
      </c>
      <c r="E27" s="1">
        <v>38332000</v>
      </c>
      <c r="F27" s="1">
        <v>41049000</v>
      </c>
      <c r="G27" s="1">
        <v>-21240000</v>
      </c>
      <c r="H27" s="1">
        <v>749000</v>
      </c>
      <c r="I27" s="1">
        <v>44572000</v>
      </c>
      <c r="J27" s="1">
        <v>85252000</v>
      </c>
      <c r="K27" s="1">
        <v>275502000</v>
      </c>
      <c r="L27" s="1">
        <v>202284000</v>
      </c>
      <c r="M27" s="1">
        <v>128000000</v>
      </c>
      <c r="N27" s="1">
        <v>137000000</v>
      </c>
      <c r="O27" s="1">
        <v>190000000</v>
      </c>
      <c r="P27" s="1">
        <v>199000000</v>
      </c>
      <c r="Q27" s="1">
        <v>216000000</v>
      </c>
      <c r="R27" s="1">
        <v>181000000</v>
      </c>
      <c r="S27" s="1">
        <v>203000000</v>
      </c>
      <c r="T27" s="1">
        <v>28000000</v>
      </c>
      <c r="U27" s="1">
        <v>146000000</v>
      </c>
      <c r="V27" s="1">
        <v>606000000</v>
      </c>
      <c r="W27" s="1">
        <v>245000000</v>
      </c>
      <c r="X27" s="1">
        <v>279000000</v>
      </c>
      <c r="Y27" s="1">
        <v>347000000</v>
      </c>
      <c r="Z27" s="1">
        <v>352000000</v>
      </c>
    </row>
    <row r="28" spans="1:35" ht="20" thickBot="1" x14ac:dyDescent="0.3">
      <c r="A28" s="7" t="s">
        <v>22</v>
      </c>
      <c r="B28" s="11">
        <v>34955000</v>
      </c>
      <c r="C28" s="11">
        <v>86149000</v>
      </c>
      <c r="D28" s="11">
        <v>23306000</v>
      </c>
      <c r="E28" s="11">
        <v>40463000</v>
      </c>
      <c r="F28" s="11">
        <v>43128000</v>
      </c>
      <c r="G28" s="11">
        <v>-105447000</v>
      </c>
      <c r="H28" s="11">
        <v>11362000</v>
      </c>
      <c r="I28" s="11">
        <v>61690000</v>
      </c>
      <c r="J28" s="11">
        <v>127893000</v>
      </c>
      <c r="K28" s="11">
        <v>518401000</v>
      </c>
      <c r="L28" s="11">
        <v>319880000</v>
      </c>
      <c r="M28" s="11">
        <v>266000000</v>
      </c>
      <c r="N28" s="11">
        <v>395000000</v>
      </c>
      <c r="O28" s="11">
        <v>387000000</v>
      </c>
      <c r="P28" s="11">
        <v>352000000</v>
      </c>
      <c r="Q28" s="11">
        <v>385000000</v>
      </c>
      <c r="R28" s="11">
        <v>414000000</v>
      </c>
      <c r="S28" s="11">
        <v>428000000</v>
      </c>
      <c r="T28" s="11">
        <v>108000000</v>
      </c>
      <c r="U28" s="11">
        <v>734000000</v>
      </c>
      <c r="V28" s="11">
        <v>458000000</v>
      </c>
      <c r="W28" s="11">
        <v>774000000</v>
      </c>
      <c r="X28" s="11">
        <v>933000000</v>
      </c>
      <c r="Y28" s="11">
        <v>1187000000</v>
      </c>
      <c r="Z28" s="11">
        <v>1125000000</v>
      </c>
      <c r="AA28" s="68">
        <v>1341000000</v>
      </c>
      <c r="AB28" s="68">
        <v>1424000000</v>
      </c>
      <c r="AC28" s="68">
        <v>1520000000</v>
      </c>
      <c r="AD28" s="68">
        <v>1648000000</v>
      </c>
      <c r="AE28" s="68">
        <v>1755000000</v>
      </c>
    </row>
    <row r="29" spans="1:35" ht="20" customHeight="1" thickTop="1" x14ac:dyDescent="0.25">
      <c r="A29" s="14" t="s">
        <v>101</v>
      </c>
      <c r="B29" s="1"/>
      <c r="C29" s="15">
        <f>(C28/B28)-1</f>
        <v>1.464568731225862</v>
      </c>
      <c r="D29" s="15">
        <f>(D28/C28)-1</f>
        <v>-0.72946871118643286</v>
      </c>
      <c r="E29" s="15">
        <f>(E28/D28)-1</f>
        <v>0.73616236162361615</v>
      </c>
      <c r="F29" s="15">
        <f t="shared" ref="F29:Z29" si="10">(F28/E28)-1</f>
        <v>6.5862639942663614E-2</v>
      </c>
      <c r="G29" s="15">
        <f t="shared" si="10"/>
        <v>-3.4449777406789095</v>
      </c>
      <c r="H29" s="15">
        <f t="shared" si="10"/>
        <v>-1.107750813204738</v>
      </c>
      <c r="I29" s="15">
        <f t="shared" si="10"/>
        <v>4.4295018482661499</v>
      </c>
      <c r="J29" s="15">
        <f t="shared" si="10"/>
        <v>1.0731561030961259</v>
      </c>
      <c r="K29" s="15">
        <f t="shared" si="10"/>
        <v>3.0533961983845872</v>
      </c>
      <c r="L29" s="15">
        <f t="shared" si="10"/>
        <v>-0.38294872116373235</v>
      </c>
      <c r="M29" s="15">
        <f t="shared" si="10"/>
        <v>-0.16843816431161684</v>
      </c>
      <c r="N29" s="15">
        <f t="shared" si="10"/>
        <v>0.48496240601503748</v>
      </c>
      <c r="O29" s="15">
        <f t="shared" si="10"/>
        <v>-2.0253164556962022E-2</v>
      </c>
      <c r="P29" s="15">
        <f t="shared" si="10"/>
        <v>-9.0439276485788089E-2</v>
      </c>
      <c r="Q29" s="15">
        <f t="shared" si="10"/>
        <v>9.375E-2</v>
      </c>
      <c r="R29" s="15">
        <f t="shared" si="10"/>
        <v>7.5324675324675239E-2</v>
      </c>
      <c r="S29" s="15">
        <f t="shared" si="10"/>
        <v>3.3816425120772875E-2</v>
      </c>
      <c r="T29" s="15">
        <f t="shared" si="10"/>
        <v>-0.74766355140186924</v>
      </c>
      <c r="U29" s="15">
        <f t="shared" si="10"/>
        <v>5.7962962962962967</v>
      </c>
      <c r="V29" s="15">
        <f t="shared" si="10"/>
        <v>-0.37602179836512262</v>
      </c>
      <c r="W29" s="15">
        <f t="shared" si="10"/>
        <v>0.68995633187772931</v>
      </c>
      <c r="X29" s="15">
        <f t="shared" si="10"/>
        <v>0.20542635658914721</v>
      </c>
      <c r="Y29" s="15">
        <f t="shared" si="10"/>
        <v>0.27224008574490899</v>
      </c>
      <c r="Z29" s="15">
        <f t="shared" si="10"/>
        <v>-5.2232518955349638E-2</v>
      </c>
      <c r="AA29" s="16">
        <f t="shared" ref="AA29" si="11">(AA28/Z28)-1</f>
        <v>0.19199999999999995</v>
      </c>
      <c r="AB29" s="16">
        <f t="shared" ref="AB29" si="12">(AB28/AA28)-1</f>
        <v>6.1894108873974618E-2</v>
      </c>
      <c r="AC29" s="16">
        <f t="shared" ref="AC29" si="13">(AC28/AB28)-1</f>
        <v>6.7415730337078594E-2</v>
      </c>
      <c r="AD29" s="16">
        <f t="shared" ref="AD29" si="14">(AD28/AC28)-1</f>
        <v>8.4210526315789513E-2</v>
      </c>
      <c r="AE29" s="16">
        <f t="shared" ref="AE29" si="15">(AE28/AD28)-1</f>
        <v>6.4927184466019527E-2</v>
      </c>
    </row>
    <row r="30" spans="1:35" ht="19" x14ac:dyDescent="0.25">
      <c r="A30" s="5" t="s">
        <v>23</v>
      </c>
      <c r="B30" s="2">
        <v>7.7499999999999999E-2</v>
      </c>
      <c r="C30" s="2">
        <v>0.1358</v>
      </c>
      <c r="D30" s="2">
        <v>2.8000000000000001E-2</v>
      </c>
      <c r="E30" s="2">
        <v>4.7199999999999999E-2</v>
      </c>
      <c r="F30" s="2">
        <v>5.3999999999999999E-2</v>
      </c>
      <c r="G30" s="2">
        <v>-0.17879999999999999</v>
      </c>
      <c r="H30" s="2">
        <v>2.1000000000000001E-2</v>
      </c>
      <c r="I30" s="2">
        <v>7.0099999999999996E-2</v>
      </c>
      <c r="J30" s="2">
        <v>7.7100000000000002E-2</v>
      </c>
      <c r="K30" s="2">
        <v>0.21279999999999999</v>
      </c>
      <c r="L30" s="2">
        <v>8.77E-2</v>
      </c>
      <c r="M30" s="2">
        <v>7.8E-2</v>
      </c>
      <c r="N30" s="2">
        <v>0.1236</v>
      </c>
      <c r="O30" s="2">
        <v>0.11260000000000001</v>
      </c>
      <c r="P30" s="2">
        <v>0.1129</v>
      </c>
      <c r="Q30" s="2">
        <v>0.11990000000000001</v>
      </c>
      <c r="R30" s="2">
        <v>0.1183</v>
      </c>
      <c r="S30" s="2">
        <v>0.1258</v>
      </c>
      <c r="T30" s="2">
        <v>2.9100000000000001E-2</v>
      </c>
      <c r="U30" s="2">
        <v>0.18509999999999999</v>
      </c>
      <c r="V30" s="2">
        <v>0.1071</v>
      </c>
      <c r="W30" s="2">
        <v>0.18160000000000001</v>
      </c>
      <c r="X30" s="2">
        <v>0.1658</v>
      </c>
      <c r="Y30" s="2">
        <v>0.20169999999999999</v>
      </c>
      <c r="Z30" s="2">
        <v>0.1807</v>
      </c>
      <c r="AA30" s="69">
        <f>AA28/AA3</f>
        <v>0.36048387096774193</v>
      </c>
      <c r="AB30" s="69">
        <f t="shared" ref="AB30:AE30" si="16">AB28/AB3</f>
        <v>0.36494105586878522</v>
      </c>
      <c r="AC30" s="69">
        <f t="shared" si="16"/>
        <v>0.37127503663898387</v>
      </c>
      <c r="AD30" s="69">
        <f t="shared" si="16"/>
        <v>0.38325581395348834</v>
      </c>
      <c r="AE30" s="69">
        <f t="shared" si="16"/>
        <v>0.39</v>
      </c>
    </row>
    <row r="31" spans="1:35" ht="19" x14ac:dyDescent="0.25">
      <c r="A31" s="5" t="s">
        <v>24</v>
      </c>
      <c r="B31" s="12">
        <v>0.12</v>
      </c>
      <c r="C31" s="12">
        <v>0.28999999999999998</v>
      </c>
      <c r="D31" s="12">
        <v>7.0000000000000007E-2</v>
      </c>
      <c r="E31" s="12">
        <v>0.11</v>
      </c>
      <c r="F31" s="12">
        <v>0.16</v>
      </c>
      <c r="G31" s="12">
        <v>-0.45</v>
      </c>
      <c r="H31" s="12">
        <v>0.04</v>
      </c>
      <c r="I31" s="12">
        <v>0.21</v>
      </c>
      <c r="J31" s="12">
        <v>0.32</v>
      </c>
      <c r="K31" s="12">
        <v>1.1499999999999999</v>
      </c>
      <c r="L31" s="12">
        <v>0.52</v>
      </c>
      <c r="M31" s="12">
        <v>0.41</v>
      </c>
      <c r="N31" s="12">
        <v>0.64</v>
      </c>
      <c r="O31" s="12">
        <v>0.72</v>
      </c>
      <c r="P31" s="12">
        <v>0.68</v>
      </c>
      <c r="Q31" s="12">
        <v>0.75</v>
      </c>
      <c r="R31" s="12">
        <v>0.8</v>
      </c>
      <c r="S31" s="12">
        <v>0.83</v>
      </c>
      <c r="T31" s="12">
        <v>0.21</v>
      </c>
      <c r="U31" s="12">
        <v>1.44</v>
      </c>
      <c r="V31" s="12">
        <v>0.91</v>
      </c>
      <c r="W31" s="12">
        <v>1.54</v>
      </c>
      <c r="X31" s="12">
        <v>1.86</v>
      </c>
      <c r="Y31" s="12">
        <v>2.37</v>
      </c>
      <c r="Z31" s="12">
        <v>2.2799999999999998</v>
      </c>
      <c r="AA31" s="70">
        <v>2.73</v>
      </c>
      <c r="AB31" s="70">
        <v>2.9</v>
      </c>
      <c r="AC31" s="70">
        <v>3.1</v>
      </c>
      <c r="AD31" s="70">
        <v>3.36</v>
      </c>
      <c r="AE31" s="70">
        <v>3.58</v>
      </c>
    </row>
    <row r="32" spans="1:35" ht="19" x14ac:dyDescent="0.25">
      <c r="A32" s="5" t="s">
        <v>25</v>
      </c>
      <c r="B32" s="12">
        <v>0.12</v>
      </c>
      <c r="C32" s="12">
        <v>0.28999999999999998</v>
      </c>
      <c r="D32" s="12">
        <v>7.0000000000000007E-2</v>
      </c>
      <c r="E32" s="12">
        <v>0.11</v>
      </c>
      <c r="F32" s="12">
        <v>0.16</v>
      </c>
      <c r="G32" s="12">
        <v>-0.45</v>
      </c>
      <c r="H32" s="12">
        <v>0.04</v>
      </c>
      <c r="I32" s="12">
        <v>0.21</v>
      </c>
      <c r="J32" s="12">
        <v>0.32</v>
      </c>
      <c r="K32" s="12">
        <v>1.1499999999999999</v>
      </c>
      <c r="L32" s="12">
        <v>0.52</v>
      </c>
      <c r="M32" s="12">
        <v>0.41</v>
      </c>
      <c r="N32" s="12">
        <v>0.64</v>
      </c>
      <c r="O32" s="12">
        <v>0.72</v>
      </c>
      <c r="P32" s="12">
        <v>0.68</v>
      </c>
      <c r="Q32" s="12">
        <v>0.75</v>
      </c>
      <c r="R32" s="12">
        <v>0.8</v>
      </c>
      <c r="S32" s="12">
        <v>0.83</v>
      </c>
      <c r="T32" s="12">
        <v>0.21</v>
      </c>
      <c r="U32" s="12">
        <v>1.44</v>
      </c>
      <c r="V32" s="12">
        <v>0.91</v>
      </c>
      <c r="W32" s="12">
        <v>1.54</v>
      </c>
      <c r="X32" s="12">
        <v>1.86</v>
      </c>
      <c r="Y32" s="12">
        <v>2.37</v>
      </c>
      <c r="Z32" s="12">
        <v>2.25</v>
      </c>
    </row>
    <row r="33" spans="1:26" ht="19" x14ac:dyDescent="0.25">
      <c r="A33" s="5" t="s">
        <v>26</v>
      </c>
      <c r="B33" s="1">
        <v>299614287</v>
      </c>
      <c r="C33" s="1">
        <v>300519768</v>
      </c>
      <c r="D33" s="1">
        <v>332942856</v>
      </c>
      <c r="E33" s="1">
        <v>358133334</v>
      </c>
      <c r="F33" s="1">
        <v>250222500</v>
      </c>
      <c r="G33" s="1">
        <v>235295172</v>
      </c>
      <c r="H33" s="1">
        <v>273900000</v>
      </c>
      <c r="I33" s="1">
        <v>243057354</v>
      </c>
      <c r="J33" s="1">
        <v>312769671</v>
      </c>
      <c r="K33" s="1">
        <v>347920134</v>
      </c>
      <c r="L33" s="1">
        <v>571087815</v>
      </c>
      <c r="M33" s="1">
        <v>615000000</v>
      </c>
      <c r="N33" s="1">
        <v>609000000</v>
      </c>
      <c r="O33" s="1">
        <v>528000000</v>
      </c>
      <c r="P33" s="1">
        <v>504900000</v>
      </c>
      <c r="Q33" s="1">
        <v>500700000</v>
      </c>
      <c r="R33" s="1">
        <v>506700000</v>
      </c>
      <c r="S33" s="1">
        <v>501900000</v>
      </c>
      <c r="T33" s="1">
        <v>495600000</v>
      </c>
      <c r="U33" s="1">
        <v>499200000</v>
      </c>
      <c r="V33" s="1">
        <v>495900000</v>
      </c>
      <c r="W33" s="1">
        <v>494700000</v>
      </c>
      <c r="X33" s="1">
        <v>493200000</v>
      </c>
      <c r="Y33" s="1">
        <v>493200000</v>
      </c>
      <c r="Z33" s="1">
        <v>493200000</v>
      </c>
    </row>
    <row r="34" spans="1:26" ht="19" x14ac:dyDescent="0.25">
      <c r="A34" s="5" t="s">
        <v>27</v>
      </c>
      <c r="B34" s="1">
        <v>299614287</v>
      </c>
      <c r="C34" s="1">
        <v>300519768</v>
      </c>
      <c r="D34" s="1">
        <v>332942856</v>
      </c>
      <c r="E34" s="1">
        <v>366272727</v>
      </c>
      <c r="F34" s="1">
        <v>266137500</v>
      </c>
      <c r="G34" s="1">
        <v>235295172</v>
      </c>
      <c r="H34" s="1">
        <v>273900000</v>
      </c>
      <c r="I34" s="1">
        <v>289963158</v>
      </c>
      <c r="J34" s="1">
        <v>401662104</v>
      </c>
      <c r="K34" s="1">
        <v>449480637</v>
      </c>
      <c r="L34" s="1">
        <v>613544586</v>
      </c>
      <c r="M34" s="1">
        <v>645000000</v>
      </c>
      <c r="N34" s="1">
        <v>621000000</v>
      </c>
      <c r="O34" s="1">
        <v>540000000</v>
      </c>
      <c r="P34" s="1">
        <v>517800000</v>
      </c>
      <c r="Q34" s="1">
        <v>513900000</v>
      </c>
      <c r="R34" s="1">
        <v>519000000</v>
      </c>
      <c r="S34" s="1">
        <v>513900000</v>
      </c>
      <c r="T34" s="1">
        <v>506400000</v>
      </c>
      <c r="U34" s="1">
        <v>508800000</v>
      </c>
      <c r="V34" s="1">
        <v>503100000</v>
      </c>
      <c r="W34" s="1">
        <v>501000000</v>
      </c>
      <c r="X34" s="1">
        <v>500700000</v>
      </c>
      <c r="Y34" s="1">
        <v>500700000</v>
      </c>
      <c r="Z34" s="1">
        <v>500700000</v>
      </c>
    </row>
    <row r="35" spans="1:26" ht="20" customHeight="1" x14ac:dyDescent="0.25">
      <c r="A35" s="14" t="s">
        <v>102</v>
      </c>
      <c r="B35" s="1"/>
      <c r="C35" s="22">
        <f>(C34-B34)/B34</f>
        <v>3.0221556156966572E-3</v>
      </c>
      <c r="D35" s="22">
        <f t="shared" ref="D35:Z35" si="17">(D34-C34)/C34</f>
        <v>0.10789003404261913</v>
      </c>
      <c r="E35" s="22">
        <f t="shared" si="17"/>
        <v>0.1001068814042972</v>
      </c>
      <c r="F35" s="22">
        <f t="shared" si="17"/>
        <v>-0.27338979841652256</v>
      </c>
      <c r="G35" s="22">
        <f t="shared" si="17"/>
        <v>-0.11588869663237988</v>
      </c>
      <c r="H35" s="22">
        <f t="shared" si="17"/>
        <v>0.16406978380329879</v>
      </c>
      <c r="I35" s="22">
        <f t="shared" si="17"/>
        <v>5.8646067907995619E-2</v>
      </c>
      <c r="J35" s="22">
        <f t="shared" si="17"/>
        <v>0.3852177179005617</v>
      </c>
      <c r="K35" s="22">
        <f t="shared" si="17"/>
        <v>0.11905164197417041</v>
      </c>
      <c r="L35" s="22">
        <f t="shared" si="17"/>
        <v>0.36500782346270461</v>
      </c>
      <c r="M35" s="22">
        <f t="shared" si="17"/>
        <v>5.1268342542264728E-2</v>
      </c>
      <c r="N35" s="22">
        <f t="shared" si="17"/>
        <v>-3.7209302325581395E-2</v>
      </c>
      <c r="O35" s="22">
        <f t="shared" si="17"/>
        <v>-0.13043478260869565</v>
      </c>
      <c r="P35" s="22">
        <f t="shared" si="17"/>
        <v>-4.1111111111111112E-2</v>
      </c>
      <c r="Q35" s="22">
        <f t="shared" si="17"/>
        <v>-7.5318655851680186E-3</v>
      </c>
      <c r="R35" s="22">
        <f t="shared" si="17"/>
        <v>9.9241097489784005E-3</v>
      </c>
      <c r="S35" s="22">
        <f t="shared" si="17"/>
        <v>-9.8265895953757228E-3</v>
      </c>
      <c r="T35" s="22">
        <f t="shared" si="17"/>
        <v>-1.4594279042615295E-2</v>
      </c>
      <c r="U35" s="22">
        <f t="shared" si="17"/>
        <v>4.7393364928909956E-3</v>
      </c>
      <c r="V35" s="22">
        <f t="shared" si="17"/>
        <v>-1.1202830188679245E-2</v>
      </c>
      <c r="W35" s="22">
        <f t="shared" si="17"/>
        <v>-4.1741204531902205E-3</v>
      </c>
      <c r="X35" s="22">
        <f t="shared" si="17"/>
        <v>-5.9880239520958083E-4</v>
      </c>
      <c r="Y35" s="22">
        <f t="shared" si="17"/>
        <v>0</v>
      </c>
      <c r="Z35" s="22">
        <f t="shared" si="17"/>
        <v>0</v>
      </c>
    </row>
    <row r="36" spans="1:2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2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26" ht="19" x14ac:dyDescent="0.25">
      <c r="A38" s="5" t="s">
        <v>30</v>
      </c>
      <c r="B38" s="1" t="s">
        <v>91</v>
      </c>
      <c r="C38" s="1" t="s">
        <v>91</v>
      </c>
      <c r="D38" s="1" t="s">
        <v>91</v>
      </c>
      <c r="E38" s="1">
        <v>293731000</v>
      </c>
      <c r="F38" s="1">
        <v>204271000</v>
      </c>
      <c r="G38" s="1">
        <v>148929000</v>
      </c>
      <c r="H38" s="1">
        <v>58186000</v>
      </c>
      <c r="I38" s="1">
        <v>165237000</v>
      </c>
      <c r="J38" s="1">
        <v>321995000</v>
      </c>
      <c r="K38" s="1">
        <v>1325314000</v>
      </c>
      <c r="L38" s="1">
        <v>565760000</v>
      </c>
      <c r="M38" s="1">
        <v>594000000</v>
      </c>
      <c r="N38" s="1">
        <v>315000000</v>
      </c>
      <c r="O38" s="1">
        <v>506000000</v>
      </c>
      <c r="P38" s="1">
        <v>497000000</v>
      </c>
      <c r="Q38" s="1">
        <v>425000000</v>
      </c>
      <c r="R38" s="1">
        <v>427000000</v>
      </c>
      <c r="S38" s="1">
        <v>301000000</v>
      </c>
      <c r="T38" s="1">
        <v>403000000</v>
      </c>
      <c r="U38" s="1">
        <v>377000000</v>
      </c>
      <c r="V38" s="1">
        <v>545000000</v>
      </c>
      <c r="W38" s="1">
        <v>332000000</v>
      </c>
      <c r="X38" s="1">
        <v>2745000000</v>
      </c>
      <c r="Y38" s="1">
        <v>393000000</v>
      </c>
      <c r="Z38" s="1">
        <v>502000000</v>
      </c>
    </row>
    <row r="39" spans="1:26" ht="19" x14ac:dyDescent="0.25">
      <c r="A39" s="5" t="s">
        <v>31</v>
      </c>
      <c r="B39" s="1" t="s">
        <v>91</v>
      </c>
      <c r="C39" s="1" t="s">
        <v>91</v>
      </c>
      <c r="D39" s="1" t="s">
        <v>91</v>
      </c>
      <c r="E39" s="1">
        <v>228029000</v>
      </c>
      <c r="F39" s="1">
        <v>240799000</v>
      </c>
      <c r="G39" s="1">
        <v>209469000</v>
      </c>
      <c r="H39" s="1">
        <v>203513000</v>
      </c>
      <c r="I39" s="1">
        <v>179369000</v>
      </c>
      <c r="J39" s="1">
        <v>1628209000</v>
      </c>
      <c r="K39" s="1" t="s">
        <v>91</v>
      </c>
      <c r="L39" s="1">
        <v>227305000</v>
      </c>
      <c r="M39" s="1">
        <v>308000000</v>
      </c>
      <c r="N39" s="1">
        <v>253000000</v>
      </c>
      <c r="O39" s="1">
        <v>279000000</v>
      </c>
      <c r="P39" s="1">
        <v>223000000</v>
      </c>
      <c r="Q39" s="1">
        <v>162000000</v>
      </c>
      <c r="R39" s="1">
        <v>174000000</v>
      </c>
      <c r="S39" s="1">
        <v>201000000</v>
      </c>
      <c r="T39" s="1">
        <v>245000000</v>
      </c>
      <c r="U39" s="1">
        <v>235000000</v>
      </c>
      <c r="V39" s="1">
        <v>268000000</v>
      </c>
      <c r="W39" s="1">
        <v>291000000</v>
      </c>
      <c r="X39" s="1">
        <v>195000000</v>
      </c>
      <c r="Y39" s="1">
        <v>208000000</v>
      </c>
      <c r="Z39" s="1">
        <v>181000000</v>
      </c>
    </row>
    <row r="40" spans="1:26" ht="19" x14ac:dyDescent="0.25">
      <c r="A40" s="5" t="s">
        <v>32</v>
      </c>
      <c r="B40" s="1" t="s">
        <v>91</v>
      </c>
      <c r="C40" s="1" t="s">
        <v>91</v>
      </c>
      <c r="D40" s="1" t="s">
        <v>91</v>
      </c>
      <c r="E40" s="1">
        <v>521760000</v>
      </c>
      <c r="F40" s="1">
        <v>445070000</v>
      </c>
      <c r="G40" s="1">
        <v>358398000</v>
      </c>
      <c r="H40" s="1">
        <v>261699000</v>
      </c>
      <c r="I40" s="1">
        <v>344606000</v>
      </c>
      <c r="J40" s="1">
        <v>1950204000</v>
      </c>
      <c r="K40" s="1">
        <v>1325314000</v>
      </c>
      <c r="L40" s="1">
        <v>793065000</v>
      </c>
      <c r="M40" s="1">
        <v>902000000</v>
      </c>
      <c r="N40" s="1">
        <v>568000000</v>
      </c>
      <c r="O40" s="1">
        <v>785000000</v>
      </c>
      <c r="P40" s="1">
        <v>720000000</v>
      </c>
      <c r="Q40" s="1">
        <v>587000000</v>
      </c>
      <c r="R40" s="1">
        <v>601000000</v>
      </c>
      <c r="S40" s="1">
        <v>502000000</v>
      </c>
      <c r="T40" s="1">
        <v>648000000</v>
      </c>
      <c r="U40" s="1">
        <v>612000000</v>
      </c>
      <c r="V40" s="1">
        <v>813000000</v>
      </c>
      <c r="W40" s="1">
        <v>623000000</v>
      </c>
      <c r="X40" s="1">
        <v>2940000000</v>
      </c>
      <c r="Y40" s="1">
        <v>601000000</v>
      </c>
      <c r="Z40" s="1">
        <v>683000000</v>
      </c>
    </row>
    <row r="41" spans="1:26" ht="19" x14ac:dyDescent="0.25">
      <c r="A41" s="5" t="s">
        <v>33</v>
      </c>
      <c r="B41" s="1" t="s">
        <v>91</v>
      </c>
      <c r="C41" s="1" t="s">
        <v>91</v>
      </c>
      <c r="D41" s="1" t="s">
        <v>91</v>
      </c>
      <c r="E41" s="1">
        <v>228993000</v>
      </c>
      <c r="F41" s="1">
        <v>177745000</v>
      </c>
      <c r="G41" s="1">
        <v>119136000</v>
      </c>
      <c r="H41" s="1">
        <v>107487000</v>
      </c>
      <c r="I41" s="1">
        <v>207650000</v>
      </c>
      <c r="J41" s="1">
        <v>233266000</v>
      </c>
      <c r="K41" s="1">
        <v>249524000</v>
      </c>
      <c r="L41" s="1">
        <v>338564000</v>
      </c>
      <c r="M41" s="1">
        <v>301000000</v>
      </c>
      <c r="N41" s="1">
        <v>298000000</v>
      </c>
      <c r="O41" s="1">
        <v>308000000</v>
      </c>
      <c r="P41" s="1">
        <v>333000000</v>
      </c>
      <c r="Q41" s="1">
        <v>393000000</v>
      </c>
      <c r="R41" s="1">
        <v>389000000</v>
      </c>
      <c r="S41" s="1">
        <v>316000000</v>
      </c>
      <c r="T41" s="1">
        <v>429000000</v>
      </c>
      <c r="U41" s="1">
        <v>423000000</v>
      </c>
      <c r="V41" s="1">
        <v>384000000</v>
      </c>
      <c r="W41" s="1">
        <v>422000000</v>
      </c>
      <c r="X41" s="1">
        <v>566000000</v>
      </c>
      <c r="Y41" s="1">
        <v>588000000</v>
      </c>
      <c r="Z41" s="1">
        <v>677000000</v>
      </c>
    </row>
    <row r="42" spans="1:26"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row>
    <row r="43" spans="1:26" ht="19" x14ac:dyDescent="0.25">
      <c r="A43" s="5" t="s">
        <v>35</v>
      </c>
      <c r="B43" s="1" t="s">
        <v>91</v>
      </c>
      <c r="C43" s="1" t="s">
        <v>91</v>
      </c>
      <c r="D43" s="1" t="s">
        <v>91</v>
      </c>
      <c r="E43" s="1">
        <v>64419000</v>
      </c>
      <c r="F43" s="1">
        <v>74191000</v>
      </c>
      <c r="G43" s="1">
        <v>52083000</v>
      </c>
      <c r="H43" s="1">
        <v>37011000</v>
      </c>
      <c r="I43" s="1">
        <v>44707000</v>
      </c>
      <c r="J43" s="1">
        <v>129076000</v>
      </c>
      <c r="K43" s="1">
        <v>107179000</v>
      </c>
      <c r="L43" s="1">
        <v>4303823000</v>
      </c>
      <c r="M43" s="1">
        <v>2251000000</v>
      </c>
      <c r="N43" s="1">
        <v>7644000000</v>
      </c>
      <c r="O43" s="1">
        <v>5480000000</v>
      </c>
      <c r="P43" s="1">
        <v>439000000</v>
      </c>
      <c r="Q43" s="1">
        <v>2183000000</v>
      </c>
      <c r="R43" s="1">
        <v>2410000000</v>
      </c>
      <c r="S43" s="1">
        <v>2466000000</v>
      </c>
      <c r="T43" s="1">
        <v>3483000000</v>
      </c>
      <c r="U43" s="1">
        <v>4494000000</v>
      </c>
      <c r="V43" s="1">
        <v>5173000000</v>
      </c>
      <c r="W43" s="1">
        <v>3245000000</v>
      </c>
      <c r="X43" s="1">
        <v>4154000000</v>
      </c>
      <c r="Y43" s="1">
        <v>6234000000</v>
      </c>
      <c r="Z43" s="1">
        <v>7244000000</v>
      </c>
    </row>
    <row r="44" spans="1:26" ht="19" x14ac:dyDescent="0.25">
      <c r="A44" s="6" t="s">
        <v>36</v>
      </c>
      <c r="B44" s="10" t="s">
        <v>91</v>
      </c>
      <c r="C44" s="10" t="s">
        <v>91</v>
      </c>
      <c r="D44" s="10" t="s">
        <v>91</v>
      </c>
      <c r="E44" s="10">
        <v>815172000</v>
      </c>
      <c r="F44" s="10">
        <v>697006000</v>
      </c>
      <c r="G44" s="10">
        <v>529617000</v>
      </c>
      <c r="H44" s="10">
        <v>406197000</v>
      </c>
      <c r="I44" s="10">
        <v>596963000</v>
      </c>
      <c r="J44" s="10">
        <v>2312546000</v>
      </c>
      <c r="K44" s="10">
        <v>1682017000</v>
      </c>
      <c r="L44" s="10">
        <v>5435452000</v>
      </c>
      <c r="M44" s="10">
        <v>3454000000</v>
      </c>
      <c r="N44" s="10">
        <v>8510000000</v>
      </c>
      <c r="O44" s="10">
        <v>6573000000</v>
      </c>
      <c r="P44" s="10">
        <v>1492000000</v>
      </c>
      <c r="Q44" s="10">
        <v>3163000000</v>
      </c>
      <c r="R44" s="10">
        <v>3400000000</v>
      </c>
      <c r="S44" s="10">
        <v>3284000000</v>
      </c>
      <c r="T44" s="10">
        <v>4560000000</v>
      </c>
      <c r="U44" s="10">
        <v>5529000000</v>
      </c>
      <c r="V44" s="10">
        <v>6370000000</v>
      </c>
      <c r="W44" s="10">
        <v>4290000000</v>
      </c>
      <c r="X44" s="10">
        <v>7660000000</v>
      </c>
      <c r="Y44" s="10">
        <v>7423000000</v>
      </c>
      <c r="Z44" s="10">
        <v>8604000000</v>
      </c>
    </row>
    <row r="45" spans="1:26" ht="19" x14ac:dyDescent="0.25">
      <c r="A45" s="5" t="s">
        <v>37</v>
      </c>
      <c r="B45" s="1" t="s">
        <v>91</v>
      </c>
      <c r="C45" s="1" t="s">
        <v>91</v>
      </c>
      <c r="D45" s="1" t="s">
        <v>91</v>
      </c>
      <c r="E45" s="1">
        <v>378833000</v>
      </c>
      <c r="F45" s="1">
        <v>361225000</v>
      </c>
      <c r="G45" s="1">
        <v>242943000</v>
      </c>
      <c r="H45" s="1">
        <v>173840000</v>
      </c>
      <c r="I45" s="1">
        <v>122576000</v>
      </c>
      <c r="J45" s="1">
        <v>65269000</v>
      </c>
      <c r="K45" s="1">
        <v>64523000</v>
      </c>
      <c r="L45" s="1">
        <v>182943000</v>
      </c>
      <c r="M45" s="1">
        <v>164000000</v>
      </c>
      <c r="N45" s="1">
        <v>164000000</v>
      </c>
      <c r="O45" s="1">
        <v>193000000</v>
      </c>
      <c r="P45" s="1">
        <v>211000000</v>
      </c>
      <c r="Q45" s="1">
        <v>268000000</v>
      </c>
      <c r="R45" s="1">
        <v>292000000</v>
      </c>
      <c r="S45" s="1">
        <v>323000000</v>
      </c>
      <c r="T45" s="1">
        <v>362000000</v>
      </c>
      <c r="U45" s="1">
        <v>400000000</v>
      </c>
      <c r="V45" s="1">
        <v>376000000</v>
      </c>
      <c r="W45" s="1">
        <v>730000000</v>
      </c>
      <c r="X45" s="1">
        <v>856000000</v>
      </c>
      <c r="Y45" s="1">
        <v>875000000</v>
      </c>
      <c r="Z45" s="1">
        <v>976000000</v>
      </c>
    </row>
    <row r="46" spans="1:26" ht="19" x14ac:dyDescent="0.25">
      <c r="A46" s="5" t="s">
        <v>38</v>
      </c>
      <c r="B46" s="1" t="s">
        <v>91</v>
      </c>
      <c r="C46" s="1" t="s">
        <v>91</v>
      </c>
      <c r="D46" s="1" t="s">
        <v>91</v>
      </c>
      <c r="E46" s="1" t="s">
        <v>91</v>
      </c>
      <c r="F46" s="1" t="s">
        <v>91</v>
      </c>
      <c r="G46" s="1" t="s">
        <v>91</v>
      </c>
      <c r="H46" s="1" t="s">
        <v>91</v>
      </c>
      <c r="I46" s="1" t="s">
        <v>91</v>
      </c>
      <c r="J46" s="1">
        <v>1028746000</v>
      </c>
      <c r="K46" s="1">
        <v>980736000</v>
      </c>
      <c r="L46" s="1">
        <v>4492422000</v>
      </c>
      <c r="M46" s="1">
        <v>4800000000</v>
      </c>
      <c r="N46" s="1">
        <v>5127000000</v>
      </c>
      <c r="O46" s="1">
        <v>5061000000</v>
      </c>
      <c r="P46" s="1">
        <v>5335000000</v>
      </c>
      <c r="Q46" s="1">
        <v>6186000000</v>
      </c>
      <c r="R46" s="1">
        <v>5538000000</v>
      </c>
      <c r="S46" s="1">
        <v>5395000000</v>
      </c>
      <c r="T46" s="1">
        <v>6027000000</v>
      </c>
      <c r="U46" s="1">
        <v>6586000000</v>
      </c>
      <c r="V46" s="1">
        <v>6363000000</v>
      </c>
      <c r="W46" s="1">
        <v>6366000000</v>
      </c>
      <c r="X46" s="1">
        <v>6850000000</v>
      </c>
      <c r="Y46" s="1">
        <v>8433000000</v>
      </c>
      <c r="Z46" s="1">
        <v>8099000000</v>
      </c>
    </row>
    <row r="47" spans="1:26" ht="19" x14ac:dyDescent="0.25">
      <c r="A47" s="5" t="s">
        <v>39</v>
      </c>
      <c r="B47" s="1" t="s">
        <v>91</v>
      </c>
      <c r="C47" s="1" t="s">
        <v>91</v>
      </c>
      <c r="D47" s="1" t="s">
        <v>91</v>
      </c>
      <c r="E47" s="1" t="s">
        <v>91</v>
      </c>
      <c r="F47" s="1">
        <v>16643000</v>
      </c>
      <c r="G47" s="1">
        <v>871000</v>
      </c>
      <c r="H47" s="1">
        <v>182172000</v>
      </c>
      <c r="I47" s="1">
        <v>1177371000</v>
      </c>
      <c r="J47" s="1">
        <v>199619000</v>
      </c>
      <c r="K47" s="1">
        <v>181612000</v>
      </c>
      <c r="L47" s="1">
        <v>1582864000</v>
      </c>
      <c r="M47" s="1">
        <v>1631000000</v>
      </c>
      <c r="N47" s="1">
        <v>1719000000</v>
      </c>
      <c r="O47" s="1">
        <v>1648000000</v>
      </c>
      <c r="P47" s="1">
        <v>1650000000</v>
      </c>
      <c r="Q47" s="1">
        <v>2386000000</v>
      </c>
      <c r="R47" s="1">
        <v>2077000000</v>
      </c>
      <c r="S47" s="1">
        <v>1959000000</v>
      </c>
      <c r="T47" s="1">
        <v>2094000000</v>
      </c>
      <c r="U47" s="1">
        <v>2468000000</v>
      </c>
      <c r="V47" s="1">
        <v>2300000000</v>
      </c>
      <c r="W47" s="1">
        <v>2249000000</v>
      </c>
      <c r="X47" s="1">
        <v>2255000000</v>
      </c>
      <c r="Y47" s="1">
        <v>2813000000</v>
      </c>
      <c r="Z47" s="1">
        <v>2581000000</v>
      </c>
    </row>
    <row r="48" spans="1:26" ht="19" x14ac:dyDescent="0.25">
      <c r="A48" s="5" t="s">
        <v>40</v>
      </c>
      <c r="B48" s="1" t="s">
        <v>91</v>
      </c>
      <c r="C48" s="1" t="s">
        <v>91</v>
      </c>
      <c r="D48" s="1" t="s">
        <v>91</v>
      </c>
      <c r="E48" s="1" t="s">
        <v>91</v>
      </c>
      <c r="F48" s="1">
        <v>16643000</v>
      </c>
      <c r="G48" s="1">
        <v>871000</v>
      </c>
      <c r="H48" s="1">
        <v>182172000</v>
      </c>
      <c r="I48" s="1">
        <v>1177371000</v>
      </c>
      <c r="J48" s="1">
        <v>1228365000</v>
      </c>
      <c r="K48" s="1">
        <v>1162348000</v>
      </c>
      <c r="L48" s="1">
        <v>6075286000</v>
      </c>
      <c r="M48" s="1">
        <v>6431000000</v>
      </c>
      <c r="N48" s="1">
        <v>6846000000</v>
      </c>
      <c r="O48" s="1">
        <v>6709000000</v>
      </c>
      <c r="P48" s="1">
        <v>6985000000</v>
      </c>
      <c r="Q48" s="1">
        <v>8572000000</v>
      </c>
      <c r="R48" s="1">
        <v>7615000000</v>
      </c>
      <c r="S48" s="1">
        <v>7354000000</v>
      </c>
      <c r="T48" s="1">
        <v>8121000000</v>
      </c>
      <c r="U48" s="1">
        <v>9054000000</v>
      </c>
      <c r="V48" s="1">
        <v>8663000000</v>
      </c>
      <c r="W48" s="1">
        <v>8615000000</v>
      </c>
      <c r="X48" s="1">
        <v>9105000000</v>
      </c>
      <c r="Y48" s="1">
        <v>11246000000</v>
      </c>
      <c r="Z48" s="1">
        <v>10680000000</v>
      </c>
    </row>
    <row r="49" spans="1:26"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row>
    <row r="50" spans="1:26" ht="19" x14ac:dyDescent="0.25">
      <c r="A50" s="5" t="s">
        <v>42</v>
      </c>
      <c r="B50" s="1" t="s">
        <v>91</v>
      </c>
      <c r="C50" s="1" t="s">
        <v>91</v>
      </c>
      <c r="D50" s="1" t="s">
        <v>91</v>
      </c>
      <c r="E50" s="1">
        <v>74987000</v>
      </c>
      <c r="F50" s="1">
        <v>69971000</v>
      </c>
      <c r="G50" s="1">
        <v>72079000</v>
      </c>
      <c r="H50" s="1">
        <v>48765000</v>
      </c>
      <c r="I50" s="1">
        <v>133336000</v>
      </c>
      <c r="J50" s="1">
        <v>96986000</v>
      </c>
      <c r="K50" s="1">
        <v>63279000</v>
      </c>
      <c r="L50" s="1">
        <v>644112000</v>
      </c>
      <c r="M50" s="1">
        <v>504000000</v>
      </c>
      <c r="N50" s="1">
        <v>433000000</v>
      </c>
      <c r="O50" s="1">
        <v>392000000</v>
      </c>
      <c r="P50" s="1">
        <v>294000000</v>
      </c>
      <c r="Q50" s="1">
        <v>404000000</v>
      </c>
      <c r="R50" s="1">
        <v>536000000</v>
      </c>
      <c r="S50" s="1">
        <v>619000000</v>
      </c>
      <c r="T50" s="1">
        <v>717000000</v>
      </c>
      <c r="U50" s="1">
        <v>391000000</v>
      </c>
      <c r="V50" s="1" t="s">
        <v>91</v>
      </c>
      <c r="W50" s="1" t="s">
        <v>91</v>
      </c>
      <c r="X50" s="1" t="s">
        <v>91</v>
      </c>
      <c r="Y50" s="1" t="s">
        <v>91</v>
      </c>
      <c r="Z50" s="1" t="s">
        <v>91</v>
      </c>
    </row>
    <row r="51" spans="1:26" ht="19" x14ac:dyDescent="0.25">
      <c r="A51" s="5" t="s">
        <v>43</v>
      </c>
      <c r="B51" s="1" t="s">
        <v>91</v>
      </c>
      <c r="C51" s="1" t="s">
        <v>91</v>
      </c>
      <c r="D51" s="1" t="s">
        <v>91</v>
      </c>
      <c r="E51" s="1">
        <v>57259000</v>
      </c>
      <c r="F51" s="1">
        <v>31069000</v>
      </c>
      <c r="G51" s="1">
        <v>5744000</v>
      </c>
      <c r="H51" s="1">
        <v>3846000</v>
      </c>
      <c r="I51" s="1">
        <v>16540000</v>
      </c>
      <c r="J51" s="1">
        <v>13286000</v>
      </c>
      <c r="K51" s="1">
        <v>7230000</v>
      </c>
      <c r="L51" s="1">
        <v>357082000</v>
      </c>
      <c r="M51" s="1">
        <v>169000000</v>
      </c>
      <c r="N51" s="1">
        <v>254000000</v>
      </c>
      <c r="O51" s="1">
        <v>224000000</v>
      </c>
      <c r="P51" s="1">
        <v>150000000</v>
      </c>
      <c r="Q51" s="1">
        <v>170000000</v>
      </c>
      <c r="R51" s="1">
        <v>244000000</v>
      </c>
      <c r="S51" s="1">
        <v>281000000</v>
      </c>
      <c r="T51" s="1">
        <v>390000000</v>
      </c>
      <c r="U51" s="1">
        <v>412000000</v>
      </c>
      <c r="V51" s="1">
        <v>291000000</v>
      </c>
      <c r="W51" s="1">
        <v>289000000</v>
      </c>
      <c r="X51" s="1">
        <v>358000000</v>
      </c>
      <c r="Y51" s="1">
        <v>571000000</v>
      </c>
      <c r="Z51" s="1">
        <v>608000000</v>
      </c>
    </row>
    <row r="52" spans="1:26" ht="19" x14ac:dyDescent="0.25">
      <c r="A52" s="5" t="s">
        <v>44</v>
      </c>
      <c r="B52" s="1" t="s">
        <v>91</v>
      </c>
      <c r="C52" s="1" t="s">
        <v>91</v>
      </c>
      <c r="D52" s="1" t="s">
        <v>91</v>
      </c>
      <c r="E52" s="1">
        <v>511079000</v>
      </c>
      <c r="F52" s="1">
        <v>478908000</v>
      </c>
      <c r="G52" s="1">
        <v>321637000</v>
      </c>
      <c r="H52" s="1">
        <v>408623000</v>
      </c>
      <c r="I52" s="1">
        <v>1449823000</v>
      </c>
      <c r="J52" s="1">
        <v>1403906000</v>
      </c>
      <c r="K52" s="1">
        <v>1297380000</v>
      </c>
      <c r="L52" s="1">
        <v>7259423000</v>
      </c>
      <c r="M52" s="1">
        <v>7268000000</v>
      </c>
      <c r="N52" s="1">
        <v>7697000000</v>
      </c>
      <c r="O52" s="1">
        <v>7518000000</v>
      </c>
      <c r="P52" s="1">
        <v>7640000000</v>
      </c>
      <c r="Q52" s="1">
        <v>9414000000</v>
      </c>
      <c r="R52" s="1">
        <v>8687000000</v>
      </c>
      <c r="S52" s="1">
        <v>8577000000</v>
      </c>
      <c r="T52" s="1">
        <v>9590000000</v>
      </c>
      <c r="U52" s="1">
        <v>10257000000</v>
      </c>
      <c r="V52" s="1">
        <v>9330000000</v>
      </c>
      <c r="W52" s="1">
        <v>9634000000</v>
      </c>
      <c r="X52" s="1">
        <v>10319000000</v>
      </c>
      <c r="Y52" s="1">
        <v>12692000000</v>
      </c>
      <c r="Z52" s="1">
        <v>12264000000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row>
    <row r="54" spans="1:26" ht="20" thickBot="1" x14ac:dyDescent="0.3">
      <c r="A54" s="7" t="s">
        <v>46</v>
      </c>
      <c r="B54" s="11" t="s">
        <v>91</v>
      </c>
      <c r="C54" s="11" t="s">
        <v>91</v>
      </c>
      <c r="D54" s="11" t="s">
        <v>91</v>
      </c>
      <c r="E54" s="11">
        <v>1326251000</v>
      </c>
      <c r="F54" s="11">
        <v>1175914000</v>
      </c>
      <c r="G54" s="11">
        <v>851254000</v>
      </c>
      <c r="H54" s="11">
        <v>814820000</v>
      </c>
      <c r="I54" s="11">
        <v>2046786000</v>
      </c>
      <c r="J54" s="11">
        <v>3716452000</v>
      </c>
      <c r="K54" s="11">
        <v>2979397000</v>
      </c>
      <c r="L54" s="11">
        <v>12694875000</v>
      </c>
      <c r="M54" s="11">
        <v>10722000000</v>
      </c>
      <c r="N54" s="11">
        <v>16207000000</v>
      </c>
      <c r="O54" s="11">
        <v>14091000000</v>
      </c>
      <c r="P54" s="11">
        <v>9132000000</v>
      </c>
      <c r="Q54" s="11">
        <v>12577000000</v>
      </c>
      <c r="R54" s="11">
        <v>12087000000</v>
      </c>
      <c r="S54" s="11">
        <v>11861000000</v>
      </c>
      <c r="T54" s="11">
        <v>14150000000</v>
      </c>
      <c r="U54" s="11">
        <v>15786000000</v>
      </c>
      <c r="V54" s="11">
        <v>15700000000</v>
      </c>
      <c r="W54" s="11">
        <v>13924000000</v>
      </c>
      <c r="X54" s="11">
        <v>17979000000</v>
      </c>
      <c r="Y54" s="11">
        <v>20115000000</v>
      </c>
      <c r="Z54" s="11">
        <v>20868000000</v>
      </c>
    </row>
    <row r="55" spans="1:26" ht="20" thickTop="1" x14ac:dyDescent="0.25">
      <c r="A55" s="5" t="s">
        <v>47</v>
      </c>
      <c r="B55" s="1" t="s">
        <v>91</v>
      </c>
      <c r="C55" s="1" t="s">
        <v>91</v>
      </c>
      <c r="D55" s="1" t="s">
        <v>91</v>
      </c>
      <c r="E55" s="1">
        <v>111676000</v>
      </c>
      <c r="F55" s="1">
        <v>99758000</v>
      </c>
      <c r="G55" s="1">
        <v>29959000</v>
      </c>
      <c r="H55" s="1">
        <v>40180000</v>
      </c>
      <c r="I55" s="1">
        <v>118884000</v>
      </c>
      <c r="J55" s="1">
        <v>170753000</v>
      </c>
      <c r="K55" s="1">
        <v>218688000</v>
      </c>
      <c r="L55" s="1">
        <v>242356000</v>
      </c>
      <c r="M55" s="1">
        <v>119000000</v>
      </c>
      <c r="N55" s="1">
        <v>142000000</v>
      </c>
      <c r="O55" s="1">
        <v>164000000</v>
      </c>
      <c r="P55" s="1">
        <v>172000000</v>
      </c>
      <c r="Q55" s="1">
        <v>228000000</v>
      </c>
      <c r="R55" s="1">
        <v>189000000</v>
      </c>
      <c r="S55" s="1">
        <v>158000000</v>
      </c>
      <c r="T55" s="1">
        <v>175000000</v>
      </c>
      <c r="U55" s="1">
        <v>177000000</v>
      </c>
      <c r="V55" s="1">
        <v>198000000</v>
      </c>
      <c r="W55" s="1">
        <v>148000000</v>
      </c>
      <c r="X55" s="1">
        <v>175000000</v>
      </c>
      <c r="Y55" s="1">
        <v>185000000</v>
      </c>
      <c r="Z55" s="1">
        <v>185000000</v>
      </c>
    </row>
    <row r="56" spans="1:26" ht="19" x14ac:dyDescent="0.25">
      <c r="A56" s="5" t="s">
        <v>48</v>
      </c>
      <c r="B56" s="1" t="s">
        <v>91</v>
      </c>
      <c r="C56" s="1" t="s">
        <v>91</v>
      </c>
      <c r="D56" s="1" t="s">
        <v>91</v>
      </c>
      <c r="E56" s="1">
        <v>4454000</v>
      </c>
      <c r="F56" s="1">
        <v>15725000</v>
      </c>
      <c r="G56" s="1">
        <v>1607000</v>
      </c>
      <c r="H56" s="1" t="s">
        <v>91</v>
      </c>
      <c r="I56" s="1">
        <v>7500000</v>
      </c>
      <c r="J56" s="1">
        <v>10681000</v>
      </c>
      <c r="K56" s="1" t="s">
        <v>91</v>
      </c>
      <c r="L56" s="1">
        <v>225000000</v>
      </c>
      <c r="M56" s="1">
        <v>225000000</v>
      </c>
      <c r="N56" s="1">
        <v>140000000</v>
      </c>
      <c r="O56" s="1">
        <v>45000000</v>
      </c>
      <c r="P56" s="1">
        <v>45000000</v>
      </c>
      <c r="Q56" s="1">
        <v>45000000</v>
      </c>
      <c r="R56" s="1" t="s">
        <v>91</v>
      </c>
      <c r="S56" s="1" t="s">
        <v>91</v>
      </c>
      <c r="T56" s="1" t="s">
        <v>91</v>
      </c>
      <c r="U56" s="1">
        <v>480000000</v>
      </c>
      <c r="V56" s="1">
        <v>875000000</v>
      </c>
      <c r="W56" s="1">
        <v>391000000</v>
      </c>
      <c r="X56" s="1">
        <v>391000000</v>
      </c>
      <c r="Y56" s="1">
        <v>1018000000</v>
      </c>
      <c r="Z56" s="1">
        <v>664000000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row>
    <row r="58" spans="1:26" ht="19" x14ac:dyDescent="0.25">
      <c r="A58" s="5" t="s">
        <v>50</v>
      </c>
      <c r="B58" s="1" t="s">
        <v>91</v>
      </c>
      <c r="C58" s="1" t="s">
        <v>91</v>
      </c>
      <c r="D58" s="1" t="s">
        <v>91</v>
      </c>
      <c r="E58" s="1">
        <v>65366000</v>
      </c>
      <c r="F58" s="1">
        <v>64633000</v>
      </c>
      <c r="G58" s="1">
        <v>59739000</v>
      </c>
      <c r="H58" s="1">
        <v>59537000</v>
      </c>
      <c r="I58" s="1">
        <v>53593000</v>
      </c>
      <c r="J58" s="1">
        <v>56447000</v>
      </c>
      <c r="K58" s="1">
        <v>60537000</v>
      </c>
      <c r="L58" s="1">
        <v>86328000</v>
      </c>
      <c r="M58" s="1">
        <v>105000000</v>
      </c>
      <c r="N58" s="1">
        <v>122000000</v>
      </c>
      <c r="O58" s="1">
        <v>124000000</v>
      </c>
      <c r="P58" s="1">
        <v>139000000</v>
      </c>
      <c r="Q58" s="1">
        <v>151000000</v>
      </c>
      <c r="R58" s="1">
        <v>177000000</v>
      </c>
      <c r="S58" s="1">
        <v>127000000</v>
      </c>
      <c r="T58" s="1">
        <v>162000000</v>
      </c>
      <c r="U58" s="1">
        <v>189000000</v>
      </c>
      <c r="V58" s="1">
        <v>194000000</v>
      </c>
      <c r="W58" s="1">
        <v>211000000</v>
      </c>
      <c r="X58" s="1">
        <v>235000000</v>
      </c>
      <c r="Y58" s="1">
        <v>329000000</v>
      </c>
      <c r="Z58" s="1">
        <v>357000000</v>
      </c>
    </row>
    <row r="59" spans="1:26" ht="19" x14ac:dyDescent="0.25">
      <c r="A59" s="5" t="s">
        <v>51</v>
      </c>
      <c r="B59" s="1" t="s">
        <v>91</v>
      </c>
      <c r="C59" s="1" t="s">
        <v>91</v>
      </c>
      <c r="D59" s="1" t="s">
        <v>91</v>
      </c>
      <c r="E59" s="1">
        <v>112056000</v>
      </c>
      <c r="F59" s="1">
        <v>115345000</v>
      </c>
      <c r="G59" s="1">
        <v>146326000</v>
      </c>
      <c r="H59" s="1">
        <v>108599000</v>
      </c>
      <c r="I59" s="1">
        <v>145351000</v>
      </c>
      <c r="J59" s="1">
        <v>222654000</v>
      </c>
      <c r="K59" s="1">
        <v>131972000</v>
      </c>
      <c r="L59" s="1">
        <v>4507525000</v>
      </c>
      <c r="M59" s="1">
        <v>2418000000</v>
      </c>
      <c r="N59" s="1">
        <v>7827000000</v>
      </c>
      <c r="O59" s="1">
        <v>5697000000</v>
      </c>
      <c r="P59" s="1">
        <v>571000000</v>
      </c>
      <c r="Q59" s="1">
        <v>2376000000</v>
      </c>
      <c r="R59" s="1">
        <v>2614000000</v>
      </c>
      <c r="S59" s="1">
        <v>2659000000</v>
      </c>
      <c r="T59" s="1">
        <v>3745000000</v>
      </c>
      <c r="U59" s="1">
        <v>4416000000</v>
      </c>
      <c r="V59" s="1">
        <v>5303000000</v>
      </c>
      <c r="W59" s="1">
        <v>3477000000</v>
      </c>
      <c r="X59" s="1">
        <v>4123000000</v>
      </c>
      <c r="Y59" s="1">
        <v>6340000000</v>
      </c>
      <c r="Z59" s="1">
        <v>7629000000</v>
      </c>
    </row>
    <row r="60" spans="1:26" ht="19" x14ac:dyDescent="0.25">
      <c r="A60" s="6" t="s">
        <v>52</v>
      </c>
      <c r="B60" s="10" t="s">
        <v>91</v>
      </c>
      <c r="C60" s="10" t="s">
        <v>91</v>
      </c>
      <c r="D60" s="10" t="s">
        <v>91</v>
      </c>
      <c r="E60" s="10">
        <v>293552000</v>
      </c>
      <c r="F60" s="10">
        <v>295461000</v>
      </c>
      <c r="G60" s="10">
        <v>237631000</v>
      </c>
      <c r="H60" s="10">
        <v>208316000</v>
      </c>
      <c r="I60" s="10">
        <v>325328000</v>
      </c>
      <c r="J60" s="10">
        <v>460535000</v>
      </c>
      <c r="K60" s="10">
        <v>411197000</v>
      </c>
      <c r="L60" s="10">
        <v>5061209000</v>
      </c>
      <c r="M60" s="10">
        <v>2867000000</v>
      </c>
      <c r="N60" s="10">
        <v>8231000000</v>
      </c>
      <c r="O60" s="10">
        <v>6030000000</v>
      </c>
      <c r="P60" s="10">
        <v>927000000</v>
      </c>
      <c r="Q60" s="10">
        <v>2800000000</v>
      </c>
      <c r="R60" s="10">
        <v>2980000000</v>
      </c>
      <c r="S60" s="10">
        <v>2944000000</v>
      </c>
      <c r="T60" s="10">
        <v>4082000000</v>
      </c>
      <c r="U60" s="10">
        <v>5262000000</v>
      </c>
      <c r="V60" s="10">
        <v>6570000000</v>
      </c>
      <c r="W60" s="10">
        <v>4227000000</v>
      </c>
      <c r="X60" s="10">
        <v>4924000000</v>
      </c>
      <c r="Y60" s="10">
        <v>7872000000</v>
      </c>
      <c r="Z60" s="10">
        <v>8835000000</v>
      </c>
    </row>
    <row r="61" spans="1:26" ht="19" x14ac:dyDescent="0.25">
      <c r="A61" s="5" t="s">
        <v>53</v>
      </c>
      <c r="B61" s="1" t="s">
        <v>91</v>
      </c>
      <c r="C61" s="1" t="s">
        <v>91</v>
      </c>
      <c r="D61" s="1" t="s">
        <v>91</v>
      </c>
      <c r="E61" s="1">
        <v>288548000</v>
      </c>
      <c r="F61" s="1">
        <v>429689000</v>
      </c>
      <c r="G61" s="1">
        <v>265000000</v>
      </c>
      <c r="H61" s="1">
        <v>265000000</v>
      </c>
      <c r="I61" s="1">
        <v>1184928000</v>
      </c>
      <c r="J61" s="1">
        <v>1492947000</v>
      </c>
      <c r="K61" s="1">
        <v>118438000</v>
      </c>
      <c r="L61" s="1">
        <v>2293756000</v>
      </c>
      <c r="M61" s="1">
        <v>1867000000</v>
      </c>
      <c r="N61" s="1">
        <v>2181000000</v>
      </c>
      <c r="O61" s="1">
        <v>2072000000</v>
      </c>
      <c r="P61" s="1">
        <v>1931000000</v>
      </c>
      <c r="Q61" s="1">
        <v>2589000000</v>
      </c>
      <c r="R61" s="1">
        <v>2313000000</v>
      </c>
      <c r="S61" s="1">
        <v>2364000000</v>
      </c>
      <c r="T61" s="1">
        <v>3603000000</v>
      </c>
      <c r="U61" s="1">
        <v>3727000000</v>
      </c>
      <c r="V61" s="1">
        <v>2956000000</v>
      </c>
      <c r="W61" s="1">
        <v>2996000000</v>
      </c>
      <c r="X61" s="1">
        <v>5541000000</v>
      </c>
      <c r="Y61" s="1">
        <v>5198000000</v>
      </c>
      <c r="Z61" s="1">
        <v>5187000000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v>160000000</v>
      </c>
      <c r="N62" s="1">
        <v>170000000</v>
      </c>
      <c r="O62" s="1">
        <v>154000000</v>
      </c>
      <c r="P62" s="1">
        <v>156000000</v>
      </c>
      <c r="Q62" s="1">
        <v>143000000</v>
      </c>
      <c r="R62" s="1">
        <v>215000000</v>
      </c>
      <c r="S62" s="1">
        <v>200000000</v>
      </c>
      <c r="T62" s="1">
        <v>171000000</v>
      </c>
      <c r="U62" s="1">
        <v>146000000</v>
      </c>
      <c r="V62" s="1">
        <v>87000000</v>
      </c>
      <c r="W62" s="1" t="s">
        <v>91</v>
      </c>
      <c r="X62" s="1" t="s">
        <v>91</v>
      </c>
      <c r="Y62" s="1" t="s">
        <v>91</v>
      </c>
      <c r="Z62" s="1" t="s">
        <v>91</v>
      </c>
    </row>
    <row r="63" spans="1:26" ht="19" x14ac:dyDescent="0.25">
      <c r="A63" s="5" t="s">
        <v>54</v>
      </c>
      <c r="B63" s="1" t="s">
        <v>91</v>
      </c>
      <c r="C63" s="1" t="s">
        <v>91</v>
      </c>
      <c r="D63" s="1" t="s">
        <v>91</v>
      </c>
      <c r="E63" s="1">
        <v>41981000</v>
      </c>
      <c r="F63" s="1">
        <v>49240000</v>
      </c>
      <c r="G63" s="1">
        <v>40917000</v>
      </c>
      <c r="H63" s="1">
        <v>29514000</v>
      </c>
      <c r="I63" s="1">
        <v>95151000</v>
      </c>
      <c r="J63" s="1">
        <v>115791000</v>
      </c>
      <c r="K63" s="1">
        <v>91811000</v>
      </c>
      <c r="L63" s="1">
        <v>671933000</v>
      </c>
      <c r="M63" s="1">
        <v>683000000</v>
      </c>
      <c r="N63" s="1">
        <v>698000000</v>
      </c>
      <c r="O63" s="1">
        <v>670000000</v>
      </c>
      <c r="P63" s="1">
        <v>713000000</v>
      </c>
      <c r="Q63" s="1">
        <v>708000000</v>
      </c>
      <c r="R63" s="1">
        <v>626000000</v>
      </c>
      <c r="S63" s="1">
        <v>602000000</v>
      </c>
      <c r="T63" s="1">
        <v>720000000</v>
      </c>
      <c r="U63" s="1">
        <v>602000000</v>
      </c>
      <c r="V63" s="1">
        <v>501000000</v>
      </c>
      <c r="W63" s="1">
        <v>552000000</v>
      </c>
      <c r="X63" s="1">
        <v>502000000</v>
      </c>
      <c r="Y63" s="1">
        <v>406000000</v>
      </c>
      <c r="Z63" s="1">
        <v>456000000</v>
      </c>
    </row>
    <row r="64" spans="1:26" ht="19" x14ac:dyDescent="0.25">
      <c r="A64" s="5" t="s">
        <v>55</v>
      </c>
      <c r="B64" s="1" t="s">
        <v>91</v>
      </c>
      <c r="C64" s="1" t="s">
        <v>91</v>
      </c>
      <c r="D64" s="1" t="s">
        <v>91</v>
      </c>
      <c r="E64" s="1">
        <v>178405000</v>
      </c>
      <c r="F64" s="1">
        <v>137134000</v>
      </c>
      <c r="G64" s="1">
        <v>147010000</v>
      </c>
      <c r="H64" s="1">
        <v>155427000</v>
      </c>
      <c r="I64" s="1">
        <v>187374000</v>
      </c>
      <c r="J64" s="1">
        <v>189728000</v>
      </c>
      <c r="K64" s="1">
        <v>149668000</v>
      </c>
      <c r="L64" s="1">
        <v>409532000</v>
      </c>
      <c r="M64" s="1">
        <v>201000000</v>
      </c>
      <c r="N64" s="1">
        <v>198000000</v>
      </c>
      <c r="O64" s="1">
        <v>179000000</v>
      </c>
      <c r="P64" s="1">
        <v>196000000</v>
      </c>
      <c r="Q64" s="1">
        <v>153000000</v>
      </c>
      <c r="R64" s="1">
        <v>159000000</v>
      </c>
      <c r="S64" s="1">
        <v>142000000</v>
      </c>
      <c r="T64" s="1">
        <v>144000000</v>
      </c>
      <c r="U64" s="1">
        <v>162000000</v>
      </c>
      <c r="V64" s="1">
        <v>137000000</v>
      </c>
      <c r="W64" s="1">
        <v>510000000</v>
      </c>
      <c r="X64" s="1">
        <v>576000000</v>
      </c>
      <c r="Y64" s="1">
        <v>234000000</v>
      </c>
      <c r="Z64" s="1">
        <v>226000000</v>
      </c>
    </row>
    <row r="65" spans="1:26" ht="19" x14ac:dyDescent="0.25">
      <c r="A65" s="5" t="s">
        <v>56</v>
      </c>
      <c r="B65" s="1" t="s">
        <v>91</v>
      </c>
      <c r="C65" s="1" t="s">
        <v>91</v>
      </c>
      <c r="D65" s="1" t="s">
        <v>91</v>
      </c>
      <c r="E65" s="1">
        <v>508934000</v>
      </c>
      <c r="F65" s="1">
        <v>616063000</v>
      </c>
      <c r="G65" s="1">
        <v>452927000</v>
      </c>
      <c r="H65" s="1">
        <v>449941000</v>
      </c>
      <c r="I65" s="1">
        <v>1467453000</v>
      </c>
      <c r="J65" s="1">
        <v>1798466000</v>
      </c>
      <c r="K65" s="1">
        <v>359917000</v>
      </c>
      <c r="L65" s="1">
        <v>3375221000</v>
      </c>
      <c r="M65" s="1">
        <v>2911000000</v>
      </c>
      <c r="N65" s="1">
        <v>3247000000</v>
      </c>
      <c r="O65" s="1">
        <v>3075000000</v>
      </c>
      <c r="P65" s="1">
        <v>2996000000</v>
      </c>
      <c r="Q65" s="1">
        <v>3593000000</v>
      </c>
      <c r="R65" s="1">
        <v>3313000000</v>
      </c>
      <c r="S65" s="1">
        <v>3308000000</v>
      </c>
      <c r="T65" s="1">
        <v>4638000000</v>
      </c>
      <c r="U65" s="1">
        <v>4637000000</v>
      </c>
      <c r="V65" s="1">
        <v>3681000000</v>
      </c>
      <c r="W65" s="1">
        <v>4058000000</v>
      </c>
      <c r="X65" s="1">
        <v>6619000000</v>
      </c>
      <c r="Y65" s="1">
        <v>5838000000</v>
      </c>
      <c r="Z65" s="1">
        <v>5869000000</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26" ht="19" x14ac:dyDescent="0.25">
      <c r="A67" s="6" t="s">
        <v>58</v>
      </c>
      <c r="B67" s="10" t="s">
        <v>91</v>
      </c>
      <c r="C67" s="10" t="s">
        <v>91</v>
      </c>
      <c r="D67" s="10" t="s">
        <v>91</v>
      </c>
      <c r="E67" s="10">
        <v>802486000</v>
      </c>
      <c r="F67" s="10">
        <v>911524000</v>
      </c>
      <c r="G67" s="10">
        <v>690558000</v>
      </c>
      <c r="H67" s="10">
        <v>658257000</v>
      </c>
      <c r="I67" s="10">
        <v>1792781000</v>
      </c>
      <c r="J67" s="10">
        <v>2259001000</v>
      </c>
      <c r="K67" s="10">
        <v>771114000</v>
      </c>
      <c r="L67" s="10">
        <v>8436430000</v>
      </c>
      <c r="M67" s="10">
        <v>5778000000</v>
      </c>
      <c r="N67" s="10">
        <v>11478000000</v>
      </c>
      <c r="O67" s="10">
        <v>9105000000</v>
      </c>
      <c r="P67" s="10">
        <v>3923000000</v>
      </c>
      <c r="Q67" s="10">
        <v>6393000000</v>
      </c>
      <c r="R67" s="10">
        <v>6293000000</v>
      </c>
      <c r="S67" s="10">
        <v>6252000000</v>
      </c>
      <c r="T67" s="10">
        <v>8720000000</v>
      </c>
      <c r="U67" s="10">
        <v>9899000000</v>
      </c>
      <c r="V67" s="10">
        <v>10251000000</v>
      </c>
      <c r="W67" s="10">
        <v>8285000000</v>
      </c>
      <c r="X67" s="10">
        <v>11543000000</v>
      </c>
      <c r="Y67" s="10">
        <v>13710000000</v>
      </c>
      <c r="Z67" s="10">
        <v>14704000000</v>
      </c>
    </row>
    <row r="68" spans="1:26" ht="19" x14ac:dyDescent="0.25">
      <c r="A68" s="5" t="s">
        <v>59</v>
      </c>
      <c r="B68" s="1" t="s">
        <v>91</v>
      </c>
      <c r="C68" s="1" t="s">
        <v>91</v>
      </c>
      <c r="D68" s="1" t="s">
        <v>91</v>
      </c>
      <c r="E68" s="1">
        <v>1302000</v>
      </c>
      <c r="F68" s="1">
        <v>1305000</v>
      </c>
      <c r="G68" s="1">
        <v>1306000</v>
      </c>
      <c r="H68" s="1">
        <v>1306000</v>
      </c>
      <c r="I68" s="1">
        <v>1307000</v>
      </c>
      <c r="J68" s="1">
        <v>1307000</v>
      </c>
      <c r="K68" s="1">
        <v>1393000</v>
      </c>
      <c r="L68" s="1">
        <v>2023000</v>
      </c>
      <c r="M68" s="1">
        <v>2000000</v>
      </c>
      <c r="N68" s="1">
        <v>2000000</v>
      </c>
      <c r="O68" s="1">
        <v>2000000</v>
      </c>
      <c r="P68" s="1">
        <v>2000000</v>
      </c>
      <c r="Q68" s="1">
        <v>2000000</v>
      </c>
      <c r="R68" s="1">
        <v>2000000</v>
      </c>
      <c r="S68" s="1">
        <v>2000000</v>
      </c>
      <c r="T68" s="1">
        <v>2000000</v>
      </c>
      <c r="U68" s="1">
        <v>2000000</v>
      </c>
      <c r="V68" s="1">
        <v>2000000</v>
      </c>
      <c r="W68" s="1">
        <v>2000000</v>
      </c>
      <c r="X68" s="1">
        <v>2000000</v>
      </c>
      <c r="Y68" s="1">
        <v>2000000</v>
      </c>
      <c r="Z68" s="1">
        <v>5000000</v>
      </c>
    </row>
    <row r="69" spans="1:26" ht="19" x14ac:dyDescent="0.25">
      <c r="A69" s="5" t="s">
        <v>60</v>
      </c>
      <c r="B69" s="1" t="s">
        <v>91</v>
      </c>
      <c r="C69" s="1" t="s">
        <v>91</v>
      </c>
      <c r="D69" s="1" t="s">
        <v>91</v>
      </c>
      <c r="E69" s="1">
        <v>412890000</v>
      </c>
      <c r="F69" s="1">
        <v>446253000</v>
      </c>
      <c r="G69" s="1">
        <v>332527000</v>
      </c>
      <c r="H69" s="1">
        <v>330701000</v>
      </c>
      <c r="I69" s="1">
        <v>385794000</v>
      </c>
      <c r="J69" s="1">
        <v>512997000</v>
      </c>
      <c r="K69" s="1">
        <v>1030398000</v>
      </c>
      <c r="L69" s="1">
        <v>1350278000</v>
      </c>
      <c r="M69" s="1">
        <v>1610000000</v>
      </c>
      <c r="N69" s="1">
        <v>2004000000</v>
      </c>
      <c r="O69" s="1">
        <v>2391000000</v>
      </c>
      <c r="P69" s="1">
        <v>2678000000</v>
      </c>
      <c r="Q69" s="1">
        <v>2976000000</v>
      </c>
      <c r="R69" s="1">
        <v>3292000000</v>
      </c>
      <c r="S69" s="1">
        <v>3571000000</v>
      </c>
      <c r="T69" s="1">
        <v>3479000000</v>
      </c>
      <c r="U69" s="1">
        <v>3970000000</v>
      </c>
      <c r="V69" s="1">
        <v>4558000000</v>
      </c>
      <c r="W69" s="1">
        <v>5027000000</v>
      </c>
      <c r="X69" s="1">
        <v>5628000000</v>
      </c>
      <c r="Y69" s="1">
        <v>6465000000</v>
      </c>
      <c r="Z69" s="1">
        <v>7207000000</v>
      </c>
    </row>
    <row r="70" spans="1:26" ht="19" x14ac:dyDescent="0.25">
      <c r="A70" s="5" t="s">
        <v>61</v>
      </c>
      <c r="B70" s="1" t="s">
        <v>91</v>
      </c>
      <c r="C70" s="1" t="s">
        <v>91</v>
      </c>
      <c r="D70" s="1" t="s">
        <v>91</v>
      </c>
      <c r="E70" s="1">
        <v>-336528000</v>
      </c>
      <c r="F70" s="1">
        <v>-377724000</v>
      </c>
      <c r="G70" s="1">
        <v>-369041000</v>
      </c>
      <c r="H70" s="1">
        <v>-268787000</v>
      </c>
      <c r="I70" s="1">
        <v>-1000000</v>
      </c>
      <c r="J70" s="1">
        <v>136000000</v>
      </c>
      <c r="K70" s="1">
        <v>-5000000</v>
      </c>
      <c r="L70" s="1">
        <v>-619000000</v>
      </c>
      <c r="M70" s="1">
        <v>-406000000</v>
      </c>
      <c r="N70" s="1">
        <v>-272000000</v>
      </c>
      <c r="O70" s="1">
        <v>-350000000</v>
      </c>
      <c r="P70" s="1">
        <v>-185000000</v>
      </c>
      <c r="Q70" s="1">
        <v>-67000000</v>
      </c>
      <c r="R70" s="1">
        <v>-682000000</v>
      </c>
      <c r="S70" s="1">
        <v>-864000000</v>
      </c>
      <c r="T70" s="1">
        <v>-979000000</v>
      </c>
      <c r="U70" s="1">
        <v>-862000000</v>
      </c>
      <c r="V70" s="1">
        <v>-1530000000</v>
      </c>
      <c r="W70" s="1">
        <v>-1686000000</v>
      </c>
      <c r="X70" s="1">
        <v>-1368000000</v>
      </c>
      <c r="Y70" s="1">
        <v>-1587000000</v>
      </c>
      <c r="Z70" s="1">
        <v>-1991000000</v>
      </c>
    </row>
    <row r="71" spans="1:26" ht="19" x14ac:dyDescent="0.25">
      <c r="A71" s="5" t="s">
        <v>62</v>
      </c>
      <c r="B71" s="1" t="s">
        <v>91</v>
      </c>
      <c r="C71" s="1" t="s">
        <v>91</v>
      </c>
      <c r="D71" s="1" t="s">
        <v>91</v>
      </c>
      <c r="E71" s="1">
        <v>440724000</v>
      </c>
      <c r="F71" s="1">
        <v>67198000</v>
      </c>
      <c r="G71" s="1">
        <v>62064000</v>
      </c>
      <c r="H71" s="1">
        <v>-36791000</v>
      </c>
      <c r="I71" s="1">
        <v>-228111000</v>
      </c>
      <c r="J71" s="1">
        <v>807051000</v>
      </c>
      <c r="K71" s="1">
        <v>1181492000</v>
      </c>
      <c r="L71" s="1">
        <v>3508121000</v>
      </c>
      <c r="M71" s="1">
        <v>3721000000</v>
      </c>
      <c r="N71" s="1">
        <v>2984000000</v>
      </c>
      <c r="O71" s="1">
        <v>2933000000</v>
      </c>
      <c r="P71" s="1">
        <v>2713000000</v>
      </c>
      <c r="Q71" s="1">
        <v>3273000000</v>
      </c>
      <c r="R71" s="1">
        <v>3181000000</v>
      </c>
      <c r="S71" s="1">
        <v>2900000000</v>
      </c>
      <c r="T71" s="1">
        <v>2928000000</v>
      </c>
      <c r="U71" s="1">
        <v>2777000000</v>
      </c>
      <c r="V71" s="1">
        <v>2419000000</v>
      </c>
      <c r="W71" s="1">
        <v>2296000000</v>
      </c>
      <c r="X71" s="1">
        <v>2171000000</v>
      </c>
      <c r="Y71" s="1">
        <v>1515000000</v>
      </c>
      <c r="Z71" s="1">
        <v>930000000</v>
      </c>
    </row>
    <row r="72" spans="1:26" ht="19" x14ac:dyDescent="0.25">
      <c r="A72" s="6" t="s">
        <v>63</v>
      </c>
      <c r="B72" s="10" t="s">
        <v>91</v>
      </c>
      <c r="C72" s="10" t="s">
        <v>91</v>
      </c>
      <c r="D72" s="10" t="s">
        <v>91</v>
      </c>
      <c r="E72" s="10">
        <v>518388000</v>
      </c>
      <c r="F72" s="10">
        <v>270872000</v>
      </c>
      <c r="G72" s="10">
        <v>160696000</v>
      </c>
      <c r="H72" s="10">
        <v>156563000</v>
      </c>
      <c r="I72" s="10">
        <v>253007000</v>
      </c>
      <c r="J72" s="10">
        <v>1457355000</v>
      </c>
      <c r="K72" s="10">
        <v>2208283000</v>
      </c>
      <c r="L72" s="10">
        <v>4241422000</v>
      </c>
      <c r="M72" s="10">
        <v>4927000000</v>
      </c>
      <c r="N72" s="10">
        <v>4718000000</v>
      </c>
      <c r="O72" s="10">
        <v>4976000000</v>
      </c>
      <c r="P72" s="10">
        <v>5208000000</v>
      </c>
      <c r="Q72" s="10">
        <v>6184000000</v>
      </c>
      <c r="R72" s="10">
        <v>5793000000</v>
      </c>
      <c r="S72" s="10">
        <v>5609000000</v>
      </c>
      <c r="T72" s="10">
        <v>5430000000</v>
      </c>
      <c r="U72" s="10">
        <v>5887000000</v>
      </c>
      <c r="V72" s="10">
        <v>5449000000</v>
      </c>
      <c r="W72" s="10">
        <v>5639000000</v>
      </c>
      <c r="X72" s="10">
        <v>6433000000</v>
      </c>
      <c r="Y72" s="10">
        <v>6395000000</v>
      </c>
      <c r="Z72" s="10">
        <v>6151000000</v>
      </c>
    </row>
    <row r="73" spans="1:26" ht="20" thickBot="1" x14ac:dyDescent="0.3">
      <c r="A73" s="7" t="s">
        <v>64</v>
      </c>
      <c r="B73" s="11" t="s">
        <v>91</v>
      </c>
      <c r="C73" s="11" t="s">
        <v>91</v>
      </c>
      <c r="D73" s="11" t="s">
        <v>91</v>
      </c>
      <c r="E73" s="11">
        <v>1320874000</v>
      </c>
      <c r="F73" s="11">
        <v>1182396000</v>
      </c>
      <c r="G73" s="11">
        <v>851254000</v>
      </c>
      <c r="H73" s="11">
        <v>814820000</v>
      </c>
      <c r="I73" s="11">
        <v>2045788000</v>
      </c>
      <c r="J73" s="11">
        <v>3716356000</v>
      </c>
      <c r="K73" s="11">
        <v>2979397000</v>
      </c>
      <c r="L73" s="11">
        <v>12677852000</v>
      </c>
      <c r="M73" s="11">
        <v>10705000000</v>
      </c>
      <c r="N73" s="11">
        <v>16196000000</v>
      </c>
      <c r="O73" s="11">
        <v>14081000000</v>
      </c>
      <c r="P73" s="11">
        <v>9131000000</v>
      </c>
      <c r="Q73" s="11">
        <v>12577000000</v>
      </c>
      <c r="R73" s="11">
        <v>12086000000</v>
      </c>
      <c r="S73" s="11">
        <v>11861000000</v>
      </c>
      <c r="T73" s="11">
        <v>14150000000</v>
      </c>
      <c r="U73" s="11">
        <v>15786000000</v>
      </c>
      <c r="V73" s="11">
        <v>15700000000</v>
      </c>
      <c r="W73" s="11">
        <v>13924000000</v>
      </c>
      <c r="X73" s="11">
        <v>17976000000</v>
      </c>
      <c r="Y73" s="11">
        <v>20105000000</v>
      </c>
      <c r="Z73" s="11">
        <v>20855000000</v>
      </c>
    </row>
    <row r="74" spans="1:2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26" ht="19" x14ac:dyDescent="0.25">
      <c r="A76" s="5" t="s">
        <v>66</v>
      </c>
      <c r="B76" s="1" t="s">
        <v>91</v>
      </c>
      <c r="C76" s="1" t="s">
        <v>91</v>
      </c>
      <c r="D76" s="1">
        <v>23306000</v>
      </c>
      <c r="E76" s="1">
        <v>40463000</v>
      </c>
      <c r="F76" s="1">
        <v>43128000</v>
      </c>
      <c r="G76" s="1">
        <v>-105447000</v>
      </c>
      <c r="H76" s="1">
        <v>11362000</v>
      </c>
      <c r="I76" s="1">
        <v>61690000</v>
      </c>
      <c r="J76" s="1">
        <v>127893000</v>
      </c>
      <c r="K76" s="1">
        <v>518401000</v>
      </c>
      <c r="L76" s="1">
        <v>319880000</v>
      </c>
      <c r="M76" s="1">
        <v>266000000</v>
      </c>
      <c r="N76" s="1">
        <v>395000000</v>
      </c>
      <c r="O76" s="1">
        <v>387000000</v>
      </c>
      <c r="P76" s="1">
        <v>352000000</v>
      </c>
      <c r="Q76" s="1">
        <v>385000000</v>
      </c>
      <c r="R76" s="1">
        <v>414000000</v>
      </c>
      <c r="S76" s="1">
        <v>428000000</v>
      </c>
      <c r="T76" s="1">
        <v>108000000</v>
      </c>
      <c r="U76" s="1">
        <v>734000000</v>
      </c>
      <c r="V76" s="1">
        <v>458000000</v>
      </c>
      <c r="W76" s="1">
        <v>774000000</v>
      </c>
      <c r="X76" s="1">
        <v>933000000</v>
      </c>
      <c r="Y76" s="1">
        <v>1187000000</v>
      </c>
      <c r="Z76" s="1">
        <v>1123000000</v>
      </c>
    </row>
    <row r="77" spans="1:26" ht="19" x14ac:dyDescent="0.25">
      <c r="A77" s="5" t="s">
        <v>13</v>
      </c>
      <c r="B77" s="1" t="s">
        <v>91</v>
      </c>
      <c r="C77" s="1" t="s">
        <v>91</v>
      </c>
      <c r="D77" s="1">
        <v>65645000</v>
      </c>
      <c r="E77" s="1">
        <v>100283000</v>
      </c>
      <c r="F77" s="1">
        <v>101066000</v>
      </c>
      <c r="G77" s="1">
        <v>89933000</v>
      </c>
      <c r="H77" s="1">
        <v>76877000</v>
      </c>
      <c r="I77" s="1">
        <v>68344000</v>
      </c>
      <c r="J77" s="1">
        <v>70916000</v>
      </c>
      <c r="K77" s="1">
        <v>38890000</v>
      </c>
      <c r="L77" s="1">
        <v>92578000</v>
      </c>
      <c r="M77" s="1">
        <v>104000000</v>
      </c>
      <c r="N77" s="1">
        <v>103000000</v>
      </c>
      <c r="O77" s="1">
        <v>109000000</v>
      </c>
      <c r="P77" s="1">
        <v>104000000</v>
      </c>
      <c r="Q77" s="1">
        <v>122000000</v>
      </c>
      <c r="R77" s="1">
        <v>137000000</v>
      </c>
      <c r="S77" s="1">
        <v>138000000</v>
      </c>
      <c r="T77" s="1">
        <v>170000000</v>
      </c>
      <c r="U77" s="1">
        <v>188000000</v>
      </c>
      <c r="V77" s="1">
        <v>210000000</v>
      </c>
      <c r="W77" s="1">
        <v>190000000</v>
      </c>
      <c r="X77" s="1">
        <v>202000000</v>
      </c>
      <c r="Y77" s="1">
        <v>278000000</v>
      </c>
      <c r="Z77" s="1">
        <v>258000000</v>
      </c>
    </row>
    <row r="78" spans="1:26" ht="19" x14ac:dyDescent="0.25">
      <c r="A78" s="5" t="s">
        <v>67</v>
      </c>
      <c r="B78" s="1" t="s">
        <v>91</v>
      </c>
      <c r="C78" s="1" t="s">
        <v>91</v>
      </c>
      <c r="D78" s="1">
        <v>-67063000</v>
      </c>
      <c r="E78" s="1">
        <v>-23178000</v>
      </c>
      <c r="F78" s="1">
        <v>13662000</v>
      </c>
      <c r="G78" s="1">
        <v>2103000</v>
      </c>
      <c r="H78" s="1">
        <v>26970000</v>
      </c>
      <c r="I78" s="1">
        <v>3469000</v>
      </c>
      <c r="J78" s="1">
        <v>13404000</v>
      </c>
      <c r="K78" s="1">
        <v>-15582000</v>
      </c>
      <c r="L78" s="1">
        <v>-103145000</v>
      </c>
      <c r="M78" s="1">
        <v>-10000000</v>
      </c>
      <c r="N78" s="1">
        <v>-35000000</v>
      </c>
      <c r="O78" s="1">
        <v>4000000</v>
      </c>
      <c r="P78" s="1">
        <v>16000000</v>
      </c>
      <c r="Q78" s="1">
        <v>28000000</v>
      </c>
      <c r="R78" s="1">
        <v>-6000000</v>
      </c>
      <c r="S78" s="1">
        <v>-14000000</v>
      </c>
      <c r="T78" s="1">
        <v>-136000000</v>
      </c>
      <c r="U78" s="1">
        <v>10000000</v>
      </c>
      <c r="V78" s="1">
        <v>342000000</v>
      </c>
      <c r="W78" s="1">
        <v>35000000</v>
      </c>
      <c r="X78" s="1">
        <v>41000000</v>
      </c>
      <c r="Y78" s="1">
        <v>94000000</v>
      </c>
      <c r="Z78" s="1">
        <v>38000000</v>
      </c>
    </row>
    <row r="79" spans="1:26" ht="19" x14ac:dyDescent="0.25">
      <c r="A79" s="5" t="s">
        <v>68</v>
      </c>
      <c r="B79" s="1" t="s">
        <v>91</v>
      </c>
      <c r="C79" s="1" t="s">
        <v>91</v>
      </c>
      <c r="D79" s="1" t="s">
        <v>91</v>
      </c>
      <c r="E79" s="1" t="s">
        <v>91</v>
      </c>
      <c r="F79" s="1" t="s">
        <v>91</v>
      </c>
      <c r="G79" s="1" t="s">
        <v>91</v>
      </c>
      <c r="H79" s="1" t="s">
        <v>91</v>
      </c>
      <c r="I79" s="1" t="s">
        <v>91</v>
      </c>
      <c r="J79" s="1" t="s">
        <v>91</v>
      </c>
      <c r="K79" s="1" t="s">
        <v>91</v>
      </c>
      <c r="L79" s="1" t="s">
        <v>91</v>
      </c>
      <c r="M79" s="1">
        <v>35000000</v>
      </c>
      <c r="N79" s="1">
        <v>33000000</v>
      </c>
      <c r="O79" s="1">
        <v>36000000</v>
      </c>
      <c r="P79" s="1">
        <v>46000000</v>
      </c>
      <c r="Q79" s="1">
        <v>47000000</v>
      </c>
      <c r="R79" s="1">
        <v>62000000</v>
      </c>
      <c r="S79" s="1">
        <v>68000000</v>
      </c>
      <c r="T79" s="1">
        <v>86000000</v>
      </c>
      <c r="U79" s="1">
        <v>70000000</v>
      </c>
      <c r="V79" s="1">
        <v>69000000</v>
      </c>
      <c r="W79" s="1">
        <v>79000000</v>
      </c>
      <c r="X79" s="1">
        <v>87000000</v>
      </c>
      <c r="Y79" s="1">
        <v>90000000</v>
      </c>
      <c r="Z79" s="1">
        <v>106000000</v>
      </c>
    </row>
    <row r="80" spans="1:26" ht="19" x14ac:dyDescent="0.25">
      <c r="A80" s="14" t="s">
        <v>103</v>
      </c>
      <c r="B80" s="15" t="e">
        <f t="shared" ref="B80:Z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f t="shared" si="18"/>
        <v>1.0266940451745379E-2</v>
      </c>
      <c r="N80" s="15">
        <f t="shared" si="18"/>
        <v>1.0322177040975915E-2</v>
      </c>
      <c r="O80" s="15">
        <f t="shared" si="18"/>
        <v>1.0471204188481676E-2</v>
      </c>
      <c r="P80" s="15">
        <f t="shared" si="18"/>
        <v>1.4748316768194934E-2</v>
      </c>
      <c r="Q80" s="15">
        <f t="shared" si="18"/>
        <v>1.4637184677670508E-2</v>
      </c>
      <c r="R80" s="15">
        <f t="shared" si="18"/>
        <v>1.7714285714285714E-2</v>
      </c>
      <c r="S80" s="15">
        <f t="shared" si="18"/>
        <v>1.9982368498383779E-2</v>
      </c>
      <c r="T80" s="15">
        <f t="shared" si="18"/>
        <v>2.3211875843454792E-2</v>
      </c>
      <c r="U80" s="15">
        <f t="shared" si="18"/>
        <v>1.7654476670870115E-2</v>
      </c>
      <c r="V80" s="15">
        <f t="shared" si="18"/>
        <v>1.6132803366845919E-2</v>
      </c>
      <c r="W80" s="15">
        <f t="shared" si="18"/>
        <v>1.8535898639136555E-2</v>
      </c>
      <c r="X80" s="15">
        <f t="shared" si="18"/>
        <v>1.5461169362004621E-2</v>
      </c>
      <c r="Y80" s="15">
        <f t="shared" si="18"/>
        <v>1.5290519877675841E-2</v>
      </c>
      <c r="Z80" s="15">
        <f t="shared" si="18"/>
        <v>1.7025377449405719E-2</v>
      </c>
    </row>
    <row r="81" spans="1:34" ht="19" x14ac:dyDescent="0.25">
      <c r="A81" s="5" t="s">
        <v>69</v>
      </c>
      <c r="B81" s="1" t="s">
        <v>91</v>
      </c>
      <c r="C81" s="1" t="s">
        <v>91</v>
      </c>
      <c r="D81" s="1">
        <v>118815000</v>
      </c>
      <c r="E81" s="1">
        <v>-83067000</v>
      </c>
      <c r="F81" s="1">
        <v>-28534000</v>
      </c>
      <c r="G81" s="1">
        <v>51458000</v>
      </c>
      <c r="H81" s="1">
        <v>-14245000</v>
      </c>
      <c r="I81" s="1">
        <v>-25534000</v>
      </c>
      <c r="J81" s="1">
        <v>23780000</v>
      </c>
      <c r="K81" s="1">
        <v>62524000</v>
      </c>
      <c r="L81" s="1">
        <v>-3741000</v>
      </c>
      <c r="M81" s="1">
        <v>48000000</v>
      </c>
      <c r="N81" s="1">
        <v>-121000000</v>
      </c>
      <c r="O81" s="1">
        <v>80000000</v>
      </c>
      <c r="P81" s="1">
        <v>-6000000</v>
      </c>
      <c r="Q81" s="1">
        <v>13000000</v>
      </c>
      <c r="R81" s="1">
        <v>-1000000</v>
      </c>
      <c r="S81" s="1">
        <v>-15000000</v>
      </c>
      <c r="T81" s="1">
        <v>-45000000</v>
      </c>
      <c r="U81" s="1">
        <v>-103000000</v>
      </c>
      <c r="V81" s="1">
        <v>103000000</v>
      </c>
      <c r="W81" s="1">
        <v>-48000000</v>
      </c>
      <c r="X81" s="1">
        <v>-9000000</v>
      </c>
      <c r="Y81" s="1">
        <v>-469000000</v>
      </c>
      <c r="Z81" s="1">
        <v>181000000</v>
      </c>
    </row>
    <row r="82" spans="1:34"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row>
    <row r="83" spans="1:34"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G83" s="59" t="s">
        <v>124</v>
      </c>
      <c r="AH83" s="60"/>
    </row>
    <row r="84" spans="1:34"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v>1000000</v>
      </c>
      <c r="Q84" s="1">
        <v>51000000</v>
      </c>
      <c r="R84" s="1">
        <v>-40000000</v>
      </c>
      <c r="S84" s="1">
        <v>-38000000</v>
      </c>
      <c r="T84" s="1">
        <v>5000000</v>
      </c>
      <c r="U84" s="1">
        <v>-12000000</v>
      </c>
      <c r="V84" s="1">
        <v>33000000</v>
      </c>
      <c r="W84" s="1">
        <v>-49000000</v>
      </c>
      <c r="X84" s="1">
        <v>5000000</v>
      </c>
      <c r="Y84" s="1">
        <v>-17000000</v>
      </c>
      <c r="Z84" s="1">
        <v>19000000</v>
      </c>
      <c r="AG84" s="61" t="s">
        <v>125</v>
      </c>
      <c r="AH84" s="62"/>
    </row>
    <row r="85" spans="1:34" ht="20" x14ac:dyDescent="0.25">
      <c r="A85" s="5" t="s">
        <v>71</v>
      </c>
      <c r="B85" s="1" t="s">
        <v>91</v>
      </c>
      <c r="C85" s="1" t="s">
        <v>91</v>
      </c>
      <c r="D85" s="1">
        <v>132014000</v>
      </c>
      <c r="E85" s="1">
        <v>521620000</v>
      </c>
      <c r="F85" s="1">
        <v>401545000</v>
      </c>
      <c r="G85" s="1">
        <v>291986000</v>
      </c>
      <c r="H85" s="1">
        <v>197881000</v>
      </c>
      <c r="I85" s="1">
        <v>271635000</v>
      </c>
      <c r="J85" s="1">
        <v>-24253000</v>
      </c>
      <c r="K85" s="1">
        <v>4107000</v>
      </c>
      <c r="L85" s="1">
        <v>-12739000</v>
      </c>
      <c r="M85" s="1">
        <v>587000000</v>
      </c>
      <c r="N85" s="1">
        <v>279000000</v>
      </c>
      <c r="O85" s="1">
        <v>543000000</v>
      </c>
      <c r="P85" s="1">
        <v>5000000</v>
      </c>
      <c r="Q85" s="1">
        <v>-33000000</v>
      </c>
      <c r="R85" s="1">
        <v>64000000</v>
      </c>
      <c r="S85" s="1">
        <v>-49000000</v>
      </c>
      <c r="T85" s="1">
        <v>-15000000</v>
      </c>
      <c r="U85" s="1">
        <v>-295000000</v>
      </c>
      <c r="V85" s="1">
        <v>7000000</v>
      </c>
      <c r="W85" s="1">
        <v>-15000000</v>
      </c>
      <c r="X85" s="1">
        <v>15000000</v>
      </c>
      <c r="Y85" s="1">
        <v>106000000</v>
      </c>
      <c r="Z85" s="1" t="s">
        <v>91</v>
      </c>
      <c r="AG85" s="23" t="s">
        <v>126</v>
      </c>
      <c r="AH85" s="24">
        <f>Z17</f>
        <v>129000000</v>
      </c>
    </row>
    <row r="86" spans="1:34" ht="20" x14ac:dyDescent="0.25">
      <c r="A86" s="5" t="s">
        <v>72</v>
      </c>
      <c r="B86" s="1" t="s">
        <v>91</v>
      </c>
      <c r="C86" s="1" t="s">
        <v>91</v>
      </c>
      <c r="D86" s="1">
        <v>114851000</v>
      </c>
      <c r="E86" s="1">
        <v>30529000</v>
      </c>
      <c r="F86" s="1">
        <v>27823000</v>
      </c>
      <c r="G86" s="1">
        <v>67220000</v>
      </c>
      <c r="H86" s="1">
        <v>16061000</v>
      </c>
      <c r="I86" s="1">
        <v>12934000</v>
      </c>
      <c r="J86" s="1">
        <v>-34918000</v>
      </c>
      <c r="K86" s="1">
        <v>-430997000</v>
      </c>
      <c r="L86" s="1">
        <v>102153000</v>
      </c>
      <c r="M86" s="1">
        <v>139000000</v>
      </c>
      <c r="N86" s="1">
        <v>65000000</v>
      </c>
      <c r="O86" s="1">
        <v>53000000</v>
      </c>
      <c r="P86" s="1">
        <v>82000000</v>
      </c>
      <c r="Q86" s="1">
        <v>-21000000</v>
      </c>
      <c r="R86" s="1">
        <v>81000000</v>
      </c>
      <c r="S86" s="1">
        <v>80000000</v>
      </c>
      <c r="T86" s="1">
        <v>539000000</v>
      </c>
      <c r="U86" s="1">
        <v>10000000</v>
      </c>
      <c r="V86" s="1">
        <v>-154000000</v>
      </c>
      <c r="W86" s="1">
        <v>-67000000</v>
      </c>
      <c r="X86" s="1">
        <v>-2000000</v>
      </c>
      <c r="Y86" s="1">
        <v>-97000000</v>
      </c>
      <c r="Z86" s="1" t="s">
        <v>91</v>
      </c>
      <c r="AG86" s="23" t="s">
        <v>127</v>
      </c>
      <c r="AH86" s="24">
        <f>Z56</f>
        <v>664000000</v>
      </c>
    </row>
    <row r="87" spans="1:34" ht="20" x14ac:dyDescent="0.25">
      <c r="A87" s="6" t="s">
        <v>73</v>
      </c>
      <c r="B87" s="10" t="s">
        <v>91</v>
      </c>
      <c r="C87" s="10" t="s">
        <v>91</v>
      </c>
      <c r="D87" s="10">
        <v>255554000</v>
      </c>
      <c r="E87" s="10">
        <v>65030000</v>
      </c>
      <c r="F87" s="10">
        <v>157145000</v>
      </c>
      <c r="G87" s="10">
        <v>105267000</v>
      </c>
      <c r="H87" s="10">
        <v>117025000</v>
      </c>
      <c r="I87" s="10">
        <v>120903000</v>
      </c>
      <c r="J87" s="10">
        <v>201075000</v>
      </c>
      <c r="K87" s="10">
        <v>173236000</v>
      </c>
      <c r="L87" s="10">
        <v>407725000</v>
      </c>
      <c r="M87" s="10">
        <v>582000000</v>
      </c>
      <c r="N87" s="10">
        <v>440000000</v>
      </c>
      <c r="O87" s="10">
        <v>669000000</v>
      </c>
      <c r="P87" s="10">
        <v>594000000</v>
      </c>
      <c r="Q87" s="10">
        <v>574000000</v>
      </c>
      <c r="R87" s="10">
        <v>687000000</v>
      </c>
      <c r="S87" s="10">
        <v>685000000</v>
      </c>
      <c r="T87" s="10">
        <v>722000000</v>
      </c>
      <c r="U87" s="10">
        <v>909000000</v>
      </c>
      <c r="V87" s="10">
        <v>1028000000</v>
      </c>
      <c r="W87" s="10">
        <v>963000000</v>
      </c>
      <c r="X87" s="10">
        <v>1252000000</v>
      </c>
      <c r="Y87" s="10">
        <v>1083000000</v>
      </c>
      <c r="Z87" s="10">
        <v>1706000000</v>
      </c>
      <c r="AG87" s="23" t="s">
        <v>128</v>
      </c>
      <c r="AH87" s="24">
        <f>Z61</f>
        <v>5187000000</v>
      </c>
    </row>
    <row r="88" spans="1:34" ht="20" x14ac:dyDescent="0.25">
      <c r="A88" s="5" t="s">
        <v>74</v>
      </c>
      <c r="B88" s="1" t="s">
        <v>91</v>
      </c>
      <c r="C88" s="1" t="s">
        <v>91</v>
      </c>
      <c r="D88" s="1">
        <v>-195900000</v>
      </c>
      <c r="E88" s="1">
        <v>-122555000</v>
      </c>
      <c r="F88" s="1">
        <v>-85398000</v>
      </c>
      <c r="G88" s="1">
        <v>-31595000</v>
      </c>
      <c r="H88" s="1">
        <v>-26029000</v>
      </c>
      <c r="I88" s="1">
        <v>-25402000</v>
      </c>
      <c r="J88" s="1">
        <v>-21035000</v>
      </c>
      <c r="K88" s="1">
        <v>-18489000</v>
      </c>
      <c r="L88" s="1">
        <v>-54719000</v>
      </c>
      <c r="M88" s="1">
        <v>-59000000</v>
      </c>
      <c r="N88" s="1">
        <v>-42000000</v>
      </c>
      <c r="O88" s="1">
        <v>-88000000</v>
      </c>
      <c r="P88" s="1">
        <v>-87000000</v>
      </c>
      <c r="Q88" s="1">
        <v>-115000000</v>
      </c>
      <c r="R88" s="1">
        <v>-140000000</v>
      </c>
      <c r="S88" s="1">
        <v>-133000000</v>
      </c>
      <c r="T88" s="1">
        <v>-134000000</v>
      </c>
      <c r="U88" s="1">
        <v>-144000000</v>
      </c>
      <c r="V88" s="1">
        <v>-111000000</v>
      </c>
      <c r="W88" s="1">
        <v>-127000000</v>
      </c>
      <c r="X88" s="1">
        <v>-188000000</v>
      </c>
      <c r="Y88" s="1">
        <v>-163000000</v>
      </c>
      <c r="Z88" s="1">
        <v>-152000000</v>
      </c>
      <c r="AG88" s="31" t="s">
        <v>129</v>
      </c>
      <c r="AH88" s="32">
        <f>AH85/(AH86+AH87)</f>
        <v>2.2047513245599042E-2</v>
      </c>
    </row>
    <row r="89" spans="1:34" ht="20" customHeight="1" x14ac:dyDescent="0.25">
      <c r="A89" s="14" t="s">
        <v>104</v>
      </c>
      <c r="B89" s="15" t="e">
        <f t="shared" ref="B89:Z89" si="19">(-1*B88)/B3</f>
        <v>#VALUE!</v>
      </c>
      <c r="C89" s="15" t="e">
        <f t="shared" si="19"/>
        <v>#VALUE!</v>
      </c>
      <c r="D89" s="15">
        <f t="shared" si="19"/>
        <v>0.23525568894850674</v>
      </c>
      <c r="E89" s="15">
        <f t="shared" si="19"/>
        <v>0.14296596487298655</v>
      </c>
      <c r="F89" s="15">
        <f t="shared" si="19"/>
        <v>0.1068520814747434</v>
      </c>
      <c r="G89" s="15">
        <f t="shared" si="19"/>
        <v>5.3564919597521382E-2</v>
      </c>
      <c r="H89" s="15">
        <f t="shared" si="19"/>
        <v>4.8162519127897402E-2</v>
      </c>
      <c r="I89" s="15">
        <f t="shared" si="19"/>
        <v>2.8868566311217283E-2</v>
      </c>
      <c r="J89" s="15">
        <f t="shared" si="19"/>
        <v>1.2688686529422552E-2</v>
      </c>
      <c r="K89" s="15">
        <f t="shared" si="19"/>
        <v>7.588057417901725E-3</v>
      </c>
      <c r="L89" s="15">
        <f t="shared" si="19"/>
        <v>1.4996876963888165E-2</v>
      </c>
      <c r="M89" s="15">
        <f t="shared" si="19"/>
        <v>1.7307128190085067E-2</v>
      </c>
      <c r="N89" s="15">
        <f t="shared" si="19"/>
        <v>1.3137316233969347E-2</v>
      </c>
      <c r="O89" s="15">
        <f t="shared" si="19"/>
        <v>2.5596276905177427E-2</v>
      </c>
      <c r="P89" s="15">
        <f t="shared" si="19"/>
        <v>2.7893555626803464E-2</v>
      </c>
      <c r="Q89" s="15">
        <f t="shared" si="19"/>
        <v>3.5814388041108688E-2</v>
      </c>
      <c r="R89" s="15">
        <f t="shared" si="19"/>
        <v>0.04</v>
      </c>
      <c r="S89" s="15">
        <f t="shared" si="19"/>
        <v>3.908316191595651E-2</v>
      </c>
      <c r="T89" s="15">
        <f t="shared" si="19"/>
        <v>3.6167341430499322E-2</v>
      </c>
      <c r="U89" s="15">
        <f t="shared" si="19"/>
        <v>3.6317780580075662E-2</v>
      </c>
      <c r="V89" s="15">
        <f t="shared" si="19"/>
        <v>2.5952770633621697E-2</v>
      </c>
      <c r="W89" s="15">
        <f t="shared" si="19"/>
        <v>2.9798216799624588E-2</v>
      </c>
      <c r="X89" s="15">
        <f t="shared" si="19"/>
        <v>3.341034298915941E-2</v>
      </c>
      <c r="Y89" s="15">
        <f t="shared" si="19"/>
        <v>2.7692830445124023E-2</v>
      </c>
      <c r="Z89" s="15">
        <f t="shared" si="19"/>
        <v>2.4413748795374238E-2</v>
      </c>
      <c r="AG89" s="23" t="s">
        <v>105</v>
      </c>
      <c r="AH89" s="24">
        <f>Z27</f>
        <v>352000000</v>
      </c>
    </row>
    <row r="90" spans="1:34" ht="20" x14ac:dyDescent="0.25">
      <c r="A90" s="5" t="s">
        <v>75</v>
      </c>
      <c r="B90" s="1" t="s">
        <v>91</v>
      </c>
      <c r="C90" s="1" t="s">
        <v>91</v>
      </c>
      <c r="D90" s="1">
        <v>-16979000</v>
      </c>
      <c r="E90" s="1" t="s">
        <v>91</v>
      </c>
      <c r="F90" s="1" t="s">
        <v>91</v>
      </c>
      <c r="G90" s="1" t="s">
        <v>91</v>
      </c>
      <c r="H90" s="1">
        <v>-190000000</v>
      </c>
      <c r="I90" s="1">
        <v>-970467000</v>
      </c>
      <c r="J90" s="1">
        <v>-53959000</v>
      </c>
      <c r="K90" s="1">
        <v>-15105000</v>
      </c>
      <c r="L90" s="1">
        <v>-2998821000</v>
      </c>
      <c r="M90" s="1">
        <v>8000000</v>
      </c>
      <c r="N90" s="1">
        <v>-190000000</v>
      </c>
      <c r="O90" s="1">
        <v>-26000000</v>
      </c>
      <c r="P90" s="1">
        <v>-112000000</v>
      </c>
      <c r="Q90" s="1">
        <v>-1121000000</v>
      </c>
      <c r="R90" s="1" t="s">
        <v>91</v>
      </c>
      <c r="S90" s="1">
        <v>-256000000</v>
      </c>
      <c r="T90" s="1">
        <v>-1460000000</v>
      </c>
      <c r="U90" s="1">
        <v>-776000000</v>
      </c>
      <c r="V90" s="1">
        <v>185000000</v>
      </c>
      <c r="W90" s="1">
        <v>-74000000</v>
      </c>
      <c r="X90" s="1">
        <v>-157000000</v>
      </c>
      <c r="Y90" s="1">
        <v>-2240000000</v>
      </c>
      <c r="Z90" s="1">
        <v>-41000000</v>
      </c>
      <c r="AG90" s="23" t="s">
        <v>19</v>
      </c>
      <c r="AH90" s="24">
        <f>Z25</f>
        <v>1475000000</v>
      </c>
    </row>
    <row r="91" spans="1:34" ht="20" x14ac:dyDescent="0.25">
      <c r="A91" s="5" t="s">
        <v>76</v>
      </c>
      <c r="B91" s="1" t="s">
        <v>91</v>
      </c>
      <c r="C91" s="1" t="s">
        <v>91</v>
      </c>
      <c r="D91" s="1">
        <v>-248214000</v>
      </c>
      <c r="E91" s="1">
        <v>-391893000</v>
      </c>
      <c r="F91" s="1">
        <v>-212643000</v>
      </c>
      <c r="G91" s="1">
        <v>-197604000</v>
      </c>
      <c r="H91" s="1">
        <v>-264291000</v>
      </c>
      <c r="I91" s="1">
        <v>-623656000</v>
      </c>
      <c r="J91" s="1">
        <v>-1827057000</v>
      </c>
      <c r="K91" s="1">
        <v>-80400000</v>
      </c>
      <c r="L91" s="1">
        <v>-164588000</v>
      </c>
      <c r="M91" s="1">
        <v>-623000000</v>
      </c>
      <c r="N91" s="1">
        <v>-237000000</v>
      </c>
      <c r="O91" s="1">
        <v>-533000000</v>
      </c>
      <c r="P91" s="1">
        <v>-301000000</v>
      </c>
      <c r="Q91" s="1">
        <v>-453000000</v>
      </c>
      <c r="R91" s="1">
        <v>-303000000</v>
      </c>
      <c r="S91" s="1">
        <v>-384000000</v>
      </c>
      <c r="T91" s="1">
        <v>-468000000</v>
      </c>
      <c r="U91" s="1">
        <v>-392000000</v>
      </c>
      <c r="V91" s="1">
        <v>-421000000</v>
      </c>
      <c r="W91" s="1">
        <v>-579000000</v>
      </c>
      <c r="X91" s="1">
        <v>-283000000</v>
      </c>
      <c r="Y91" s="1">
        <v>-316000000</v>
      </c>
      <c r="Z91" s="1">
        <v>-322000000</v>
      </c>
      <c r="AG91" s="31" t="s">
        <v>130</v>
      </c>
      <c r="AH91" s="32">
        <f>AH89/AH90</f>
        <v>0.23864406779661018</v>
      </c>
    </row>
    <row r="92" spans="1:34" ht="20" x14ac:dyDescent="0.25">
      <c r="A92" s="5" t="s">
        <v>77</v>
      </c>
      <c r="B92" s="1" t="s">
        <v>91</v>
      </c>
      <c r="C92" s="1" t="s">
        <v>91</v>
      </c>
      <c r="D92" s="1">
        <v>165742000</v>
      </c>
      <c r="E92" s="1">
        <v>395038000</v>
      </c>
      <c r="F92" s="1">
        <v>209181000</v>
      </c>
      <c r="G92" s="1">
        <v>231325000</v>
      </c>
      <c r="H92" s="1">
        <v>267709000</v>
      </c>
      <c r="I92" s="1">
        <v>648102000</v>
      </c>
      <c r="J92" s="1">
        <v>620450000</v>
      </c>
      <c r="K92" s="1">
        <v>1916540000</v>
      </c>
      <c r="L92" s="1">
        <v>15176000</v>
      </c>
      <c r="M92" s="1">
        <v>621000000</v>
      </c>
      <c r="N92" s="1">
        <v>351000000</v>
      </c>
      <c r="O92" s="1">
        <v>501000000</v>
      </c>
      <c r="P92" s="1">
        <v>372000000</v>
      </c>
      <c r="Q92" s="1">
        <v>500000000</v>
      </c>
      <c r="R92" s="1">
        <v>298000000</v>
      </c>
      <c r="S92" s="1">
        <v>348000000</v>
      </c>
      <c r="T92" s="1">
        <v>411000000</v>
      </c>
      <c r="U92" s="1">
        <v>424000000</v>
      </c>
      <c r="V92" s="1">
        <v>543000000</v>
      </c>
      <c r="W92" s="1">
        <v>554000000</v>
      </c>
      <c r="X92" s="1">
        <v>424000000</v>
      </c>
      <c r="Y92" s="1">
        <v>285000000</v>
      </c>
      <c r="Z92" s="1">
        <v>320000000</v>
      </c>
      <c r="AG92" s="33" t="s">
        <v>131</v>
      </c>
      <c r="AH92" s="34">
        <f>AH88*(1-AH91)</f>
        <v>1.6786004999869642E-2</v>
      </c>
    </row>
    <row r="93" spans="1:34" ht="19" x14ac:dyDescent="0.25">
      <c r="A93" s="5" t="s">
        <v>78</v>
      </c>
      <c r="B93" s="1" t="s">
        <v>91</v>
      </c>
      <c r="C93" s="1" t="s">
        <v>91</v>
      </c>
      <c r="D93" s="1">
        <v>3108000</v>
      </c>
      <c r="E93" s="1">
        <v>10214000</v>
      </c>
      <c r="F93" s="1">
        <v>-13665000</v>
      </c>
      <c r="G93" s="1">
        <v>-2357000</v>
      </c>
      <c r="H93" s="1">
        <v>11299000</v>
      </c>
      <c r="I93" s="1">
        <v>18040000</v>
      </c>
      <c r="J93" s="1">
        <v>7218000</v>
      </c>
      <c r="K93" s="1">
        <v>55332000</v>
      </c>
      <c r="L93" s="1">
        <v>54282000</v>
      </c>
      <c r="M93" s="1" t="s">
        <v>91</v>
      </c>
      <c r="N93" s="1" t="s">
        <v>91</v>
      </c>
      <c r="O93" s="1" t="s">
        <v>91</v>
      </c>
      <c r="P93" s="1" t="s">
        <v>91</v>
      </c>
      <c r="Q93" s="1" t="s">
        <v>91</v>
      </c>
      <c r="R93" s="1">
        <v>-10000000</v>
      </c>
      <c r="S93" s="1">
        <v>-16000000</v>
      </c>
      <c r="T93" s="1">
        <v>-6000000</v>
      </c>
      <c r="U93" s="1">
        <v>-2000000</v>
      </c>
      <c r="V93" s="1" t="s">
        <v>91</v>
      </c>
      <c r="W93" s="1">
        <v>-14000000</v>
      </c>
      <c r="X93" s="1">
        <v>-27000000</v>
      </c>
      <c r="Y93" s="1">
        <v>-219000000</v>
      </c>
      <c r="Z93" s="1">
        <v>244000000</v>
      </c>
      <c r="AG93" s="61" t="s">
        <v>132</v>
      </c>
      <c r="AH93" s="62"/>
    </row>
    <row r="94" spans="1:34" ht="20" x14ac:dyDescent="0.25">
      <c r="A94" s="6" t="s">
        <v>79</v>
      </c>
      <c r="B94" s="10" t="s">
        <v>91</v>
      </c>
      <c r="C94" s="10" t="s">
        <v>91</v>
      </c>
      <c r="D94" s="10">
        <v>-292243000</v>
      </c>
      <c r="E94" s="10">
        <v>-109196000</v>
      </c>
      <c r="F94" s="10">
        <v>-102525000</v>
      </c>
      <c r="G94" s="10">
        <v>-231000</v>
      </c>
      <c r="H94" s="10">
        <v>-201312000</v>
      </c>
      <c r="I94" s="10">
        <v>-953383000</v>
      </c>
      <c r="J94" s="10">
        <v>-1274383000</v>
      </c>
      <c r="K94" s="10">
        <v>1857878000</v>
      </c>
      <c r="L94" s="10">
        <v>-3148670000</v>
      </c>
      <c r="M94" s="10">
        <v>-53000000</v>
      </c>
      <c r="N94" s="10">
        <v>-118000000</v>
      </c>
      <c r="O94" s="10">
        <v>-146000000</v>
      </c>
      <c r="P94" s="10">
        <v>-128000000</v>
      </c>
      <c r="Q94" s="10">
        <v>-1189000000</v>
      </c>
      <c r="R94" s="10">
        <v>-155000000</v>
      </c>
      <c r="S94" s="10">
        <v>-441000000</v>
      </c>
      <c r="T94" s="10">
        <v>-1657000000</v>
      </c>
      <c r="U94" s="10">
        <v>-890000000</v>
      </c>
      <c r="V94" s="10">
        <v>196000000</v>
      </c>
      <c r="W94" s="10">
        <v>-240000000</v>
      </c>
      <c r="X94" s="10">
        <v>-231000000</v>
      </c>
      <c r="Y94" s="10">
        <v>-2653000000</v>
      </c>
      <c r="Z94" s="10">
        <v>49000000</v>
      </c>
      <c r="AG94" s="23" t="s">
        <v>133</v>
      </c>
      <c r="AH94" s="35">
        <v>4.095E-2</v>
      </c>
    </row>
    <row r="95" spans="1:34" ht="20" x14ac:dyDescent="0.25">
      <c r="A95" s="5" t="s">
        <v>80</v>
      </c>
      <c r="B95" s="1" t="s">
        <v>91</v>
      </c>
      <c r="C95" s="1" t="s">
        <v>91</v>
      </c>
      <c r="D95" s="1" t="s">
        <v>91</v>
      </c>
      <c r="E95" s="1" t="s">
        <v>91</v>
      </c>
      <c r="F95" s="1" t="s">
        <v>91</v>
      </c>
      <c r="G95" s="1" t="s">
        <v>91</v>
      </c>
      <c r="H95" s="1" t="s">
        <v>91</v>
      </c>
      <c r="I95" s="1" t="s">
        <v>91</v>
      </c>
      <c r="J95" s="1" t="s">
        <v>91</v>
      </c>
      <c r="K95" s="1" t="s">
        <v>91</v>
      </c>
      <c r="L95" s="1" t="s">
        <v>91</v>
      </c>
      <c r="M95" s="1">
        <v>-340000000</v>
      </c>
      <c r="N95" s="1">
        <v>-2216000000</v>
      </c>
      <c r="O95" s="1">
        <v>-948000000</v>
      </c>
      <c r="P95" s="1">
        <v>-145000000</v>
      </c>
      <c r="Q95" s="1">
        <v>-289000000</v>
      </c>
      <c r="R95" s="1">
        <v>-970000000</v>
      </c>
      <c r="S95" s="1">
        <v>-369000000</v>
      </c>
      <c r="T95" s="1">
        <v>-1156000000</v>
      </c>
      <c r="U95" s="1">
        <v>-708000000</v>
      </c>
      <c r="V95" s="1">
        <v>-320000000</v>
      </c>
      <c r="W95" s="1">
        <v>-1215000000</v>
      </c>
      <c r="X95" s="1">
        <v>-1468000000</v>
      </c>
      <c r="Y95" s="1">
        <v>-804000000</v>
      </c>
      <c r="Z95" s="1">
        <v>-875000000</v>
      </c>
      <c r="AG95" s="23" t="s">
        <v>134</v>
      </c>
      <c r="AH95" s="36" cm="1">
        <f t="array" ref="AH95">_FV(A1,"Beta")</f>
        <v>0.97309999999999997</v>
      </c>
    </row>
    <row r="96" spans="1:34" ht="20" x14ac:dyDescent="0.25">
      <c r="A96" s="5" t="s">
        <v>81</v>
      </c>
      <c r="B96" s="1" t="s">
        <v>91</v>
      </c>
      <c r="C96" s="1" t="s">
        <v>91</v>
      </c>
      <c r="D96" s="1" t="s">
        <v>91</v>
      </c>
      <c r="E96" s="1">
        <v>93825000</v>
      </c>
      <c r="F96" s="1">
        <v>2238000</v>
      </c>
      <c r="G96" s="1">
        <v>996000</v>
      </c>
      <c r="H96" s="1">
        <v>2273000</v>
      </c>
      <c r="I96" s="1">
        <v>52930000</v>
      </c>
      <c r="J96" s="1">
        <v>999544000</v>
      </c>
      <c r="K96" s="1">
        <v>16818000</v>
      </c>
      <c r="L96" s="1">
        <v>29729000</v>
      </c>
      <c r="M96" s="1">
        <v>8000000</v>
      </c>
      <c r="N96" s="1">
        <v>6000000</v>
      </c>
      <c r="O96" s="1">
        <v>10000000</v>
      </c>
      <c r="P96" s="1" t="s">
        <v>91</v>
      </c>
      <c r="Q96" s="1">
        <v>23000000</v>
      </c>
      <c r="R96" s="1" t="s">
        <v>91</v>
      </c>
      <c r="S96" s="1" t="s">
        <v>91</v>
      </c>
      <c r="T96" s="1" t="s">
        <v>91</v>
      </c>
      <c r="U96" s="1" t="s">
        <v>91</v>
      </c>
      <c r="V96" s="1" t="s">
        <v>91</v>
      </c>
      <c r="W96" s="1" t="s">
        <v>91</v>
      </c>
      <c r="X96" s="1" t="s">
        <v>91</v>
      </c>
      <c r="Y96" s="1" t="s">
        <v>91</v>
      </c>
      <c r="Z96" s="1" t="s">
        <v>91</v>
      </c>
      <c r="AG96" s="23" t="s">
        <v>135</v>
      </c>
      <c r="AH96" s="35">
        <v>8.4000000000000005E-2</v>
      </c>
    </row>
    <row r="97" spans="1:34" ht="20" x14ac:dyDescent="0.25">
      <c r="A97" s="5" t="s">
        <v>82</v>
      </c>
      <c r="B97" s="1" t="s">
        <v>91</v>
      </c>
      <c r="C97" s="1" t="s">
        <v>91</v>
      </c>
      <c r="D97" s="1" t="s">
        <v>91</v>
      </c>
      <c r="E97" s="1">
        <v>-240000000</v>
      </c>
      <c r="F97" s="1">
        <v>-305155000</v>
      </c>
      <c r="G97" s="1">
        <v>-147000</v>
      </c>
      <c r="H97" s="1">
        <v>-85000</v>
      </c>
      <c r="I97" s="1">
        <v>-38567000</v>
      </c>
      <c r="J97" s="1">
        <v>-105059000</v>
      </c>
      <c r="K97" s="1" t="s">
        <v>91</v>
      </c>
      <c r="L97" s="1" t="s">
        <v>91</v>
      </c>
      <c r="M97" s="1" t="s">
        <v>91</v>
      </c>
      <c r="N97" s="1">
        <v>-797000000</v>
      </c>
      <c r="O97" s="1">
        <v>-100000000</v>
      </c>
      <c r="P97" s="1">
        <v>-278000000</v>
      </c>
      <c r="Q97" s="1">
        <v>-10000000</v>
      </c>
      <c r="R97" s="1">
        <v>-209000000</v>
      </c>
      <c r="S97" s="1">
        <v>-411000000</v>
      </c>
      <c r="T97" s="1">
        <v>-165000000</v>
      </c>
      <c r="U97" s="1">
        <v>-274000000</v>
      </c>
      <c r="V97" s="1">
        <v>-444000000</v>
      </c>
      <c r="W97" s="1">
        <v>-239000000</v>
      </c>
      <c r="X97" s="1">
        <v>-262000000</v>
      </c>
      <c r="Y97" s="1">
        <v>-1004000000</v>
      </c>
      <c r="Z97" s="1">
        <v>-308000000</v>
      </c>
      <c r="AG97" s="33" t="s">
        <v>136</v>
      </c>
      <c r="AH97" s="34">
        <f>(AH94)+((AH95)*(AH96-AH94))</f>
        <v>8.2841954999999995E-2</v>
      </c>
    </row>
    <row r="98" spans="1:34" ht="19" x14ac:dyDescent="0.25">
      <c r="A98" s="5" t="s">
        <v>83</v>
      </c>
      <c r="B98" s="1" t="s">
        <v>91</v>
      </c>
      <c r="C98" s="1" t="s">
        <v>91</v>
      </c>
      <c r="D98" s="1" t="s">
        <v>91</v>
      </c>
      <c r="E98" s="1" t="s">
        <v>91</v>
      </c>
      <c r="F98" s="1" t="s">
        <v>91</v>
      </c>
      <c r="G98" s="1">
        <v>-8279000</v>
      </c>
      <c r="H98" s="1">
        <v>-8354000</v>
      </c>
      <c r="I98" s="1">
        <v>-3220000</v>
      </c>
      <c r="J98" s="1" t="s">
        <v>91</v>
      </c>
      <c r="K98" s="1" t="s">
        <v>91</v>
      </c>
      <c r="L98" s="1" t="s">
        <v>91</v>
      </c>
      <c r="M98" s="1" t="s">
        <v>91</v>
      </c>
      <c r="N98" s="1" t="s">
        <v>91</v>
      </c>
      <c r="O98" s="1" t="s">
        <v>91</v>
      </c>
      <c r="P98" s="1">
        <v>-65000000</v>
      </c>
      <c r="Q98" s="1">
        <v>-87000000</v>
      </c>
      <c r="R98" s="1">
        <v>-98000000</v>
      </c>
      <c r="S98" s="1">
        <v>-149000000</v>
      </c>
      <c r="T98" s="1">
        <v>-200000000</v>
      </c>
      <c r="U98" s="1">
        <v>-243000000</v>
      </c>
      <c r="V98" s="1">
        <v>-280000000</v>
      </c>
      <c r="W98" s="1">
        <v>-305000000</v>
      </c>
      <c r="X98" s="1">
        <v>-320000000</v>
      </c>
      <c r="Y98" s="1">
        <v>-350000000</v>
      </c>
      <c r="Z98" s="1">
        <v>-383000000</v>
      </c>
      <c r="AG98" s="61" t="s">
        <v>137</v>
      </c>
      <c r="AH98" s="62"/>
    </row>
    <row r="99" spans="1:34" ht="20" x14ac:dyDescent="0.25">
      <c r="A99" s="5" t="s">
        <v>84</v>
      </c>
      <c r="B99" s="1" t="s">
        <v>91</v>
      </c>
      <c r="C99" s="1" t="s">
        <v>91</v>
      </c>
      <c r="D99" s="1">
        <v>288348000</v>
      </c>
      <c r="E99" s="1">
        <v>221815000</v>
      </c>
      <c r="F99" s="1">
        <v>158837000</v>
      </c>
      <c r="G99" s="1">
        <v>-150140000</v>
      </c>
      <c r="H99" s="1">
        <v>-290000</v>
      </c>
      <c r="I99" s="1">
        <v>928388000</v>
      </c>
      <c r="J99" s="1">
        <v>335581000</v>
      </c>
      <c r="K99" s="1">
        <v>-1044613000</v>
      </c>
      <c r="L99" s="1">
        <v>1999145000</v>
      </c>
      <c r="M99" s="1">
        <v>-4000000</v>
      </c>
      <c r="N99" s="1">
        <v>2412000000</v>
      </c>
      <c r="O99" s="1">
        <v>713000000</v>
      </c>
      <c r="P99" s="1">
        <v>3000000</v>
      </c>
      <c r="Q99" s="1">
        <v>910000000</v>
      </c>
      <c r="R99" s="1">
        <v>792000000</v>
      </c>
      <c r="S99" s="1">
        <v>567000000</v>
      </c>
      <c r="T99" s="1">
        <v>2523000000</v>
      </c>
      <c r="U99" s="1">
        <v>1172000000</v>
      </c>
      <c r="V99" s="1">
        <v>17000000</v>
      </c>
      <c r="W99" s="1">
        <v>822000000</v>
      </c>
      <c r="X99" s="1">
        <v>3433000000</v>
      </c>
      <c r="Y99" s="1">
        <v>3576000000</v>
      </c>
      <c r="Z99" s="1">
        <v>2602000000</v>
      </c>
      <c r="AG99" s="23" t="s">
        <v>138</v>
      </c>
      <c r="AH99" s="24">
        <f>AH86+AH87</f>
        <v>5851000000</v>
      </c>
    </row>
    <row r="100" spans="1:34" ht="20" x14ac:dyDescent="0.25">
      <c r="A100" s="6" t="s">
        <v>85</v>
      </c>
      <c r="B100" s="10" t="s">
        <v>91</v>
      </c>
      <c r="C100" s="10" t="s">
        <v>91</v>
      </c>
      <c r="D100" s="10">
        <v>288348000</v>
      </c>
      <c r="E100" s="10">
        <v>75640000</v>
      </c>
      <c r="F100" s="10">
        <v>-144080000</v>
      </c>
      <c r="G100" s="10">
        <v>-157570000</v>
      </c>
      <c r="H100" s="10">
        <v>-6456000</v>
      </c>
      <c r="I100" s="10">
        <v>939531000</v>
      </c>
      <c r="J100" s="10">
        <v>1230066000</v>
      </c>
      <c r="K100" s="10">
        <v>-1027795000</v>
      </c>
      <c r="L100" s="10">
        <v>2028874000</v>
      </c>
      <c r="M100" s="10">
        <v>-336000000</v>
      </c>
      <c r="N100" s="10">
        <v>-595000000</v>
      </c>
      <c r="O100" s="10">
        <v>-325000000</v>
      </c>
      <c r="P100" s="10">
        <v>-485000000</v>
      </c>
      <c r="Q100" s="10">
        <v>547000000</v>
      </c>
      <c r="R100" s="10">
        <v>-485000000</v>
      </c>
      <c r="S100" s="10">
        <v>-362000000</v>
      </c>
      <c r="T100" s="10">
        <v>1002000000</v>
      </c>
      <c r="U100" s="10">
        <v>-53000000</v>
      </c>
      <c r="V100" s="10">
        <v>-1027000000</v>
      </c>
      <c r="W100" s="10">
        <v>-937000000</v>
      </c>
      <c r="X100" s="10">
        <v>1383000000</v>
      </c>
      <c r="Y100" s="10">
        <v>1418000000</v>
      </c>
      <c r="Z100" s="10">
        <v>1036000000</v>
      </c>
      <c r="AG100" s="31" t="s">
        <v>139</v>
      </c>
      <c r="AH100" s="32">
        <f>AH99/AH103</f>
        <v>0.17131469223954887</v>
      </c>
    </row>
    <row r="101" spans="1:34" ht="20" x14ac:dyDescent="0.25">
      <c r="A101" s="5" t="s">
        <v>86</v>
      </c>
      <c r="B101" s="1" t="s">
        <v>91</v>
      </c>
      <c r="C101" s="1" t="s">
        <v>91</v>
      </c>
      <c r="D101" s="1" t="s">
        <v>91</v>
      </c>
      <c r="E101" s="1" t="s">
        <v>91</v>
      </c>
      <c r="F101" s="1" t="s">
        <v>91</v>
      </c>
      <c r="G101" s="1" t="s">
        <v>91</v>
      </c>
      <c r="H101" s="1" t="s">
        <v>91</v>
      </c>
      <c r="I101" s="1" t="s">
        <v>91</v>
      </c>
      <c r="J101" s="1" t="s">
        <v>91</v>
      </c>
      <c r="K101" s="1" t="s">
        <v>91</v>
      </c>
      <c r="L101" s="1">
        <v>-47483000</v>
      </c>
      <c r="M101" s="1">
        <v>27000000</v>
      </c>
      <c r="N101" s="1">
        <v>-6000000</v>
      </c>
      <c r="O101" s="1">
        <v>-7000000</v>
      </c>
      <c r="P101" s="1">
        <v>10000000</v>
      </c>
      <c r="Q101" s="1">
        <v>-4000000</v>
      </c>
      <c r="R101" s="1">
        <v>-18000000</v>
      </c>
      <c r="S101" s="1">
        <v>-8000000</v>
      </c>
      <c r="T101" s="1">
        <v>-6000000</v>
      </c>
      <c r="U101" s="1">
        <v>15000000</v>
      </c>
      <c r="V101" s="1">
        <v>-10000000</v>
      </c>
      <c r="W101" s="1">
        <v>-10000000</v>
      </c>
      <c r="X101" s="1">
        <v>16000000</v>
      </c>
      <c r="Y101" s="1">
        <v>-331000000</v>
      </c>
      <c r="Z101" s="1">
        <v>-1293000000</v>
      </c>
      <c r="AG101" s="23" t="s">
        <v>140</v>
      </c>
      <c r="AH101" s="37" cm="1">
        <f t="array" ref="AH101">_FV(A1,"Market cap",TRUE)</f>
        <v>28302521356</v>
      </c>
    </row>
    <row r="102" spans="1:34" ht="20" x14ac:dyDescent="0.25">
      <c r="A102" s="6" t="s">
        <v>87</v>
      </c>
      <c r="B102" s="10" t="s">
        <v>91</v>
      </c>
      <c r="C102" s="10" t="s">
        <v>91</v>
      </c>
      <c r="D102" s="10">
        <v>251659000</v>
      </c>
      <c r="E102" s="10">
        <v>31474000</v>
      </c>
      <c r="F102" s="10">
        <v>-89460000</v>
      </c>
      <c r="G102" s="10">
        <v>-52534000</v>
      </c>
      <c r="H102" s="10">
        <v>-90743000</v>
      </c>
      <c r="I102" s="10">
        <v>107051000</v>
      </c>
      <c r="J102" s="10">
        <v>156758000</v>
      </c>
      <c r="K102" s="10">
        <v>1003319000</v>
      </c>
      <c r="L102" s="10">
        <v>-759554000</v>
      </c>
      <c r="M102" s="10">
        <v>220000000</v>
      </c>
      <c r="N102" s="10">
        <v>-279000000</v>
      </c>
      <c r="O102" s="10">
        <v>191000000</v>
      </c>
      <c r="P102" s="10">
        <v>-9000000</v>
      </c>
      <c r="Q102" s="10">
        <v>-72000000</v>
      </c>
      <c r="R102" s="10">
        <v>29000000</v>
      </c>
      <c r="S102" s="10">
        <v>-126000000</v>
      </c>
      <c r="T102" s="10">
        <v>61000000</v>
      </c>
      <c r="U102" s="10">
        <v>-19000000</v>
      </c>
      <c r="V102" s="10">
        <v>187000000</v>
      </c>
      <c r="W102" s="10">
        <v>-224000000</v>
      </c>
      <c r="X102" s="10">
        <v>2420000000</v>
      </c>
      <c r="Y102" s="10">
        <v>-483000000</v>
      </c>
      <c r="Z102" s="10">
        <v>1498000000</v>
      </c>
      <c r="AG102" s="31" t="s">
        <v>141</v>
      </c>
      <c r="AH102" s="32">
        <f>AH101/AH103</f>
        <v>0.82868530776045113</v>
      </c>
    </row>
    <row r="103" spans="1:34" ht="20" x14ac:dyDescent="0.25">
      <c r="A103" s="5" t="s">
        <v>88</v>
      </c>
      <c r="B103" s="1" t="s">
        <v>91</v>
      </c>
      <c r="C103" s="1" t="s">
        <v>91</v>
      </c>
      <c r="D103" s="1">
        <v>10598000</v>
      </c>
      <c r="E103" s="1">
        <v>262257000</v>
      </c>
      <c r="F103" s="1">
        <v>293731000</v>
      </c>
      <c r="G103" s="1">
        <v>201463000</v>
      </c>
      <c r="H103" s="1">
        <v>148929000</v>
      </c>
      <c r="I103" s="1">
        <v>58186000</v>
      </c>
      <c r="J103" s="1">
        <v>165237000</v>
      </c>
      <c r="K103" s="1">
        <v>321995000</v>
      </c>
      <c r="L103" s="1">
        <v>1325314000</v>
      </c>
      <c r="M103" s="1">
        <v>374000000</v>
      </c>
      <c r="N103" s="1">
        <v>594000000</v>
      </c>
      <c r="O103" s="1">
        <v>315000000</v>
      </c>
      <c r="P103" s="1">
        <v>506000000</v>
      </c>
      <c r="Q103" s="1">
        <v>497000000</v>
      </c>
      <c r="R103" s="1">
        <v>398000000</v>
      </c>
      <c r="S103" s="1">
        <v>427000000</v>
      </c>
      <c r="T103" s="1">
        <v>357000000</v>
      </c>
      <c r="U103" s="1">
        <v>418000000</v>
      </c>
      <c r="V103" s="1">
        <v>399000000</v>
      </c>
      <c r="W103" s="1">
        <v>586000000</v>
      </c>
      <c r="X103" s="1">
        <v>362000000</v>
      </c>
      <c r="Y103" s="1">
        <v>5979000000</v>
      </c>
      <c r="Z103" s="1">
        <v>5496000000</v>
      </c>
      <c r="AG103" s="33" t="s">
        <v>142</v>
      </c>
      <c r="AH103" s="38">
        <f>AH99+AH101</f>
        <v>34153521356</v>
      </c>
    </row>
    <row r="104" spans="1:34" ht="20" thickBot="1" x14ac:dyDescent="0.3">
      <c r="A104" s="7" t="s">
        <v>89</v>
      </c>
      <c r="B104" s="11" t="s">
        <v>91</v>
      </c>
      <c r="C104" s="11" t="s">
        <v>91</v>
      </c>
      <c r="D104" s="11">
        <v>262257000</v>
      </c>
      <c r="E104" s="11">
        <v>293731000</v>
      </c>
      <c r="F104" s="11">
        <v>204271000</v>
      </c>
      <c r="G104" s="11">
        <v>148929000</v>
      </c>
      <c r="H104" s="11">
        <v>58186000</v>
      </c>
      <c r="I104" s="11">
        <v>165237000</v>
      </c>
      <c r="J104" s="11">
        <v>321995000</v>
      </c>
      <c r="K104" s="11">
        <v>1325314000</v>
      </c>
      <c r="L104" s="11">
        <v>565760000</v>
      </c>
      <c r="M104" s="11">
        <v>594000000</v>
      </c>
      <c r="N104" s="11">
        <v>315000000</v>
      </c>
      <c r="O104" s="11">
        <v>506000000</v>
      </c>
      <c r="P104" s="11">
        <v>497000000</v>
      </c>
      <c r="Q104" s="11">
        <v>425000000</v>
      </c>
      <c r="R104" s="11">
        <v>427000000</v>
      </c>
      <c r="S104" s="11">
        <v>301000000</v>
      </c>
      <c r="T104" s="11">
        <v>418000000</v>
      </c>
      <c r="U104" s="11">
        <v>399000000</v>
      </c>
      <c r="V104" s="11">
        <v>586000000</v>
      </c>
      <c r="W104" s="11">
        <v>362000000</v>
      </c>
      <c r="X104" s="11">
        <v>2782000000</v>
      </c>
      <c r="Y104" s="11">
        <v>5496000000</v>
      </c>
      <c r="Z104" s="11">
        <v>6994000000</v>
      </c>
      <c r="AG104" s="61" t="s">
        <v>143</v>
      </c>
      <c r="AH104" s="62"/>
    </row>
    <row r="105" spans="1:34" ht="21" thickTop="1" x14ac:dyDescent="0.25">
      <c r="A105" s="64" t="s">
        <v>159</v>
      </c>
      <c r="C105" s="1" t="e">
        <f t="shared" ref="C105:Y105" si="20">((C22*(1-$AT$91))+C77+C88-C81)</f>
        <v>#VALUE!</v>
      </c>
      <c r="D105" s="1">
        <f t="shared" si="20"/>
        <v>-53050000</v>
      </c>
      <c r="E105" s="1">
        <f t="shared" si="20"/>
        <v>120930000</v>
      </c>
      <c r="F105" s="1">
        <f t="shared" si="20"/>
        <v>123338000</v>
      </c>
      <c r="G105" s="1">
        <f t="shared" si="20"/>
        <v>-50434000</v>
      </c>
      <c r="H105" s="1">
        <f t="shared" si="20"/>
        <v>73276000</v>
      </c>
      <c r="I105" s="1">
        <f t="shared" si="20"/>
        <v>182139000</v>
      </c>
      <c r="J105" s="1">
        <f t="shared" si="20"/>
        <v>240190000</v>
      </c>
      <c r="K105" s="1">
        <f t="shared" si="20"/>
        <v>323539000</v>
      </c>
      <c r="L105" s="1">
        <f t="shared" si="20"/>
        <v>681785000</v>
      </c>
      <c r="M105" s="1">
        <f t="shared" si="20"/>
        <v>600000000</v>
      </c>
      <c r="N105" s="1">
        <f t="shared" si="20"/>
        <v>813000000</v>
      </c>
      <c r="O105" s="1">
        <f t="shared" si="20"/>
        <v>637000000</v>
      </c>
      <c r="P105" s="1">
        <f t="shared" si="20"/>
        <v>713000000</v>
      </c>
      <c r="Q105" s="1">
        <f t="shared" si="20"/>
        <v>682000000</v>
      </c>
      <c r="R105" s="1">
        <f t="shared" si="20"/>
        <v>752000000</v>
      </c>
      <c r="S105" s="1">
        <f t="shared" si="20"/>
        <v>740000000</v>
      </c>
      <c r="T105" s="1">
        <f t="shared" si="20"/>
        <v>920000000</v>
      </c>
      <c r="U105" s="1">
        <f t="shared" si="20"/>
        <v>1146000000</v>
      </c>
      <c r="V105" s="1">
        <f t="shared" si="20"/>
        <v>1024000000</v>
      </c>
      <c r="W105" s="1">
        <f t="shared" si="20"/>
        <v>1128000000</v>
      </c>
      <c r="X105" s="1">
        <f t="shared" si="20"/>
        <v>1257000000</v>
      </c>
      <c r="Y105" s="1">
        <f t="shared" si="20"/>
        <v>2025000000</v>
      </c>
      <c r="Z105" s="1">
        <f>((Z22*(1-$AT$91))+Z77+Z88-Z81)</f>
        <v>1586000000</v>
      </c>
      <c r="AA105" s="39">
        <f>Z105*(1+$AH$106)</f>
        <v>1520166348.8447337</v>
      </c>
      <c r="AB105" s="39">
        <f t="shared" ref="AB105:AE105" si="21">AA105*(1+$AH$106)</f>
        <v>1457065402.3706992</v>
      </c>
      <c r="AC105" s="39">
        <f t="shared" si="21"/>
        <v>1396583728.089438</v>
      </c>
      <c r="AD105" s="39">
        <f t="shared" si="21"/>
        <v>1338612602.00863</v>
      </c>
      <c r="AE105" s="39">
        <f t="shared" si="21"/>
        <v>1283047813.1860075</v>
      </c>
      <c r="AF105" s="40" t="s">
        <v>160</v>
      </c>
      <c r="AG105" s="25" t="s">
        <v>106</v>
      </c>
      <c r="AH105" s="26">
        <f>(AH100*AH92)+(AH102*AH97)</f>
        <v>7.1525600255136629E-2</v>
      </c>
    </row>
    <row r="106" spans="1:34" ht="19" x14ac:dyDescent="0.25">
      <c r="A106" s="14" t="s">
        <v>158</v>
      </c>
      <c r="B106" s="1"/>
      <c r="C106" s="15" t="e">
        <f>(C107/B107)-1</f>
        <v>#VALUE!</v>
      </c>
      <c r="D106" s="15" t="e">
        <f>(D107/C107)-1</f>
        <v>#VALUE!</v>
      </c>
      <c r="E106" s="15">
        <f>(E107/D107)-1</f>
        <v>-1.9643108592885641</v>
      </c>
      <c r="F106" s="15">
        <f>(F107/E107)-1</f>
        <v>-2.247231638418079</v>
      </c>
      <c r="G106" s="15">
        <f>(G107/F107)-1</f>
        <v>2.6830390120841319E-2</v>
      </c>
      <c r="H106" s="15">
        <f>(H107/G107)-1</f>
        <v>0.23515039635139545</v>
      </c>
      <c r="I106" s="15">
        <f>(I107/H107)-1</f>
        <v>4.9507670666842474E-2</v>
      </c>
      <c r="J106" s="15">
        <f>(J107/I107)-1</f>
        <v>0.88521586161401444</v>
      </c>
      <c r="K106" s="15">
        <f>(K107/J107)-1</f>
        <v>-0.14048544767829374</v>
      </c>
      <c r="L106" s="15">
        <f>(L107/K107)-1</f>
        <v>1.2811815414838414</v>
      </c>
      <c r="M106" s="15">
        <f>(M107/L107)-1</f>
        <v>0.48156121992260759</v>
      </c>
      <c r="N106" s="15">
        <f>(N107/M107)-1</f>
        <v>-0.23900573613766729</v>
      </c>
      <c r="O106" s="15">
        <f>(O107/N107)-1</f>
        <v>0.45979899497487442</v>
      </c>
      <c r="P106" s="15">
        <f>(P107/O107)-1</f>
        <v>-0.12736660929432009</v>
      </c>
      <c r="Q106" s="15">
        <f>(Q107/P107)-1</f>
        <v>-9.4674556213017791E-2</v>
      </c>
      <c r="R106" s="15">
        <f>(R107/Q107)-1</f>
        <v>0.1917211328976034</v>
      </c>
      <c r="S106" s="15">
        <f>(S107/R107)-1</f>
        <v>9.1407678244972423E-3</v>
      </c>
      <c r="T106" s="15">
        <f>(T107/S107)-1</f>
        <v>6.5217391304347894E-2</v>
      </c>
      <c r="U106" s="15">
        <f>(U107/T107)-1</f>
        <v>0.30102040816326525</v>
      </c>
      <c r="V106" s="15">
        <f>(V107/U107)-1</f>
        <v>0.1986928104575163</v>
      </c>
      <c r="W106" s="15">
        <f>(W107/V107)-1</f>
        <v>-8.8331515812431816E-2</v>
      </c>
      <c r="X106" s="15">
        <f>(X107/W107)-1</f>
        <v>0.27272727272727271</v>
      </c>
      <c r="Y106" s="15">
        <f>(Y107/X107)-1</f>
        <v>-0.13533834586466165</v>
      </c>
      <c r="Z106" s="15">
        <f>(Z105/Y105)-1</f>
        <v>-0.21679012345679016</v>
      </c>
      <c r="AA106" s="65">
        <v>1393000000</v>
      </c>
      <c r="AB106" s="65">
        <v>1507000000</v>
      </c>
      <c r="AC106" s="65">
        <v>1555000000</v>
      </c>
      <c r="AD106" s="65">
        <v>1601000000</v>
      </c>
      <c r="AE106" s="65">
        <v>1711000000</v>
      </c>
      <c r="AF106" s="40" t="s">
        <v>161</v>
      </c>
      <c r="AG106" s="41" t="s">
        <v>144</v>
      </c>
      <c r="AH106" s="42">
        <f>(SUM(AA4:AE4)/5)</f>
        <v>-4.1509237802816033E-2</v>
      </c>
    </row>
    <row r="107" spans="1:34" ht="19" x14ac:dyDescent="0.25">
      <c r="A107" s="63" t="s">
        <v>157</v>
      </c>
      <c r="B107" s="1" t="s">
        <v>91</v>
      </c>
      <c r="C107" s="1" t="s">
        <v>91</v>
      </c>
      <c r="D107" s="1">
        <v>59654000</v>
      </c>
      <c r="E107" s="1">
        <v>-57525000</v>
      </c>
      <c r="F107" s="1">
        <v>71747000</v>
      </c>
      <c r="G107" s="1">
        <v>73672000</v>
      </c>
      <c r="H107" s="1">
        <v>90996000</v>
      </c>
      <c r="I107" s="1">
        <v>95501000</v>
      </c>
      <c r="J107" s="1">
        <v>180040000</v>
      </c>
      <c r="K107" s="1">
        <v>154747000</v>
      </c>
      <c r="L107" s="1">
        <v>353006000</v>
      </c>
      <c r="M107" s="1">
        <v>523000000</v>
      </c>
      <c r="N107" s="1">
        <v>398000000</v>
      </c>
      <c r="O107" s="1">
        <v>581000000</v>
      </c>
      <c r="P107" s="1">
        <v>507000000</v>
      </c>
      <c r="Q107" s="1">
        <v>459000000</v>
      </c>
      <c r="R107" s="1">
        <v>547000000</v>
      </c>
      <c r="S107" s="1">
        <v>552000000</v>
      </c>
      <c r="T107" s="1">
        <v>588000000</v>
      </c>
      <c r="U107" s="1">
        <v>765000000</v>
      </c>
      <c r="V107" s="1">
        <v>917000000</v>
      </c>
      <c r="W107" s="1">
        <v>836000000</v>
      </c>
      <c r="X107" s="1">
        <v>1064000000</v>
      </c>
      <c r="Y107" s="1">
        <v>920000000</v>
      </c>
      <c r="Z107" s="1">
        <v>1554000000</v>
      </c>
      <c r="AA107" s="40"/>
      <c r="AB107" s="40"/>
      <c r="AC107" s="40"/>
      <c r="AD107" s="40"/>
      <c r="AE107" s="66">
        <f>AE106*(1+AH107)/(AH108-AH107)</f>
        <v>37694838763.662712</v>
      </c>
      <c r="AF107" s="44" t="s">
        <v>145</v>
      </c>
      <c r="AG107" s="45" t="s">
        <v>146</v>
      </c>
      <c r="AH107" s="46">
        <v>2.5000000000000001E-2</v>
      </c>
    </row>
    <row r="108" spans="1:34" ht="19" x14ac:dyDescent="0.25">
      <c r="AA108" s="43">
        <f>AA107+AA105</f>
        <v>1520166348.8447337</v>
      </c>
      <c r="AB108" s="43">
        <f>AB107+AB105</f>
        <v>1457065402.3706992</v>
      </c>
      <c r="AC108" s="43">
        <f>AC107+AC105</f>
        <v>1396583728.089438</v>
      </c>
      <c r="AD108" s="43">
        <f>AD107+AD105</f>
        <v>1338612602.00863</v>
      </c>
      <c r="AE108" s="66">
        <f>AE107+AE106</f>
        <v>39405838763.662712</v>
      </c>
      <c r="AF108" s="44" t="s">
        <v>142</v>
      </c>
      <c r="AG108" s="47" t="s">
        <v>147</v>
      </c>
      <c r="AH108" s="48">
        <f>AH105</f>
        <v>7.1525600255136629E-2</v>
      </c>
    </row>
    <row r="109" spans="1:34" ht="19" x14ac:dyDescent="0.25">
      <c r="AA109" s="57" t="s">
        <v>148</v>
      </c>
      <c r="AB109" s="58"/>
      <c r="AE109" s="67"/>
    </row>
    <row r="110" spans="1:34" ht="20" x14ac:dyDescent="0.25">
      <c r="AA110" s="49" t="s">
        <v>149</v>
      </c>
      <c r="AB110" s="37">
        <f>NPV(AH108,AA108,AB108,AC108,AD108,AE108)</f>
        <v>32734690944.189617</v>
      </c>
    </row>
    <row r="111" spans="1:34" ht="20" x14ac:dyDescent="0.25">
      <c r="AA111" s="49" t="s">
        <v>150</v>
      </c>
      <c r="AB111" s="37">
        <f>Z40</f>
        <v>683000000</v>
      </c>
    </row>
    <row r="112" spans="1:34" ht="20" x14ac:dyDescent="0.25">
      <c r="AA112" s="49" t="s">
        <v>138</v>
      </c>
      <c r="AB112" s="37">
        <f>AH99</f>
        <v>5851000000</v>
      </c>
    </row>
    <row r="113" spans="27:28" ht="20" x14ac:dyDescent="0.25">
      <c r="AA113" s="49" t="s">
        <v>151</v>
      </c>
      <c r="AB113" s="37">
        <f>AB110+AB111-AB112</f>
        <v>27566690944.189617</v>
      </c>
    </row>
    <row r="114" spans="27:28" ht="20" x14ac:dyDescent="0.25">
      <c r="AA114" s="49" t="s">
        <v>152</v>
      </c>
      <c r="AB114" s="50">
        <f>Z34*(1+(5*AF16))</f>
        <v>492700940.4543345</v>
      </c>
    </row>
    <row r="115" spans="27:28" ht="20" x14ac:dyDescent="0.25">
      <c r="AA115" s="51" t="s">
        <v>153</v>
      </c>
      <c r="AB115" s="52">
        <f>AB113/AB114</f>
        <v>55.950148824091009</v>
      </c>
    </row>
    <row r="116" spans="27:28" ht="20" x14ac:dyDescent="0.25">
      <c r="AA116" s="49" t="s">
        <v>154</v>
      </c>
      <c r="AB116" s="53" cm="1">
        <f t="array" ref="AB116">_FV(A1,"Price",TRUE)</f>
        <v>57.67</v>
      </c>
    </row>
    <row r="117" spans="27:28" ht="20" x14ac:dyDescent="0.25">
      <c r="AA117" s="54" t="s">
        <v>155</v>
      </c>
      <c r="AB117" s="55">
        <f>AB115/AB116-1</f>
        <v>-2.9822284999288962E-2</v>
      </c>
    </row>
    <row r="118" spans="27:28" ht="20" x14ac:dyDescent="0.25">
      <c r="AA118" s="54" t="s">
        <v>156</v>
      </c>
      <c r="AB118" s="56" t="str">
        <f>IF(AB115&gt;AB116,"BUY","SELL")</f>
        <v>SELL</v>
      </c>
    </row>
  </sheetData>
  <mergeCells count="6">
    <mergeCell ref="AA109:AB109"/>
    <mergeCell ref="AG83:AH83"/>
    <mergeCell ref="AG84:AH84"/>
    <mergeCell ref="AG93:AH93"/>
    <mergeCell ref="AG98:AH98"/>
    <mergeCell ref="AG104:AH104"/>
  </mergeCells>
  <hyperlinks>
    <hyperlink ref="A1" r:id="rId1" tooltip="https://roic.ai/company/NDAQ" display="ROIC.AI | NDAQ"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120193/000091205702012206/0000912057-02-012206-index.html" xr:uid="{00000000-0004-0000-0000-00000A000000}"/>
    <hyperlink ref="E74" r:id="rId9" tooltip="https://www.sec.gov/Archives/edgar/data/1120193/000091205702012206/0000912057-02-012206-index.html" xr:uid="{00000000-0004-0000-0000-00000B000000}"/>
    <hyperlink ref="F36" r:id="rId10" tooltip="https://www.sec.gov/Archives/edgar/data/1120193/000104746903011291/0001047469-03-011291-index.html" xr:uid="{00000000-0004-0000-0000-00000D000000}"/>
    <hyperlink ref="F74" r:id="rId11" tooltip="https://www.sec.gov/Archives/edgar/data/1120193/000104746903011291/0001047469-03-011291-index.html" xr:uid="{00000000-0004-0000-0000-00000E000000}"/>
    <hyperlink ref="G36" r:id="rId12" tooltip="https://www.sec.gov/Archives/edgar/data/1120193/000110465904007461/a04-3218_110k.htm" xr:uid="{00000000-0004-0000-0000-000010000000}"/>
    <hyperlink ref="G74" r:id="rId13" tooltip="https://www.sec.gov/Archives/edgar/data/1120193/000110465904007461/a04-3218_110k.htm" xr:uid="{00000000-0004-0000-0000-000011000000}"/>
    <hyperlink ref="H36" r:id="rId14" tooltip="https://www.sec.gov/Archives/edgar/data/1120193/000119312505048077/d10k.htm" xr:uid="{00000000-0004-0000-0000-000013000000}"/>
    <hyperlink ref="H74" r:id="rId15" tooltip="https://www.sec.gov/Archives/edgar/data/1120193/000119312505048077/d10k.htm" xr:uid="{00000000-0004-0000-0000-000014000000}"/>
    <hyperlink ref="I36" r:id="rId16" tooltip="https://www.sec.gov/Archives/edgar/data/1120193/000119312506054916/d10k.htm" xr:uid="{00000000-0004-0000-0000-000016000000}"/>
    <hyperlink ref="I74" r:id="rId17" tooltip="https://www.sec.gov/Archives/edgar/data/1120193/000119312506054916/d10k.htm" xr:uid="{00000000-0004-0000-0000-000017000000}"/>
    <hyperlink ref="J36" r:id="rId18" tooltip="https://www.sec.gov/Archives/edgar/data/1120193/000119312507042803/0001193125-07-042803-index.html" xr:uid="{00000000-0004-0000-0000-000019000000}"/>
    <hyperlink ref="J74" r:id="rId19" tooltip="https://www.sec.gov/Archives/edgar/data/1120193/000119312507042803/0001193125-07-042803-index.html" xr:uid="{00000000-0004-0000-0000-00001A000000}"/>
    <hyperlink ref="K36" r:id="rId20" tooltip="https://www.sec.gov/Archives/edgar/data/1120193/000119312508037364/d10k.htm" xr:uid="{00000000-0004-0000-0000-00001C000000}"/>
    <hyperlink ref="K74" r:id="rId21" tooltip="https://www.sec.gov/Archives/edgar/data/1120193/000119312508037364/d10k.htm" xr:uid="{00000000-0004-0000-0000-00001D000000}"/>
    <hyperlink ref="L36" r:id="rId22" tooltip="https://www.sec.gov/Archives/edgar/data/1120193/000119312509039333/0001193125-09-039333-index.html" xr:uid="{00000000-0004-0000-0000-00001F000000}"/>
    <hyperlink ref="L74" r:id="rId23" tooltip="https://www.sec.gov/Archives/edgar/data/1120193/000119312509039333/0001193125-09-039333-index.html" xr:uid="{00000000-0004-0000-0000-000020000000}"/>
    <hyperlink ref="M36" r:id="rId24" tooltip="https://www.sec.gov/Archives/edgar/data/1120193/000119312510034340/0001193125-10-034340-index.html" xr:uid="{00000000-0004-0000-0000-000022000000}"/>
    <hyperlink ref="M74" r:id="rId25" tooltip="https://www.sec.gov/Archives/edgar/data/1120193/000119312510034340/0001193125-10-034340-index.html" xr:uid="{00000000-0004-0000-0000-000023000000}"/>
    <hyperlink ref="N36" r:id="rId26" tooltip="https://www.sec.gov/Archives/edgar/data/1120193/000119312511045348/d10k.htm" xr:uid="{00000000-0004-0000-0000-000025000000}"/>
    <hyperlink ref="N74" r:id="rId27" tooltip="https://www.sec.gov/Archives/edgar/data/1120193/000119312511045348/d10k.htm" xr:uid="{00000000-0004-0000-0000-000026000000}"/>
    <hyperlink ref="O36" r:id="rId28" tooltip="https://www.sec.gov/Archives/edgar/data/1120193/000119312512077518/0001193125-12-077518-index.html" xr:uid="{00000000-0004-0000-0000-000028000000}"/>
    <hyperlink ref="O74" r:id="rId29" tooltip="https://www.sec.gov/Archives/edgar/data/1120193/000119312512077518/0001193125-12-077518-index.html" xr:uid="{00000000-0004-0000-0000-000029000000}"/>
    <hyperlink ref="P36" r:id="rId30" tooltip="https://www.sec.gov/Archives/edgar/data/1120193/000119312513069357/0001193125-13-069357-index.html" xr:uid="{00000000-0004-0000-0000-00002B000000}"/>
    <hyperlink ref="P74" r:id="rId31" tooltip="https://www.sec.gov/Archives/edgar/data/1120193/000119312513069357/0001193125-13-069357-index.html" xr:uid="{00000000-0004-0000-0000-00002C000000}"/>
    <hyperlink ref="Q36" r:id="rId32" tooltip="https://www.sec.gov/Archives/edgar/data/1120193/000112019314000002/ndaq-20131231x10k.htm" xr:uid="{00000000-0004-0000-0000-00002E000000}"/>
    <hyperlink ref="Q74" r:id="rId33" tooltip="https://www.sec.gov/Archives/edgar/data/1120193/000112019314000002/ndaq-20131231x10k.htm" xr:uid="{00000000-0004-0000-0000-00002F000000}"/>
    <hyperlink ref="R36" r:id="rId34" tooltip="https://www.sec.gov/Archives/edgar/data/1120193/000112019315000003/ndaq-20141231x10k.htm" xr:uid="{00000000-0004-0000-0000-000031000000}"/>
    <hyperlink ref="R74" r:id="rId35" tooltip="https://www.sec.gov/Archives/edgar/data/1120193/000112019315000003/ndaq-20141231x10k.htm" xr:uid="{00000000-0004-0000-0000-000032000000}"/>
    <hyperlink ref="S36" r:id="rId36" tooltip="https://www.sec.gov/Archives/edgar/data/1120193/000112019316000020/0001120193-16-000020-index.html" xr:uid="{00000000-0004-0000-0000-000034000000}"/>
    <hyperlink ref="S74" r:id="rId37" tooltip="https://www.sec.gov/Archives/edgar/data/1120193/000112019316000020/0001120193-16-000020-index.html" xr:uid="{00000000-0004-0000-0000-000035000000}"/>
    <hyperlink ref="T36" r:id="rId38" tooltip="https://www.sec.gov/Archives/edgar/data/1120193/000112019317000003/0001120193-17-000003-index.html" xr:uid="{00000000-0004-0000-0000-000037000000}"/>
    <hyperlink ref="T74" r:id="rId39" tooltip="https://www.sec.gov/Archives/edgar/data/1120193/000112019317000003/0001120193-17-000003-index.html" xr:uid="{00000000-0004-0000-0000-000038000000}"/>
    <hyperlink ref="U36" r:id="rId40" tooltip="https://www.sec.gov/Archives/edgar/data/1120193/000112019318000003/0001120193-18-000003-index.html" xr:uid="{00000000-0004-0000-0000-00003A000000}"/>
    <hyperlink ref="U74" r:id="rId41" tooltip="https://www.sec.gov/Archives/edgar/data/1120193/000112019318000003/0001120193-18-000003-index.html" xr:uid="{00000000-0004-0000-0000-00003B000000}"/>
    <hyperlink ref="V36" r:id="rId42" tooltip="https://www.sec.gov/Archives/edgar/data/1120193/000112019319000002/0001120193-19-000002-index.html" xr:uid="{00000000-0004-0000-0000-00003D000000}"/>
    <hyperlink ref="V74" r:id="rId43" tooltip="https://www.sec.gov/Archives/edgar/data/1120193/000112019319000002/0001120193-19-000002-index.html" xr:uid="{00000000-0004-0000-0000-00003E000000}"/>
    <hyperlink ref="W36" r:id="rId44" tooltip="https://www.sec.gov/Archives/edgar/data/1120193/000112019320000004/0001120193-20-000004-index.html" xr:uid="{00000000-0004-0000-0000-000040000000}"/>
    <hyperlink ref="W74" r:id="rId45" tooltip="https://www.sec.gov/Archives/edgar/data/1120193/000112019320000004/0001120193-20-000004-index.html" xr:uid="{00000000-0004-0000-0000-000041000000}"/>
    <hyperlink ref="X36" r:id="rId46" tooltip="https://www.sec.gov/Archives/edgar/data/1120193/000112019321000011/0001120193-21-000011-index.htm" xr:uid="{00000000-0004-0000-0000-000043000000}"/>
    <hyperlink ref="X74" r:id="rId47" tooltip="https://www.sec.gov/Archives/edgar/data/1120193/000112019321000011/0001120193-21-000011-index.htm" xr:uid="{00000000-0004-0000-0000-000044000000}"/>
    <hyperlink ref="Y36" r:id="rId48" tooltip="https://www.sec.gov/Archives/edgar/data/1120193/000112019322000007/0001120193-22-000007-index.htm" xr:uid="{00000000-0004-0000-0000-000046000000}"/>
    <hyperlink ref="Y74" r:id="rId49" tooltip="https://www.sec.gov/Archives/edgar/data/1120193/000112019322000007/0001120193-22-000007-index.htm" xr:uid="{00000000-0004-0000-0000-000047000000}"/>
    <hyperlink ref="Z36" r:id="rId50" tooltip="https://www.sec.gov/Archives/edgar/data/1120193/000112019323000014/0001120193-23-000014-index.htm" xr:uid="{00000000-0004-0000-0000-000049000000}"/>
    <hyperlink ref="Z74" r:id="rId51" tooltip="https://www.sec.gov/Archives/edgar/data/1120193/000112019323000014/0001120193-23-000014-index.htm" xr:uid="{00000000-0004-0000-0000-00004A000000}"/>
    <hyperlink ref="AA1" r:id="rId52" display="https://finbox.com/NASDAQGS:NDAQ/explorer/revenue_proj" xr:uid="{9211CD1C-EEA9-2D47-AEEE-3AED2C06FA5E}"/>
    <hyperlink ref="AF106" r:id="rId53" xr:uid="{A49521FF-1927-2A41-B573-C50737BE1FE8}"/>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2023-03-14T00:40:47Z</dcterms:created>
  <dcterms:modified xsi:type="dcterms:W3CDTF">2023-06-09T08:55:37Z</dcterms:modified>
</cp:coreProperties>
</file>