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EAF375A5-3ACF-484C-B269-26A932B85A9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30" i="1" l="1"/>
  <c r="AP30" i="1"/>
  <c r="AQ30" i="1"/>
  <c r="AR30" i="1"/>
  <c r="AN30" i="1"/>
  <c r="AN29" i="1"/>
  <c r="AO29" i="1"/>
  <c r="AP29" i="1"/>
  <c r="AQ29" i="1"/>
  <c r="AR29" i="1"/>
  <c r="AO21" i="1"/>
  <c r="AP21" i="1"/>
  <c r="AQ21" i="1"/>
  <c r="AR21" i="1"/>
  <c r="AN21" i="1"/>
  <c r="AN20" i="1"/>
  <c r="AO20" i="1"/>
  <c r="AP20" i="1"/>
  <c r="AQ20" i="1"/>
  <c r="AR20" i="1"/>
  <c r="AN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T10" i="1"/>
  <c r="AS10" i="1"/>
  <c r="AV7" i="1"/>
  <c r="AU7" i="1"/>
  <c r="AT7" i="1"/>
  <c r="AS7"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9" i="1" l="1"/>
  <c r="AV19" i="1"/>
  <c r="AT19" i="1"/>
  <c r="AU106" i="1"/>
  <c r="AO105" i="1" s="1"/>
  <c r="AU103" i="1"/>
  <c r="AU100" i="1" s="1"/>
  <c r="AO112" i="1"/>
  <c r="AU16" i="1"/>
  <c r="AV16" i="1"/>
  <c r="AT16" i="1"/>
  <c r="AU92" i="1"/>
  <c r="AU102" i="1" l="1"/>
  <c r="AN108" i="1"/>
  <c r="AU105" i="1"/>
  <c r="AU108" i="1" s="1"/>
  <c r="AR107" i="1" s="1"/>
  <c r="AR108" i="1" s="1"/>
  <c r="AP105" i="1"/>
  <c r="AO108" i="1"/>
  <c r="AQ105" i="1" l="1"/>
  <c r="AP108" i="1"/>
  <c r="AR105" i="1" l="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<sst xmlns="http://schemas.openxmlformats.org/spreadsheetml/2006/main" count="1071" uniqueCount="165">
  <si>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</si>
  <si>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</si>
  <si>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</si>
  <si>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</si>
  <si>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</si>
  <si>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</si>
  <si>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</si>
  <si>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</si>
  <si>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</si>
  <si>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</si>
  <si>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</si>
  <si>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</si>
  <si>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</si>
  <si>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</si>
  <si>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</si>
  <si>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</si>
  <si>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</si>
  <si>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</si>
  <si>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</si>
  <si>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</si>
  <si>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</si>
  <si>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</si>
  <si>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</si>
  <si>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</si>
  <si>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</si>
  <si>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</si>
  <si>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</si>
  <si>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</si>
  <si>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</si>
  <si>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</si>
  <si>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</si>
  <si>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</si>
  <si>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</si>
  <si>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</si>
  <si>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</si>
  <si>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</si>
  <si>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</si>
  <si>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</si>
  <si>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</si>
  <si>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</si>
  <si>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</si>
  <si>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</si>
  <si>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</si>
  <si>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</si>
  <si>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</si>
  <si>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</si>
  <si>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</si>
  <si>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</si>
  <si>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</si>
  <si>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</si>
  <si>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</si>
  <si>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</si>
  <si>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</si>
  <si>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</si>
  <si>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</si>
  <si>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</si>
  <si>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</si>
  <si>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</si>
  <si>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</si>
  <si>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</si>
  <si>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</si>
  <si>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</si>
  <si>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</si>
  <si>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</si>
  <si>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</si>
  <si>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</si>
  <si>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</si>
  <si>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</si>
  <si>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</si>
  <si>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</si>
  <si>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</si>
  <si>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</si>
  <si>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</si>
  <si>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</si>
  <si>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</si>
  <si>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</si>
  <si>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</si>
  <si>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</si>
  <si>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</si>
  <si>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</si>
  <si>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</si>
  <si>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</si>
  <si>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</si>
  <si>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</si>
  <si>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</si>
  <si>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</si>
  <si>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</si>
  <si>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</si>
  <si>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</si>
  <si>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</si>
  <si>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</si>
  <si>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</si>
  <si>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</si>
  <si>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</si>
  <si>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</si>
  <si>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</si>
  <si>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</si>
  <si>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</si>
  <si>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</si>
  <si>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</si>
  <si>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</si>
  <si>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</si>
  <si>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</si>
  <si>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</si>
  <si>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</si>
  <si>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</si>
  <si>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</si>
  <si>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</si>
  <si>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</si>
  <si>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</si>
  <si>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</si>
  <si>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</si>
  <si>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</si>
  <si>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</si>
  <si>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</si>
  <si>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</si>
  <si>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</si>
  <si>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</si>
  <si>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</si>
  <si>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</si>
  <si>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</si>
  <si>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</si>
  <si>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</si>
  <si>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</si>
  <si>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</si>
  <si>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</si>
  <si>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</si>
  <si>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</si>
  <si>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</si>
  <si>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</si>
  <si>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</si>
  <si>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</si>
  <si>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</si>
  <si>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</si>
  <si>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</si>
  <si>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</si>
  <si>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</si>
  <si>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</si>
  <si>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</si>
  <si>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</si>
  <si>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</si>
  <si>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</si>
  <si>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</si>
  <si>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</si>
  <si>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</si>
  <si>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</si>
  <si>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</si>
  <si>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</si>
  <si>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</si>
  <si>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</si>
  <si>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</si>
  <si>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</si>
  <si>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</si>
  <si>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</si>
  <si>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</si>
  <si>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</si>
  <si>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</si>
  <si>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</si>
  <si>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Unlevered FCF</t>
  </si>
  <si>
    <t>Unlevered FCF Growth YoY</t>
  </si>
  <si>
    <t>Unlevered FCF Proj</t>
  </si>
  <si>
    <t>Unlevered FCF Forecast</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</si>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</sst>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164" fontId="13" fillId="0" borderId="2" xfId="0" applyNumberFormat="1" applyFont="1" applyBorder="1"/>
    <xf numFmtId="165" fontId="10" fillId="0" borderId="0" xfId="0" applyNumberFormat="1" applyFont="1"/>
    <xf numFmtId="9" fontId="10" fillId="0" borderId="0" xfId="0" applyNumberFormat="1" applyFont="1" applyBorder="1"/>
    <xf numFmtId="165" fontId="10" fillId="0" borderId="15" xfId="0" applyNumberFormat="1" applyFont="1" applyBorder="1"/>
    <xf numFmtId="164" fontId="13" fillId="0" borderId="3" xfId="0" applyNumberFormat="1" applyFont="1" applyBorder="1"/>
    <xf numFmtId="166" fontId="10" fillId="0" borderId="0" xfId="0" applyNumberFormat="1" applyFont="1"/>
    <xf numFmtId="170" fontId="11" fillId="0" borderId="11" xfId="0" applyNumberFormat="1" applyFont="1" applyBorder="1" applyAlignment="1">
      <alignment horizontal="center"/>
    </xf>
    <xf numFmtId="170"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165289256201E-2"/>
          <c:y val="0.10807354042190745"/>
          <c:w val="0.83689256198347106"/>
          <c:h val="0.747513761510651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6725000000</c:v>
                </c:pt>
                <c:pt idx="1">
                  <c:v>7321000000</c:v>
                </c:pt>
                <c:pt idx="2">
                  <c:v>8180000000</c:v>
                </c:pt>
                <c:pt idx="3">
                  <c:v>10435000000</c:v>
                </c:pt>
                <c:pt idx="4">
                  <c:v>11126000000</c:v>
                </c:pt>
                <c:pt idx="5">
                  <c:v>11436000000</c:v>
                </c:pt>
                <c:pt idx="6">
                  <c:v>10182000000</c:v>
                </c:pt>
                <c:pt idx="7">
                  <c:v>10194000000</c:v>
                </c:pt>
                <c:pt idx="8">
                  <c:v>11615000000</c:v>
                </c:pt>
                <c:pt idx="9">
                  <c:v>14328000000</c:v>
                </c:pt>
                <c:pt idx="10">
                  <c:v>16072000000</c:v>
                </c:pt>
                <c:pt idx="11">
                  <c:v>16522000000</c:v>
                </c:pt>
                <c:pt idx="12">
                  <c:v>18925000000</c:v>
                </c:pt>
                <c:pt idx="13">
                  <c:v>20977000000</c:v>
                </c:pt>
                <c:pt idx="14">
                  <c:v>19702000000</c:v>
                </c:pt>
                <c:pt idx="15">
                  <c:v>20175000000</c:v>
                </c:pt>
                <c:pt idx="16">
                  <c:v>20450000000</c:v>
                </c:pt>
                <c:pt idx="17">
                  <c:v>20152000000</c:v>
                </c:pt>
                <c:pt idx="18">
                  <c:v>22763000000</c:v>
                </c:pt>
                <c:pt idx="19">
                  <c:v>30251000000</c:v>
                </c:pt>
                <c:pt idx="20">
                  <c:v>36339000000</c:v>
                </c:pt>
                <c:pt idx="21">
                  <c:v>41517000000</c:v>
                </c:pt>
                <c:pt idx="22">
                  <c:v>44958000000</c:v>
                </c:pt>
                <c:pt idx="23">
                  <c:v>51324000000</c:v>
                </c:pt>
                <c:pt idx="24">
                  <c:v>32396000000</c:v>
                </c:pt>
                <c:pt idx="25">
                  <c:v>42588000000</c:v>
                </c:pt>
                <c:pt idx="26">
                  <c:v>60138000000</c:v>
                </c:pt>
                <c:pt idx="27">
                  <c:v>65875000000</c:v>
                </c:pt>
                <c:pt idx="28">
                  <c:v>55656000000</c:v>
                </c:pt>
                <c:pt idx="29">
                  <c:v>55184000000</c:v>
                </c:pt>
                <c:pt idx="30">
                  <c:v>47011000000</c:v>
                </c:pt>
                <c:pt idx="31">
                  <c:v>38537000000</c:v>
                </c:pt>
                <c:pt idx="32">
                  <c:v>45462000000</c:v>
                </c:pt>
                <c:pt idx="33">
                  <c:v>54722000000</c:v>
                </c:pt>
                <c:pt idx="34">
                  <c:v>53800000000</c:v>
                </c:pt>
                <c:pt idx="35">
                  <c:v>41748000000</c:v>
                </c:pt>
                <c:pt idx="36">
                  <c:v>50971000000</c:v>
                </c:pt>
                <c:pt idx="37">
                  <c:v>59427000000</c:v>
                </c:pt>
              </c:numCache>
            </c:numRef>
          </c:val>
          <c:extLst>
            <c:ext xmlns:c16="http://schemas.microsoft.com/office/drawing/2014/chart" uri="{C3380CC4-5D6E-409C-BE32-E72D297353CC}">
              <c16:uniqueId val="{00000000-9A67-C542-9602-275910104D6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701000000</c:v>
                </c:pt>
                <c:pt idx="1">
                  <c:v>535000000</c:v>
                </c:pt>
                <c:pt idx="2">
                  <c:v>838000000</c:v>
                </c:pt>
                <c:pt idx="3">
                  <c:v>1312000000</c:v>
                </c:pt>
                <c:pt idx="4">
                  <c:v>1130000000</c:v>
                </c:pt>
                <c:pt idx="5">
                  <c:v>821000000</c:v>
                </c:pt>
                <c:pt idx="6">
                  <c:v>46000000</c:v>
                </c:pt>
                <c:pt idx="7">
                  <c:v>-1895000000</c:v>
                </c:pt>
                <c:pt idx="8">
                  <c:v>1362000000</c:v>
                </c:pt>
                <c:pt idx="9">
                  <c:v>1992000000</c:v>
                </c:pt>
                <c:pt idx="10">
                  <c:v>2319000000</c:v>
                </c:pt>
                <c:pt idx="11">
                  <c:v>2670000000</c:v>
                </c:pt>
                <c:pt idx="12">
                  <c:v>3199000000</c:v>
                </c:pt>
                <c:pt idx="13">
                  <c:v>3043000000</c:v>
                </c:pt>
                <c:pt idx="14">
                  <c:v>2346000000</c:v>
                </c:pt>
                <c:pt idx="15">
                  <c:v>2522000000</c:v>
                </c:pt>
                <c:pt idx="16">
                  <c:v>2341000000</c:v>
                </c:pt>
                <c:pt idx="17">
                  <c:v>2330000000</c:v>
                </c:pt>
                <c:pt idx="18">
                  <c:v>2844000000</c:v>
                </c:pt>
                <c:pt idx="19">
                  <c:v>4913000000</c:v>
                </c:pt>
                <c:pt idx="20">
                  <c:v>6479000000</c:v>
                </c:pt>
                <c:pt idx="21">
                  <c:v>7841000000</c:v>
                </c:pt>
                <c:pt idx="22">
                  <c:v>8243000000</c:v>
                </c:pt>
                <c:pt idx="23">
                  <c:v>7917000000</c:v>
                </c:pt>
                <c:pt idx="24">
                  <c:v>4395000000</c:v>
                </c:pt>
                <c:pt idx="25">
                  <c:v>7221000000</c:v>
                </c:pt>
                <c:pt idx="26">
                  <c:v>10397000000</c:v>
                </c:pt>
                <c:pt idx="27">
                  <c:v>11489000000</c:v>
                </c:pt>
                <c:pt idx="28">
                  <c:v>8660000000</c:v>
                </c:pt>
                <c:pt idx="29">
                  <c:v>8722000000</c:v>
                </c:pt>
                <c:pt idx="30">
                  <c:v>6397000000</c:v>
                </c:pt>
                <c:pt idx="31">
                  <c:v>3664000000</c:v>
                </c:pt>
                <c:pt idx="32">
                  <c:v>7501000000</c:v>
                </c:pt>
                <c:pt idx="33">
                  <c:v>11015000000</c:v>
                </c:pt>
                <c:pt idx="34">
                  <c:v>10837000000</c:v>
                </c:pt>
                <c:pt idx="35">
                  <c:v>6950000000</c:v>
                </c:pt>
                <c:pt idx="36">
                  <c:v>11071000000</c:v>
                </c:pt>
                <c:pt idx="37">
                  <c:v>11556000000</c:v>
                </c:pt>
              </c:numCache>
            </c:numRef>
          </c:val>
          <c:extLst>
            <c:ext xmlns:c16="http://schemas.microsoft.com/office/drawing/2014/chart" uri="{C3380CC4-5D6E-409C-BE32-E72D297353CC}">
              <c16:uniqueId val="{00000001-9A67-C542-9602-275910104D6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-182000000</c:v>
                </c:pt>
                <c:pt idx="5">
                  <c:v>-219000000</c:v>
                </c:pt>
                <c:pt idx="6">
                  <c:v>-133000000</c:v>
                </c:pt>
                <c:pt idx="7">
                  <c:v>-137000000</c:v>
                </c:pt>
                <c:pt idx="8">
                  <c:v>773000000</c:v>
                </c:pt>
                <c:pt idx="9">
                  <c:v>1063000000</c:v>
                </c:pt>
                <c:pt idx="10">
                  <c:v>1511000000</c:v>
                </c:pt>
                <c:pt idx="11">
                  <c:v>1011000000</c:v>
                </c:pt>
                <c:pt idx="12">
                  <c:v>990000000</c:v>
                </c:pt>
                <c:pt idx="13">
                  <c:v>509000000</c:v>
                </c:pt>
                <c:pt idx="14">
                  <c:v>1290000000</c:v>
                </c:pt>
                <c:pt idx="15">
                  <c:v>671000000</c:v>
                </c:pt>
                <c:pt idx="16">
                  <c:v>19000000</c:v>
                </c:pt>
                <c:pt idx="17">
                  <c:v>593000000</c:v>
                </c:pt>
                <c:pt idx="18">
                  <c:v>301000000</c:v>
                </c:pt>
                <c:pt idx="19">
                  <c:v>-6105000000</c:v>
                </c:pt>
                <c:pt idx="20">
                  <c:v>698000000</c:v>
                </c:pt>
                <c:pt idx="21">
                  <c:v>3124000000</c:v>
                </c:pt>
                <c:pt idx="22">
                  <c:v>4895000000</c:v>
                </c:pt>
                <c:pt idx="23">
                  <c:v>776000000</c:v>
                </c:pt>
                <c:pt idx="24">
                  <c:v>4027000000</c:v>
                </c:pt>
                <c:pt idx="25">
                  <c:v>2423000000</c:v>
                </c:pt>
                <c:pt idx="26">
                  <c:v>3086000000</c:v>
                </c:pt>
                <c:pt idx="27">
                  <c:v>165000000</c:v>
                </c:pt>
                <c:pt idx="28">
                  <c:v>5745000000</c:v>
                </c:pt>
                <c:pt idx="29">
                  <c:v>4678000000</c:v>
                </c:pt>
                <c:pt idx="30">
                  <c:v>3414000000</c:v>
                </c:pt>
                <c:pt idx="31">
                  <c:v>2680000000</c:v>
                </c:pt>
                <c:pt idx="32">
                  <c:v>3366000000</c:v>
                </c:pt>
                <c:pt idx="33">
                  <c:v>3642000000</c:v>
                </c:pt>
                <c:pt idx="34">
                  <c:v>4243000000</c:v>
                </c:pt>
                <c:pt idx="35">
                  <c:v>4212000000</c:v>
                </c:pt>
                <c:pt idx="36">
                  <c:v>4726000000</c:v>
                </c:pt>
                <c:pt idx="37">
                  <c:v>6470000000</c:v>
                </c:pt>
              </c:numCache>
            </c:numRef>
          </c:val>
          <c:extLst>
            <c:ext xmlns:c16="http://schemas.microsoft.com/office/drawing/2014/chart" uri="{C3380CC4-5D6E-409C-BE32-E72D297353CC}">
              <c16:uniqueId val="{00000002-9A67-C542-9602-275910104D6E}"/>
            </c:ext>
          </c:extLst>
        </c:ser>
        <c:dLbls>
          <c:showLegendKey val="0"/>
          <c:showVal val="0"/>
          <c:showCatName val="0"/>
          <c:showSerName val="0"/>
          <c:showPercent val="0"/>
          <c:showBubbleSize val="0"/>
        </c:dLbls>
        <c:gapWidth val="100"/>
        <c:overlap val="-24"/>
        <c:axId val="1195197088"/>
        <c:axId val="1194803264"/>
      </c:barChart>
      <c:catAx>
        <c:axId val="1195197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94803264"/>
        <c:crosses val="autoZero"/>
        <c:auto val="1"/>
        <c:lblAlgn val="ctr"/>
        <c:lblOffset val="100"/>
        <c:noMultiLvlLbl val="0"/>
      </c:catAx>
      <c:valAx>
        <c:axId val="11948032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95197088"/>
        <c:crosses val="autoZero"/>
        <c:crossBetween val="between"/>
      </c:valAx>
      <c:spPr>
        <a:noFill/>
        <a:ln>
          <a:noFill/>
        </a:ln>
        <a:effectLst/>
      </c:spPr>
    </c:plotArea>
    <c:legend>
      <c:legendPos val="b"/>
      <c:layout>
        <c:manualLayout>
          <c:xMode val="edge"/>
          <c:yMode val="edge"/>
          <c:x val="0.35640694995770156"/>
          <c:y val="0.91998134921929631"/>
          <c:w val="0.30305376456042166"/>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33337</xdr:rowOff>
    </xdr:from>
    <xdr:to>
      <xdr:col>46</xdr:col>
      <xdr:colOff>1603374</xdr:colOff>
      <xdr:row>133</xdr:row>
      <xdr:rowOff>206374</xdr:rowOff>
    </xdr:to>
    <xdr:graphicFrame macro="">
      <xdr:nvGraphicFramePr>
        <xdr:cNvPr id="2" name="Chart 1">
          <a:extLst>
            <a:ext uri="{FF2B5EF4-FFF2-40B4-BE49-F238E27FC236}">
              <a16:creationId xmlns:a16="http://schemas.microsoft.com/office/drawing/2014/main" id="{31F8361E-439F-1967-A9C7-2FEEF51AF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0</v>
    <v>CATERPILLAR INC. (XNYS:CAT)</v>
    <v>2</v>
    <v>3</v>
    <v>Finance</v>
    <v>4</v>
    <v>en-US</v>
    <v>a1p7zr</v>
    <v>268435456</v>
    <v>1</v>
    <v>Powered by Refinitiv</v>
    <v>266.04000000000002</v>
    <v>160.6</v>
    <v>1.0842000000000001</v>
    <v>-1.1000000000000001</v>
    <v>-4.6700000000000005E-3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236.28</v>
    <v>Machinery, Equipment &amp; Components</v>
    <v>Stock</v>
    <v>45085.999077950779</v>
    <v>0</v>
    <v>231.74</v>
    <v>120825143865</v>
    <v>CATERPILLAR INC.</v>
    <v>CATERPILLAR INC.</v>
    <v>234.54</v>
    <v>17.331800000000001</v>
    <v>235.55</v>
    <v>234.45</v>
    <v>515355700</v>
    <v>CAT</v>
    <v>CATERPILLAR INC. (XNYS:CAT)</v>
    <v>340</v>
    <v>3300800</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18230/000095013195000431/0000950131-95-00043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8230/000001823008000052/form10k_2007.htm" TargetMode="External"/><Relationship Id="rId63" Type="http://schemas.openxmlformats.org/officeDocument/2006/relationships/hyperlink" Target="https://www.sec.gov/Archives/edgar/data/18230/000001823016000410/0000018230-16-000410-index.html" TargetMode="External"/><Relationship Id="rId68" Type="http://schemas.openxmlformats.org/officeDocument/2006/relationships/hyperlink" Target="https://www.sec.gov/Archives/edgar/data/18230/000001823019000034/0000018230-19-000034-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8230/000001823001500017/0000018230-01-500017-index.html" TargetMode="External"/><Relationship Id="rId37" Type="http://schemas.openxmlformats.org/officeDocument/2006/relationships/hyperlink" Target="https://www.sec.gov/Archives/edgar/data/18230/000001823003000130/form10k_2002.htm"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18230/000001823007000053/form10k_2006.htm" TargetMode="External"/><Relationship Id="rId53" Type="http://schemas.openxmlformats.org/officeDocument/2006/relationships/hyperlink" Target="https://www.sec.gov/Archives/edgar/data/18230/000110465911008938/a10-18643_110k.htm" TargetMode="External"/><Relationship Id="rId58" Type="http://schemas.openxmlformats.org/officeDocument/2006/relationships/hyperlink" Target="https://www.sec.gov/Archives/edgar/data/18230/000001823014000058/cat_10-kx12312013.htm" TargetMode="External"/><Relationship Id="rId66" Type="http://schemas.openxmlformats.org/officeDocument/2006/relationships/hyperlink" Target="https://www.sec.gov/Archives/edgar/data/18230/000001823018000042/0000018230-18-000042-index.html" TargetMode="External"/><Relationship Id="rId74" Type="http://schemas.openxmlformats.org/officeDocument/2006/relationships/hyperlink" Target="https://www.sec.gov/Archives/edgar/data/18230/000001823022000050/0000018230-22-000050-index.htm" TargetMode="External"/><Relationship Id="rId79" Type="http://schemas.openxmlformats.org/officeDocument/2006/relationships/hyperlink" Target="https://finbox.com/NYSE:CAT/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8230/000001823015000061/cat_10-kx1231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8230/000095013196000892/0000950131-96-000892-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8230/000001823002000014/form10k_2001.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8230/000001823009000063/0000018230-09-000063-index.html" TargetMode="External"/><Relationship Id="rId56" Type="http://schemas.openxmlformats.org/officeDocument/2006/relationships/hyperlink" Target="https://www.sec.gov/Archives/edgar/data/18230/000001823013000075/0000018230-13-000075-index.html" TargetMode="External"/><Relationship Id="rId64" Type="http://schemas.openxmlformats.org/officeDocument/2006/relationships/hyperlink" Target="https://www.sec.gov/Archives/edgar/data/18230/000001823017000041/0000018230-17-000041-index.html" TargetMode="External"/><Relationship Id="rId69" Type="http://schemas.openxmlformats.org/officeDocument/2006/relationships/hyperlink" Target="https://www.sec.gov/Archives/edgar/data/18230/000001823019000034/0000018230-19-000034-index.html" TargetMode="External"/><Relationship Id="rId77" Type="http://schemas.openxmlformats.org/officeDocument/2006/relationships/hyperlink" Target="https://www.sec.gov/Archives/edgar/data/18230/000001823023000011/0000018230-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8230/000001823010000092/0000018230-10-000092-index.html" TargetMode="External"/><Relationship Id="rId72" Type="http://schemas.openxmlformats.org/officeDocument/2006/relationships/hyperlink" Target="https://www.sec.gov/Archives/edgar/data/18230/000001823021000063/0000018230-21-000063-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8230/000001823001500017/0000018230-01-500017-index.html" TargetMode="External"/><Relationship Id="rId38" Type="http://schemas.openxmlformats.org/officeDocument/2006/relationships/hyperlink" Target="https://www.sec.gov/Archives/edgar/data/18230/000001823004000161/form10k_2003.htm" TargetMode="External"/><Relationship Id="rId46" Type="http://schemas.openxmlformats.org/officeDocument/2006/relationships/hyperlink" Target="https://www.sec.gov/Archives/edgar/data/18230/000001823008000052/form10k_2007.htm" TargetMode="External"/><Relationship Id="rId59" Type="http://schemas.openxmlformats.org/officeDocument/2006/relationships/hyperlink" Target="https://www.sec.gov/Archives/edgar/data/18230/000001823014000058/cat_10-kx12312013.htm" TargetMode="External"/><Relationship Id="rId67" Type="http://schemas.openxmlformats.org/officeDocument/2006/relationships/hyperlink" Target="https://www.sec.gov/Archives/edgar/data/18230/000001823018000042/0000018230-18-000042-index.html" TargetMode="External"/><Relationship Id="rId20" Type="http://schemas.openxmlformats.org/officeDocument/2006/relationships/hyperlink" Target="https://www.sec.gov/Archives/edgar/data/18230/000095013195000431/0000950131-95-000431-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8230/000110465912011331/0001104659-12-011331-index.html" TargetMode="External"/><Relationship Id="rId62" Type="http://schemas.openxmlformats.org/officeDocument/2006/relationships/hyperlink" Target="https://www.sec.gov/Archives/edgar/data/18230/000001823016000410/0000018230-16-000410-index.html" TargetMode="External"/><Relationship Id="rId70" Type="http://schemas.openxmlformats.org/officeDocument/2006/relationships/hyperlink" Target="https://www.sec.gov/Archives/edgar/data/18230/000001823020000056/0000018230-20-000056-index.html" TargetMode="External"/><Relationship Id="rId75" Type="http://schemas.openxmlformats.org/officeDocument/2006/relationships/hyperlink" Target="https://www.sec.gov/Archives/edgar/data/18230/000001823022000050/0000018230-22-000050-index.htm" TargetMode="External"/><Relationship Id="rId1" Type="http://schemas.openxmlformats.org/officeDocument/2006/relationships/hyperlink" Target="https://roic.ai/company/C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8230/000095013196000892/0000950131-96-00089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8230/000001823003000130/form10k_2002.htm" TargetMode="External"/><Relationship Id="rId49" Type="http://schemas.openxmlformats.org/officeDocument/2006/relationships/hyperlink" Target="https://www.sec.gov/Archives/edgar/data/18230/000001823009000063/0000018230-09-000063-index.html" TargetMode="External"/><Relationship Id="rId57" Type="http://schemas.openxmlformats.org/officeDocument/2006/relationships/hyperlink" Target="https://www.sec.gov/Archives/edgar/data/18230/000001823013000075/0000018230-13-00007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8230/000001823007000053/form10k_2006.htm" TargetMode="External"/><Relationship Id="rId52" Type="http://schemas.openxmlformats.org/officeDocument/2006/relationships/hyperlink" Target="https://www.sec.gov/Archives/edgar/data/18230/000110465911008938/a10-18643_110k.htm" TargetMode="External"/><Relationship Id="rId60" Type="http://schemas.openxmlformats.org/officeDocument/2006/relationships/hyperlink" Target="https://www.sec.gov/Archives/edgar/data/18230/000001823015000061/cat_10-kx12312014.htm" TargetMode="External"/><Relationship Id="rId65" Type="http://schemas.openxmlformats.org/officeDocument/2006/relationships/hyperlink" Target="https://www.sec.gov/Archives/edgar/data/18230/000001823017000041/0000018230-17-000041-index.html" TargetMode="External"/><Relationship Id="rId73" Type="http://schemas.openxmlformats.org/officeDocument/2006/relationships/hyperlink" Target="https://www.sec.gov/Archives/edgar/data/18230/000001823021000063/0000018230-21-000063-index.htm" TargetMode="External"/><Relationship Id="rId78" Type="http://schemas.openxmlformats.org/officeDocument/2006/relationships/hyperlink" Target="https://finbox.com/NYSE:C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8230/000001823004000161/form10k_2003.htm" TargetMode="External"/><Relationship Id="rId34" Type="http://schemas.openxmlformats.org/officeDocument/2006/relationships/hyperlink" Target="https://www.sec.gov/Archives/edgar/data/18230/000001823002000014/form10k_2001.htm" TargetMode="External"/><Relationship Id="rId50" Type="http://schemas.openxmlformats.org/officeDocument/2006/relationships/hyperlink" Target="https://www.sec.gov/Archives/edgar/data/18230/000001823010000092/0000018230-10-000092-index.html" TargetMode="External"/><Relationship Id="rId55" Type="http://schemas.openxmlformats.org/officeDocument/2006/relationships/hyperlink" Target="https://www.sec.gov/Archives/edgar/data/18230/000110465912011331/0001104659-12-011331-index.html" TargetMode="External"/><Relationship Id="rId76" Type="http://schemas.openxmlformats.org/officeDocument/2006/relationships/hyperlink" Target="https://www.sec.gov/Archives/edgar/data/18230/000001823023000011/0000018230-23-00001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8230/000001823020000056/0000018230-20-00005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2" activePane="bottomRight" state="frozen"/>
      <selection pane="topRight"/>
      <selection pane="bottomLeft"/>
      <selection pane="bottomRight" activeCell="AN13" sqref="AN1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6725000000</v>
      </c>
      <c r="C3" s="1">
        <v>7321000000</v>
      </c>
      <c r="D3" s="1">
        <v>8180000000</v>
      </c>
      <c r="E3" s="1">
        <v>10435000000</v>
      </c>
      <c r="F3" s="1">
        <v>11126000000</v>
      </c>
      <c r="G3" s="1">
        <v>11436000000</v>
      </c>
      <c r="H3" s="1">
        <v>10182000000</v>
      </c>
      <c r="I3" s="1">
        <v>10194000000</v>
      </c>
      <c r="J3" s="1">
        <v>11615000000</v>
      </c>
      <c r="K3" s="1">
        <v>14328000000</v>
      </c>
      <c r="L3" s="1">
        <v>16072000000</v>
      </c>
      <c r="M3" s="1">
        <v>16522000000</v>
      </c>
      <c r="N3" s="1">
        <v>18925000000</v>
      </c>
      <c r="O3" s="1">
        <v>20977000000</v>
      </c>
      <c r="P3" s="1">
        <v>19702000000</v>
      </c>
      <c r="Q3" s="1">
        <v>20175000000</v>
      </c>
      <c r="R3" s="1">
        <v>20450000000</v>
      </c>
      <c r="S3" s="1">
        <v>20152000000</v>
      </c>
      <c r="T3" s="1">
        <v>22763000000</v>
      </c>
      <c r="U3" s="1">
        <v>30251000000</v>
      </c>
      <c r="V3" s="1">
        <v>36339000000</v>
      </c>
      <c r="W3" s="1">
        <v>41517000000</v>
      </c>
      <c r="X3" s="1">
        <v>44958000000</v>
      </c>
      <c r="Y3" s="1">
        <v>51324000000</v>
      </c>
      <c r="Z3" s="1">
        <v>32396000000</v>
      </c>
      <c r="AA3" s="1">
        <v>42588000000</v>
      </c>
      <c r="AB3" s="1">
        <v>60138000000</v>
      </c>
      <c r="AC3" s="1">
        <v>65875000000</v>
      </c>
      <c r="AD3" s="1">
        <v>55656000000</v>
      </c>
      <c r="AE3" s="1">
        <v>55184000000</v>
      </c>
      <c r="AF3" s="1">
        <v>47011000000</v>
      </c>
      <c r="AG3" s="1">
        <v>38537000000</v>
      </c>
      <c r="AH3" s="1">
        <v>45462000000</v>
      </c>
      <c r="AI3" s="1">
        <v>54722000000</v>
      </c>
      <c r="AJ3" s="1">
        <v>53800000000</v>
      </c>
      <c r="AK3" s="1">
        <v>41748000000</v>
      </c>
      <c r="AL3" s="1">
        <v>50971000000</v>
      </c>
      <c r="AM3" s="1">
        <v>59427000000</v>
      </c>
      <c r="AN3" s="28">
        <v>65164000000</v>
      </c>
      <c r="AO3" s="28">
        <v>65136000000</v>
      </c>
      <c r="AP3" s="28">
        <v>66994000000</v>
      </c>
      <c r="AQ3" s="28">
        <v>72276000000</v>
      </c>
      <c r="AR3" s="28">
        <v>75890000000</v>
      </c>
      <c r="AS3" s="18" t="s">
        <v>107</v>
      </c>
      <c r="AT3" s="19" t="s">
        <v>108</v>
      </c>
      <c r="AU3" s="19" t="s">
        <v>109</v>
      </c>
      <c r="AV3" s="19" t="s">
        <v>110</v>
      </c>
    </row>
    <row r="4" spans="1:48" ht="19" x14ac:dyDescent="0.25">
      <c r="A4" s="14" t="s">
        <v>93</v>
      </c>
      <c r="B4" s="1"/>
      <c r="C4" s="15">
        <f>(C3/B3)-1</f>
        <v>8.8624535315985131E-2</v>
      </c>
      <c r="D4" s="15">
        <f>(D3/C3)-1</f>
        <v>0.11733369758229739</v>
      </c>
      <c r="E4" s="15">
        <f>(E3/D3)-1</f>
        <v>0.27567237163814173</v>
      </c>
      <c r="F4" s="15">
        <f t="shared" ref="F4:AR4" si="0">(F3/E3)-1</f>
        <v>6.6219453761380054E-2</v>
      </c>
      <c r="G4" s="15">
        <f t="shared" si="0"/>
        <v>2.7862664030199547E-2</v>
      </c>
      <c r="H4" s="16">
        <f t="shared" si="0"/>
        <v>-0.10965372507869886</v>
      </c>
      <c r="I4" s="16">
        <f t="shared" si="0"/>
        <v>1.1785503830288313E-3</v>
      </c>
      <c r="J4" s="16">
        <f t="shared" si="0"/>
        <v>0.13939572297429859</v>
      </c>
      <c r="K4" s="16">
        <f t="shared" si="0"/>
        <v>0.23357727077055523</v>
      </c>
      <c r="L4" s="16">
        <f t="shared" si="0"/>
        <v>0.12171970965940826</v>
      </c>
      <c r="M4" s="16">
        <f t="shared" si="0"/>
        <v>2.7999004479840828E-2</v>
      </c>
      <c r="N4" s="16">
        <f t="shared" si="0"/>
        <v>0.1454424403825203</v>
      </c>
      <c r="O4" s="16">
        <f t="shared" si="0"/>
        <v>0.10842800528401586</v>
      </c>
      <c r="P4" s="16">
        <f t="shared" si="0"/>
        <v>-6.078085522238641E-2</v>
      </c>
      <c r="Q4" s="16">
        <f t="shared" si="0"/>
        <v>2.4007714952796633E-2</v>
      </c>
      <c r="R4" s="16">
        <f t="shared" si="0"/>
        <v>1.3630731102850069E-2</v>
      </c>
      <c r="S4" s="16">
        <f t="shared" si="0"/>
        <v>-1.4572127139364288E-2</v>
      </c>
      <c r="T4" s="16">
        <f t="shared" si="0"/>
        <v>0.1295653036919413</v>
      </c>
      <c r="U4" s="16">
        <f t="shared" si="0"/>
        <v>0.3289548829240434</v>
      </c>
      <c r="V4" s="16">
        <f t="shared" si="0"/>
        <v>0.2012495454695713</v>
      </c>
      <c r="W4" s="16">
        <f t="shared" si="0"/>
        <v>0.14249153801700642</v>
      </c>
      <c r="X4" s="16">
        <f t="shared" si="0"/>
        <v>8.2881711106293832E-2</v>
      </c>
      <c r="Y4" s="16">
        <f t="shared" si="0"/>
        <v>0.14159882557053249</v>
      </c>
      <c r="Z4" s="16">
        <f t="shared" si="0"/>
        <v>-0.36879432624113473</v>
      </c>
      <c r="AA4" s="16">
        <f t="shared" si="0"/>
        <v>0.31460674157303381</v>
      </c>
      <c r="AB4" s="16">
        <f t="shared" si="0"/>
        <v>0.41208791208791218</v>
      </c>
      <c r="AC4" s="16">
        <f t="shared" si="0"/>
        <v>9.5397252984801728E-2</v>
      </c>
      <c r="AD4" s="16">
        <f t="shared" si="0"/>
        <v>-0.15512713472485773</v>
      </c>
      <c r="AE4" s="16">
        <f t="shared" si="0"/>
        <v>-8.4806669541469537E-3</v>
      </c>
      <c r="AF4" s="16">
        <f t="shared" si="0"/>
        <v>-0.14810452305015942</v>
      </c>
      <c r="AG4" s="16">
        <f t="shared" si="0"/>
        <v>-0.18025568483971832</v>
      </c>
      <c r="AH4" s="16">
        <f t="shared" si="0"/>
        <v>0.17969743363520774</v>
      </c>
      <c r="AI4" s="16">
        <f t="shared" si="0"/>
        <v>0.20368659539835465</v>
      </c>
      <c r="AJ4" s="16">
        <f t="shared" si="0"/>
        <v>-1.6848799385987379E-2</v>
      </c>
      <c r="AK4" s="16">
        <f t="shared" si="0"/>
        <v>-0.22401486988847585</v>
      </c>
      <c r="AL4" s="16">
        <f t="shared" si="0"/>
        <v>0.2209207626712657</v>
      </c>
      <c r="AM4" s="16">
        <f t="shared" si="0"/>
        <v>0.16589825587098539</v>
      </c>
      <c r="AN4" s="16">
        <f t="shared" si="0"/>
        <v>9.6538610395948021E-2</v>
      </c>
      <c r="AO4" s="16">
        <f t="shared" si="0"/>
        <v>-4.2968510220364742E-4</v>
      </c>
      <c r="AP4" s="16">
        <f t="shared" si="0"/>
        <v>2.8524932449029761E-2</v>
      </c>
      <c r="AQ4" s="16">
        <f t="shared" si="0"/>
        <v>7.8842881452070301E-2</v>
      </c>
      <c r="AR4" s="16">
        <f t="shared" si="0"/>
        <v>5.0002767170291618E-2</v>
      </c>
      <c r="AS4" s="17">
        <f>(AM4+AL4+AK4)/3</f>
        <v>5.4268049551258413E-2</v>
      </c>
      <c r="AT4" s="17">
        <f>(AM20+AL20+AK20)/3</f>
        <v>9.2693062203688517E-2</v>
      </c>
      <c r="AU4" s="17">
        <f>(AM29+AL29+AK29)/3</f>
        <v>0.22992336972576335</v>
      </c>
      <c r="AV4" s="17">
        <f>(AM106+AL106+AK106)/3</f>
        <v>0.16124952216881652</v>
      </c>
    </row>
    <row r="5" spans="1:48" ht="19" x14ac:dyDescent="0.25">
      <c r="A5" s="5" t="s">
        <v>2</v>
      </c>
      <c r="B5" s="1">
        <v>4880000000</v>
      </c>
      <c r="C5" s="1">
        <v>5516000000</v>
      </c>
      <c r="D5" s="1">
        <v>6120000000</v>
      </c>
      <c r="E5" s="1">
        <v>7577000000</v>
      </c>
      <c r="F5" s="1">
        <v>8256000000</v>
      </c>
      <c r="G5" s="1">
        <v>8685000000</v>
      </c>
      <c r="H5" s="1">
        <v>7849000000</v>
      </c>
      <c r="I5" s="1">
        <v>7790000000</v>
      </c>
      <c r="J5" s="1">
        <v>8407000000</v>
      </c>
      <c r="K5" s="1">
        <v>10151000000</v>
      </c>
      <c r="L5" s="1">
        <v>11318000000</v>
      </c>
      <c r="M5" s="1">
        <v>11136000000</v>
      </c>
      <c r="N5" s="1">
        <v>12636000000</v>
      </c>
      <c r="O5" s="1">
        <v>14166000000</v>
      </c>
      <c r="P5" s="1">
        <v>13536000000</v>
      </c>
      <c r="Q5" s="1">
        <v>14497000000</v>
      </c>
      <c r="R5" s="1">
        <v>15219000000</v>
      </c>
      <c r="S5" s="1">
        <v>15125000000</v>
      </c>
      <c r="T5" s="1">
        <v>17466000000</v>
      </c>
      <c r="U5" s="1">
        <v>22420000000</v>
      </c>
      <c r="V5" s="1">
        <v>26558000000</v>
      </c>
      <c r="W5" s="1">
        <v>29549000000</v>
      </c>
      <c r="X5" s="1">
        <v>32626000000</v>
      </c>
      <c r="Y5" s="1">
        <v>38415000000</v>
      </c>
      <c r="Z5" s="1">
        <v>23886000000</v>
      </c>
      <c r="AA5" s="1">
        <v>30367000000</v>
      </c>
      <c r="AB5" s="1">
        <v>43578000000</v>
      </c>
      <c r="AC5" s="1">
        <v>47852000000</v>
      </c>
      <c r="AD5" s="1">
        <v>41454000000</v>
      </c>
      <c r="AE5" s="1">
        <v>40391000000</v>
      </c>
      <c r="AF5" s="1">
        <v>34329000000</v>
      </c>
      <c r="AG5" s="1">
        <v>28905000000</v>
      </c>
      <c r="AH5" s="1">
        <v>31695000000</v>
      </c>
      <c r="AI5" s="1">
        <v>37719000000</v>
      </c>
      <c r="AJ5" s="1">
        <v>37384000000</v>
      </c>
      <c r="AK5" s="1">
        <v>29671000000</v>
      </c>
      <c r="AL5" s="1">
        <v>35968000000</v>
      </c>
      <c r="AM5" s="1">
        <v>41350000000</v>
      </c>
    </row>
    <row r="6" spans="1:48" ht="20" x14ac:dyDescent="0.25">
      <c r="A6" s="6" t="s">
        <v>3</v>
      </c>
      <c r="B6" s="10">
        <v>1845000000</v>
      </c>
      <c r="C6" s="10">
        <v>1805000000</v>
      </c>
      <c r="D6" s="10">
        <v>2060000000</v>
      </c>
      <c r="E6" s="10">
        <v>2858000000</v>
      </c>
      <c r="F6" s="10">
        <v>2870000000</v>
      </c>
      <c r="G6" s="10">
        <v>2751000000</v>
      </c>
      <c r="H6" s="10">
        <v>2333000000</v>
      </c>
      <c r="I6" s="10">
        <v>2404000000</v>
      </c>
      <c r="J6" s="10">
        <v>3208000000</v>
      </c>
      <c r="K6" s="10">
        <v>4177000000</v>
      </c>
      <c r="L6" s="10">
        <v>4754000000</v>
      </c>
      <c r="M6" s="10">
        <v>5386000000</v>
      </c>
      <c r="N6" s="10">
        <v>6289000000</v>
      </c>
      <c r="O6" s="10">
        <v>6811000000</v>
      </c>
      <c r="P6" s="10">
        <v>6166000000</v>
      </c>
      <c r="Q6" s="10">
        <v>5678000000</v>
      </c>
      <c r="R6" s="10">
        <v>5231000000</v>
      </c>
      <c r="S6" s="10">
        <v>5027000000</v>
      </c>
      <c r="T6" s="10">
        <v>5297000000</v>
      </c>
      <c r="U6" s="10">
        <v>7831000000</v>
      </c>
      <c r="V6" s="10">
        <v>9781000000</v>
      </c>
      <c r="W6" s="10">
        <v>11968000000</v>
      </c>
      <c r="X6" s="10">
        <v>12332000000</v>
      </c>
      <c r="Y6" s="10">
        <v>12909000000</v>
      </c>
      <c r="Z6" s="10">
        <v>8510000000</v>
      </c>
      <c r="AA6" s="10">
        <v>12221000000</v>
      </c>
      <c r="AB6" s="10">
        <v>16560000000</v>
      </c>
      <c r="AC6" s="10">
        <v>18023000000</v>
      </c>
      <c r="AD6" s="10">
        <v>14202000000</v>
      </c>
      <c r="AE6" s="10">
        <v>14793000000</v>
      </c>
      <c r="AF6" s="10">
        <v>12682000000</v>
      </c>
      <c r="AG6" s="10">
        <v>9632000000</v>
      </c>
      <c r="AH6" s="10">
        <v>13767000000</v>
      </c>
      <c r="AI6" s="10">
        <v>17003000000</v>
      </c>
      <c r="AJ6" s="10">
        <v>16416000000</v>
      </c>
      <c r="AK6" s="10">
        <v>12077000000</v>
      </c>
      <c r="AL6" s="10">
        <v>15003000000</v>
      </c>
      <c r="AM6" s="10">
        <v>18077000000</v>
      </c>
      <c r="AS6" s="18" t="s">
        <v>111</v>
      </c>
      <c r="AT6" s="19" t="s">
        <v>112</v>
      </c>
      <c r="AU6" s="19" t="s">
        <v>113</v>
      </c>
      <c r="AV6" s="19" t="s">
        <v>114</v>
      </c>
    </row>
    <row r="7" spans="1:48" ht="19" x14ac:dyDescent="0.25">
      <c r="A7" s="5" t="s">
        <v>4</v>
      </c>
      <c r="B7" s="2">
        <v>0.27429999999999999</v>
      </c>
      <c r="C7" s="2">
        <v>0.24660000000000001</v>
      </c>
      <c r="D7" s="2">
        <v>0.25180000000000002</v>
      </c>
      <c r="E7" s="2">
        <v>0.27389999999999998</v>
      </c>
      <c r="F7" s="2">
        <v>0.25800000000000001</v>
      </c>
      <c r="G7" s="2">
        <v>0.24060000000000001</v>
      </c>
      <c r="H7" s="2">
        <v>0.2291</v>
      </c>
      <c r="I7" s="2">
        <v>0.23580000000000001</v>
      </c>
      <c r="J7" s="2">
        <v>0.2762</v>
      </c>
      <c r="K7" s="2">
        <v>0.29149999999999998</v>
      </c>
      <c r="L7" s="2">
        <v>0.29580000000000001</v>
      </c>
      <c r="M7" s="2">
        <v>0.32600000000000001</v>
      </c>
      <c r="N7" s="2">
        <v>0.33229999999999998</v>
      </c>
      <c r="O7" s="2">
        <v>0.32469999999999999</v>
      </c>
      <c r="P7" s="2">
        <v>0.313</v>
      </c>
      <c r="Q7" s="2">
        <v>0.28139999999999998</v>
      </c>
      <c r="R7" s="2">
        <v>0.25580000000000003</v>
      </c>
      <c r="S7" s="2">
        <v>0.2495</v>
      </c>
      <c r="T7" s="2">
        <v>0.23269999999999999</v>
      </c>
      <c r="U7" s="2">
        <v>0.25890000000000002</v>
      </c>
      <c r="V7" s="2">
        <v>0.26919999999999999</v>
      </c>
      <c r="W7" s="2">
        <v>0.2883</v>
      </c>
      <c r="X7" s="2">
        <v>0.27429999999999999</v>
      </c>
      <c r="Y7" s="2">
        <v>0.2515</v>
      </c>
      <c r="Z7" s="2">
        <v>0.26269999999999999</v>
      </c>
      <c r="AA7" s="2">
        <v>0.28699999999999998</v>
      </c>
      <c r="AB7" s="2">
        <v>0.27539999999999998</v>
      </c>
      <c r="AC7" s="2">
        <v>0.27360000000000001</v>
      </c>
      <c r="AD7" s="2">
        <v>0.25519999999999998</v>
      </c>
      <c r="AE7" s="2">
        <v>0.2681</v>
      </c>
      <c r="AF7" s="2">
        <v>0.26979999999999998</v>
      </c>
      <c r="AG7" s="2">
        <v>0.24990000000000001</v>
      </c>
      <c r="AH7" s="2">
        <v>0.30280000000000001</v>
      </c>
      <c r="AI7" s="2">
        <v>0.31069999999999998</v>
      </c>
      <c r="AJ7" s="2">
        <v>0.30509999999999998</v>
      </c>
      <c r="AK7" s="2">
        <v>0.2893</v>
      </c>
      <c r="AL7" s="2">
        <v>0.29430000000000001</v>
      </c>
      <c r="AM7" s="2">
        <v>0.30420000000000003</v>
      </c>
      <c r="AS7" s="17">
        <f>AM7</f>
        <v>0.30420000000000003</v>
      </c>
      <c r="AT7" s="20">
        <f>AM21</f>
        <v>0.19450000000000001</v>
      </c>
      <c r="AU7" s="20">
        <f>AM30</f>
        <v>0.1128</v>
      </c>
      <c r="AV7" s="20">
        <f>AM107/AM3</f>
        <v>0.1088730711629394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528000000</v>
      </c>
      <c r="O8" s="1">
        <v>643000000</v>
      </c>
      <c r="P8" s="1">
        <v>626000000</v>
      </c>
      <c r="Q8" s="1">
        <v>649000000</v>
      </c>
      <c r="R8" s="1">
        <v>696000000</v>
      </c>
      <c r="S8" s="1">
        <v>656000000</v>
      </c>
      <c r="T8" s="1">
        <v>669000000</v>
      </c>
      <c r="U8" s="1">
        <v>928000000</v>
      </c>
      <c r="V8" s="1">
        <v>1084000000</v>
      </c>
      <c r="W8" s="1">
        <v>1347000000</v>
      </c>
      <c r="X8" s="1">
        <v>1404000000</v>
      </c>
      <c r="Y8" s="1">
        <v>1728000000</v>
      </c>
      <c r="Z8" s="1">
        <v>1421000000</v>
      </c>
      <c r="AA8" s="1">
        <v>1905000000</v>
      </c>
      <c r="AB8" s="1">
        <v>2297000000</v>
      </c>
      <c r="AC8" s="1">
        <v>2466000000</v>
      </c>
      <c r="AD8" s="1">
        <v>2046000000</v>
      </c>
      <c r="AE8" s="1">
        <v>2135000000</v>
      </c>
      <c r="AF8" s="1">
        <v>2165000000</v>
      </c>
      <c r="AG8" s="1">
        <v>1951000000</v>
      </c>
      <c r="AH8" s="1">
        <v>1905000000</v>
      </c>
      <c r="AI8" s="1">
        <v>1850000000</v>
      </c>
      <c r="AJ8" s="1">
        <v>1693000000</v>
      </c>
      <c r="AK8" s="1">
        <v>1415000000</v>
      </c>
      <c r="AL8" s="1">
        <v>1686000000</v>
      </c>
      <c r="AM8" s="1">
        <v>1814000000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2.7899603698811098E-2</v>
      </c>
      <c r="O9" s="15">
        <f t="shared" si="1"/>
        <v>3.0652619535681939E-2</v>
      </c>
      <c r="P9" s="15">
        <f t="shared" si="1"/>
        <v>3.1773424017866203E-2</v>
      </c>
      <c r="Q9" s="15">
        <f t="shared" si="1"/>
        <v>3.2168525402726147E-2</v>
      </c>
      <c r="R9" s="15">
        <f t="shared" si="1"/>
        <v>3.4034229828850855E-2</v>
      </c>
      <c r="S9" s="15">
        <f t="shared" si="1"/>
        <v>3.2552600238189761E-2</v>
      </c>
      <c r="T9" s="15">
        <f t="shared" si="1"/>
        <v>2.9389799235601633E-2</v>
      </c>
      <c r="U9" s="15">
        <f t="shared" si="1"/>
        <v>3.0676671845558823E-2</v>
      </c>
      <c r="V9" s="15">
        <f t="shared" si="1"/>
        <v>2.9830209967252812E-2</v>
      </c>
      <c r="W9" s="15">
        <f t="shared" si="1"/>
        <v>3.2444540790519547E-2</v>
      </c>
      <c r="X9" s="15">
        <f t="shared" si="1"/>
        <v>3.1229147204057121E-2</v>
      </c>
      <c r="Y9" s="15">
        <f t="shared" si="1"/>
        <v>3.3668459200374097E-2</v>
      </c>
      <c r="Z9" s="15">
        <f t="shared" si="1"/>
        <v>4.3863439930855661E-2</v>
      </c>
      <c r="AA9" s="15">
        <f t="shared" si="1"/>
        <v>4.4730910115525498E-2</v>
      </c>
      <c r="AB9" s="15">
        <f t="shared" si="1"/>
        <v>3.8195483720775553E-2</v>
      </c>
      <c r="AC9" s="15">
        <f t="shared" si="1"/>
        <v>3.7434535104364328E-2</v>
      </c>
      <c r="AD9" s="15">
        <f t="shared" si="1"/>
        <v>3.6761535144458818E-2</v>
      </c>
      <c r="AE9" s="15">
        <f t="shared" si="1"/>
        <v>3.868875036242389E-2</v>
      </c>
      <c r="AF9" s="15">
        <f t="shared" si="1"/>
        <v>4.6053051413498969E-2</v>
      </c>
      <c r="AG9" s="15">
        <f t="shared" si="1"/>
        <v>5.0626670472532893E-2</v>
      </c>
      <c r="AH9" s="15">
        <f t="shared" si="1"/>
        <v>4.1903127887026527E-2</v>
      </c>
      <c r="AI9" s="15">
        <f t="shared" si="1"/>
        <v>3.3807243887284823E-2</v>
      </c>
      <c r="AJ9" s="15">
        <f t="shared" si="1"/>
        <v>3.1468401486988845E-2</v>
      </c>
      <c r="AK9" s="15">
        <f t="shared" si="1"/>
        <v>3.3893839225831175E-2</v>
      </c>
      <c r="AL9" s="15">
        <f t="shared" si="1"/>
        <v>3.3077632379196011E-2</v>
      </c>
      <c r="AM9" s="15">
        <f t="shared" si="1"/>
        <v>3.0524845608898312E-2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3.0524845608898312E-2</v>
      </c>
      <c r="AT10" s="20">
        <f>AM13</f>
        <v>9.5091456745250477E-2</v>
      </c>
      <c r="AU10" s="20">
        <f>AM80</f>
        <v>0</v>
      </c>
      <c r="AV10" s="20">
        <f>AM89</f>
        <v>2.1926060544870177E-2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1067000000</v>
      </c>
      <c r="C12" s="1">
        <v>1120000000</v>
      </c>
      <c r="D12" s="1">
        <v>1175000000</v>
      </c>
      <c r="E12" s="1">
        <v>1424000000</v>
      </c>
      <c r="F12" s="1">
        <v>1573000000</v>
      </c>
      <c r="G12" s="1">
        <v>1676000000</v>
      </c>
      <c r="H12" s="1">
        <v>1911000000</v>
      </c>
      <c r="I12" s="1">
        <v>1719000000</v>
      </c>
      <c r="J12" s="1">
        <v>1742000000</v>
      </c>
      <c r="K12" s="1">
        <v>1850000000</v>
      </c>
      <c r="L12" s="1">
        <v>2098000000</v>
      </c>
      <c r="M12" s="1">
        <v>2403000000</v>
      </c>
      <c r="N12" s="1">
        <v>2232000000</v>
      </c>
      <c r="O12" s="1">
        <v>2561000000</v>
      </c>
      <c r="P12" s="1">
        <v>2541000000</v>
      </c>
      <c r="Q12" s="1">
        <v>2604000000</v>
      </c>
      <c r="R12" s="1">
        <v>2567000000</v>
      </c>
      <c r="S12" s="1">
        <v>2531000000</v>
      </c>
      <c r="T12" s="1">
        <v>2470000000</v>
      </c>
      <c r="U12" s="1">
        <v>3072000000</v>
      </c>
      <c r="V12" s="1">
        <v>3190000000</v>
      </c>
      <c r="W12" s="1">
        <v>3706000000</v>
      </c>
      <c r="X12" s="1">
        <v>3821000000</v>
      </c>
      <c r="Y12" s="1">
        <v>4399000000</v>
      </c>
      <c r="Z12" s="1">
        <v>3645000000</v>
      </c>
      <c r="AA12" s="1">
        <v>4248000000</v>
      </c>
      <c r="AB12" s="1">
        <v>5203000000</v>
      </c>
      <c r="AC12" s="1">
        <v>5919000000</v>
      </c>
      <c r="AD12" s="1">
        <v>5547000000</v>
      </c>
      <c r="AE12" s="1">
        <v>5697000000</v>
      </c>
      <c r="AF12" s="1">
        <v>5199000000</v>
      </c>
      <c r="AG12" s="1">
        <v>4686000000</v>
      </c>
      <c r="AH12" s="1">
        <v>5177000000</v>
      </c>
      <c r="AI12" s="1">
        <v>5478000000</v>
      </c>
      <c r="AJ12" s="1">
        <v>5162000000</v>
      </c>
      <c r="AK12" s="1">
        <v>4642000000</v>
      </c>
      <c r="AL12" s="1">
        <v>5365000000</v>
      </c>
      <c r="AM12" s="1">
        <v>5651000000</v>
      </c>
      <c r="AS12" s="18" t="s">
        <v>115</v>
      </c>
      <c r="AT12" s="19" t="s">
        <v>116</v>
      </c>
      <c r="AU12" s="19" t="s">
        <v>117</v>
      </c>
      <c r="AV12" s="19" t="s">
        <v>118</v>
      </c>
    </row>
    <row r="13" spans="1:48" ht="19" x14ac:dyDescent="0.25">
      <c r="A13" s="14" t="s">
        <v>99</v>
      </c>
      <c r="B13" s="15">
        <f>B12/B3</f>
        <v>0.15866171003717472</v>
      </c>
      <c r="C13" s="15">
        <f t="shared" ref="C13:AM13" si="2">C12/C3</f>
        <v>0.15298456495014343</v>
      </c>
      <c r="D13" s="15">
        <f t="shared" si="2"/>
        <v>0.14364303178484109</v>
      </c>
      <c r="E13" s="15">
        <f t="shared" si="2"/>
        <v>0.13646382367034021</v>
      </c>
      <c r="F13" s="15">
        <f t="shared" si="2"/>
        <v>0.14138055006291569</v>
      </c>
      <c r="G13" s="15">
        <f t="shared" si="2"/>
        <v>0.14655473941937741</v>
      </c>
      <c r="H13" s="15">
        <f t="shared" si="2"/>
        <v>0.18768414849734827</v>
      </c>
      <c r="I13" s="15">
        <f t="shared" si="2"/>
        <v>0.16862860506180105</v>
      </c>
      <c r="J13" s="15">
        <f t="shared" si="2"/>
        <v>0.14997847610848042</v>
      </c>
      <c r="K13" s="15">
        <f t="shared" si="2"/>
        <v>0.1291178112786153</v>
      </c>
      <c r="L13" s="15">
        <f t="shared" si="2"/>
        <v>0.13053758088601294</v>
      </c>
      <c r="M13" s="15">
        <f t="shared" si="2"/>
        <v>0.14544244038252027</v>
      </c>
      <c r="N13" s="15">
        <f t="shared" si="2"/>
        <v>0.11793923381770145</v>
      </c>
      <c r="O13" s="15">
        <f t="shared" si="2"/>
        <v>0.12208609429375029</v>
      </c>
      <c r="P13" s="15">
        <f t="shared" si="2"/>
        <v>0.12897167800223328</v>
      </c>
      <c r="Q13" s="15">
        <f t="shared" si="2"/>
        <v>0.12907063197026022</v>
      </c>
      <c r="R13" s="15">
        <f t="shared" si="2"/>
        <v>0.12552567237163814</v>
      </c>
      <c r="S13" s="15">
        <f t="shared" si="2"/>
        <v>0.12559547439460103</v>
      </c>
      <c r="T13" s="15">
        <f t="shared" si="2"/>
        <v>0.10850942318675043</v>
      </c>
      <c r="U13" s="15">
        <f t="shared" si="2"/>
        <v>0.10155036197150508</v>
      </c>
      <c r="V13" s="15">
        <f t="shared" si="2"/>
        <v>8.7784473981122213E-2</v>
      </c>
      <c r="W13" s="15">
        <f t="shared" si="2"/>
        <v>8.926463858178578E-2</v>
      </c>
      <c r="X13" s="15">
        <f t="shared" si="2"/>
        <v>8.4990435517594193E-2</v>
      </c>
      <c r="Y13" s="15">
        <f t="shared" si="2"/>
        <v>8.5710388901878265E-2</v>
      </c>
      <c r="Z13" s="15">
        <f t="shared" si="2"/>
        <v>0.11251389060377824</v>
      </c>
      <c r="AA13" s="15">
        <f t="shared" si="2"/>
        <v>9.9746407438715129E-2</v>
      </c>
      <c r="AB13" s="15">
        <f t="shared" si="2"/>
        <v>8.6517676011839434E-2</v>
      </c>
      <c r="AC13" s="15">
        <f t="shared" si="2"/>
        <v>8.9851992409867174E-2</v>
      </c>
      <c r="AD13" s="15">
        <f t="shared" si="2"/>
        <v>9.966580422595947E-2</v>
      </c>
      <c r="AE13" s="15">
        <f t="shared" si="2"/>
        <v>0.10323644534647725</v>
      </c>
      <c r="AF13" s="15">
        <f t="shared" si="2"/>
        <v>0.11059113824424072</v>
      </c>
      <c r="AG13" s="15">
        <f t="shared" si="2"/>
        <v>0.12159742585048136</v>
      </c>
      <c r="AH13" s="15">
        <f t="shared" si="2"/>
        <v>0.11387532444679073</v>
      </c>
      <c r="AI13" s="15">
        <f t="shared" si="2"/>
        <v>0.10010599027813311</v>
      </c>
      <c r="AJ13" s="15">
        <f t="shared" si="2"/>
        <v>9.5947955390334572E-2</v>
      </c>
      <c r="AK13" s="15">
        <f t="shared" si="2"/>
        <v>0.11119095525534158</v>
      </c>
      <c r="AL13" s="15">
        <f t="shared" si="2"/>
        <v>0.10525592984245943</v>
      </c>
      <c r="AM13" s="15">
        <f t="shared" si="2"/>
        <v>9.5091456745250477E-2</v>
      </c>
      <c r="AS13" s="17">
        <f>AM28/AM72</f>
        <v>0.42193694544081556</v>
      </c>
      <c r="AT13" s="20">
        <f>AM28/AM54</f>
        <v>8.1825171155559359E-2</v>
      </c>
      <c r="AU13" s="20">
        <f>AM22/(AM72+AM56+AM61)</f>
        <v>0.14945919370698132</v>
      </c>
      <c r="AV13" s="21">
        <f>AM67/AM72</f>
        <v>4.1565666100308354</v>
      </c>
    </row>
    <row r="14" spans="1:48" ht="19" x14ac:dyDescent="0.25">
      <c r="A14" s="5" t="s">
        <v>9</v>
      </c>
      <c r="B14" s="1">
        <v>476000000</v>
      </c>
      <c r="C14" s="1">
        <v>436000000</v>
      </c>
      <c r="D14" s="1">
        <v>403000000</v>
      </c>
      <c r="E14" s="1">
        <v>434000000</v>
      </c>
      <c r="F14" s="1">
        <v>471000000</v>
      </c>
      <c r="G14" s="1">
        <v>533000000</v>
      </c>
      <c r="H14" s="1">
        <v>602000000</v>
      </c>
      <c r="I14" s="1">
        <v>654000000</v>
      </c>
      <c r="J14" s="1">
        <v>668000000</v>
      </c>
      <c r="K14" s="1">
        <v>683000000</v>
      </c>
      <c r="L14" s="1">
        <v>682000000</v>
      </c>
      <c r="M14" s="1">
        <v>696000000</v>
      </c>
      <c r="N14" s="1">
        <v>738000000</v>
      </c>
      <c r="O14" s="1">
        <v>865000000</v>
      </c>
      <c r="P14" s="1">
        <v>945000000</v>
      </c>
      <c r="Q14" s="1" t="s">
        <v>91</v>
      </c>
      <c r="R14" s="1">
        <v>657000000</v>
      </c>
      <c r="S14" s="1">
        <v>521000000</v>
      </c>
      <c r="T14" s="1">
        <v>470000000</v>
      </c>
      <c r="U14" s="1">
        <v>578000000</v>
      </c>
      <c r="V14" s="1">
        <v>955000000</v>
      </c>
      <c r="W14" s="1">
        <v>971000000</v>
      </c>
      <c r="X14" s="1">
        <v>1054000000</v>
      </c>
      <c r="Y14" s="1" t="s">
        <v>91</v>
      </c>
      <c r="Z14" s="1" t="s">
        <v>91</v>
      </c>
      <c r="AA14" s="1" t="s">
        <v>91</v>
      </c>
      <c r="AB14" s="1" t="s">
        <v>91</v>
      </c>
      <c r="AC14" s="1">
        <v>485000000</v>
      </c>
      <c r="AD14" s="1">
        <v>981000000</v>
      </c>
      <c r="AE14" s="1">
        <v>1633000000</v>
      </c>
      <c r="AF14" s="1">
        <v>2062000000</v>
      </c>
      <c r="AG14" s="1">
        <v>1902000000</v>
      </c>
      <c r="AH14" s="1">
        <v>2279000000</v>
      </c>
      <c r="AI14" s="1">
        <v>1382000000</v>
      </c>
      <c r="AJ14" s="1">
        <v>1271000000</v>
      </c>
      <c r="AK14" s="1">
        <v>1467000000</v>
      </c>
      <c r="AL14" s="1">
        <v>1074000000</v>
      </c>
      <c r="AM14" s="1" t="s">
        <v>91</v>
      </c>
    </row>
    <row r="15" spans="1:48" ht="20" x14ac:dyDescent="0.25">
      <c r="A15" s="5" t="s">
        <v>10</v>
      </c>
      <c r="B15" s="1">
        <v>1543000000</v>
      </c>
      <c r="C15" s="1">
        <v>1556000000</v>
      </c>
      <c r="D15" s="1">
        <v>1578000000</v>
      </c>
      <c r="E15" s="1">
        <v>1858000000</v>
      </c>
      <c r="F15" s="1">
        <v>2044000000</v>
      </c>
      <c r="G15" s="1">
        <v>2209000000</v>
      </c>
      <c r="H15" s="1">
        <v>2513000000</v>
      </c>
      <c r="I15" s="1">
        <v>2373000000</v>
      </c>
      <c r="J15" s="1">
        <v>2410000000</v>
      </c>
      <c r="K15" s="1">
        <v>2533000000</v>
      </c>
      <c r="L15" s="1">
        <v>2780000000</v>
      </c>
      <c r="M15" s="1">
        <v>3099000000</v>
      </c>
      <c r="N15" s="1">
        <v>3498000000</v>
      </c>
      <c r="O15" s="1">
        <v>4069000000</v>
      </c>
      <c r="P15" s="1">
        <v>4112000000</v>
      </c>
      <c r="Q15" s="1">
        <v>3253000000</v>
      </c>
      <c r="R15" s="1">
        <v>3920000000</v>
      </c>
      <c r="S15" s="1">
        <v>3708000000</v>
      </c>
      <c r="T15" s="1">
        <v>3609000000</v>
      </c>
      <c r="U15" s="1">
        <v>4578000000</v>
      </c>
      <c r="V15" s="1">
        <v>5229000000</v>
      </c>
      <c r="W15" s="1">
        <v>6024000000</v>
      </c>
      <c r="X15" s="1">
        <v>6279000000</v>
      </c>
      <c r="Y15" s="1">
        <v>6127000000</v>
      </c>
      <c r="Z15" s="1">
        <v>5066000000</v>
      </c>
      <c r="AA15" s="1">
        <v>6153000000</v>
      </c>
      <c r="AB15" s="1">
        <v>7500000000</v>
      </c>
      <c r="AC15" s="1">
        <v>8870000000</v>
      </c>
      <c r="AD15" s="1">
        <v>8574000000</v>
      </c>
      <c r="AE15" s="1">
        <v>9465000000</v>
      </c>
      <c r="AF15" s="1">
        <v>9426000000</v>
      </c>
      <c r="AG15" s="1">
        <v>8539000000</v>
      </c>
      <c r="AH15" s="1">
        <v>9361000000</v>
      </c>
      <c r="AI15" s="1">
        <v>8710000000</v>
      </c>
      <c r="AJ15" s="1">
        <v>8126000000</v>
      </c>
      <c r="AK15" s="1">
        <v>7524000000</v>
      </c>
      <c r="AL15" s="1">
        <v>8125000000</v>
      </c>
      <c r="AM15" s="1">
        <v>7465000000</v>
      </c>
      <c r="AS15" s="18" t="s">
        <v>119</v>
      </c>
      <c r="AT15" s="19" t="s">
        <v>120</v>
      </c>
      <c r="AU15" s="19" t="s">
        <v>121</v>
      </c>
      <c r="AV15" s="19" t="s">
        <v>122</v>
      </c>
    </row>
    <row r="16" spans="1:48" ht="19" x14ac:dyDescent="0.25">
      <c r="A16" s="5" t="s">
        <v>11</v>
      </c>
      <c r="B16" s="1">
        <v>6423000000</v>
      </c>
      <c r="C16" s="1">
        <v>7072000000</v>
      </c>
      <c r="D16" s="1">
        <v>7698000000</v>
      </c>
      <c r="E16" s="1">
        <v>9435000000</v>
      </c>
      <c r="F16" s="1">
        <v>10300000000</v>
      </c>
      <c r="G16" s="1">
        <v>10894000000</v>
      </c>
      <c r="H16" s="1">
        <v>10362000000</v>
      </c>
      <c r="I16" s="1">
        <v>10163000000</v>
      </c>
      <c r="J16" s="1">
        <v>10817000000</v>
      </c>
      <c r="K16" s="1">
        <v>12684000000</v>
      </c>
      <c r="L16" s="1">
        <v>14098000000</v>
      </c>
      <c r="M16" s="1">
        <v>14235000000</v>
      </c>
      <c r="N16" s="1">
        <v>16134000000</v>
      </c>
      <c r="O16" s="1">
        <v>18235000000</v>
      </c>
      <c r="P16" s="1">
        <v>17648000000</v>
      </c>
      <c r="Q16" s="1">
        <v>17750000000</v>
      </c>
      <c r="R16" s="1">
        <v>19139000000</v>
      </c>
      <c r="S16" s="1">
        <v>18833000000</v>
      </c>
      <c r="T16" s="1">
        <v>21075000000</v>
      </c>
      <c r="U16" s="1">
        <v>26998000000</v>
      </c>
      <c r="V16" s="1">
        <v>31787000000</v>
      </c>
      <c r="W16" s="1">
        <v>35573000000</v>
      </c>
      <c r="X16" s="1">
        <v>38905000000</v>
      </c>
      <c r="Y16" s="1">
        <v>44542000000</v>
      </c>
      <c r="Z16" s="1">
        <v>28952000000</v>
      </c>
      <c r="AA16" s="1">
        <v>36520000000</v>
      </c>
      <c r="AB16" s="1">
        <v>51078000000</v>
      </c>
      <c r="AC16" s="1">
        <v>56722000000</v>
      </c>
      <c r="AD16" s="1">
        <v>50028000000</v>
      </c>
      <c r="AE16" s="1">
        <v>49856000000</v>
      </c>
      <c r="AF16" s="1">
        <v>43755000000</v>
      </c>
      <c r="AG16" s="1">
        <v>37444000000</v>
      </c>
      <c r="AH16" s="1">
        <v>41056000000</v>
      </c>
      <c r="AI16" s="1">
        <v>46429000000</v>
      </c>
      <c r="AJ16" s="1">
        <v>45510000000</v>
      </c>
      <c r="AK16" s="1">
        <v>37195000000</v>
      </c>
      <c r="AL16" s="1">
        <v>44093000000</v>
      </c>
      <c r="AM16" s="1">
        <v>48815000000</v>
      </c>
      <c r="AS16" s="29">
        <f>(AM35+AL35+AK35+AJ35+AI35)/5</f>
        <v>-1.730785442910094E-2</v>
      </c>
      <c r="AT16" s="73">
        <f>AU101/AM3</f>
        <v>2.0331691632591244</v>
      </c>
      <c r="AU16" s="73">
        <f>AU101/AM28</f>
        <v>18.020155684563758</v>
      </c>
      <c r="AV16" s="74">
        <f>AU101/AM107</f>
        <v>18.674674476816076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v>750000000</v>
      </c>
      <c r="V17" s="1">
        <v>1028000000</v>
      </c>
      <c r="W17" s="1">
        <v>1297000000</v>
      </c>
      <c r="X17" s="1">
        <v>1420000000</v>
      </c>
      <c r="Y17" s="1">
        <v>1427000000</v>
      </c>
      <c r="Z17" s="1">
        <v>1434000000</v>
      </c>
      <c r="AA17" s="1">
        <v>1257000000</v>
      </c>
      <c r="AB17" s="1">
        <v>1222000000</v>
      </c>
      <c r="AC17" s="1">
        <v>467000000</v>
      </c>
      <c r="AD17" s="1">
        <v>465000000</v>
      </c>
      <c r="AE17" s="1">
        <v>484000000</v>
      </c>
      <c r="AF17" s="1">
        <v>507000000</v>
      </c>
      <c r="AG17" s="1">
        <v>505000000</v>
      </c>
      <c r="AH17" s="1">
        <v>531000000</v>
      </c>
      <c r="AI17" s="1">
        <v>404000000</v>
      </c>
      <c r="AJ17" s="1">
        <v>421000000</v>
      </c>
      <c r="AK17" s="1">
        <v>514000000</v>
      </c>
      <c r="AL17" s="1">
        <v>488000000</v>
      </c>
      <c r="AM17" s="1">
        <v>565000000</v>
      </c>
    </row>
    <row r="18" spans="1:48" ht="20" x14ac:dyDescent="0.25">
      <c r="A18" s="5" t="s">
        <v>13</v>
      </c>
      <c r="B18" s="1">
        <v>476000000</v>
      </c>
      <c r="C18" s="1">
        <v>436000000</v>
      </c>
      <c r="D18" s="1">
        <v>403000000</v>
      </c>
      <c r="E18" s="1">
        <v>434000000</v>
      </c>
      <c r="F18" s="1">
        <v>471000000</v>
      </c>
      <c r="G18" s="1">
        <v>533000000</v>
      </c>
      <c r="H18" s="1">
        <v>602000000</v>
      </c>
      <c r="I18" s="1">
        <v>654000000</v>
      </c>
      <c r="J18" s="1">
        <v>668000000</v>
      </c>
      <c r="K18" s="1">
        <v>683000000</v>
      </c>
      <c r="L18" s="1">
        <v>682000000</v>
      </c>
      <c r="M18" s="1">
        <v>696000000</v>
      </c>
      <c r="N18" s="1">
        <v>738000000</v>
      </c>
      <c r="O18" s="1">
        <v>865000000</v>
      </c>
      <c r="P18" s="1">
        <v>945000000</v>
      </c>
      <c r="Q18" s="1">
        <v>1022000000</v>
      </c>
      <c r="R18" s="1">
        <v>1169000000</v>
      </c>
      <c r="S18" s="1">
        <v>1220000000</v>
      </c>
      <c r="T18" s="1">
        <v>1347000000</v>
      </c>
      <c r="U18" s="1">
        <v>1397000000</v>
      </c>
      <c r="V18" s="1">
        <v>1477000000</v>
      </c>
      <c r="W18" s="1">
        <v>1602000000</v>
      </c>
      <c r="X18" s="1">
        <v>1797000000</v>
      </c>
      <c r="Y18" s="1">
        <v>1980000000</v>
      </c>
      <c r="Z18" s="1">
        <v>2336000000</v>
      </c>
      <c r="AA18" s="1">
        <v>2296000000</v>
      </c>
      <c r="AB18" s="1">
        <v>2527000000</v>
      </c>
      <c r="AC18" s="1">
        <v>2813000000</v>
      </c>
      <c r="AD18" s="1">
        <v>3087000000</v>
      </c>
      <c r="AE18" s="1">
        <v>3163000000</v>
      </c>
      <c r="AF18" s="1">
        <v>3046000000</v>
      </c>
      <c r="AG18" s="1">
        <v>3034000000</v>
      </c>
      <c r="AH18" s="1">
        <v>2877000000</v>
      </c>
      <c r="AI18" s="1">
        <v>2766000000</v>
      </c>
      <c r="AJ18" s="1">
        <v>2577000000</v>
      </c>
      <c r="AK18" s="1">
        <v>2432000000</v>
      </c>
      <c r="AL18" s="1">
        <v>2352000000</v>
      </c>
      <c r="AM18" s="1">
        <v>2219000000</v>
      </c>
      <c r="AS18" s="18" t="s">
        <v>123</v>
      </c>
      <c r="AT18" s="19" t="s">
        <v>162</v>
      </c>
      <c r="AU18" s="19" t="s">
        <v>163</v>
      </c>
      <c r="AV18" s="19" t="s">
        <v>164</v>
      </c>
    </row>
    <row r="19" spans="1:48" ht="19" x14ac:dyDescent="0.25">
      <c r="A19" s="6" t="s">
        <v>14</v>
      </c>
      <c r="B19" s="10">
        <v>701000000</v>
      </c>
      <c r="C19" s="10">
        <v>535000000</v>
      </c>
      <c r="D19" s="10">
        <v>838000000</v>
      </c>
      <c r="E19" s="10">
        <v>1312000000</v>
      </c>
      <c r="F19" s="10">
        <v>1130000000</v>
      </c>
      <c r="G19" s="10">
        <v>821000000</v>
      </c>
      <c r="H19" s="10">
        <v>46000000</v>
      </c>
      <c r="I19" s="10">
        <v>-1895000000</v>
      </c>
      <c r="J19" s="10">
        <v>1362000000</v>
      </c>
      <c r="K19" s="10">
        <v>1992000000</v>
      </c>
      <c r="L19" s="10">
        <v>2319000000</v>
      </c>
      <c r="M19" s="10">
        <v>2670000000</v>
      </c>
      <c r="N19" s="10">
        <v>3199000000</v>
      </c>
      <c r="O19" s="10">
        <v>3043000000</v>
      </c>
      <c r="P19" s="10">
        <v>2346000000</v>
      </c>
      <c r="Q19" s="10">
        <v>2522000000</v>
      </c>
      <c r="R19" s="10">
        <v>2341000000</v>
      </c>
      <c r="S19" s="10">
        <v>2330000000</v>
      </c>
      <c r="T19" s="10">
        <v>2844000000</v>
      </c>
      <c r="U19" s="10">
        <v>4913000000</v>
      </c>
      <c r="V19" s="10">
        <v>6479000000</v>
      </c>
      <c r="W19" s="10">
        <v>7841000000</v>
      </c>
      <c r="X19" s="10">
        <v>8243000000</v>
      </c>
      <c r="Y19" s="10">
        <v>7917000000</v>
      </c>
      <c r="Z19" s="10">
        <v>4395000000</v>
      </c>
      <c r="AA19" s="10">
        <v>7221000000</v>
      </c>
      <c r="AB19" s="10">
        <v>10397000000</v>
      </c>
      <c r="AC19" s="10">
        <v>11489000000</v>
      </c>
      <c r="AD19" s="10">
        <v>8660000000</v>
      </c>
      <c r="AE19" s="10">
        <v>8722000000</v>
      </c>
      <c r="AF19" s="10">
        <v>6397000000</v>
      </c>
      <c r="AG19" s="10">
        <v>3664000000</v>
      </c>
      <c r="AH19" s="10">
        <v>7501000000</v>
      </c>
      <c r="AI19" s="10">
        <v>11015000000</v>
      </c>
      <c r="AJ19" s="10">
        <v>10837000000</v>
      </c>
      <c r="AK19" s="10">
        <v>6950000000</v>
      </c>
      <c r="AL19" s="10">
        <v>11071000000</v>
      </c>
      <c r="AM19" s="10">
        <v>11556000000</v>
      </c>
      <c r="AN19" s="67">
        <v>12658000000</v>
      </c>
      <c r="AO19" s="67">
        <v>13372000000</v>
      </c>
      <c r="AP19" s="67">
        <v>14316000000</v>
      </c>
      <c r="AQ19" s="67">
        <v>14544000000</v>
      </c>
      <c r="AR19" s="67">
        <v>14252000000</v>
      </c>
      <c r="AS19" s="30">
        <f>AM40-AM56-AM61</f>
        <v>-29989000000</v>
      </c>
      <c r="AT19" s="73">
        <f>AU101/AN3</f>
        <v>1.8541701532287767</v>
      </c>
      <c r="AU19" s="73">
        <f>AU101/AN28</f>
        <v>13.097576570731707</v>
      </c>
      <c r="AV19" s="74">
        <f>AU101/AN106</f>
        <v>15.429082347720598</v>
      </c>
    </row>
    <row r="20" spans="1:48" ht="19" customHeight="1" x14ac:dyDescent="0.25">
      <c r="A20" s="14" t="s">
        <v>100</v>
      </c>
      <c r="B20" s="1"/>
      <c r="C20" s="15">
        <f>(C19/B19)-1</f>
        <v>-0.23680456490727531</v>
      </c>
      <c r="D20" s="15">
        <f>(D19/C19)-1</f>
        <v>0.5663551401869158</v>
      </c>
      <c r="E20" s="15">
        <f>(E19/D19)-1</f>
        <v>0.5656324582338903</v>
      </c>
      <c r="F20" s="15">
        <f t="shared" ref="F20:AM20" si="3">(F19/E19)-1</f>
        <v>-0.13871951219512191</v>
      </c>
      <c r="G20" s="15">
        <f t="shared" si="3"/>
        <v>-0.27345132743362832</v>
      </c>
      <c r="H20" s="15">
        <f t="shared" si="3"/>
        <v>-0.9439707673568819</v>
      </c>
      <c r="I20" s="15">
        <f t="shared" si="3"/>
        <v>-42.195652173913047</v>
      </c>
      <c r="J20" s="15">
        <f t="shared" si="3"/>
        <v>-1.7187335092348284</v>
      </c>
      <c r="K20" s="15">
        <f t="shared" si="3"/>
        <v>0.4625550660792952</v>
      </c>
      <c r="L20" s="15">
        <f t="shared" si="3"/>
        <v>0.16415662650602414</v>
      </c>
      <c r="M20" s="15">
        <f t="shared" si="3"/>
        <v>0.15135834411384219</v>
      </c>
      <c r="N20" s="15">
        <f t="shared" si="3"/>
        <v>0.1981273408239701</v>
      </c>
      <c r="O20" s="15">
        <f t="shared" si="3"/>
        <v>-4.8765239137230409E-2</v>
      </c>
      <c r="P20" s="15">
        <f t="shared" si="3"/>
        <v>-0.22905027932960897</v>
      </c>
      <c r="Q20" s="15">
        <f t="shared" si="3"/>
        <v>7.502131287297531E-2</v>
      </c>
      <c r="R20" s="15">
        <f t="shared" si="3"/>
        <v>-7.1768437747819158E-2</v>
      </c>
      <c r="S20" s="15">
        <f t="shared" si="3"/>
        <v>-4.6988466467321466E-3</v>
      </c>
      <c r="T20" s="15">
        <f t="shared" si="3"/>
        <v>0.22060085836909882</v>
      </c>
      <c r="U20" s="15">
        <f t="shared" si="3"/>
        <v>0.72749648382559773</v>
      </c>
      <c r="V20" s="15">
        <f t="shared" si="3"/>
        <v>0.3187461835945451</v>
      </c>
      <c r="W20" s="15">
        <f t="shared" si="3"/>
        <v>0.21021762617687911</v>
      </c>
      <c r="X20" s="15">
        <f t="shared" si="3"/>
        <v>5.1268970794541513E-2</v>
      </c>
      <c r="Y20" s="15">
        <f t="shared" si="3"/>
        <v>-3.9548707994662147E-2</v>
      </c>
      <c r="Z20" s="15">
        <f t="shared" si="3"/>
        <v>-0.44486547934823795</v>
      </c>
      <c r="AA20" s="15">
        <f t="shared" si="3"/>
        <v>0.64300341296928321</v>
      </c>
      <c r="AB20" s="15">
        <f t="shared" si="3"/>
        <v>0.43982827863176843</v>
      </c>
      <c r="AC20" s="15">
        <f t="shared" si="3"/>
        <v>0.10503029720111567</v>
      </c>
      <c r="AD20" s="15">
        <f t="shared" si="3"/>
        <v>-0.24623552963704409</v>
      </c>
      <c r="AE20" s="15">
        <f t="shared" si="3"/>
        <v>7.1593533487297467E-3</v>
      </c>
      <c r="AF20" s="15">
        <f t="shared" si="3"/>
        <v>-0.26656730107773452</v>
      </c>
      <c r="AG20" s="15">
        <f t="shared" si="3"/>
        <v>-0.42723151477254961</v>
      </c>
      <c r="AH20" s="15">
        <f t="shared" si="3"/>
        <v>1.0472161572052401</v>
      </c>
      <c r="AI20" s="15">
        <f t="shared" si="3"/>
        <v>0.46847087055059333</v>
      </c>
      <c r="AJ20" s="15">
        <f t="shared" si="3"/>
        <v>-1.6159782115297339E-2</v>
      </c>
      <c r="AK20" s="15">
        <f t="shared" si="3"/>
        <v>-0.35867860108886218</v>
      </c>
      <c r="AL20" s="15">
        <f t="shared" si="3"/>
        <v>0.59294964028776986</v>
      </c>
      <c r="AM20" s="15">
        <f t="shared" si="3"/>
        <v>4.3808147412157883E-2</v>
      </c>
      <c r="AN20" s="69">
        <f t="shared" ref="AN20" si="4">(AN19/AM19)-1</f>
        <v>9.5361716857043977E-2</v>
      </c>
      <c r="AO20" s="69">
        <f t="shared" ref="AO20" si="5">(AO19/AN19)-1</f>
        <v>5.64070153262759E-2</v>
      </c>
      <c r="AP20" s="69">
        <f t="shared" ref="AP20" si="6">(AP19/AO19)-1</f>
        <v>7.0595273706251849E-2</v>
      </c>
      <c r="AQ20" s="69">
        <f t="shared" ref="AQ20" si="7">(AQ19/AP19)-1</f>
        <v>1.5926236378876801E-2</v>
      </c>
      <c r="AR20" s="69">
        <f t="shared" ref="AR20" si="8">(AR19/AQ19)-1</f>
        <v>-2.0077007700770033E-2</v>
      </c>
    </row>
    <row r="21" spans="1:48" ht="19" x14ac:dyDescent="0.25">
      <c r="A21" s="5" t="s">
        <v>15</v>
      </c>
      <c r="B21" s="2">
        <v>0.1042</v>
      </c>
      <c r="C21" s="2">
        <v>7.3099999999999998E-2</v>
      </c>
      <c r="D21" s="2">
        <v>0.1024</v>
      </c>
      <c r="E21" s="2">
        <v>0.12570000000000001</v>
      </c>
      <c r="F21" s="2">
        <v>0.1016</v>
      </c>
      <c r="G21" s="2">
        <v>7.1800000000000003E-2</v>
      </c>
      <c r="H21" s="2">
        <v>4.4999999999999997E-3</v>
      </c>
      <c r="I21" s="2">
        <v>-0.18590000000000001</v>
      </c>
      <c r="J21" s="2">
        <v>0.1173</v>
      </c>
      <c r="K21" s="2">
        <v>0.13900000000000001</v>
      </c>
      <c r="L21" s="2">
        <v>0.14430000000000001</v>
      </c>
      <c r="M21" s="2">
        <v>0.16159999999999999</v>
      </c>
      <c r="N21" s="2">
        <v>0.16900000000000001</v>
      </c>
      <c r="O21" s="2">
        <v>0.14510000000000001</v>
      </c>
      <c r="P21" s="2">
        <v>0.1191</v>
      </c>
      <c r="Q21" s="2">
        <v>0.125</v>
      </c>
      <c r="R21" s="2">
        <v>0.1145</v>
      </c>
      <c r="S21" s="2">
        <v>0.11559999999999999</v>
      </c>
      <c r="T21" s="2">
        <v>0.1249</v>
      </c>
      <c r="U21" s="2">
        <v>0.16239999999999999</v>
      </c>
      <c r="V21" s="2">
        <v>0.17829999999999999</v>
      </c>
      <c r="W21" s="2">
        <v>0.18890000000000001</v>
      </c>
      <c r="X21" s="2">
        <v>0.18329999999999999</v>
      </c>
      <c r="Y21" s="2">
        <v>0.15429999999999999</v>
      </c>
      <c r="Z21" s="2">
        <v>0.13569999999999999</v>
      </c>
      <c r="AA21" s="2">
        <v>0.1696</v>
      </c>
      <c r="AB21" s="2">
        <v>0.1729</v>
      </c>
      <c r="AC21" s="2">
        <v>0.1744</v>
      </c>
      <c r="AD21" s="2">
        <v>0.15559999999999999</v>
      </c>
      <c r="AE21" s="2">
        <v>0.15809999999999999</v>
      </c>
      <c r="AF21" s="2">
        <v>0.1361</v>
      </c>
      <c r="AG21" s="2">
        <v>9.5100000000000004E-2</v>
      </c>
      <c r="AH21" s="2">
        <v>0.16500000000000001</v>
      </c>
      <c r="AI21" s="2">
        <v>0.20130000000000001</v>
      </c>
      <c r="AJ21" s="2">
        <v>0.2014</v>
      </c>
      <c r="AK21" s="2">
        <v>0.16650000000000001</v>
      </c>
      <c r="AL21" s="2">
        <v>0.2172</v>
      </c>
      <c r="AM21" s="2">
        <v>0.19450000000000001</v>
      </c>
      <c r="AN21" s="70">
        <f>AN19/AN3</f>
        <v>0.19424835798907372</v>
      </c>
      <c r="AO21" s="70">
        <f t="shared" ref="AO21:AR21" si="9">AO19/AO3</f>
        <v>0.20529353967084255</v>
      </c>
      <c r="AP21" s="70">
        <f t="shared" si="9"/>
        <v>0.21369077827865182</v>
      </c>
      <c r="AQ21" s="70">
        <f t="shared" si="9"/>
        <v>0.20122862360949692</v>
      </c>
      <c r="AR21" s="70">
        <f t="shared" si="9"/>
        <v>0.18779812887073397</v>
      </c>
    </row>
    <row r="22" spans="1:48" ht="19" x14ac:dyDescent="0.25">
      <c r="A22" s="6" t="s">
        <v>16</v>
      </c>
      <c r="B22" s="10">
        <v>302000000</v>
      </c>
      <c r="C22" s="10">
        <v>249000000</v>
      </c>
      <c r="D22" s="10">
        <v>482000000</v>
      </c>
      <c r="E22" s="10">
        <v>1000000000</v>
      </c>
      <c r="F22" s="10">
        <v>826000000</v>
      </c>
      <c r="G22" s="10">
        <v>542000000</v>
      </c>
      <c r="H22" s="10">
        <v>-180000000</v>
      </c>
      <c r="I22" s="10">
        <v>31000000</v>
      </c>
      <c r="J22" s="10">
        <v>798000000</v>
      </c>
      <c r="K22" s="10">
        <v>1644000000</v>
      </c>
      <c r="L22" s="10">
        <v>1974000000</v>
      </c>
      <c r="M22" s="10">
        <v>2287000000</v>
      </c>
      <c r="N22" s="10">
        <v>2791000000</v>
      </c>
      <c r="O22" s="10">
        <v>2742000000</v>
      </c>
      <c r="P22" s="10">
        <v>2054000000</v>
      </c>
      <c r="Q22" s="10">
        <v>2425000000</v>
      </c>
      <c r="R22" s="10">
        <v>1311000000</v>
      </c>
      <c r="S22" s="10">
        <v>1319000000</v>
      </c>
      <c r="T22" s="10">
        <v>1688000000</v>
      </c>
      <c r="U22" s="10">
        <v>2733000000</v>
      </c>
      <c r="V22" s="10">
        <v>3784000000</v>
      </c>
      <c r="W22" s="10">
        <v>4921000000</v>
      </c>
      <c r="X22" s="10">
        <v>4921000000</v>
      </c>
      <c r="Y22" s="10">
        <v>4448000000</v>
      </c>
      <c r="Z22" s="10">
        <v>577000000</v>
      </c>
      <c r="AA22" s="10">
        <v>3963000000</v>
      </c>
      <c r="AB22" s="10">
        <v>7153000000</v>
      </c>
      <c r="AC22" s="10">
        <v>8573000000</v>
      </c>
      <c r="AD22" s="10">
        <v>5628000000</v>
      </c>
      <c r="AE22" s="10">
        <v>5328000000</v>
      </c>
      <c r="AF22" s="10">
        <v>3256000000</v>
      </c>
      <c r="AG22" s="10">
        <v>498000000</v>
      </c>
      <c r="AH22" s="10">
        <v>4406000000</v>
      </c>
      <c r="AI22" s="10">
        <v>8293000000</v>
      </c>
      <c r="AJ22" s="10">
        <v>8290000000</v>
      </c>
      <c r="AK22" s="10">
        <v>4553000000</v>
      </c>
      <c r="AL22" s="10">
        <v>6878000000</v>
      </c>
      <c r="AM22" s="10">
        <v>7904000000</v>
      </c>
    </row>
    <row r="23" spans="1:48" ht="19" x14ac:dyDescent="0.25">
      <c r="A23" s="5" t="s">
        <v>17</v>
      </c>
      <c r="B23" s="2">
        <v>4.4900000000000002E-2</v>
      </c>
      <c r="C23" s="2">
        <v>3.4000000000000002E-2</v>
      </c>
      <c r="D23" s="2">
        <v>5.8900000000000001E-2</v>
      </c>
      <c r="E23" s="2">
        <v>9.5799999999999996E-2</v>
      </c>
      <c r="F23" s="2">
        <v>7.4200000000000002E-2</v>
      </c>
      <c r="G23" s="2">
        <v>4.7399999999999998E-2</v>
      </c>
      <c r="H23" s="2">
        <v>-1.77E-2</v>
      </c>
      <c r="I23" s="2">
        <v>3.0000000000000001E-3</v>
      </c>
      <c r="J23" s="2">
        <v>6.8699999999999997E-2</v>
      </c>
      <c r="K23" s="2">
        <v>0.1147</v>
      </c>
      <c r="L23" s="2">
        <v>0.12280000000000001</v>
      </c>
      <c r="M23" s="2">
        <v>0.1384</v>
      </c>
      <c r="N23" s="2">
        <v>0.14749999999999999</v>
      </c>
      <c r="O23" s="2">
        <v>0.13070000000000001</v>
      </c>
      <c r="P23" s="2">
        <v>0.1043</v>
      </c>
      <c r="Q23" s="2">
        <v>0.1202</v>
      </c>
      <c r="R23" s="2">
        <v>6.4100000000000004E-2</v>
      </c>
      <c r="S23" s="2">
        <v>6.5500000000000003E-2</v>
      </c>
      <c r="T23" s="2">
        <v>7.4200000000000002E-2</v>
      </c>
      <c r="U23" s="2">
        <v>9.0300000000000005E-2</v>
      </c>
      <c r="V23" s="2">
        <v>0.1041</v>
      </c>
      <c r="W23" s="2">
        <v>0.11849999999999999</v>
      </c>
      <c r="X23" s="2">
        <v>0.1095</v>
      </c>
      <c r="Y23" s="2">
        <v>8.6699999999999999E-2</v>
      </c>
      <c r="Z23" s="2">
        <v>1.78E-2</v>
      </c>
      <c r="AA23" s="2">
        <v>9.3100000000000002E-2</v>
      </c>
      <c r="AB23" s="2">
        <v>0.11890000000000001</v>
      </c>
      <c r="AC23" s="2">
        <v>0.13009999999999999</v>
      </c>
      <c r="AD23" s="2">
        <v>0.1011</v>
      </c>
      <c r="AE23" s="2">
        <v>9.6500000000000002E-2</v>
      </c>
      <c r="AF23" s="2">
        <v>6.93E-2</v>
      </c>
      <c r="AG23" s="2">
        <v>1.29E-2</v>
      </c>
      <c r="AH23" s="2">
        <v>9.69E-2</v>
      </c>
      <c r="AI23" s="2">
        <v>0.1515</v>
      </c>
      <c r="AJ23" s="2">
        <v>0.15409999999999999</v>
      </c>
      <c r="AK23" s="2">
        <v>0.1091</v>
      </c>
      <c r="AL23" s="2">
        <v>0.13489999999999999</v>
      </c>
      <c r="AM23" s="2">
        <v>0.13300000000000001</v>
      </c>
    </row>
    <row r="24" spans="1:48" ht="19" x14ac:dyDescent="0.25">
      <c r="A24" s="5" t="s">
        <v>18</v>
      </c>
      <c r="B24" s="1">
        <v>-77000000</v>
      </c>
      <c r="C24" s="1">
        <v>-150000000</v>
      </c>
      <c r="D24" s="1">
        <v>-47000000</v>
      </c>
      <c r="E24" s="1">
        <v>-122000000</v>
      </c>
      <c r="F24" s="1">
        <v>-167000000</v>
      </c>
      <c r="G24" s="1">
        <v>-254000000</v>
      </c>
      <c r="H24" s="1">
        <v>-376000000</v>
      </c>
      <c r="I24" s="1">
        <v>-363000000</v>
      </c>
      <c r="J24" s="1">
        <v>-75000000</v>
      </c>
      <c r="K24" s="1">
        <v>-335000000</v>
      </c>
      <c r="L24" s="1">
        <v>-337000000</v>
      </c>
      <c r="M24" s="1">
        <v>-313000000</v>
      </c>
      <c r="N24" s="1">
        <v>-330000000</v>
      </c>
      <c r="O24" s="1">
        <v>-564000000</v>
      </c>
      <c r="P24" s="1">
        <v>-653000000</v>
      </c>
      <c r="Q24" s="1">
        <v>-925000000</v>
      </c>
      <c r="R24" s="1">
        <v>-142000000</v>
      </c>
      <c r="S24" s="1">
        <v>-205000000</v>
      </c>
      <c r="T24" s="1">
        <v>-211000000</v>
      </c>
      <c r="U24" s="1">
        <v>-26000000</v>
      </c>
      <c r="V24" s="1">
        <v>117000000</v>
      </c>
      <c r="W24" s="1">
        <v>-60000000</v>
      </c>
      <c r="X24" s="1">
        <v>32000000</v>
      </c>
      <c r="Y24" s="1">
        <v>25000000</v>
      </c>
      <c r="Z24" s="1">
        <v>-8000000</v>
      </c>
      <c r="AA24" s="1">
        <v>-213000000</v>
      </c>
      <c r="AB24" s="1">
        <v>-428000000</v>
      </c>
      <c r="AC24" s="1">
        <v>-337000000</v>
      </c>
      <c r="AD24" s="1">
        <v>-500000000</v>
      </c>
      <c r="AE24" s="1">
        <v>-245000000</v>
      </c>
      <c r="AF24" s="1">
        <v>-401000000</v>
      </c>
      <c r="AG24" s="1">
        <v>-359000000</v>
      </c>
      <c r="AH24" s="1">
        <v>-324000000</v>
      </c>
      <c r="AI24" s="1">
        <v>-471000000</v>
      </c>
      <c r="AJ24" s="1">
        <v>-478000000</v>
      </c>
      <c r="AK24" s="1">
        <v>-558000000</v>
      </c>
      <c r="AL24" s="1">
        <v>1326000000</v>
      </c>
      <c r="AM24" s="1">
        <v>868000000</v>
      </c>
    </row>
    <row r="25" spans="1:48" ht="19" x14ac:dyDescent="0.25">
      <c r="A25" s="6" t="s">
        <v>19</v>
      </c>
      <c r="B25" s="10">
        <v>225000000</v>
      </c>
      <c r="C25" s="10">
        <v>99000000</v>
      </c>
      <c r="D25" s="10">
        <v>435000000</v>
      </c>
      <c r="E25" s="10">
        <v>878000000</v>
      </c>
      <c r="F25" s="10">
        <v>659000000</v>
      </c>
      <c r="G25" s="10">
        <v>288000000</v>
      </c>
      <c r="H25" s="10">
        <v>-556000000</v>
      </c>
      <c r="I25" s="10">
        <v>-332000000</v>
      </c>
      <c r="J25" s="10">
        <v>723000000</v>
      </c>
      <c r="K25" s="10">
        <v>1309000000</v>
      </c>
      <c r="L25" s="10">
        <v>1637000000</v>
      </c>
      <c r="M25" s="10">
        <v>1974000000</v>
      </c>
      <c r="N25" s="10">
        <v>2461000000</v>
      </c>
      <c r="O25" s="10">
        <v>2178000000</v>
      </c>
      <c r="P25" s="10">
        <v>1401000000</v>
      </c>
      <c r="Q25" s="10">
        <v>1500000000</v>
      </c>
      <c r="R25" s="10">
        <v>1169000000</v>
      </c>
      <c r="S25" s="10">
        <v>1114000000</v>
      </c>
      <c r="T25" s="10">
        <v>1477000000</v>
      </c>
      <c r="U25" s="10">
        <v>2707000000</v>
      </c>
      <c r="V25" s="10">
        <v>3901000000</v>
      </c>
      <c r="W25" s="10">
        <v>4861000000</v>
      </c>
      <c r="X25" s="10">
        <v>4953000000</v>
      </c>
      <c r="Y25" s="10">
        <v>4473000000</v>
      </c>
      <c r="Z25" s="10">
        <v>569000000</v>
      </c>
      <c r="AA25" s="10">
        <v>3750000000</v>
      </c>
      <c r="AB25" s="10">
        <v>6725000000</v>
      </c>
      <c r="AC25" s="10">
        <v>8236000000</v>
      </c>
      <c r="AD25" s="10">
        <v>5128000000</v>
      </c>
      <c r="AE25" s="10">
        <v>5083000000</v>
      </c>
      <c r="AF25" s="10">
        <v>2855000000</v>
      </c>
      <c r="AG25" s="10">
        <v>139000000</v>
      </c>
      <c r="AH25" s="10">
        <v>4082000000</v>
      </c>
      <c r="AI25" s="10">
        <v>7822000000</v>
      </c>
      <c r="AJ25" s="10">
        <v>7812000000</v>
      </c>
      <c r="AK25" s="10">
        <v>3995000000</v>
      </c>
      <c r="AL25" s="10">
        <v>8204000000</v>
      </c>
      <c r="AM25" s="10">
        <v>8772000000</v>
      </c>
    </row>
    <row r="26" spans="1:48" ht="19" x14ac:dyDescent="0.25">
      <c r="A26" s="5" t="s">
        <v>20</v>
      </c>
      <c r="B26" s="2">
        <v>3.3500000000000002E-2</v>
      </c>
      <c r="C26" s="2">
        <v>1.35E-2</v>
      </c>
      <c r="D26" s="2">
        <v>5.3199999999999997E-2</v>
      </c>
      <c r="E26" s="2">
        <v>8.4099999999999994E-2</v>
      </c>
      <c r="F26" s="2">
        <v>5.9200000000000003E-2</v>
      </c>
      <c r="G26" s="2">
        <v>2.52E-2</v>
      </c>
      <c r="H26" s="2">
        <v>-5.4600000000000003E-2</v>
      </c>
      <c r="I26" s="2">
        <v>-3.2599999999999997E-2</v>
      </c>
      <c r="J26" s="2">
        <v>6.2199999999999998E-2</v>
      </c>
      <c r="K26" s="2">
        <v>9.1399999999999995E-2</v>
      </c>
      <c r="L26" s="2">
        <v>0.1019</v>
      </c>
      <c r="M26" s="2">
        <v>0.1195</v>
      </c>
      <c r="N26" s="2">
        <v>0.13</v>
      </c>
      <c r="O26" s="2">
        <v>0.1038</v>
      </c>
      <c r="P26" s="2">
        <v>7.1099999999999997E-2</v>
      </c>
      <c r="Q26" s="2">
        <v>7.4300000000000005E-2</v>
      </c>
      <c r="R26" s="2">
        <v>5.7200000000000001E-2</v>
      </c>
      <c r="S26" s="2">
        <v>5.5300000000000002E-2</v>
      </c>
      <c r="T26" s="2">
        <v>6.4899999999999999E-2</v>
      </c>
      <c r="U26" s="2">
        <v>8.9499999999999996E-2</v>
      </c>
      <c r="V26" s="2">
        <v>0.1074</v>
      </c>
      <c r="W26" s="2">
        <v>0.1171</v>
      </c>
      <c r="X26" s="2">
        <v>0.11020000000000001</v>
      </c>
      <c r="Y26" s="2">
        <v>8.72E-2</v>
      </c>
      <c r="Z26" s="2">
        <v>1.7600000000000001E-2</v>
      </c>
      <c r="AA26" s="2">
        <v>8.8099999999999998E-2</v>
      </c>
      <c r="AB26" s="2">
        <v>0.1118</v>
      </c>
      <c r="AC26" s="2">
        <v>0.125</v>
      </c>
      <c r="AD26" s="2">
        <v>9.2100000000000001E-2</v>
      </c>
      <c r="AE26" s="2">
        <v>9.2100000000000001E-2</v>
      </c>
      <c r="AF26" s="2">
        <v>6.0699999999999997E-2</v>
      </c>
      <c r="AG26" s="2">
        <v>3.5999999999999999E-3</v>
      </c>
      <c r="AH26" s="2">
        <v>8.9800000000000005E-2</v>
      </c>
      <c r="AI26" s="2">
        <v>0.1429</v>
      </c>
      <c r="AJ26" s="2">
        <v>0.1452</v>
      </c>
      <c r="AK26" s="2">
        <v>9.5699999999999993E-2</v>
      </c>
      <c r="AL26" s="2">
        <v>0.161</v>
      </c>
      <c r="AM26" s="2">
        <v>0.14760000000000001</v>
      </c>
    </row>
    <row r="27" spans="1:48" ht="19" x14ac:dyDescent="0.25">
      <c r="A27" s="5" t="s">
        <v>21</v>
      </c>
      <c r="B27" s="1">
        <v>27000000</v>
      </c>
      <c r="C27" s="1">
        <v>23000000</v>
      </c>
      <c r="D27" s="1">
        <v>116000000</v>
      </c>
      <c r="E27" s="1">
        <v>262000000</v>
      </c>
      <c r="F27" s="1">
        <v>162000000</v>
      </c>
      <c r="G27" s="1">
        <v>78000000</v>
      </c>
      <c r="H27" s="1">
        <v>-152000000</v>
      </c>
      <c r="I27" s="1">
        <v>-114000000</v>
      </c>
      <c r="J27" s="1">
        <v>42000000</v>
      </c>
      <c r="K27" s="1">
        <v>354000000</v>
      </c>
      <c r="L27" s="1">
        <v>501000000</v>
      </c>
      <c r="M27" s="1">
        <v>613000000</v>
      </c>
      <c r="N27" s="1">
        <v>796000000</v>
      </c>
      <c r="O27" s="1">
        <v>665000000</v>
      </c>
      <c r="P27" s="1">
        <v>455000000</v>
      </c>
      <c r="Q27" s="1">
        <v>447000000</v>
      </c>
      <c r="R27" s="1">
        <v>367000000</v>
      </c>
      <c r="S27" s="1">
        <v>312000000</v>
      </c>
      <c r="T27" s="1">
        <v>398000000</v>
      </c>
      <c r="U27" s="1">
        <v>731000000</v>
      </c>
      <c r="V27" s="1">
        <v>1120000000</v>
      </c>
      <c r="W27" s="1">
        <v>1405000000</v>
      </c>
      <c r="X27" s="1">
        <v>1485000000</v>
      </c>
      <c r="Y27" s="1">
        <v>953000000</v>
      </c>
      <c r="Z27" s="1">
        <v>-270000000</v>
      </c>
      <c r="AA27" s="1">
        <v>968000000</v>
      </c>
      <c r="AB27" s="1">
        <v>1720000000</v>
      </c>
      <c r="AC27" s="1">
        <v>2528000000</v>
      </c>
      <c r="AD27" s="1">
        <v>1319000000</v>
      </c>
      <c r="AE27" s="1">
        <v>1380000000</v>
      </c>
      <c r="AF27" s="1">
        <v>742000000</v>
      </c>
      <c r="AG27" s="1">
        <v>192000000</v>
      </c>
      <c r="AH27" s="1">
        <v>3339000000</v>
      </c>
      <c r="AI27" s="1">
        <v>1698000000</v>
      </c>
      <c r="AJ27" s="1">
        <v>1746000000</v>
      </c>
      <c r="AK27" s="1">
        <v>1006000000</v>
      </c>
      <c r="AL27" s="1">
        <v>1742000000</v>
      </c>
      <c r="AM27" s="1">
        <v>2067000000</v>
      </c>
    </row>
    <row r="28" spans="1:48" ht="20" thickBot="1" x14ac:dyDescent="0.3">
      <c r="A28" s="7" t="s">
        <v>22</v>
      </c>
      <c r="B28" s="11">
        <v>198000000</v>
      </c>
      <c r="C28" s="11">
        <v>76000000</v>
      </c>
      <c r="D28" s="11">
        <v>319000000</v>
      </c>
      <c r="E28" s="11">
        <v>616000000</v>
      </c>
      <c r="F28" s="11">
        <v>497000000</v>
      </c>
      <c r="G28" s="11">
        <v>210000000</v>
      </c>
      <c r="H28" s="11">
        <v>-404000000</v>
      </c>
      <c r="I28" s="11">
        <v>-2435000000</v>
      </c>
      <c r="J28" s="11">
        <v>652000000</v>
      </c>
      <c r="K28" s="11">
        <v>955000000</v>
      </c>
      <c r="L28" s="11">
        <v>1136000000</v>
      </c>
      <c r="M28" s="11">
        <v>1361000000</v>
      </c>
      <c r="N28" s="11">
        <v>1665000000</v>
      </c>
      <c r="O28" s="11">
        <v>1513000000</v>
      </c>
      <c r="P28" s="11">
        <v>946000000</v>
      </c>
      <c r="Q28" s="11">
        <v>1053000000</v>
      </c>
      <c r="R28" s="11">
        <v>805000000</v>
      </c>
      <c r="S28" s="11">
        <v>798000000</v>
      </c>
      <c r="T28" s="11">
        <v>1099000000</v>
      </c>
      <c r="U28" s="11">
        <v>2035000000</v>
      </c>
      <c r="V28" s="11">
        <v>2854000000</v>
      </c>
      <c r="W28" s="11">
        <v>3537000000</v>
      </c>
      <c r="X28" s="11">
        <v>3541000000</v>
      </c>
      <c r="Y28" s="11">
        <v>3557000000</v>
      </c>
      <c r="Z28" s="11">
        <v>895000000</v>
      </c>
      <c r="AA28" s="11">
        <v>2700000000</v>
      </c>
      <c r="AB28" s="11">
        <v>4928000000</v>
      </c>
      <c r="AC28" s="11">
        <v>5681000000</v>
      </c>
      <c r="AD28" s="11">
        <v>3789000000</v>
      </c>
      <c r="AE28" s="11">
        <v>3695000000</v>
      </c>
      <c r="AF28" s="11">
        <v>2102000000</v>
      </c>
      <c r="AG28" s="11">
        <v>-67000000</v>
      </c>
      <c r="AH28" s="11">
        <v>754000000</v>
      </c>
      <c r="AI28" s="11">
        <v>6147000000</v>
      </c>
      <c r="AJ28" s="11">
        <v>6093000000</v>
      </c>
      <c r="AK28" s="11">
        <v>2998000000</v>
      </c>
      <c r="AL28" s="11">
        <v>6489000000</v>
      </c>
      <c r="AM28" s="11">
        <v>6705000000</v>
      </c>
      <c r="AN28" s="71">
        <v>9225000000</v>
      </c>
      <c r="AO28" s="71">
        <v>9015000000</v>
      </c>
      <c r="AP28" s="71">
        <v>9191000000</v>
      </c>
      <c r="AQ28" s="71">
        <v>9249000000</v>
      </c>
      <c r="AR28" s="71">
        <v>9286000000</v>
      </c>
    </row>
    <row r="29" spans="1:48" ht="20" customHeight="1" thickTop="1" x14ac:dyDescent="0.25">
      <c r="A29" s="14" t="s">
        <v>101</v>
      </c>
      <c r="B29" s="1"/>
      <c r="C29" s="15">
        <f>(C28/B28)-1</f>
        <v>-0.61616161616161613</v>
      </c>
      <c r="D29" s="15">
        <f>(D28/C28)-1</f>
        <v>3.1973684210526319</v>
      </c>
      <c r="E29" s="15">
        <f>(E28/D28)-1</f>
        <v>0.93103448275862077</v>
      </c>
      <c r="F29" s="15">
        <f t="shared" ref="F29:AM29" si="10">(F28/E28)-1</f>
        <v>-0.19318181818181823</v>
      </c>
      <c r="G29" s="15">
        <f t="shared" si="10"/>
        <v>-0.57746478873239437</v>
      </c>
      <c r="H29" s="15">
        <f t="shared" si="10"/>
        <v>-2.9238095238095241</v>
      </c>
      <c r="I29" s="15">
        <f t="shared" si="10"/>
        <v>5.0272277227722775</v>
      </c>
      <c r="J29" s="15">
        <f t="shared" si="10"/>
        <v>-1.2677618069815195</v>
      </c>
      <c r="K29" s="15">
        <f t="shared" si="10"/>
        <v>0.46472392638036819</v>
      </c>
      <c r="L29" s="15">
        <f t="shared" si="10"/>
        <v>0.18952879581151838</v>
      </c>
      <c r="M29" s="15">
        <f t="shared" si="10"/>
        <v>0.19806338028169024</v>
      </c>
      <c r="N29" s="15">
        <f t="shared" si="10"/>
        <v>0.22336517266715661</v>
      </c>
      <c r="O29" s="15">
        <f t="shared" si="10"/>
        <v>-9.1291291291291321E-2</v>
      </c>
      <c r="P29" s="15">
        <f t="shared" si="10"/>
        <v>-0.37475214805023138</v>
      </c>
      <c r="Q29" s="15">
        <f t="shared" si="10"/>
        <v>0.11310782241014805</v>
      </c>
      <c r="R29" s="15">
        <f t="shared" si="10"/>
        <v>-0.23551756885090214</v>
      </c>
      <c r="S29" s="15">
        <f t="shared" si="10"/>
        <v>-8.6956521739129933E-3</v>
      </c>
      <c r="T29" s="15">
        <f t="shared" si="10"/>
        <v>0.37719298245614041</v>
      </c>
      <c r="U29" s="15">
        <f t="shared" si="10"/>
        <v>0.85168334849863503</v>
      </c>
      <c r="V29" s="15">
        <f t="shared" si="10"/>
        <v>0.40245700245700244</v>
      </c>
      <c r="W29" s="15">
        <f t="shared" si="10"/>
        <v>0.23931324456902603</v>
      </c>
      <c r="X29" s="15">
        <f t="shared" si="10"/>
        <v>1.130901894260683E-3</v>
      </c>
      <c r="Y29" s="15">
        <f t="shared" si="10"/>
        <v>4.5184975995482546E-3</v>
      </c>
      <c r="Z29" s="15">
        <f t="shared" si="10"/>
        <v>-0.74838346921563115</v>
      </c>
      <c r="AA29" s="15">
        <f t="shared" si="10"/>
        <v>2.016759776536313</v>
      </c>
      <c r="AB29" s="15">
        <f t="shared" si="10"/>
        <v>0.82518518518518524</v>
      </c>
      <c r="AC29" s="15">
        <f t="shared" si="10"/>
        <v>0.15280032467532467</v>
      </c>
      <c r="AD29" s="15">
        <f t="shared" si="10"/>
        <v>-0.33303995775391659</v>
      </c>
      <c r="AE29" s="15">
        <f t="shared" si="10"/>
        <v>-2.4808656637635207E-2</v>
      </c>
      <c r="AF29" s="15">
        <f t="shared" si="10"/>
        <v>-0.43112313937753721</v>
      </c>
      <c r="AG29" s="15">
        <f t="shared" si="10"/>
        <v>-1.0318744053282587</v>
      </c>
      <c r="AH29" s="15">
        <f t="shared" si="10"/>
        <v>-12.253731343283581</v>
      </c>
      <c r="AI29" s="15">
        <f t="shared" si="10"/>
        <v>7.1525198938992034</v>
      </c>
      <c r="AJ29" s="15">
        <f t="shared" si="10"/>
        <v>-8.7847730600292273E-3</v>
      </c>
      <c r="AK29" s="15">
        <f t="shared" si="10"/>
        <v>-0.50795995404562611</v>
      </c>
      <c r="AL29" s="15">
        <f t="shared" si="10"/>
        <v>1.1644429619746499</v>
      </c>
      <c r="AM29" s="15">
        <f t="shared" si="10"/>
        <v>3.3287101248266282E-2</v>
      </c>
      <c r="AN29" s="16">
        <f t="shared" ref="AN29" si="11">(AN28/AM28)-1</f>
        <v>0.37583892617449655</v>
      </c>
      <c r="AO29" s="16">
        <f t="shared" ref="AO29" si="12">(AO28/AN28)-1</f>
        <v>-2.2764227642276369E-2</v>
      </c>
      <c r="AP29" s="16">
        <f t="shared" ref="AP29" si="13">(AP28/AO28)-1</f>
        <v>1.9523017193566305E-2</v>
      </c>
      <c r="AQ29" s="16">
        <f t="shared" ref="AQ29" si="14">(AQ28/AP28)-1</f>
        <v>6.3105211620062551E-3</v>
      </c>
      <c r="AR29" s="16">
        <f t="shared" ref="AR29" si="15">(AR28/AQ28)-1</f>
        <v>4.0004324791869106E-3</v>
      </c>
    </row>
    <row r="30" spans="1:48" ht="19" x14ac:dyDescent="0.25">
      <c r="A30" s="5" t="s">
        <v>23</v>
      </c>
      <c r="B30" s="2">
        <v>2.9399999999999999E-2</v>
      </c>
      <c r="C30" s="2">
        <v>1.04E-2</v>
      </c>
      <c r="D30" s="2">
        <v>3.9E-2</v>
      </c>
      <c r="E30" s="2">
        <v>5.8999999999999997E-2</v>
      </c>
      <c r="F30" s="2">
        <v>4.4699999999999997E-2</v>
      </c>
      <c r="G30" s="2">
        <v>1.84E-2</v>
      </c>
      <c r="H30" s="2">
        <v>-3.9699999999999999E-2</v>
      </c>
      <c r="I30" s="2">
        <v>-0.2389</v>
      </c>
      <c r="J30" s="2">
        <v>5.6099999999999997E-2</v>
      </c>
      <c r="K30" s="2">
        <v>6.6699999999999995E-2</v>
      </c>
      <c r="L30" s="2">
        <v>7.0699999999999999E-2</v>
      </c>
      <c r="M30" s="2">
        <v>8.2400000000000001E-2</v>
      </c>
      <c r="N30" s="2">
        <v>8.7999999999999995E-2</v>
      </c>
      <c r="O30" s="2">
        <v>7.2099999999999997E-2</v>
      </c>
      <c r="P30" s="2">
        <v>4.8000000000000001E-2</v>
      </c>
      <c r="Q30" s="2">
        <v>5.2200000000000003E-2</v>
      </c>
      <c r="R30" s="2">
        <v>3.9399999999999998E-2</v>
      </c>
      <c r="S30" s="2">
        <v>3.9600000000000003E-2</v>
      </c>
      <c r="T30" s="2">
        <v>4.8300000000000003E-2</v>
      </c>
      <c r="U30" s="2">
        <v>6.7299999999999999E-2</v>
      </c>
      <c r="V30" s="2">
        <v>7.85E-2</v>
      </c>
      <c r="W30" s="2">
        <v>8.5199999999999998E-2</v>
      </c>
      <c r="X30" s="2">
        <v>7.8799999999999995E-2</v>
      </c>
      <c r="Y30" s="2">
        <v>6.93E-2</v>
      </c>
      <c r="Z30" s="2">
        <v>2.76E-2</v>
      </c>
      <c r="AA30" s="2">
        <v>6.3399999999999998E-2</v>
      </c>
      <c r="AB30" s="2">
        <v>8.1900000000000001E-2</v>
      </c>
      <c r="AC30" s="2">
        <v>8.6199999999999999E-2</v>
      </c>
      <c r="AD30" s="2">
        <v>6.8099999999999994E-2</v>
      </c>
      <c r="AE30" s="2">
        <v>6.7000000000000004E-2</v>
      </c>
      <c r="AF30" s="2">
        <v>4.4699999999999997E-2</v>
      </c>
      <c r="AG30" s="2">
        <v>-1.6999999999999999E-3</v>
      </c>
      <c r="AH30" s="2">
        <v>1.66E-2</v>
      </c>
      <c r="AI30" s="2">
        <v>0.1123</v>
      </c>
      <c r="AJ30" s="2">
        <v>0.1133</v>
      </c>
      <c r="AK30" s="2">
        <v>7.1800000000000003E-2</v>
      </c>
      <c r="AL30" s="2">
        <v>0.1273</v>
      </c>
      <c r="AM30" s="2">
        <v>0.1128</v>
      </c>
      <c r="AN30" s="68">
        <f>AN28/AN3</f>
        <v>0.14156589527960223</v>
      </c>
      <c r="AO30" s="68">
        <f t="shared" ref="AO30:AR30" si="16">AO28/AO3</f>
        <v>0.13840272660280029</v>
      </c>
      <c r="AP30" s="68">
        <f t="shared" si="16"/>
        <v>0.13719139027375585</v>
      </c>
      <c r="AQ30" s="68">
        <f t="shared" si="16"/>
        <v>0.12796779013780507</v>
      </c>
      <c r="AR30" s="68">
        <f t="shared" si="16"/>
        <v>0.12236131242587957</v>
      </c>
    </row>
    <row r="31" spans="1:48" ht="19" x14ac:dyDescent="0.25">
      <c r="A31" s="5" t="s">
        <v>24</v>
      </c>
      <c r="B31" s="12">
        <v>0.26</v>
      </c>
      <c r="C31" s="12">
        <v>0.1</v>
      </c>
      <c r="D31" s="12">
        <v>0.4</v>
      </c>
      <c r="E31" s="12">
        <v>0.76</v>
      </c>
      <c r="F31" s="12">
        <v>0.61</v>
      </c>
      <c r="G31" s="12">
        <v>0.26</v>
      </c>
      <c r="H31" s="12">
        <v>-0.5</v>
      </c>
      <c r="I31" s="12">
        <v>-3.02</v>
      </c>
      <c r="J31" s="12">
        <v>0.77</v>
      </c>
      <c r="K31" s="12">
        <v>1.18</v>
      </c>
      <c r="L31" s="12">
        <v>1.43</v>
      </c>
      <c r="M31" s="12">
        <v>1.77</v>
      </c>
      <c r="N31" s="12">
        <v>2.2200000000000002</v>
      </c>
      <c r="O31" s="12">
        <v>2.08</v>
      </c>
      <c r="P31" s="12">
        <v>1.33</v>
      </c>
      <c r="Q31" s="12">
        <v>1.52</v>
      </c>
      <c r="R31" s="12">
        <v>1.18</v>
      </c>
      <c r="S31" s="12">
        <v>1.1599999999999999</v>
      </c>
      <c r="T31" s="12">
        <v>1.59</v>
      </c>
      <c r="U31" s="12">
        <v>2.98</v>
      </c>
      <c r="V31" s="12">
        <v>4.21</v>
      </c>
      <c r="W31" s="12">
        <v>5.37</v>
      </c>
      <c r="X31" s="12">
        <v>5.55</v>
      </c>
      <c r="Y31" s="12">
        <v>5.83</v>
      </c>
      <c r="Z31" s="12">
        <v>1.45</v>
      </c>
      <c r="AA31" s="12">
        <v>4.28</v>
      </c>
      <c r="AB31" s="12">
        <v>7.64</v>
      </c>
      <c r="AC31" s="12">
        <v>8.7100000000000009</v>
      </c>
      <c r="AD31" s="12">
        <v>5.87</v>
      </c>
      <c r="AE31" s="12">
        <v>5.99</v>
      </c>
      <c r="AF31" s="12">
        <v>4.2300000000000004</v>
      </c>
      <c r="AG31" s="12">
        <v>-0.11</v>
      </c>
      <c r="AH31" s="12">
        <v>1.27</v>
      </c>
      <c r="AI31" s="12">
        <v>10.39</v>
      </c>
      <c r="AJ31" s="12">
        <v>10.85</v>
      </c>
      <c r="AK31" s="12">
        <v>5.51</v>
      </c>
      <c r="AL31" s="12">
        <v>11.93</v>
      </c>
      <c r="AM31" s="12">
        <v>12.73</v>
      </c>
      <c r="AN31" s="72">
        <v>17.899999999999999</v>
      </c>
      <c r="AO31" s="72">
        <v>17.489999999999998</v>
      </c>
      <c r="AP31" s="72">
        <v>17.829999999999998</v>
      </c>
      <c r="AQ31" s="72">
        <v>17.95</v>
      </c>
      <c r="AR31" s="72">
        <v>18.02</v>
      </c>
    </row>
    <row r="32" spans="1:48" ht="19" x14ac:dyDescent="0.25">
      <c r="A32" s="5" t="s">
        <v>25</v>
      </c>
      <c r="B32" s="12">
        <v>0.26</v>
      </c>
      <c r="C32" s="12">
        <v>0.1</v>
      </c>
      <c r="D32" s="12">
        <v>0.4</v>
      </c>
      <c r="E32" s="12">
        <v>0.76</v>
      </c>
      <c r="F32" s="12">
        <v>0.61</v>
      </c>
      <c r="G32" s="12">
        <v>0.26</v>
      </c>
      <c r="H32" s="12">
        <v>-0.5</v>
      </c>
      <c r="I32" s="12">
        <v>-3.02</v>
      </c>
      <c r="J32" s="12">
        <v>0.76</v>
      </c>
      <c r="K32" s="12">
        <v>1.18</v>
      </c>
      <c r="L32" s="12">
        <v>1.43</v>
      </c>
      <c r="M32" s="12">
        <v>1.77</v>
      </c>
      <c r="N32" s="12">
        <v>2.19</v>
      </c>
      <c r="O32" s="12">
        <v>2.06</v>
      </c>
      <c r="P32" s="12">
        <v>1.31</v>
      </c>
      <c r="Q32" s="12">
        <v>1.51</v>
      </c>
      <c r="R32" s="12">
        <v>1.1599999999999999</v>
      </c>
      <c r="S32" s="12">
        <v>1.1499999999999999</v>
      </c>
      <c r="T32" s="12">
        <v>1.56</v>
      </c>
      <c r="U32" s="12">
        <v>2.88</v>
      </c>
      <c r="V32" s="12">
        <v>4.04</v>
      </c>
      <c r="W32" s="12">
        <v>5.17</v>
      </c>
      <c r="X32" s="12">
        <v>5.37</v>
      </c>
      <c r="Y32" s="12">
        <v>5.66</v>
      </c>
      <c r="Z32" s="12">
        <v>1.43</v>
      </c>
      <c r="AA32" s="12">
        <v>4.1500000000000004</v>
      </c>
      <c r="AB32" s="12">
        <v>7.4</v>
      </c>
      <c r="AC32" s="12">
        <v>8.48</v>
      </c>
      <c r="AD32" s="12">
        <v>5.75</v>
      </c>
      <c r="AE32" s="12">
        <v>5.88</v>
      </c>
      <c r="AF32" s="12">
        <v>4.18</v>
      </c>
      <c r="AG32" s="12">
        <v>-0.11</v>
      </c>
      <c r="AH32" s="12">
        <v>1.26</v>
      </c>
      <c r="AI32" s="12">
        <v>10.26</v>
      </c>
      <c r="AJ32" s="12">
        <v>10.74</v>
      </c>
      <c r="AK32" s="12">
        <v>5.46</v>
      </c>
      <c r="AL32" s="12">
        <v>11.83</v>
      </c>
      <c r="AM32" s="12">
        <v>12.64</v>
      </c>
    </row>
    <row r="33" spans="1:39" ht="19" x14ac:dyDescent="0.25">
      <c r="A33" s="5" t="s">
        <v>26</v>
      </c>
      <c r="B33" s="1">
        <v>776470588</v>
      </c>
      <c r="C33" s="1">
        <v>760000000</v>
      </c>
      <c r="D33" s="1">
        <v>797500000</v>
      </c>
      <c r="E33" s="1">
        <v>810526316</v>
      </c>
      <c r="F33" s="1">
        <v>808130081</v>
      </c>
      <c r="G33" s="1">
        <v>807692308</v>
      </c>
      <c r="H33" s="1">
        <v>808000000</v>
      </c>
      <c r="I33" s="1">
        <v>807628524</v>
      </c>
      <c r="J33" s="1">
        <v>852287582</v>
      </c>
      <c r="K33" s="1">
        <v>812765957</v>
      </c>
      <c r="L33" s="1">
        <v>794405594</v>
      </c>
      <c r="M33" s="1">
        <v>770014144</v>
      </c>
      <c r="N33" s="1">
        <v>750000000</v>
      </c>
      <c r="O33" s="1">
        <v>725659472</v>
      </c>
      <c r="P33" s="1">
        <v>711278195</v>
      </c>
      <c r="Q33" s="1">
        <v>692763158</v>
      </c>
      <c r="R33" s="1">
        <v>686600000</v>
      </c>
      <c r="S33" s="1">
        <v>688000000</v>
      </c>
      <c r="T33" s="1">
        <v>690400000</v>
      </c>
      <c r="U33" s="1">
        <v>684600000</v>
      </c>
      <c r="V33" s="1">
        <v>678400000</v>
      </c>
      <c r="W33" s="1">
        <v>658700000</v>
      </c>
      <c r="X33" s="1">
        <v>638200000</v>
      </c>
      <c r="Y33" s="1">
        <v>610500000</v>
      </c>
      <c r="Z33" s="1">
        <v>615200000</v>
      </c>
      <c r="AA33" s="1">
        <v>631500000</v>
      </c>
      <c r="AB33" s="1">
        <v>645000000</v>
      </c>
      <c r="AC33" s="1">
        <v>652600000</v>
      </c>
      <c r="AD33" s="1">
        <v>645200000</v>
      </c>
      <c r="AE33" s="1">
        <v>617200000</v>
      </c>
      <c r="AF33" s="1">
        <v>594300000</v>
      </c>
      <c r="AG33" s="1">
        <v>584300000</v>
      </c>
      <c r="AH33" s="1">
        <v>591800000</v>
      </c>
      <c r="AI33" s="1">
        <v>591400000</v>
      </c>
      <c r="AJ33" s="1">
        <v>561600000</v>
      </c>
      <c r="AK33" s="1">
        <v>544100000</v>
      </c>
      <c r="AL33" s="1">
        <v>544000000</v>
      </c>
      <c r="AM33" s="1">
        <v>544000000</v>
      </c>
    </row>
    <row r="34" spans="1:39" ht="19" x14ac:dyDescent="0.25">
      <c r="A34" s="5" t="s">
        <v>27</v>
      </c>
      <c r="B34" s="1">
        <v>776470588</v>
      </c>
      <c r="C34" s="1">
        <v>760000000</v>
      </c>
      <c r="D34" s="1">
        <v>797500000</v>
      </c>
      <c r="E34" s="1">
        <v>810526316</v>
      </c>
      <c r="F34" s="1">
        <v>808130081</v>
      </c>
      <c r="G34" s="1">
        <v>807692308</v>
      </c>
      <c r="H34" s="1">
        <v>808000000</v>
      </c>
      <c r="I34" s="1">
        <v>807628524</v>
      </c>
      <c r="J34" s="1">
        <v>857894737</v>
      </c>
      <c r="K34" s="1">
        <v>822400000</v>
      </c>
      <c r="L34" s="1">
        <v>796190476</v>
      </c>
      <c r="M34" s="1">
        <v>777777778</v>
      </c>
      <c r="N34" s="1">
        <v>762013730</v>
      </c>
      <c r="O34" s="1">
        <v>736253041</v>
      </c>
      <c r="P34" s="1">
        <v>719391635</v>
      </c>
      <c r="Q34" s="1">
        <v>697350993</v>
      </c>
      <c r="R34" s="1">
        <v>694200000</v>
      </c>
      <c r="S34" s="1">
        <v>693800000</v>
      </c>
      <c r="T34" s="1">
        <v>702800000</v>
      </c>
      <c r="U34" s="1">
        <v>707400000</v>
      </c>
      <c r="V34" s="1">
        <v>705800000</v>
      </c>
      <c r="W34" s="1">
        <v>683800000</v>
      </c>
      <c r="X34" s="1">
        <v>659500000</v>
      </c>
      <c r="Y34" s="1">
        <v>627900000</v>
      </c>
      <c r="Z34" s="1">
        <v>626000000</v>
      </c>
      <c r="AA34" s="1">
        <v>650400000</v>
      </c>
      <c r="AB34" s="1">
        <v>666100000</v>
      </c>
      <c r="AC34" s="1">
        <v>669600000</v>
      </c>
      <c r="AD34" s="1">
        <v>658600000</v>
      </c>
      <c r="AE34" s="1">
        <v>628900000</v>
      </c>
      <c r="AF34" s="1">
        <v>601300000</v>
      </c>
      <c r="AG34" s="1">
        <v>584300000</v>
      </c>
      <c r="AH34" s="1">
        <v>599300000</v>
      </c>
      <c r="AI34" s="1">
        <v>599400000</v>
      </c>
      <c r="AJ34" s="1">
        <v>567500000</v>
      </c>
      <c r="AK34" s="1">
        <v>548600000</v>
      </c>
      <c r="AL34" s="1">
        <v>548500000</v>
      </c>
      <c r="AM34" s="1">
        <v>548500000</v>
      </c>
    </row>
    <row r="35" spans="1:39" ht="20" customHeight="1" x14ac:dyDescent="0.25">
      <c r="A35" s="14" t="s">
        <v>102</v>
      </c>
      <c r="B35" s="1"/>
      <c r="C35" s="22">
        <f>(C34-B34)/B34</f>
        <v>-2.1212120915518825E-2</v>
      </c>
      <c r="D35" s="22">
        <f t="shared" ref="D35:AM35" si="17">(D34-C34)/C34</f>
        <v>4.9342105263157895E-2</v>
      </c>
      <c r="E35" s="22">
        <f t="shared" si="17"/>
        <v>1.633393855799373E-2</v>
      </c>
      <c r="F35" s="22">
        <f t="shared" si="17"/>
        <v>-2.9563938304009367E-3</v>
      </c>
      <c r="G35" s="22">
        <f t="shared" si="17"/>
        <v>-5.4171105653967112E-4</v>
      </c>
      <c r="H35" s="22">
        <f t="shared" si="17"/>
        <v>3.8095199985487541E-4</v>
      </c>
      <c r="I35" s="22">
        <f t="shared" si="17"/>
        <v>-4.5974752475247524E-4</v>
      </c>
      <c r="J35" s="22">
        <f t="shared" si="17"/>
        <v>6.2239274005631826E-2</v>
      </c>
      <c r="K35" s="22">
        <f t="shared" si="17"/>
        <v>-4.1374233305268543E-2</v>
      </c>
      <c r="L35" s="22">
        <f t="shared" si="17"/>
        <v>-3.1869557392996108E-2</v>
      </c>
      <c r="M35" s="22">
        <f t="shared" si="17"/>
        <v>-2.3125996297398563E-2</v>
      </c>
      <c r="N35" s="22">
        <f t="shared" si="17"/>
        <v>-2.026806170849484E-2</v>
      </c>
      <c r="O35" s="22">
        <f t="shared" si="17"/>
        <v>-3.3806069347333149E-2</v>
      </c>
      <c r="P35" s="22">
        <f t="shared" si="17"/>
        <v>-2.2901645305394399E-2</v>
      </c>
      <c r="Q35" s="22">
        <f t="shared" si="17"/>
        <v>-3.0637890305744243E-2</v>
      </c>
      <c r="R35" s="22">
        <f t="shared" si="17"/>
        <v>-4.5185179796538985E-3</v>
      </c>
      <c r="S35" s="22">
        <f t="shared" si="17"/>
        <v>-5.7620282339383461E-4</v>
      </c>
      <c r="T35" s="22">
        <f t="shared" si="17"/>
        <v>1.2972038051311616E-2</v>
      </c>
      <c r="U35" s="22">
        <f t="shared" si="17"/>
        <v>6.5452475811041549E-3</v>
      </c>
      <c r="V35" s="22">
        <f t="shared" si="17"/>
        <v>-2.2618037885213456E-3</v>
      </c>
      <c r="W35" s="22">
        <f t="shared" si="17"/>
        <v>-3.1170303202040239E-2</v>
      </c>
      <c r="X35" s="22">
        <f t="shared" si="17"/>
        <v>-3.5536706639368233E-2</v>
      </c>
      <c r="Y35" s="22">
        <f t="shared" si="17"/>
        <v>-4.7915087187263075E-2</v>
      </c>
      <c r="Z35" s="22">
        <f t="shared" si="17"/>
        <v>-3.025959547698678E-3</v>
      </c>
      <c r="AA35" s="22">
        <f t="shared" si="17"/>
        <v>3.8977635782747606E-2</v>
      </c>
      <c r="AB35" s="22">
        <f t="shared" si="17"/>
        <v>2.4138991389913898E-2</v>
      </c>
      <c r="AC35" s="22">
        <f t="shared" si="17"/>
        <v>5.2544662963518989E-3</v>
      </c>
      <c r="AD35" s="22">
        <f t="shared" si="17"/>
        <v>-1.6427718040621268E-2</v>
      </c>
      <c r="AE35" s="22">
        <f t="shared" si="17"/>
        <v>-4.5095657455208014E-2</v>
      </c>
      <c r="AF35" s="22">
        <f t="shared" si="17"/>
        <v>-4.3886150421370645E-2</v>
      </c>
      <c r="AG35" s="22">
        <f t="shared" si="17"/>
        <v>-2.8272077166140028E-2</v>
      </c>
      <c r="AH35" s="22">
        <f t="shared" si="17"/>
        <v>2.5671743967140167E-2</v>
      </c>
      <c r="AI35" s="22">
        <f t="shared" si="17"/>
        <v>1.6686133822793259E-4</v>
      </c>
      <c r="AJ35" s="22">
        <f t="shared" si="17"/>
        <v>-5.3219886553219888E-2</v>
      </c>
      <c r="AK35" s="22">
        <f t="shared" si="17"/>
        <v>-3.3303964757709248E-2</v>
      </c>
      <c r="AL35" s="22">
        <f t="shared" si="17"/>
        <v>-1.8228217280349981E-4</v>
      </c>
      <c r="AM35" s="22">
        <f t="shared" si="17"/>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282000000</v>
      </c>
      <c r="C38" s="1">
        <v>124000000</v>
      </c>
      <c r="D38" s="1">
        <v>103000000</v>
      </c>
      <c r="E38" s="1">
        <v>74000000</v>
      </c>
      <c r="F38" s="1">
        <v>148000000</v>
      </c>
      <c r="G38" s="1">
        <v>110000000</v>
      </c>
      <c r="H38" s="1">
        <v>104000000</v>
      </c>
      <c r="I38" s="1">
        <v>119000000</v>
      </c>
      <c r="J38" s="1">
        <v>83000000</v>
      </c>
      <c r="K38" s="1">
        <v>419000000</v>
      </c>
      <c r="L38" s="1">
        <v>638000000</v>
      </c>
      <c r="M38" s="1">
        <v>487000000</v>
      </c>
      <c r="N38" s="1">
        <v>292000000</v>
      </c>
      <c r="O38" s="1">
        <v>360000000</v>
      </c>
      <c r="P38" s="1">
        <v>548000000</v>
      </c>
      <c r="Q38" s="1">
        <v>334000000</v>
      </c>
      <c r="R38" s="1">
        <v>400000000</v>
      </c>
      <c r="S38" s="1">
        <v>309000000</v>
      </c>
      <c r="T38" s="1">
        <v>342000000</v>
      </c>
      <c r="U38" s="1">
        <v>445000000</v>
      </c>
      <c r="V38" s="1">
        <v>1108000000</v>
      </c>
      <c r="W38" s="1">
        <v>530000000</v>
      </c>
      <c r="X38" s="1">
        <v>1122000000</v>
      </c>
      <c r="Y38" s="1">
        <v>2736000000</v>
      </c>
      <c r="Z38" s="1">
        <v>4867000000</v>
      </c>
      <c r="AA38" s="1">
        <v>3592000000</v>
      </c>
      <c r="AB38" s="1">
        <v>3057000000</v>
      </c>
      <c r="AC38" s="1">
        <v>5490000000</v>
      </c>
      <c r="AD38" s="1">
        <v>6081000000</v>
      </c>
      <c r="AE38" s="1">
        <v>7341000000</v>
      </c>
      <c r="AF38" s="1">
        <v>6460000000</v>
      </c>
      <c r="AG38" s="1">
        <v>7168000000</v>
      </c>
      <c r="AH38" s="1">
        <v>8261000000</v>
      </c>
      <c r="AI38" s="1">
        <v>7857000000</v>
      </c>
      <c r="AJ38" s="1">
        <v>8284000000</v>
      </c>
      <c r="AK38" s="1">
        <v>9352000000</v>
      </c>
      <c r="AL38" s="1">
        <v>9254000000</v>
      </c>
      <c r="AM38" s="1">
        <v>7004000000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v>282000000</v>
      </c>
      <c r="C40" s="1">
        <v>124000000</v>
      </c>
      <c r="D40" s="1">
        <v>103000000</v>
      </c>
      <c r="E40" s="1">
        <v>74000000</v>
      </c>
      <c r="F40" s="1">
        <v>148000000</v>
      </c>
      <c r="G40" s="1">
        <v>110000000</v>
      </c>
      <c r="H40" s="1">
        <v>104000000</v>
      </c>
      <c r="I40" s="1">
        <v>119000000</v>
      </c>
      <c r="J40" s="1">
        <v>83000000</v>
      </c>
      <c r="K40" s="1">
        <v>419000000</v>
      </c>
      <c r="L40" s="1">
        <v>638000000</v>
      </c>
      <c r="M40" s="1">
        <v>487000000</v>
      </c>
      <c r="N40" s="1">
        <v>292000000</v>
      </c>
      <c r="O40" s="1">
        <v>360000000</v>
      </c>
      <c r="P40" s="1">
        <v>548000000</v>
      </c>
      <c r="Q40" s="1">
        <v>334000000</v>
      </c>
      <c r="R40" s="1">
        <v>400000000</v>
      </c>
      <c r="S40" s="1">
        <v>309000000</v>
      </c>
      <c r="T40" s="1">
        <v>342000000</v>
      </c>
      <c r="U40" s="1">
        <v>445000000</v>
      </c>
      <c r="V40" s="1">
        <v>1108000000</v>
      </c>
      <c r="W40" s="1">
        <v>530000000</v>
      </c>
      <c r="X40" s="1">
        <v>1122000000</v>
      </c>
      <c r="Y40" s="1">
        <v>2736000000</v>
      </c>
      <c r="Z40" s="1">
        <v>4867000000</v>
      </c>
      <c r="AA40" s="1">
        <v>3592000000</v>
      </c>
      <c r="AB40" s="1">
        <v>3057000000</v>
      </c>
      <c r="AC40" s="1">
        <v>5490000000</v>
      </c>
      <c r="AD40" s="1">
        <v>6081000000</v>
      </c>
      <c r="AE40" s="1">
        <v>7341000000</v>
      </c>
      <c r="AF40" s="1">
        <v>6460000000</v>
      </c>
      <c r="AG40" s="1">
        <v>7168000000</v>
      </c>
      <c r="AH40" s="1">
        <v>8261000000</v>
      </c>
      <c r="AI40" s="1">
        <v>7857000000</v>
      </c>
      <c r="AJ40" s="1">
        <v>8284000000</v>
      </c>
      <c r="AK40" s="1">
        <v>9352000000</v>
      </c>
      <c r="AL40" s="1">
        <v>9254000000</v>
      </c>
      <c r="AM40" s="1">
        <v>7004000000</v>
      </c>
    </row>
    <row r="41" spans="1:39" ht="19" x14ac:dyDescent="0.25">
      <c r="A41" s="5" t="s">
        <v>33</v>
      </c>
      <c r="B41" s="1">
        <v>1244000000</v>
      </c>
      <c r="C41" s="1">
        <v>1728000000</v>
      </c>
      <c r="D41" s="1">
        <v>2033000000</v>
      </c>
      <c r="E41" s="1">
        <v>2669000000</v>
      </c>
      <c r="F41" s="1">
        <v>2813000000</v>
      </c>
      <c r="G41" s="1">
        <v>2965000000</v>
      </c>
      <c r="H41" s="1">
        <v>2673000000</v>
      </c>
      <c r="I41" s="1">
        <v>2948000000</v>
      </c>
      <c r="J41" s="1">
        <v>3625000000</v>
      </c>
      <c r="K41" s="1">
        <v>4290000000</v>
      </c>
      <c r="L41" s="1">
        <v>4285000000</v>
      </c>
      <c r="M41" s="1">
        <v>5222000000</v>
      </c>
      <c r="N41" s="1">
        <v>5991000000</v>
      </c>
      <c r="O41" s="1">
        <v>7176000000</v>
      </c>
      <c r="P41" s="1">
        <v>7439000000</v>
      </c>
      <c r="Q41" s="1">
        <v>8079000000</v>
      </c>
      <c r="R41" s="1">
        <v>8441000000</v>
      </c>
      <c r="S41" s="1">
        <v>9586000000</v>
      </c>
      <c r="T41" s="1">
        <v>11271000000</v>
      </c>
      <c r="U41" s="1">
        <v>14126000000</v>
      </c>
      <c r="V41" s="1">
        <v>13968000000</v>
      </c>
      <c r="W41" s="1">
        <v>14972000000</v>
      </c>
      <c r="X41" s="1">
        <v>15752000000</v>
      </c>
      <c r="Y41" s="1">
        <v>18128000000</v>
      </c>
      <c r="Z41" s="1">
        <v>13912000000</v>
      </c>
      <c r="AA41" s="1">
        <v>16792000000</v>
      </c>
      <c r="AB41" s="1">
        <v>17953000000</v>
      </c>
      <c r="AC41" s="1">
        <v>18952000000</v>
      </c>
      <c r="AD41" s="1">
        <v>17176000000</v>
      </c>
      <c r="AE41" s="1">
        <v>16764000000</v>
      </c>
      <c r="AF41" s="1">
        <v>15686000000</v>
      </c>
      <c r="AG41" s="1">
        <v>14503000000</v>
      </c>
      <c r="AH41" s="1">
        <v>16193000000</v>
      </c>
      <c r="AI41" s="1">
        <v>17452000000</v>
      </c>
      <c r="AJ41" s="1">
        <v>17904000000</v>
      </c>
      <c r="AK41" s="1">
        <v>16780000000</v>
      </c>
      <c r="AL41" s="1">
        <v>17375000000</v>
      </c>
      <c r="AM41" s="1">
        <v>8856000000</v>
      </c>
    </row>
    <row r="42" spans="1:39" ht="19" x14ac:dyDescent="0.25">
      <c r="A42" s="5" t="s">
        <v>34</v>
      </c>
      <c r="B42" s="1">
        <v>1139000000</v>
      </c>
      <c r="C42" s="1">
        <v>1211000000</v>
      </c>
      <c r="D42" s="1">
        <v>1323000000</v>
      </c>
      <c r="E42" s="1">
        <v>1986000000</v>
      </c>
      <c r="F42" s="1">
        <v>2120000000</v>
      </c>
      <c r="G42" s="1">
        <v>2105000000</v>
      </c>
      <c r="H42" s="1">
        <v>1921000000</v>
      </c>
      <c r="I42" s="1">
        <v>1675000000</v>
      </c>
      <c r="J42" s="1">
        <v>1525000000</v>
      </c>
      <c r="K42" s="1">
        <v>1835000000</v>
      </c>
      <c r="L42" s="1">
        <v>1921000000</v>
      </c>
      <c r="M42" s="1">
        <v>2222000000</v>
      </c>
      <c r="N42" s="1">
        <v>2603000000</v>
      </c>
      <c r="O42" s="1">
        <v>2842000000</v>
      </c>
      <c r="P42" s="1">
        <v>2594000000</v>
      </c>
      <c r="Q42" s="1">
        <v>2692000000</v>
      </c>
      <c r="R42" s="1">
        <v>2925000000</v>
      </c>
      <c r="S42" s="1">
        <v>2763000000</v>
      </c>
      <c r="T42" s="1">
        <v>3047000000</v>
      </c>
      <c r="U42" s="1">
        <v>4675000000</v>
      </c>
      <c r="V42" s="1">
        <v>5224000000</v>
      </c>
      <c r="W42" s="1">
        <v>6351000000</v>
      </c>
      <c r="X42" s="1">
        <v>7204000000</v>
      </c>
      <c r="Y42" s="1">
        <v>8781000000</v>
      </c>
      <c r="Z42" s="1">
        <v>6360000000</v>
      </c>
      <c r="AA42" s="1">
        <v>9587000000</v>
      </c>
      <c r="AB42" s="1">
        <v>14544000000</v>
      </c>
      <c r="AC42" s="1">
        <v>15547000000</v>
      </c>
      <c r="AD42" s="1">
        <v>12625000000</v>
      </c>
      <c r="AE42" s="1">
        <v>12205000000</v>
      </c>
      <c r="AF42" s="1">
        <v>9700000000</v>
      </c>
      <c r="AG42" s="1">
        <v>8614000000</v>
      </c>
      <c r="AH42" s="1">
        <v>10018000000</v>
      </c>
      <c r="AI42" s="1">
        <v>11529000000</v>
      </c>
      <c r="AJ42" s="1">
        <v>11266000000</v>
      </c>
      <c r="AK42" s="1">
        <v>11402000000</v>
      </c>
      <c r="AL42" s="1">
        <v>14038000000</v>
      </c>
      <c r="AM42" s="1">
        <v>16270000000</v>
      </c>
    </row>
    <row r="43" spans="1:39" ht="19" x14ac:dyDescent="0.25">
      <c r="A43" s="5" t="s">
        <v>35</v>
      </c>
      <c r="B43" s="1">
        <v>317000000</v>
      </c>
      <c r="C43" s="1">
        <v>300000000</v>
      </c>
      <c r="D43" s="1">
        <v>354000000</v>
      </c>
      <c r="E43" s="1">
        <v>588000000</v>
      </c>
      <c r="F43" s="1">
        <v>627000000</v>
      </c>
      <c r="G43" s="1">
        <v>721000000</v>
      </c>
      <c r="H43" s="1">
        <v>872000000</v>
      </c>
      <c r="I43" s="1">
        <v>795000000</v>
      </c>
      <c r="J43" s="1">
        <v>838000000</v>
      </c>
      <c r="K43" s="1">
        <v>865000000</v>
      </c>
      <c r="L43" s="1">
        <v>803000000</v>
      </c>
      <c r="M43" s="1">
        <v>852000000</v>
      </c>
      <c r="N43" s="1">
        <v>928000000</v>
      </c>
      <c r="O43" s="1">
        <v>1081000000</v>
      </c>
      <c r="P43" s="1">
        <v>1153000000</v>
      </c>
      <c r="Q43" s="1">
        <v>1416000000</v>
      </c>
      <c r="R43" s="1">
        <v>1634000000</v>
      </c>
      <c r="S43" s="1">
        <v>1970000000</v>
      </c>
      <c r="T43" s="1">
        <v>2131000000</v>
      </c>
      <c r="U43" s="1">
        <v>1610000000</v>
      </c>
      <c r="V43" s="1">
        <v>2490000000</v>
      </c>
      <c r="W43" s="1">
        <v>1240000000</v>
      </c>
      <c r="X43" s="1">
        <v>1399000000</v>
      </c>
      <c r="Y43" s="1">
        <v>1988000000</v>
      </c>
      <c r="Z43" s="1">
        <v>1650000000</v>
      </c>
      <c r="AA43" s="1">
        <v>1839000000</v>
      </c>
      <c r="AB43" s="1">
        <v>2574000000</v>
      </c>
      <c r="AC43" s="1">
        <v>2535000000</v>
      </c>
      <c r="AD43" s="1">
        <v>2453000000</v>
      </c>
      <c r="AE43" s="1">
        <v>2557000000</v>
      </c>
      <c r="AF43" s="1">
        <v>2572000000</v>
      </c>
      <c r="AG43" s="1">
        <v>1682000000</v>
      </c>
      <c r="AH43" s="1">
        <v>1772000000</v>
      </c>
      <c r="AI43" s="1">
        <v>1765000000</v>
      </c>
      <c r="AJ43" s="1">
        <v>1739000000</v>
      </c>
      <c r="AK43" s="1">
        <v>1930000000</v>
      </c>
      <c r="AL43" s="1">
        <v>2788000000</v>
      </c>
      <c r="AM43" s="1">
        <v>11655000000</v>
      </c>
    </row>
    <row r="44" spans="1:39" ht="19" x14ac:dyDescent="0.25">
      <c r="A44" s="6" t="s">
        <v>36</v>
      </c>
      <c r="B44" s="10">
        <v>2982000000</v>
      </c>
      <c r="C44" s="10">
        <v>3363000000</v>
      </c>
      <c r="D44" s="10">
        <v>3813000000</v>
      </c>
      <c r="E44" s="10">
        <v>5317000000</v>
      </c>
      <c r="F44" s="10">
        <v>5708000000</v>
      </c>
      <c r="G44" s="10">
        <v>5901000000</v>
      </c>
      <c r="H44" s="10">
        <v>5570000000</v>
      </c>
      <c r="I44" s="10">
        <v>5537000000</v>
      </c>
      <c r="J44" s="10">
        <v>6071000000</v>
      </c>
      <c r="K44" s="10">
        <v>7409000000</v>
      </c>
      <c r="L44" s="10">
        <v>7647000000</v>
      </c>
      <c r="M44" s="10">
        <v>8783000000</v>
      </c>
      <c r="N44" s="10">
        <v>9814000000</v>
      </c>
      <c r="O44" s="10">
        <v>11459000000</v>
      </c>
      <c r="P44" s="10">
        <v>11734000000</v>
      </c>
      <c r="Q44" s="10">
        <v>12521000000</v>
      </c>
      <c r="R44" s="10">
        <v>13400000000</v>
      </c>
      <c r="S44" s="10">
        <v>14628000000</v>
      </c>
      <c r="T44" s="10">
        <v>16791000000</v>
      </c>
      <c r="U44" s="10">
        <v>20856000000</v>
      </c>
      <c r="V44" s="10">
        <v>22790000000</v>
      </c>
      <c r="W44" s="10">
        <v>23093000000</v>
      </c>
      <c r="X44" s="10">
        <v>25477000000</v>
      </c>
      <c r="Y44" s="10">
        <v>31633000000</v>
      </c>
      <c r="Z44" s="10">
        <v>26789000000</v>
      </c>
      <c r="AA44" s="10">
        <v>31810000000</v>
      </c>
      <c r="AB44" s="10">
        <v>38128000000</v>
      </c>
      <c r="AC44" s="10">
        <v>42524000000</v>
      </c>
      <c r="AD44" s="10">
        <v>38335000000</v>
      </c>
      <c r="AE44" s="10">
        <v>38867000000</v>
      </c>
      <c r="AF44" s="10">
        <v>34418000000</v>
      </c>
      <c r="AG44" s="10">
        <v>31967000000</v>
      </c>
      <c r="AH44" s="10">
        <v>36244000000</v>
      </c>
      <c r="AI44" s="10">
        <v>38603000000</v>
      </c>
      <c r="AJ44" s="10">
        <v>39193000000</v>
      </c>
      <c r="AK44" s="10">
        <v>39464000000</v>
      </c>
      <c r="AL44" s="10">
        <v>43455000000</v>
      </c>
      <c r="AM44" s="10">
        <v>43785000000</v>
      </c>
    </row>
    <row r="45" spans="1:39" ht="19" x14ac:dyDescent="0.25">
      <c r="A45" s="5" t="s">
        <v>37</v>
      </c>
      <c r="B45" s="1">
        <v>2652000000</v>
      </c>
      <c r="C45" s="1">
        <v>2433000000</v>
      </c>
      <c r="D45" s="1">
        <v>2464000000</v>
      </c>
      <c r="E45" s="1">
        <v>2909000000</v>
      </c>
      <c r="F45" s="1">
        <v>3505000000</v>
      </c>
      <c r="G45" s="1">
        <v>3986000000</v>
      </c>
      <c r="H45" s="1">
        <v>4049000000</v>
      </c>
      <c r="I45" s="1">
        <v>3954000000</v>
      </c>
      <c r="J45" s="1">
        <v>3827000000</v>
      </c>
      <c r="K45" s="1">
        <v>3776000000</v>
      </c>
      <c r="L45" s="1">
        <v>3644000000</v>
      </c>
      <c r="M45" s="1">
        <v>3767000000</v>
      </c>
      <c r="N45" s="1">
        <v>4058000000</v>
      </c>
      <c r="O45" s="1">
        <v>4866000000</v>
      </c>
      <c r="P45" s="1">
        <v>5201000000</v>
      </c>
      <c r="Q45" s="1">
        <v>5588000000</v>
      </c>
      <c r="R45" s="1">
        <v>6603000000</v>
      </c>
      <c r="S45" s="1">
        <v>7046000000</v>
      </c>
      <c r="T45" s="1">
        <v>7290000000</v>
      </c>
      <c r="U45" s="1">
        <v>7682000000</v>
      </c>
      <c r="V45" s="1">
        <v>7988000000</v>
      </c>
      <c r="W45" s="1">
        <v>8851000000</v>
      </c>
      <c r="X45" s="1">
        <v>9997000000</v>
      </c>
      <c r="Y45" s="1">
        <v>12524000000</v>
      </c>
      <c r="Z45" s="1">
        <v>12386000000</v>
      </c>
      <c r="AA45" s="1">
        <v>12539000000</v>
      </c>
      <c r="AB45" s="1">
        <v>14395000000</v>
      </c>
      <c r="AC45" s="1">
        <v>16461000000</v>
      </c>
      <c r="AD45" s="1">
        <v>17075000000</v>
      </c>
      <c r="AE45" s="1">
        <v>16577000000</v>
      </c>
      <c r="AF45" s="1">
        <v>16090000000</v>
      </c>
      <c r="AG45" s="1">
        <v>15322000000</v>
      </c>
      <c r="AH45" s="1">
        <v>14155000000</v>
      </c>
      <c r="AI45" s="1">
        <v>13574000000</v>
      </c>
      <c r="AJ45" s="1">
        <v>12904000000</v>
      </c>
      <c r="AK45" s="1">
        <v>12401000000</v>
      </c>
      <c r="AL45" s="1">
        <v>12090000000</v>
      </c>
      <c r="AM45" s="1">
        <v>12028000000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v>1450000000</v>
      </c>
      <c r="V46" s="1">
        <v>1451000000</v>
      </c>
      <c r="W46" s="1">
        <v>1904000000</v>
      </c>
      <c r="X46" s="1">
        <v>1963000000</v>
      </c>
      <c r="Y46" s="1">
        <v>2261000000</v>
      </c>
      <c r="Z46" s="1">
        <v>2269000000</v>
      </c>
      <c r="AA46" s="1">
        <v>2614000000</v>
      </c>
      <c r="AB46" s="1">
        <v>7080000000</v>
      </c>
      <c r="AC46" s="1">
        <v>6942000000</v>
      </c>
      <c r="AD46" s="1">
        <v>6956000000</v>
      </c>
      <c r="AE46" s="1">
        <v>6694000000</v>
      </c>
      <c r="AF46" s="1">
        <v>6615000000</v>
      </c>
      <c r="AG46" s="1">
        <v>6020000000</v>
      </c>
      <c r="AH46" s="1">
        <v>6200000000</v>
      </c>
      <c r="AI46" s="1">
        <v>6217000000</v>
      </c>
      <c r="AJ46" s="1">
        <v>6196000000</v>
      </c>
      <c r="AK46" s="1">
        <v>6394000000</v>
      </c>
      <c r="AL46" s="1">
        <v>6324000000</v>
      </c>
      <c r="AM46" s="1">
        <v>5288000000</v>
      </c>
    </row>
    <row r="47" spans="1:39" ht="19" x14ac:dyDescent="0.25">
      <c r="A47" s="5" t="s">
        <v>39</v>
      </c>
      <c r="B47" s="1">
        <v>77000000</v>
      </c>
      <c r="C47" s="1">
        <v>60000000</v>
      </c>
      <c r="D47" s="1">
        <v>47000000</v>
      </c>
      <c r="E47" s="1">
        <v>71000000</v>
      </c>
      <c r="F47" s="1">
        <v>147000000</v>
      </c>
      <c r="G47" s="1">
        <v>176000000</v>
      </c>
      <c r="H47" s="1">
        <v>120000000</v>
      </c>
      <c r="I47" s="1">
        <v>357000000</v>
      </c>
      <c r="J47" s="1">
        <v>353000000</v>
      </c>
      <c r="K47" s="1">
        <v>237000000</v>
      </c>
      <c r="L47" s="1">
        <v>170000000</v>
      </c>
      <c r="M47" s="1">
        <v>233000000</v>
      </c>
      <c r="N47" s="1">
        <v>228000000</v>
      </c>
      <c r="O47" s="1">
        <v>1241000000</v>
      </c>
      <c r="P47" s="1">
        <v>1543000000</v>
      </c>
      <c r="Q47" s="1">
        <v>1507000000</v>
      </c>
      <c r="R47" s="1">
        <v>1671000000</v>
      </c>
      <c r="S47" s="1">
        <v>1683000000</v>
      </c>
      <c r="T47" s="1">
        <v>1637000000</v>
      </c>
      <c r="U47" s="1">
        <v>315000000</v>
      </c>
      <c r="V47" s="1">
        <v>424000000</v>
      </c>
      <c r="W47" s="1">
        <v>387000000</v>
      </c>
      <c r="X47" s="1">
        <v>475000000</v>
      </c>
      <c r="Y47" s="1">
        <v>511000000</v>
      </c>
      <c r="Z47" s="1">
        <v>465000000</v>
      </c>
      <c r="AA47" s="1">
        <v>805000000</v>
      </c>
      <c r="AB47" s="1">
        <v>4368000000</v>
      </c>
      <c r="AC47" s="1">
        <v>4016000000</v>
      </c>
      <c r="AD47" s="1">
        <v>3596000000</v>
      </c>
      <c r="AE47" s="1">
        <v>3076000000</v>
      </c>
      <c r="AF47" s="1">
        <v>2821000000</v>
      </c>
      <c r="AG47" s="1">
        <v>2349000000</v>
      </c>
      <c r="AH47" s="1">
        <v>2111000000</v>
      </c>
      <c r="AI47" s="1">
        <v>1897000000</v>
      </c>
      <c r="AJ47" s="1">
        <v>1565000000</v>
      </c>
      <c r="AK47" s="1">
        <v>1308000000</v>
      </c>
      <c r="AL47" s="1">
        <v>1042000000</v>
      </c>
      <c r="AM47" s="1">
        <v>758000000</v>
      </c>
    </row>
    <row r="48" spans="1:39" ht="19" x14ac:dyDescent="0.25">
      <c r="A48" s="5" t="s">
        <v>40</v>
      </c>
      <c r="B48" s="1">
        <v>77000000</v>
      </c>
      <c r="C48" s="1">
        <v>60000000</v>
      </c>
      <c r="D48" s="1">
        <v>47000000</v>
      </c>
      <c r="E48" s="1">
        <v>71000000</v>
      </c>
      <c r="F48" s="1">
        <v>147000000</v>
      </c>
      <c r="G48" s="1">
        <v>176000000</v>
      </c>
      <c r="H48" s="1">
        <v>120000000</v>
      </c>
      <c r="I48" s="1">
        <v>357000000</v>
      </c>
      <c r="J48" s="1">
        <v>353000000</v>
      </c>
      <c r="K48" s="1">
        <v>237000000</v>
      </c>
      <c r="L48" s="1">
        <v>170000000</v>
      </c>
      <c r="M48" s="1">
        <v>233000000</v>
      </c>
      <c r="N48" s="1">
        <v>228000000</v>
      </c>
      <c r="O48" s="1">
        <v>1241000000</v>
      </c>
      <c r="P48" s="1">
        <v>1543000000</v>
      </c>
      <c r="Q48" s="1">
        <v>1507000000</v>
      </c>
      <c r="R48" s="1">
        <v>1671000000</v>
      </c>
      <c r="S48" s="1">
        <v>1683000000</v>
      </c>
      <c r="T48" s="1">
        <v>1637000000</v>
      </c>
      <c r="U48" s="1">
        <v>1765000000</v>
      </c>
      <c r="V48" s="1">
        <v>1875000000</v>
      </c>
      <c r="W48" s="1">
        <v>2291000000</v>
      </c>
      <c r="X48" s="1">
        <v>2438000000</v>
      </c>
      <c r="Y48" s="1">
        <v>2772000000</v>
      </c>
      <c r="Z48" s="1">
        <v>2734000000</v>
      </c>
      <c r="AA48" s="1">
        <v>3419000000</v>
      </c>
      <c r="AB48" s="1">
        <v>11448000000</v>
      </c>
      <c r="AC48" s="1">
        <v>10958000000</v>
      </c>
      <c r="AD48" s="1">
        <v>10552000000</v>
      </c>
      <c r="AE48" s="1">
        <v>9770000000</v>
      </c>
      <c r="AF48" s="1">
        <v>9436000000</v>
      </c>
      <c r="AG48" s="1">
        <v>8369000000</v>
      </c>
      <c r="AH48" s="1">
        <v>8311000000</v>
      </c>
      <c r="AI48" s="1">
        <v>8114000000</v>
      </c>
      <c r="AJ48" s="1">
        <v>7761000000</v>
      </c>
      <c r="AK48" s="1">
        <v>7702000000</v>
      </c>
      <c r="AL48" s="1">
        <v>7366000000</v>
      </c>
      <c r="AM48" s="1">
        <v>6046000000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v>517000000</v>
      </c>
      <c r="V49" s="1">
        <v>565000000</v>
      </c>
      <c r="W49" s="1">
        <v>562000000</v>
      </c>
      <c r="X49" s="1">
        <v>598000000</v>
      </c>
      <c r="Y49" s="1">
        <v>94000000</v>
      </c>
      <c r="Z49" s="1">
        <v>105000000</v>
      </c>
      <c r="AA49" s="1">
        <v>164000000</v>
      </c>
      <c r="AB49" s="1">
        <v>133000000</v>
      </c>
      <c r="AC49" s="1">
        <v>272000000</v>
      </c>
      <c r="AD49" s="1">
        <v>272000000</v>
      </c>
      <c r="AE49" s="1">
        <v>257000000</v>
      </c>
      <c r="AF49" s="1">
        <v>246000000</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v>938000000</v>
      </c>
      <c r="S50" s="1">
        <v>850000000</v>
      </c>
      <c r="T50" s="1">
        <v>616000000</v>
      </c>
      <c r="U50" s="1">
        <v>674000000</v>
      </c>
      <c r="V50" s="1">
        <v>768000000</v>
      </c>
      <c r="W50" s="1">
        <v>1949000000</v>
      </c>
      <c r="X50" s="1">
        <v>1553000000</v>
      </c>
      <c r="Y50" s="1">
        <v>3311000000</v>
      </c>
      <c r="Z50" s="1">
        <v>2714000000</v>
      </c>
      <c r="AA50" s="1">
        <v>2493000000</v>
      </c>
      <c r="AB50" s="1">
        <v>2157000000</v>
      </c>
      <c r="AC50" s="1">
        <v>2011000000</v>
      </c>
      <c r="AD50" s="1">
        <v>594000000</v>
      </c>
      <c r="AE50" s="1">
        <v>1404000000</v>
      </c>
      <c r="AF50" s="1">
        <v>1654000000</v>
      </c>
      <c r="AG50" s="1">
        <v>2790000000</v>
      </c>
      <c r="AH50" s="1">
        <v>1693000000</v>
      </c>
      <c r="AI50" s="1">
        <v>1439000000</v>
      </c>
      <c r="AJ50" s="1">
        <v>1411000000</v>
      </c>
      <c r="AK50" s="1">
        <v>1523000000</v>
      </c>
      <c r="AL50" s="1">
        <v>1840000000</v>
      </c>
      <c r="AM50" s="1">
        <v>2213000000</v>
      </c>
    </row>
    <row r="51" spans="1:39" ht="19" x14ac:dyDescent="0.25">
      <c r="A51" s="5" t="s">
        <v>43</v>
      </c>
      <c r="B51" s="1">
        <v>305000000</v>
      </c>
      <c r="C51" s="1">
        <v>432000000</v>
      </c>
      <c r="D51" s="1">
        <v>542000000</v>
      </c>
      <c r="E51" s="1">
        <v>1389000000</v>
      </c>
      <c r="F51" s="1">
        <v>1566000000</v>
      </c>
      <c r="G51" s="1">
        <v>1888000000</v>
      </c>
      <c r="H51" s="1">
        <v>2303000000</v>
      </c>
      <c r="I51" s="1">
        <v>4087000000</v>
      </c>
      <c r="J51" s="1">
        <v>4556000000</v>
      </c>
      <c r="K51" s="1">
        <v>4828000000</v>
      </c>
      <c r="L51" s="1">
        <v>5369000000</v>
      </c>
      <c r="M51" s="1">
        <v>5945000000</v>
      </c>
      <c r="N51" s="1">
        <v>6656000000</v>
      </c>
      <c r="O51" s="1">
        <v>7562000000</v>
      </c>
      <c r="P51" s="1">
        <v>8157000000</v>
      </c>
      <c r="Q51" s="1">
        <v>8848000000</v>
      </c>
      <c r="R51" s="1">
        <v>8045000000</v>
      </c>
      <c r="S51" s="1">
        <v>8644000000</v>
      </c>
      <c r="T51" s="1">
        <v>10131000000</v>
      </c>
      <c r="U51" s="1">
        <v>11597000000</v>
      </c>
      <c r="V51" s="1">
        <v>13083000000</v>
      </c>
      <c r="W51" s="1">
        <v>14133000000</v>
      </c>
      <c r="X51" s="1">
        <v>16069000000</v>
      </c>
      <c r="Y51" s="1">
        <v>17448000000</v>
      </c>
      <c r="Z51" s="1">
        <v>15310000000</v>
      </c>
      <c r="AA51" s="1">
        <v>13595000000</v>
      </c>
      <c r="AB51" s="1">
        <v>15185000000</v>
      </c>
      <c r="AC51" s="1">
        <v>17130000000</v>
      </c>
      <c r="AD51" s="1">
        <v>18068000000</v>
      </c>
      <c r="AE51" s="1">
        <v>17806000000</v>
      </c>
      <c r="AF51" s="1">
        <v>16653000000</v>
      </c>
      <c r="AG51" s="1">
        <v>16256000000</v>
      </c>
      <c r="AH51" s="1">
        <v>16559000000</v>
      </c>
      <c r="AI51" s="1">
        <v>16779000000</v>
      </c>
      <c r="AJ51" s="1">
        <v>17184000000</v>
      </c>
      <c r="AK51" s="1">
        <v>17234000000</v>
      </c>
      <c r="AL51" s="1">
        <v>18042000000</v>
      </c>
      <c r="AM51" s="1">
        <v>17871000000</v>
      </c>
    </row>
    <row r="52" spans="1:39" ht="19" x14ac:dyDescent="0.25">
      <c r="A52" s="5" t="s">
        <v>44</v>
      </c>
      <c r="B52" s="1">
        <v>3034000000</v>
      </c>
      <c r="C52" s="1">
        <v>2925000000</v>
      </c>
      <c r="D52" s="1">
        <v>3053000000</v>
      </c>
      <c r="E52" s="1">
        <v>4369000000</v>
      </c>
      <c r="F52" s="1">
        <v>5218000000</v>
      </c>
      <c r="G52" s="1">
        <v>6050000000</v>
      </c>
      <c r="H52" s="1">
        <v>6472000000</v>
      </c>
      <c r="I52" s="1">
        <v>8398000000</v>
      </c>
      <c r="J52" s="1">
        <v>8736000000</v>
      </c>
      <c r="K52" s="1">
        <v>8841000000</v>
      </c>
      <c r="L52" s="1">
        <v>9183000000</v>
      </c>
      <c r="M52" s="1">
        <v>9945000000</v>
      </c>
      <c r="N52" s="1">
        <v>10942000000</v>
      </c>
      <c r="O52" s="1">
        <v>13669000000</v>
      </c>
      <c r="P52" s="1">
        <v>14901000000</v>
      </c>
      <c r="Q52" s="1">
        <v>15943000000</v>
      </c>
      <c r="R52" s="1">
        <v>17257000000</v>
      </c>
      <c r="S52" s="1">
        <v>18223000000</v>
      </c>
      <c r="T52" s="1">
        <v>19674000000</v>
      </c>
      <c r="U52" s="1">
        <v>22235000000</v>
      </c>
      <c r="V52" s="1">
        <v>24279000000</v>
      </c>
      <c r="W52" s="1">
        <v>27786000000</v>
      </c>
      <c r="X52" s="1">
        <v>30655000000</v>
      </c>
      <c r="Y52" s="1">
        <v>36149000000</v>
      </c>
      <c r="Z52" s="1">
        <v>33249000000</v>
      </c>
      <c r="AA52" s="1">
        <v>32210000000</v>
      </c>
      <c r="AB52" s="1">
        <v>43318000000</v>
      </c>
      <c r="AC52" s="1">
        <v>46832000000</v>
      </c>
      <c r="AD52" s="1">
        <v>46561000000</v>
      </c>
      <c r="AE52" s="1">
        <v>45814000000</v>
      </c>
      <c r="AF52" s="1">
        <v>44079000000</v>
      </c>
      <c r="AG52" s="1">
        <v>42737000000</v>
      </c>
      <c r="AH52" s="1">
        <v>40718000000</v>
      </c>
      <c r="AI52" s="1">
        <v>39906000000</v>
      </c>
      <c r="AJ52" s="1">
        <v>39260000000</v>
      </c>
      <c r="AK52" s="1">
        <v>38860000000</v>
      </c>
      <c r="AL52" s="1">
        <v>39338000000</v>
      </c>
      <c r="AM52" s="1">
        <v>38158000000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6016000000</v>
      </c>
      <c r="C54" s="11">
        <v>6288000000</v>
      </c>
      <c r="D54" s="11">
        <v>6866000000</v>
      </c>
      <c r="E54" s="11">
        <v>9686000000</v>
      </c>
      <c r="F54" s="11">
        <v>10926000000</v>
      </c>
      <c r="G54" s="11">
        <v>11951000000</v>
      </c>
      <c r="H54" s="11">
        <v>12042000000</v>
      </c>
      <c r="I54" s="11">
        <v>13935000000</v>
      </c>
      <c r="J54" s="11">
        <v>14807000000</v>
      </c>
      <c r="K54" s="11">
        <v>16250000000</v>
      </c>
      <c r="L54" s="11">
        <v>16830000000</v>
      </c>
      <c r="M54" s="11">
        <v>18728000000</v>
      </c>
      <c r="N54" s="11">
        <v>20756000000</v>
      </c>
      <c r="O54" s="11">
        <v>25128000000</v>
      </c>
      <c r="P54" s="11">
        <v>26635000000</v>
      </c>
      <c r="Q54" s="11">
        <v>28464000000</v>
      </c>
      <c r="R54" s="11">
        <v>30657000000</v>
      </c>
      <c r="S54" s="11">
        <v>32851000000</v>
      </c>
      <c r="T54" s="11">
        <v>36465000000</v>
      </c>
      <c r="U54" s="11">
        <v>43091000000</v>
      </c>
      <c r="V54" s="11">
        <v>47069000000</v>
      </c>
      <c r="W54" s="11">
        <v>50879000000</v>
      </c>
      <c r="X54" s="11">
        <v>56132000000</v>
      </c>
      <c r="Y54" s="11">
        <v>67782000000</v>
      </c>
      <c r="Z54" s="11">
        <v>60038000000</v>
      </c>
      <c r="AA54" s="11">
        <v>64020000000</v>
      </c>
      <c r="AB54" s="11">
        <v>81446000000</v>
      </c>
      <c r="AC54" s="11">
        <v>89356000000</v>
      </c>
      <c r="AD54" s="11">
        <v>84896000000</v>
      </c>
      <c r="AE54" s="11">
        <v>84681000000</v>
      </c>
      <c r="AF54" s="11">
        <v>78497000000</v>
      </c>
      <c r="AG54" s="11">
        <v>74704000000</v>
      </c>
      <c r="AH54" s="11">
        <v>76962000000</v>
      </c>
      <c r="AI54" s="11">
        <v>78509000000</v>
      </c>
      <c r="AJ54" s="11">
        <v>78453000000</v>
      </c>
      <c r="AK54" s="11">
        <v>78324000000</v>
      </c>
      <c r="AL54" s="11">
        <v>82793000000</v>
      </c>
      <c r="AM54" s="11">
        <v>81943000000</v>
      </c>
    </row>
    <row r="55" spans="1:39" ht="20" thickTop="1" x14ac:dyDescent="0.25">
      <c r="A55" s="5" t="s">
        <v>47</v>
      </c>
      <c r="B55" s="1" t="s">
        <v>91</v>
      </c>
      <c r="C55" s="1" t="s">
        <v>91</v>
      </c>
      <c r="D55" s="1" t="s">
        <v>91</v>
      </c>
      <c r="E55" s="1" t="s">
        <v>91</v>
      </c>
      <c r="F55" s="1">
        <v>1550000000</v>
      </c>
      <c r="G55" s="1">
        <v>1685000000</v>
      </c>
      <c r="H55" s="1">
        <v>1662000000</v>
      </c>
      <c r="I55" s="1">
        <v>1772000000</v>
      </c>
      <c r="J55" s="1">
        <v>2055000000</v>
      </c>
      <c r="K55" s="1">
        <v>2624000000</v>
      </c>
      <c r="L55" s="1">
        <v>2579000000</v>
      </c>
      <c r="M55" s="1">
        <v>2858000000</v>
      </c>
      <c r="N55" s="1">
        <v>3358000000</v>
      </c>
      <c r="O55" s="1">
        <v>3558000000</v>
      </c>
      <c r="P55" s="1">
        <v>2003000000</v>
      </c>
      <c r="Q55" s="1">
        <v>2339000000</v>
      </c>
      <c r="R55" s="1">
        <v>2123000000</v>
      </c>
      <c r="S55" s="1">
        <v>2269000000</v>
      </c>
      <c r="T55" s="1">
        <v>3100000000</v>
      </c>
      <c r="U55" s="1">
        <v>3990000000</v>
      </c>
      <c r="V55" s="1">
        <v>3471000000</v>
      </c>
      <c r="W55" s="1">
        <v>4085000000</v>
      </c>
      <c r="X55" s="1">
        <v>4723000000</v>
      </c>
      <c r="Y55" s="1">
        <v>4827000000</v>
      </c>
      <c r="Z55" s="1">
        <v>2993000000</v>
      </c>
      <c r="AA55" s="1">
        <v>5856000000</v>
      </c>
      <c r="AB55" s="1">
        <v>8161000000</v>
      </c>
      <c r="AC55" s="1">
        <v>6753000000</v>
      </c>
      <c r="AD55" s="1">
        <v>6560000000</v>
      </c>
      <c r="AE55" s="1">
        <v>6515000000</v>
      </c>
      <c r="AF55" s="1">
        <v>5023000000</v>
      </c>
      <c r="AG55" s="1">
        <v>4614000000</v>
      </c>
      <c r="AH55" s="1">
        <v>6487000000</v>
      </c>
      <c r="AI55" s="1">
        <v>7051000000</v>
      </c>
      <c r="AJ55" s="1">
        <v>5957000000</v>
      </c>
      <c r="AK55" s="1">
        <v>6128000000</v>
      </c>
      <c r="AL55" s="1">
        <v>8154000000</v>
      </c>
      <c r="AM55" s="1">
        <v>8689000000</v>
      </c>
    </row>
    <row r="56" spans="1:39" ht="19" x14ac:dyDescent="0.25">
      <c r="A56" s="5" t="s">
        <v>48</v>
      </c>
      <c r="B56" s="1">
        <v>227000000</v>
      </c>
      <c r="C56" s="1">
        <v>619000000</v>
      </c>
      <c r="D56" s="1">
        <v>584000000</v>
      </c>
      <c r="E56" s="1">
        <v>1307000000</v>
      </c>
      <c r="F56" s="1">
        <v>1706000000</v>
      </c>
      <c r="G56" s="1">
        <v>1831000000</v>
      </c>
      <c r="H56" s="1">
        <v>1355000000</v>
      </c>
      <c r="I56" s="1">
        <v>1553000000</v>
      </c>
      <c r="J56" s="1">
        <v>1533000000</v>
      </c>
      <c r="K56" s="1">
        <v>1633000000</v>
      </c>
      <c r="L56" s="1">
        <v>2436000000</v>
      </c>
      <c r="M56" s="1">
        <v>2927000000</v>
      </c>
      <c r="N56" s="1">
        <v>1626000000</v>
      </c>
      <c r="O56" s="1">
        <v>3048000000</v>
      </c>
      <c r="P56" s="1">
        <v>3874000000</v>
      </c>
      <c r="Q56" s="1">
        <v>3733000000</v>
      </c>
      <c r="R56" s="1">
        <v>5311000000</v>
      </c>
      <c r="S56" s="1">
        <v>6087000000</v>
      </c>
      <c r="T56" s="1">
        <v>5738000000</v>
      </c>
      <c r="U56" s="1">
        <v>7688000000</v>
      </c>
      <c r="V56" s="1">
        <v>10068000000</v>
      </c>
      <c r="W56" s="1">
        <v>9616000000</v>
      </c>
      <c r="X56" s="1">
        <v>10600000000</v>
      </c>
      <c r="Y56" s="1">
        <v>12701000000</v>
      </c>
      <c r="Z56" s="1">
        <v>9784000000</v>
      </c>
      <c r="AA56" s="1">
        <v>7981000000</v>
      </c>
      <c r="AB56" s="1">
        <v>9648000000</v>
      </c>
      <c r="AC56" s="1">
        <v>12391000000</v>
      </c>
      <c r="AD56" s="1">
        <v>11031000000</v>
      </c>
      <c r="AE56" s="1">
        <v>11501000000</v>
      </c>
      <c r="AF56" s="1">
        <v>12846000000</v>
      </c>
      <c r="AG56" s="1">
        <v>13965000000</v>
      </c>
      <c r="AH56" s="1">
        <v>11031000000</v>
      </c>
      <c r="AI56" s="1">
        <v>11553000000</v>
      </c>
      <c r="AJ56" s="1">
        <v>11376000000</v>
      </c>
      <c r="AK56" s="1">
        <v>11164000000</v>
      </c>
      <c r="AL56" s="1">
        <v>11756000000</v>
      </c>
      <c r="AM56" s="1">
        <v>27495000000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v>555000000</v>
      </c>
      <c r="V58" s="1">
        <v>395000000</v>
      </c>
      <c r="W58" s="1">
        <v>921000000</v>
      </c>
      <c r="X58" s="1">
        <v>1442000000</v>
      </c>
      <c r="Y58" s="1">
        <v>1898000000</v>
      </c>
      <c r="Z58" s="1">
        <v>1217000000</v>
      </c>
      <c r="AA58" s="1">
        <v>1831000000</v>
      </c>
      <c r="AB58" s="1">
        <v>2691000000</v>
      </c>
      <c r="AC58" s="1">
        <v>2978000000</v>
      </c>
      <c r="AD58" s="1">
        <v>2360000000</v>
      </c>
      <c r="AE58" s="1">
        <v>1697000000</v>
      </c>
      <c r="AF58" s="1">
        <v>1146000000</v>
      </c>
      <c r="AG58" s="1">
        <v>1167000000</v>
      </c>
      <c r="AH58" s="1">
        <v>1193000000</v>
      </c>
      <c r="AI58" s="1">
        <v>1243000000</v>
      </c>
      <c r="AJ58" s="1">
        <v>1187000000</v>
      </c>
      <c r="AK58" s="1">
        <v>1108000000</v>
      </c>
      <c r="AL58" s="1">
        <v>1087000000</v>
      </c>
      <c r="AM58" s="1">
        <v>1860000000</v>
      </c>
    </row>
    <row r="59" spans="1:39" ht="19" x14ac:dyDescent="0.25">
      <c r="A59" s="5" t="s">
        <v>51</v>
      </c>
      <c r="B59" s="1">
        <v>1515000000</v>
      </c>
      <c r="C59" s="1">
        <v>1561000000</v>
      </c>
      <c r="D59" s="1">
        <v>1808000000</v>
      </c>
      <c r="E59" s="1">
        <v>2128000000</v>
      </c>
      <c r="F59" s="1">
        <v>648000000</v>
      </c>
      <c r="G59" s="1">
        <v>743000000</v>
      </c>
      <c r="H59" s="1">
        <v>842000000</v>
      </c>
      <c r="I59" s="1">
        <v>902000000</v>
      </c>
      <c r="J59" s="1">
        <v>1083000000</v>
      </c>
      <c r="K59" s="1">
        <v>1241000000</v>
      </c>
      <c r="L59" s="1">
        <v>1034000000</v>
      </c>
      <c r="M59" s="1">
        <v>1228000000</v>
      </c>
      <c r="N59" s="1">
        <v>1395000000</v>
      </c>
      <c r="O59" s="1">
        <v>1339000000</v>
      </c>
      <c r="P59" s="1">
        <v>2301000000</v>
      </c>
      <c r="Q59" s="1">
        <v>2496000000</v>
      </c>
      <c r="R59" s="1">
        <v>2842000000</v>
      </c>
      <c r="S59" s="1">
        <v>2988000000</v>
      </c>
      <c r="T59" s="1">
        <v>3783000000</v>
      </c>
      <c r="U59" s="1">
        <v>3977000000</v>
      </c>
      <c r="V59" s="1">
        <v>5158000000</v>
      </c>
      <c r="W59" s="1">
        <v>4630000000</v>
      </c>
      <c r="X59" s="1">
        <v>5480000000</v>
      </c>
      <c r="Y59" s="1">
        <v>6643000000</v>
      </c>
      <c r="Z59" s="1">
        <v>5298000000</v>
      </c>
      <c r="AA59" s="1">
        <v>6352000000</v>
      </c>
      <c r="AB59" s="1">
        <v>8061000000</v>
      </c>
      <c r="AC59" s="1">
        <v>7633000000</v>
      </c>
      <c r="AD59" s="1">
        <v>7346000000</v>
      </c>
      <c r="AE59" s="1">
        <v>8164000000</v>
      </c>
      <c r="AF59" s="1">
        <v>7288000000</v>
      </c>
      <c r="AG59" s="1">
        <v>6386000000</v>
      </c>
      <c r="AH59" s="1">
        <v>8220000000</v>
      </c>
      <c r="AI59" s="1">
        <v>8371000000</v>
      </c>
      <c r="AJ59" s="1">
        <v>8101000000</v>
      </c>
      <c r="AK59" s="1">
        <v>7317000000</v>
      </c>
      <c r="AL59" s="1">
        <v>8850000000</v>
      </c>
      <c r="AM59" s="1">
        <v>-6513000000</v>
      </c>
    </row>
    <row r="60" spans="1:39" ht="19" x14ac:dyDescent="0.25">
      <c r="A60" s="6" t="s">
        <v>52</v>
      </c>
      <c r="B60" s="10">
        <v>1742000000</v>
      </c>
      <c r="C60" s="10">
        <v>2180000000</v>
      </c>
      <c r="D60" s="10">
        <v>2392000000</v>
      </c>
      <c r="E60" s="10">
        <v>3435000000</v>
      </c>
      <c r="F60" s="10">
        <v>3904000000</v>
      </c>
      <c r="G60" s="10">
        <v>4259000000</v>
      </c>
      <c r="H60" s="10">
        <v>3859000000</v>
      </c>
      <c r="I60" s="10">
        <v>4227000000</v>
      </c>
      <c r="J60" s="10">
        <v>4671000000</v>
      </c>
      <c r="K60" s="10">
        <v>5498000000</v>
      </c>
      <c r="L60" s="10">
        <v>6049000000</v>
      </c>
      <c r="M60" s="10">
        <v>7013000000</v>
      </c>
      <c r="N60" s="10">
        <v>6379000000</v>
      </c>
      <c r="O60" s="10">
        <v>7945000000</v>
      </c>
      <c r="P60" s="10">
        <v>8178000000</v>
      </c>
      <c r="Q60" s="10">
        <v>8568000000</v>
      </c>
      <c r="R60" s="10">
        <v>10276000000</v>
      </c>
      <c r="S60" s="10">
        <v>11344000000</v>
      </c>
      <c r="T60" s="10">
        <v>12621000000</v>
      </c>
      <c r="U60" s="10">
        <v>16210000000</v>
      </c>
      <c r="V60" s="10">
        <v>19092000000</v>
      </c>
      <c r="W60" s="10">
        <v>19252000000</v>
      </c>
      <c r="X60" s="10">
        <v>22245000000</v>
      </c>
      <c r="Y60" s="10">
        <v>26069000000</v>
      </c>
      <c r="Z60" s="10">
        <v>19292000000</v>
      </c>
      <c r="AA60" s="10">
        <v>22020000000</v>
      </c>
      <c r="AB60" s="10">
        <v>28561000000</v>
      </c>
      <c r="AC60" s="10">
        <v>29755000000</v>
      </c>
      <c r="AD60" s="10">
        <v>27297000000</v>
      </c>
      <c r="AE60" s="10">
        <v>27877000000</v>
      </c>
      <c r="AF60" s="10">
        <v>26303000000</v>
      </c>
      <c r="AG60" s="10">
        <v>26132000000</v>
      </c>
      <c r="AH60" s="10">
        <v>26931000000</v>
      </c>
      <c r="AI60" s="10">
        <v>28218000000</v>
      </c>
      <c r="AJ60" s="10">
        <v>26621000000</v>
      </c>
      <c r="AK60" s="10">
        <v>25717000000</v>
      </c>
      <c r="AL60" s="10">
        <v>29847000000</v>
      </c>
      <c r="AM60" s="10">
        <v>31531000000</v>
      </c>
    </row>
    <row r="61" spans="1:39" ht="19" x14ac:dyDescent="0.25">
      <c r="A61" s="5" t="s">
        <v>53</v>
      </c>
      <c r="B61" s="1">
        <v>1177000000</v>
      </c>
      <c r="C61" s="1">
        <v>963000000</v>
      </c>
      <c r="D61" s="1">
        <v>900000000</v>
      </c>
      <c r="E61" s="1">
        <v>1953000000</v>
      </c>
      <c r="F61" s="1">
        <v>2288000000</v>
      </c>
      <c r="G61" s="1">
        <v>2890000000</v>
      </c>
      <c r="H61" s="1">
        <v>3892000000</v>
      </c>
      <c r="I61" s="1">
        <v>4119000000</v>
      </c>
      <c r="J61" s="1">
        <v>3895000000</v>
      </c>
      <c r="K61" s="1">
        <v>4270000000</v>
      </c>
      <c r="L61" s="1">
        <v>3964000000</v>
      </c>
      <c r="M61" s="1">
        <v>4532000000</v>
      </c>
      <c r="N61" s="1">
        <v>6942000000</v>
      </c>
      <c r="O61" s="1">
        <v>9404000000</v>
      </c>
      <c r="P61" s="1">
        <v>9928000000</v>
      </c>
      <c r="Q61" s="1">
        <v>11334000000</v>
      </c>
      <c r="R61" s="1">
        <v>11291000000</v>
      </c>
      <c r="S61" s="1">
        <v>11596000000</v>
      </c>
      <c r="T61" s="1">
        <v>14078000000</v>
      </c>
      <c r="U61" s="1">
        <v>15837000000</v>
      </c>
      <c r="V61" s="1">
        <v>15677000000</v>
      </c>
      <c r="W61" s="1">
        <v>17680000000</v>
      </c>
      <c r="X61" s="1">
        <v>17829000000</v>
      </c>
      <c r="Y61" s="1">
        <v>22834000000</v>
      </c>
      <c r="Z61" s="1">
        <v>21847000000</v>
      </c>
      <c r="AA61" s="1">
        <v>20437000000</v>
      </c>
      <c r="AB61" s="1">
        <v>24944000000</v>
      </c>
      <c r="AC61" s="1">
        <v>27752000000</v>
      </c>
      <c r="AD61" s="1">
        <v>26719000000</v>
      </c>
      <c r="AE61" s="1">
        <v>27784000000</v>
      </c>
      <c r="AF61" s="1">
        <v>25247000000</v>
      </c>
      <c r="AG61" s="1">
        <v>22818000000</v>
      </c>
      <c r="AH61" s="1">
        <v>23847000000</v>
      </c>
      <c r="AI61" s="1">
        <v>25000000000</v>
      </c>
      <c r="AJ61" s="1">
        <v>26281000000</v>
      </c>
      <c r="AK61" s="1">
        <v>25999000000</v>
      </c>
      <c r="AL61" s="1">
        <v>26033000000</v>
      </c>
      <c r="AM61" s="1">
        <v>9498000000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29000000</v>
      </c>
      <c r="C63" s="1">
        <v>-4000000</v>
      </c>
      <c r="D63" s="1">
        <v>9000000</v>
      </c>
      <c r="E63" s="1">
        <v>185000000</v>
      </c>
      <c r="F63" s="1">
        <v>260000000</v>
      </c>
      <c r="G63" s="1">
        <v>262000000</v>
      </c>
      <c r="H63" s="1">
        <v>247000000</v>
      </c>
      <c r="I63" s="1">
        <v>19000000</v>
      </c>
      <c r="J63" s="1">
        <v>24000000</v>
      </c>
      <c r="K63" s="1">
        <v>23000000</v>
      </c>
      <c r="L63" s="1">
        <v>36000000</v>
      </c>
      <c r="M63" s="1">
        <v>48000000</v>
      </c>
      <c r="N63" s="1">
        <v>58000000</v>
      </c>
      <c r="O63" s="1">
        <v>58000000</v>
      </c>
      <c r="P63" s="1">
        <v>528000000</v>
      </c>
      <c r="Q63" s="1">
        <v>448000000</v>
      </c>
      <c r="R63" s="1">
        <v>376000000</v>
      </c>
      <c r="S63" s="1">
        <v>401000000</v>
      </c>
      <c r="T63" s="1">
        <v>516000000</v>
      </c>
      <c r="U63" s="1">
        <v>591000000</v>
      </c>
      <c r="V63" s="1">
        <v>877000000</v>
      </c>
      <c r="W63" s="1">
        <v>1209000000</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v>2213000000</v>
      </c>
    </row>
    <row r="64" spans="1:39" ht="19" x14ac:dyDescent="0.25">
      <c r="A64" s="5" t="s">
        <v>55</v>
      </c>
      <c r="B64" s="1" t="s">
        <v>91</v>
      </c>
      <c r="C64" s="1" t="s">
        <v>91</v>
      </c>
      <c r="D64" s="1" t="s">
        <v>91</v>
      </c>
      <c r="E64" s="1" t="s">
        <v>91</v>
      </c>
      <c r="F64" s="1" t="s">
        <v>91</v>
      </c>
      <c r="G64" s="1" t="s">
        <v>91</v>
      </c>
      <c r="H64" s="1" t="s">
        <v>91</v>
      </c>
      <c r="I64" s="1">
        <v>3995000000</v>
      </c>
      <c r="J64" s="1">
        <v>4018000000</v>
      </c>
      <c r="K64" s="1">
        <v>3548000000</v>
      </c>
      <c r="L64" s="1">
        <v>3393000000</v>
      </c>
      <c r="M64" s="1">
        <v>3019000000</v>
      </c>
      <c r="N64" s="1">
        <v>2698000000</v>
      </c>
      <c r="O64" s="1">
        <v>2590000000</v>
      </c>
      <c r="P64" s="1">
        <v>2536000000</v>
      </c>
      <c r="Q64" s="1">
        <v>2514000000</v>
      </c>
      <c r="R64" s="1">
        <v>3103000000</v>
      </c>
      <c r="S64" s="1">
        <v>4038000000</v>
      </c>
      <c r="T64" s="1">
        <v>3172000000</v>
      </c>
      <c r="U64" s="1">
        <v>2986000000</v>
      </c>
      <c r="V64" s="1">
        <v>2991000000</v>
      </c>
      <c r="W64" s="1">
        <v>5879000000</v>
      </c>
      <c r="X64" s="1">
        <v>7175000000</v>
      </c>
      <c r="Y64" s="1">
        <v>12268000000</v>
      </c>
      <c r="Z64" s="1">
        <v>9599000000</v>
      </c>
      <c r="AA64" s="1">
        <v>10238000000</v>
      </c>
      <c r="AB64" s="1">
        <v>14539000000</v>
      </c>
      <c r="AC64" s="1">
        <v>14267000000</v>
      </c>
      <c r="AD64" s="1">
        <v>10002000000</v>
      </c>
      <c r="AE64" s="1">
        <v>12194000000</v>
      </c>
      <c r="AF64" s="1">
        <v>12062000000</v>
      </c>
      <c r="AG64" s="1">
        <v>12541000000</v>
      </c>
      <c r="AH64" s="1">
        <v>12418000000</v>
      </c>
      <c r="AI64" s="1">
        <v>11211000000</v>
      </c>
      <c r="AJ64" s="1">
        <v>10922000000</v>
      </c>
      <c r="AK64" s="1">
        <v>11230000000</v>
      </c>
      <c r="AL64" s="1">
        <v>10397000000</v>
      </c>
      <c r="AM64" s="1">
        <v>22810000000</v>
      </c>
    </row>
    <row r="65" spans="1:39" ht="19" x14ac:dyDescent="0.25">
      <c r="A65" s="5" t="s">
        <v>56</v>
      </c>
      <c r="B65" s="1">
        <v>1206000000</v>
      </c>
      <c r="C65" s="1">
        <v>959000000</v>
      </c>
      <c r="D65" s="1">
        <v>909000000</v>
      </c>
      <c r="E65" s="1">
        <v>2138000000</v>
      </c>
      <c r="F65" s="1">
        <v>2548000000</v>
      </c>
      <c r="G65" s="1">
        <v>3152000000</v>
      </c>
      <c r="H65" s="1">
        <v>4139000000</v>
      </c>
      <c r="I65" s="1">
        <v>8133000000</v>
      </c>
      <c r="J65" s="1">
        <v>7937000000</v>
      </c>
      <c r="K65" s="1">
        <v>7841000000</v>
      </c>
      <c r="L65" s="1">
        <v>7393000000</v>
      </c>
      <c r="M65" s="1">
        <v>7599000000</v>
      </c>
      <c r="N65" s="1">
        <v>9698000000</v>
      </c>
      <c r="O65" s="1">
        <v>12052000000</v>
      </c>
      <c r="P65" s="1">
        <v>12992000000</v>
      </c>
      <c r="Q65" s="1">
        <v>14296000000</v>
      </c>
      <c r="R65" s="1">
        <v>14770000000</v>
      </c>
      <c r="S65" s="1">
        <v>16035000000</v>
      </c>
      <c r="T65" s="1">
        <v>17766000000</v>
      </c>
      <c r="U65" s="1">
        <v>19414000000</v>
      </c>
      <c r="V65" s="1">
        <v>19545000000</v>
      </c>
      <c r="W65" s="1">
        <v>24768000000</v>
      </c>
      <c r="X65" s="1">
        <v>25004000000</v>
      </c>
      <c r="Y65" s="1">
        <v>35102000000</v>
      </c>
      <c r="Z65" s="1">
        <v>31446000000</v>
      </c>
      <c r="AA65" s="1">
        <v>30675000000</v>
      </c>
      <c r="AB65" s="1">
        <v>39483000000</v>
      </c>
      <c r="AC65" s="1">
        <v>42019000000</v>
      </c>
      <c r="AD65" s="1">
        <v>36721000000</v>
      </c>
      <c r="AE65" s="1">
        <v>39978000000</v>
      </c>
      <c r="AF65" s="1">
        <v>37309000000</v>
      </c>
      <c r="AG65" s="1">
        <v>35359000000</v>
      </c>
      <c r="AH65" s="1">
        <v>36265000000</v>
      </c>
      <c r="AI65" s="1">
        <v>36211000000</v>
      </c>
      <c r="AJ65" s="1">
        <v>37203000000</v>
      </c>
      <c r="AK65" s="1">
        <v>37229000000</v>
      </c>
      <c r="AL65" s="1">
        <v>36430000000</v>
      </c>
      <c r="AM65" s="1">
        <v>34521000000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2948000000</v>
      </c>
      <c r="C67" s="10">
        <v>3139000000</v>
      </c>
      <c r="D67" s="10">
        <v>3301000000</v>
      </c>
      <c r="E67" s="10">
        <v>5573000000</v>
      </c>
      <c r="F67" s="10">
        <v>6452000000</v>
      </c>
      <c r="G67" s="10">
        <v>7411000000</v>
      </c>
      <c r="H67" s="10">
        <v>7998000000</v>
      </c>
      <c r="I67" s="10">
        <v>12360000000</v>
      </c>
      <c r="J67" s="10">
        <v>12608000000</v>
      </c>
      <c r="K67" s="10">
        <v>13339000000</v>
      </c>
      <c r="L67" s="10">
        <v>13442000000</v>
      </c>
      <c r="M67" s="10">
        <v>14612000000</v>
      </c>
      <c r="N67" s="10">
        <v>16077000000</v>
      </c>
      <c r="O67" s="10">
        <v>19997000000</v>
      </c>
      <c r="P67" s="10">
        <v>21170000000</v>
      </c>
      <c r="Q67" s="10">
        <v>22864000000</v>
      </c>
      <c r="R67" s="10">
        <v>25046000000</v>
      </c>
      <c r="S67" s="10">
        <v>27379000000</v>
      </c>
      <c r="T67" s="10">
        <v>30387000000</v>
      </c>
      <c r="U67" s="10">
        <v>35624000000</v>
      </c>
      <c r="V67" s="10">
        <v>38637000000</v>
      </c>
      <c r="W67" s="10">
        <v>44020000000</v>
      </c>
      <c r="X67" s="10">
        <v>47249000000</v>
      </c>
      <c r="Y67" s="10">
        <v>61171000000</v>
      </c>
      <c r="Z67" s="10">
        <v>50738000000</v>
      </c>
      <c r="AA67" s="10">
        <v>52695000000</v>
      </c>
      <c r="AB67" s="10">
        <v>68044000000</v>
      </c>
      <c r="AC67" s="10">
        <v>71774000000</v>
      </c>
      <c r="AD67" s="10">
        <v>64018000000</v>
      </c>
      <c r="AE67" s="10">
        <v>67855000000</v>
      </c>
      <c r="AF67" s="10">
        <v>63612000000</v>
      </c>
      <c r="AG67" s="10">
        <v>61491000000</v>
      </c>
      <c r="AH67" s="10">
        <v>63196000000</v>
      </c>
      <c r="AI67" s="10">
        <v>64429000000</v>
      </c>
      <c r="AJ67" s="10">
        <v>63824000000</v>
      </c>
      <c r="AK67" s="10">
        <v>62946000000</v>
      </c>
      <c r="AL67" s="10">
        <v>66277000000</v>
      </c>
      <c r="AM67" s="10">
        <v>66052000000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1045000000</v>
      </c>
      <c r="Q68" s="1">
        <v>1048000000</v>
      </c>
      <c r="R68" s="1">
        <v>1043000000</v>
      </c>
      <c r="S68" s="1">
        <v>1034000000</v>
      </c>
      <c r="T68" s="1">
        <v>1059000000</v>
      </c>
      <c r="U68" s="1">
        <v>1231000000</v>
      </c>
      <c r="V68" s="1">
        <v>1859000000</v>
      </c>
      <c r="W68" s="1">
        <v>2465000000</v>
      </c>
      <c r="X68" s="1">
        <v>2744000000</v>
      </c>
      <c r="Y68" s="1">
        <v>3057000000</v>
      </c>
      <c r="Z68" s="1">
        <v>3439000000</v>
      </c>
      <c r="AA68" s="1">
        <v>3888000000</v>
      </c>
      <c r="AB68" s="1">
        <v>4273000000</v>
      </c>
      <c r="AC68" s="1">
        <v>4481000000</v>
      </c>
      <c r="AD68" s="1">
        <v>4709000000</v>
      </c>
      <c r="AE68" s="1">
        <v>5016000000</v>
      </c>
      <c r="AF68" s="1">
        <v>5238000000</v>
      </c>
      <c r="AG68" s="1">
        <v>5277000000</v>
      </c>
      <c r="AH68" s="1">
        <v>5593000000</v>
      </c>
      <c r="AI68" s="1">
        <v>5827000000</v>
      </c>
      <c r="AJ68" s="1">
        <v>5935000000</v>
      </c>
      <c r="AK68" s="1">
        <v>6230000000</v>
      </c>
      <c r="AL68" s="1">
        <v>6398000000</v>
      </c>
      <c r="AM68" s="1">
        <v>6560000000</v>
      </c>
    </row>
    <row r="69" spans="1:39" ht="19" x14ac:dyDescent="0.25">
      <c r="A69" s="5" t="s">
        <v>60</v>
      </c>
      <c r="B69" s="1">
        <v>2349000000</v>
      </c>
      <c r="C69" s="1">
        <v>2363000000</v>
      </c>
      <c r="D69" s="1">
        <v>2656000000</v>
      </c>
      <c r="E69" s="1">
        <v>3184000000</v>
      </c>
      <c r="F69" s="1">
        <v>3560000000</v>
      </c>
      <c r="G69" s="1">
        <v>3648000000</v>
      </c>
      <c r="H69" s="1">
        <v>3138000000</v>
      </c>
      <c r="I69" s="1">
        <v>643000000</v>
      </c>
      <c r="J69" s="1">
        <v>1234000000</v>
      </c>
      <c r="K69" s="1">
        <v>1961000000</v>
      </c>
      <c r="L69" s="1">
        <v>2840000000</v>
      </c>
      <c r="M69" s="1">
        <v>3904000000</v>
      </c>
      <c r="N69" s="1">
        <v>5026000000</v>
      </c>
      <c r="O69" s="1">
        <v>6123000000</v>
      </c>
      <c r="P69" s="1">
        <v>6617000000</v>
      </c>
      <c r="Q69" s="1">
        <v>7205000000</v>
      </c>
      <c r="R69" s="1">
        <v>7533000000</v>
      </c>
      <c r="S69" s="1">
        <v>7849000000</v>
      </c>
      <c r="T69" s="1">
        <v>8450000000</v>
      </c>
      <c r="U69" s="1">
        <v>9937000000</v>
      </c>
      <c r="V69" s="1">
        <v>11808000000</v>
      </c>
      <c r="W69" s="1">
        <v>14593000000</v>
      </c>
      <c r="X69" s="1">
        <v>17398000000</v>
      </c>
      <c r="Y69" s="1">
        <v>19826000000</v>
      </c>
      <c r="Z69" s="1">
        <v>19711000000</v>
      </c>
      <c r="AA69" s="1">
        <v>21384000000</v>
      </c>
      <c r="AB69" s="1">
        <v>25219000000</v>
      </c>
      <c r="AC69" s="1">
        <v>29558000000</v>
      </c>
      <c r="AD69" s="1">
        <v>31854000000</v>
      </c>
      <c r="AE69" s="1">
        <v>33887000000</v>
      </c>
      <c r="AF69" s="1">
        <v>34208000000</v>
      </c>
      <c r="AG69" s="1">
        <v>27377000000</v>
      </c>
      <c r="AH69" s="1">
        <v>26301000000</v>
      </c>
      <c r="AI69" s="1">
        <v>30427000000</v>
      </c>
      <c r="AJ69" s="1">
        <v>34437000000</v>
      </c>
      <c r="AK69" s="1">
        <v>35167000000</v>
      </c>
      <c r="AL69" s="1">
        <v>39282000000</v>
      </c>
      <c r="AM69" s="1">
        <v>48427000000</v>
      </c>
    </row>
    <row r="70" spans="1:39" ht="19" x14ac:dyDescent="0.25">
      <c r="A70" s="5" t="s">
        <v>61</v>
      </c>
      <c r="B70" s="1">
        <v>-3581000000</v>
      </c>
      <c r="C70" s="1">
        <v>-3852000000</v>
      </c>
      <c r="D70" s="1">
        <v>-3785000000</v>
      </c>
      <c r="E70" s="1">
        <v>-3583000000</v>
      </c>
      <c r="F70" s="1">
        <v>-633000000</v>
      </c>
      <c r="G70" s="1">
        <v>-661000000</v>
      </c>
      <c r="H70" s="1">
        <v>-774000000</v>
      </c>
      <c r="I70" s="1">
        <v>-3888000000</v>
      </c>
      <c r="J70" s="1">
        <v>-4138000000</v>
      </c>
      <c r="K70" s="1">
        <v>-4454000000</v>
      </c>
      <c r="L70" s="1">
        <v>-4659000000</v>
      </c>
      <c r="M70" s="1">
        <v>-5050000000</v>
      </c>
      <c r="N70" s="1">
        <v>-5345000000</v>
      </c>
      <c r="O70" s="1">
        <v>-5529000000</v>
      </c>
      <c r="P70" s="1">
        <v>-5529000000</v>
      </c>
      <c r="Q70" s="1">
        <v>-5850000000</v>
      </c>
      <c r="R70" s="1">
        <v>-6187000000</v>
      </c>
      <c r="S70" s="1">
        <v>-742000000</v>
      </c>
      <c r="T70" s="1">
        <v>-517000000</v>
      </c>
      <c r="U70" s="1">
        <v>-424000000</v>
      </c>
      <c r="V70" s="1">
        <v>-598000000</v>
      </c>
      <c r="W70" s="1">
        <v>-2847000000</v>
      </c>
      <c r="X70" s="1">
        <v>-1808000000</v>
      </c>
      <c r="Y70" s="1">
        <v>-5579000000</v>
      </c>
      <c r="Z70" s="1">
        <v>-3764000000</v>
      </c>
      <c r="AA70" s="1">
        <v>-4051000000</v>
      </c>
      <c r="AB70" s="1">
        <v>-6328000000</v>
      </c>
      <c r="AC70" s="1">
        <v>-6433000000</v>
      </c>
      <c r="AD70" s="1">
        <v>-3898000000</v>
      </c>
      <c r="AE70" s="1">
        <v>-6431000000</v>
      </c>
      <c r="AF70" s="1">
        <v>-6997000000</v>
      </c>
      <c r="AG70" s="1">
        <v>-2039000000</v>
      </c>
      <c r="AH70" s="1">
        <v>-1192000000</v>
      </c>
      <c r="AI70" s="1">
        <v>-1684000000</v>
      </c>
      <c r="AJ70" s="1">
        <v>-1567000000</v>
      </c>
      <c r="AK70" s="1">
        <v>-888000000</v>
      </c>
      <c r="AL70" s="1">
        <v>-1553000000</v>
      </c>
      <c r="AM70" s="1">
        <v>-2457000000</v>
      </c>
    </row>
    <row r="71" spans="1:39" ht="19" x14ac:dyDescent="0.25">
      <c r="A71" s="5" t="s">
        <v>62</v>
      </c>
      <c r="B71" s="1">
        <v>4300000000</v>
      </c>
      <c r="C71" s="1">
        <v>4638000000</v>
      </c>
      <c r="D71" s="1">
        <v>4694000000</v>
      </c>
      <c r="E71" s="1">
        <v>4512000000</v>
      </c>
      <c r="F71" s="1">
        <v>1547000000</v>
      </c>
      <c r="G71" s="1">
        <v>1553000000</v>
      </c>
      <c r="H71" s="1">
        <v>1680000000</v>
      </c>
      <c r="I71" s="1">
        <v>4820000000</v>
      </c>
      <c r="J71" s="1">
        <v>5103000000</v>
      </c>
      <c r="K71" s="1">
        <v>5404000000</v>
      </c>
      <c r="L71" s="1">
        <v>5207000000</v>
      </c>
      <c r="M71" s="1">
        <v>5262000000</v>
      </c>
      <c r="N71" s="1">
        <v>4998000000</v>
      </c>
      <c r="O71" s="1">
        <v>4537000000</v>
      </c>
      <c r="P71" s="1">
        <v>3332000000</v>
      </c>
      <c r="Q71" s="1">
        <v>3197000000</v>
      </c>
      <c r="R71" s="1">
        <v>3222000000</v>
      </c>
      <c r="S71" s="1">
        <v>-2669000000</v>
      </c>
      <c r="T71" s="1">
        <v>-2914000000</v>
      </c>
      <c r="U71" s="1">
        <v>-3277000000</v>
      </c>
      <c r="V71" s="1">
        <v>-4637000000</v>
      </c>
      <c r="W71" s="1">
        <v>-7352000000</v>
      </c>
      <c r="X71" s="1">
        <v>-9451000000</v>
      </c>
      <c r="Y71" s="1">
        <v>-11217000000</v>
      </c>
      <c r="Z71" s="1">
        <v>-10646000000</v>
      </c>
      <c r="AA71" s="1">
        <v>-10397000000</v>
      </c>
      <c r="AB71" s="1">
        <v>-10281000000</v>
      </c>
      <c r="AC71" s="1">
        <v>-10074000000</v>
      </c>
      <c r="AD71" s="1">
        <v>-11854000000</v>
      </c>
      <c r="AE71" s="1">
        <v>-15726000000</v>
      </c>
      <c r="AF71" s="1">
        <v>-17640000000</v>
      </c>
      <c r="AG71" s="1">
        <v>-17478000000</v>
      </c>
      <c r="AH71" s="1">
        <v>-17005000000</v>
      </c>
      <c r="AI71" s="1">
        <v>-20531000000</v>
      </c>
      <c r="AJ71" s="1">
        <v>-24217000000</v>
      </c>
      <c r="AK71" s="1">
        <v>-25178000000</v>
      </c>
      <c r="AL71" s="1">
        <v>-27643000000</v>
      </c>
      <c r="AM71" s="1" t="s">
        <v>91</v>
      </c>
    </row>
    <row r="72" spans="1:39" ht="19" x14ac:dyDescent="0.25">
      <c r="A72" s="6" t="s">
        <v>63</v>
      </c>
      <c r="B72" s="10">
        <v>3068000000</v>
      </c>
      <c r="C72" s="10">
        <v>3149000000</v>
      </c>
      <c r="D72" s="10">
        <v>3565000000</v>
      </c>
      <c r="E72" s="10">
        <v>4113000000</v>
      </c>
      <c r="F72" s="10">
        <v>4474000000</v>
      </c>
      <c r="G72" s="10">
        <v>4540000000</v>
      </c>
      <c r="H72" s="10">
        <v>4044000000</v>
      </c>
      <c r="I72" s="10">
        <v>1575000000</v>
      </c>
      <c r="J72" s="10">
        <v>2199000000</v>
      </c>
      <c r="K72" s="10">
        <v>2911000000</v>
      </c>
      <c r="L72" s="10">
        <v>3388000000</v>
      </c>
      <c r="M72" s="10">
        <v>4116000000</v>
      </c>
      <c r="N72" s="10">
        <v>4679000000</v>
      </c>
      <c r="O72" s="10">
        <v>5131000000</v>
      </c>
      <c r="P72" s="10">
        <v>5465000000</v>
      </c>
      <c r="Q72" s="10">
        <v>5600000000</v>
      </c>
      <c r="R72" s="10">
        <v>5611000000</v>
      </c>
      <c r="S72" s="10">
        <v>5472000000</v>
      </c>
      <c r="T72" s="10">
        <v>6078000000</v>
      </c>
      <c r="U72" s="10">
        <v>7467000000</v>
      </c>
      <c r="V72" s="10">
        <v>8432000000</v>
      </c>
      <c r="W72" s="10">
        <v>6859000000</v>
      </c>
      <c r="X72" s="10">
        <v>8883000000</v>
      </c>
      <c r="Y72" s="10">
        <v>6087000000</v>
      </c>
      <c r="Z72" s="10">
        <v>8740000000</v>
      </c>
      <c r="AA72" s="10">
        <v>10824000000</v>
      </c>
      <c r="AB72" s="10">
        <v>12883000000</v>
      </c>
      <c r="AC72" s="10">
        <v>17532000000</v>
      </c>
      <c r="AD72" s="10">
        <v>20811000000</v>
      </c>
      <c r="AE72" s="10">
        <v>16746000000</v>
      </c>
      <c r="AF72" s="10">
        <v>14809000000</v>
      </c>
      <c r="AG72" s="10">
        <v>13137000000</v>
      </c>
      <c r="AH72" s="10">
        <v>13697000000</v>
      </c>
      <c r="AI72" s="10">
        <v>14039000000</v>
      </c>
      <c r="AJ72" s="10">
        <v>14588000000</v>
      </c>
      <c r="AK72" s="10">
        <v>15331000000</v>
      </c>
      <c r="AL72" s="10">
        <v>16484000000</v>
      </c>
      <c r="AM72" s="10">
        <v>15891000000</v>
      </c>
    </row>
    <row r="73" spans="1:39" ht="20" thickBot="1" x14ac:dyDescent="0.3">
      <c r="A73" s="7" t="s">
        <v>64</v>
      </c>
      <c r="B73" s="11">
        <v>6016000000</v>
      </c>
      <c r="C73" s="11">
        <v>6288000000</v>
      </c>
      <c r="D73" s="11">
        <v>6866000000</v>
      </c>
      <c r="E73" s="11">
        <v>9686000000</v>
      </c>
      <c r="F73" s="11">
        <v>10926000000</v>
      </c>
      <c r="G73" s="11">
        <v>11951000000</v>
      </c>
      <c r="H73" s="11">
        <v>12042000000</v>
      </c>
      <c r="I73" s="11">
        <v>13935000000</v>
      </c>
      <c r="J73" s="11">
        <v>14807000000</v>
      </c>
      <c r="K73" s="11">
        <v>16250000000</v>
      </c>
      <c r="L73" s="11">
        <v>16830000000</v>
      </c>
      <c r="M73" s="11">
        <v>18728000000</v>
      </c>
      <c r="N73" s="11">
        <v>20756000000</v>
      </c>
      <c r="O73" s="11">
        <v>25128000000</v>
      </c>
      <c r="P73" s="11">
        <v>26635000000</v>
      </c>
      <c r="Q73" s="11">
        <v>28464000000</v>
      </c>
      <c r="R73" s="11">
        <v>30657000000</v>
      </c>
      <c r="S73" s="11">
        <v>32851000000</v>
      </c>
      <c r="T73" s="11">
        <v>36465000000</v>
      </c>
      <c r="U73" s="11">
        <v>43091000000</v>
      </c>
      <c r="V73" s="11">
        <v>47069000000</v>
      </c>
      <c r="W73" s="11">
        <v>50879000000</v>
      </c>
      <c r="X73" s="11">
        <v>56132000000</v>
      </c>
      <c r="Y73" s="11">
        <v>67258000000</v>
      </c>
      <c r="Z73" s="11">
        <v>59478000000</v>
      </c>
      <c r="AA73" s="11">
        <v>63519000000</v>
      </c>
      <c r="AB73" s="11">
        <v>80927000000</v>
      </c>
      <c r="AC73" s="11">
        <v>89306000000</v>
      </c>
      <c r="AD73" s="11">
        <v>84829000000</v>
      </c>
      <c r="AE73" s="11">
        <v>84601000000</v>
      </c>
      <c r="AF73" s="11">
        <v>78421000000</v>
      </c>
      <c r="AG73" s="11">
        <v>74628000000</v>
      </c>
      <c r="AH73" s="11">
        <v>76893000000</v>
      </c>
      <c r="AI73" s="11">
        <v>78468000000</v>
      </c>
      <c r="AJ73" s="11">
        <v>78412000000</v>
      </c>
      <c r="AK73" s="11">
        <v>78277000000</v>
      </c>
      <c r="AL73" s="11">
        <v>82761000000</v>
      </c>
      <c r="AM73" s="11">
        <v>81943000000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497000000</v>
      </c>
      <c r="G76" s="1">
        <v>210000000</v>
      </c>
      <c r="H76" s="1">
        <v>-404000000</v>
      </c>
      <c r="I76" s="1">
        <v>-218000000</v>
      </c>
      <c r="J76" s="1">
        <v>681000000</v>
      </c>
      <c r="K76" s="1">
        <v>955000000</v>
      </c>
      <c r="L76" s="1">
        <v>1136000000</v>
      </c>
      <c r="M76" s="1">
        <v>1361000000</v>
      </c>
      <c r="N76" s="1">
        <v>1665000000</v>
      </c>
      <c r="O76" s="1">
        <v>1513000000</v>
      </c>
      <c r="P76" s="1">
        <v>946000000</v>
      </c>
      <c r="Q76" s="1">
        <v>1053000000</v>
      </c>
      <c r="R76" s="1">
        <v>805000000</v>
      </c>
      <c r="S76" s="1">
        <v>798000000</v>
      </c>
      <c r="T76" s="1">
        <v>1099000000</v>
      </c>
      <c r="U76" s="1">
        <v>2035000000</v>
      </c>
      <c r="V76" s="1">
        <v>2854000000</v>
      </c>
      <c r="W76" s="1">
        <v>3537000000</v>
      </c>
      <c r="X76" s="1">
        <v>3541000000</v>
      </c>
      <c r="Y76" s="1">
        <v>3557000000</v>
      </c>
      <c r="Z76" s="1">
        <v>827000000</v>
      </c>
      <c r="AA76" s="1">
        <v>2758000000</v>
      </c>
      <c r="AB76" s="1">
        <v>4981000000</v>
      </c>
      <c r="AC76" s="1">
        <v>5722000000</v>
      </c>
      <c r="AD76" s="1">
        <v>3803000000</v>
      </c>
      <c r="AE76" s="1">
        <v>3711000000</v>
      </c>
      <c r="AF76" s="1">
        <v>2113000000</v>
      </c>
      <c r="AG76" s="1">
        <v>-59000000</v>
      </c>
      <c r="AH76" s="1">
        <v>759000000</v>
      </c>
      <c r="AI76" s="1">
        <v>6148000000</v>
      </c>
      <c r="AJ76" s="1">
        <v>6094000000</v>
      </c>
      <c r="AK76" s="1">
        <v>3003000000</v>
      </c>
      <c r="AL76" s="1">
        <v>6493000000</v>
      </c>
      <c r="AM76" s="1">
        <v>6704000000</v>
      </c>
    </row>
    <row r="77" spans="1:39" ht="19" x14ac:dyDescent="0.25">
      <c r="A77" s="5" t="s">
        <v>13</v>
      </c>
      <c r="B77" s="1" t="s">
        <v>91</v>
      </c>
      <c r="C77" s="1" t="s">
        <v>91</v>
      </c>
      <c r="D77" s="1" t="s">
        <v>91</v>
      </c>
      <c r="E77" s="1" t="s">
        <v>91</v>
      </c>
      <c r="F77" s="1">
        <v>471000000</v>
      </c>
      <c r="G77" s="1">
        <v>533000000</v>
      </c>
      <c r="H77" s="1">
        <v>602000000</v>
      </c>
      <c r="I77" s="1">
        <v>654000000</v>
      </c>
      <c r="J77" s="1">
        <v>668000000</v>
      </c>
      <c r="K77" s="1">
        <v>683000000</v>
      </c>
      <c r="L77" s="1">
        <v>682000000</v>
      </c>
      <c r="M77" s="1">
        <v>696000000</v>
      </c>
      <c r="N77" s="1">
        <v>738000000</v>
      </c>
      <c r="O77" s="1">
        <v>865000000</v>
      </c>
      <c r="P77" s="1">
        <v>945000000</v>
      </c>
      <c r="Q77" s="1">
        <v>1022000000</v>
      </c>
      <c r="R77" s="1">
        <v>1169000000</v>
      </c>
      <c r="S77" s="1">
        <v>1220000000</v>
      </c>
      <c r="T77" s="1">
        <v>1347000000</v>
      </c>
      <c r="U77" s="1">
        <v>1397000000</v>
      </c>
      <c r="V77" s="1">
        <v>1477000000</v>
      </c>
      <c r="W77" s="1">
        <v>1602000000</v>
      </c>
      <c r="X77" s="1">
        <v>1797000000</v>
      </c>
      <c r="Y77" s="1">
        <v>1980000000</v>
      </c>
      <c r="Z77" s="1">
        <v>2336000000</v>
      </c>
      <c r="AA77" s="1">
        <v>2296000000</v>
      </c>
      <c r="AB77" s="1">
        <v>2527000000</v>
      </c>
      <c r="AC77" s="1">
        <v>2813000000</v>
      </c>
      <c r="AD77" s="1">
        <v>3087000000</v>
      </c>
      <c r="AE77" s="1">
        <v>3163000000</v>
      </c>
      <c r="AF77" s="1">
        <v>3046000000</v>
      </c>
      <c r="AG77" s="1">
        <v>3034000000</v>
      </c>
      <c r="AH77" s="1">
        <v>2877000000</v>
      </c>
      <c r="AI77" s="1">
        <v>2766000000</v>
      </c>
      <c r="AJ77" s="1">
        <v>2577000000</v>
      </c>
      <c r="AK77" s="1">
        <v>2432000000</v>
      </c>
      <c r="AL77" s="1">
        <v>2352000000</v>
      </c>
      <c r="AM77" s="1">
        <v>2219000000</v>
      </c>
    </row>
    <row r="78" spans="1:3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t="s">
        <v>91</v>
      </c>
      <c r="AD78" s="1" t="s">
        <v>91</v>
      </c>
      <c r="AE78" s="1" t="s">
        <v>91</v>
      </c>
      <c r="AF78" s="1">
        <v>-307000000</v>
      </c>
      <c r="AG78" s="1">
        <v>-431000000</v>
      </c>
      <c r="AH78" s="1">
        <v>1213000000</v>
      </c>
      <c r="AI78" s="1">
        <v>220000000</v>
      </c>
      <c r="AJ78" s="1">
        <v>28000000</v>
      </c>
      <c r="AK78" s="1">
        <v>-74000000</v>
      </c>
      <c r="AL78" s="1">
        <v>-383000000</v>
      </c>
      <c r="AM78" s="1">
        <v>-377000000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5">
        <f t="shared" ref="B80:AM80" si="18">B79/B3</f>
        <v>0</v>
      </c>
      <c r="C80" s="15">
        <f t="shared" si="18"/>
        <v>0</v>
      </c>
      <c r="D80" s="15">
        <f t="shared" si="18"/>
        <v>0</v>
      </c>
      <c r="E80" s="15">
        <f t="shared" si="18"/>
        <v>0</v>
      </c>
      <c r="F80" s="15">
        <f t="shared" si="18"/>
        <v>0</v>
      </c>
      <c r="G80" s="15">
        <f t="shared" si="18"/>
        <v>0</v>
      </c>
      <c r="H80" s="15">
        <f t="shared" si="18"/>
        <v>0</v>
      </c>
      <c r="I80" s="15">
        <f t="shared" si="18"/>
        <v>0</v>
      </c>
      <c r="J80" s="15">
        <f t="shared" si="18"/>
        <v>0</v>
      </c>
      <c r="K80" s="15">
        <f t="shared" si="18"/>
        <v>0</v>
      </c>
      <c r="L80" s="15">
        <f t="shared" si="18"/>
        <v>0</v>
      </c>
      <c r="M80" s="15">
        <f t="shared" si="18"/>
        <v>0</v>
      </c>
      <c r="N80" s="15">
        <f t="shared" si="18"/>
        <v>0</v>
      </c>
      <c r="O80" s="15">
        <f t="shared" si="18"/>
        <v>0</v>
      </c>
      <c r="P80" s="15">
        <f t="shared" si="18"/>
        <v>0</v>
      </c>
      <c r="Q80" s="15">
        <f t="shared" si="18"/>
        <v>0</v>
      </c>
      <c r="R80" s="15">
        <f t="shared" si="18"/>
        <v>0</v>
      </c>
      <c r="S80" s="15">
        <f t="shared" si="18"/>
        <v>0</v>
      </c>
      <c r="T80" s="15">
        <f t="shared" si="18"/>
        <v>0</v>
      </c>
      <c r="U80" s="15">
        <f t="shared" si="18"/>
        <v>0</v>
      </c>
      <c r="V80" s="15">
        <f t="shared" si="18"/>
        <v>0</v>
      </c>
      <c r="W80" s="15">
        <f t="shared" si="18"/>
        <v>0</v>
      </c>
      <c r="X80" s="15">
        <f t="shared" si="18"/>
        <v>0</v>
      </c>
      <c r="Y80" s="15">
        <f t="shared" si="18"/>
        <v>0</v>
      </c>
      <c r="Z80" s="15">
        <f t="shared" si="18"/>
        <v>0</v>
      </c>
      <c r="AA80" s="15">
        <f t="shared" si="18"/>
        <v>0</v>
      </c>
      <c r="AB80" s="15">
        <f t="shared" si="18"/>
        <v>0</v>
      </c>
      <c r="AC80" s="15">
        <f t="shared" si="18"/>
        <v>0</v>
      </c>
      <c r="AD80" s="15">
        <f t="shared" si="18"/>
        <v>0</v>
      </c>
      <c r="AE80" s="15">
        <f t="shared" si="18"/>
        <v>0</v>
      </c>
      <c r="AF80" s="15">
        <f t="shared" si="18"/>
        <v>0</v>
      </c>
      <c r="AG80" s="15">
        <f t="shared" si="18"/>
        <v>0</v>
      </c>
      <c r="AH80" s="15">
        <f t="shared" si="18"/>
        <v>0</v>
      </c>
      <c r="AI80" s="15">
        <f t="shared" si="18"/>
        <v>0</v>
      </c>
      <c r="AJ80" s="15">
        <f t="shared" si="18"/>
        <v>0</v>
      </c>
      <c r="AK80" s="15">
        <f t="shared" si="18"/>
        <v>0</v>
      </c>
      <c r="AL80" s="15">
        <f t="shared" si="18"/>
        <v>0</v>
      </c>
      <c r="AM80" s="15">
        <f t="shared" si="18"/>
        <v>0</v>
      </c>
    </row>
    <row r="81" spans="1:47" ht="19" x14ac:dyDescent="0.25">
      <c r="A81" s="5" t="s">
        <v>69</v>
      </c>
      <c r="B81" s="1" t="s">
        <v>91</v>
      </c>
      <c r="C81" s="1" t="s">
        <v>91</v>
      </c>
      <c r="D81" s="1" t="s">
        <v>91</v>
      </c>
      <c r="E81" s="1" t="s">
        <v>91</v>
      </c>
      <c r="F81" s="1">
        <v>-11000000</v>
      </c>
      <c r="G81" s="1">
        <v>295000000</v>
      </c>
      <c r="H81" s="1">
        <v>443000000</v>
      </c>
      <c r="I81" s="1">
        <v>124000000</v>
      </c>
      <c r="J81" s="1">
        <v>238000000</v>
      </c>
      <c r="K81" s="1">
        <v>-47000000</v>
      </c>
      <c r="L81" s="1">
        <v>341000000</v>
      </c>
      <c r="M81" s="1">
        <v>-296000000</v>
      </c>
      <c r="N81" s="1">
        <v>-209000000</v>
      </c>
      <c r="O81" s="1">
        <v>-200000000</v>
      </c>
      <c r="P81" s="1">
        <v>879000000</v>
      </c>
      <c r="Q81" s="1">
        <v>-136000000</v>
      </c>
      <c r="R81" s="1">
        <v>-484000000</v>
      </c>
      <c r="S81" s="1">
        <v>42000000</v>
      </c>
      <c r="T81" s="1">
        <v>-365000000</v>
      </c>
      <c r="U81" s="1">
        <v>-7310000000</v>
      </c>
      <c r="V81" s="1">
        <v>-1198000000</v>
      </c>
      <c r="W81" s="1">
        <v>463000000</v>
      </c>
      <c r="X81" s="1">
        <v>2398000000</v>
      </c>
      <c r="Y81" s="1">
        <v>-1133000000</v>
      </c>
      <c r="Z81" s="1">
        <v>3043000000</v>
      </c>
      <c r="AA81" s="1">
        <v>-514000000</v>
      </c>
      <c r="AB81" s="1">
        <v>-955000000</v>
      </c>
      <c r="AC81" s="1">
        <v>-3683000000</v>
      </c>
      <c r="AD81" s="1">
        <v>2819000000</v>
      </c>
      <c r="AE81" s="1">
        <v>630000000</v>
      </c>
      <c r="AF81" s="1">
        <v>1008000000</v>
      </c>
      <c r="AG81" s="1">
        <v>628000000</v>
      </c>
      <c r="AH81" s="1">
        <v>-194000000</v>
      </c>
      <c r="AI81" s="1">
        <v>-4077000000</v>
      </c>
      <c r="AJ81" s="1">
        <v>-2930000000</v>
      </c>
      <c r="AK81" s="1">
        <v>-417000000</v>
      </c>
      <c r="AL81" s="1">
        <v>-647000000</v>
      </c>
      <c r="AM81" s="1">
        <v>-780000000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v>-1345000000</v>
      </c>
      <c r="AC82" s="1" t="s">
        <v>91</v>
      </c>
      <c r="AD82" s="1" t="s">
        <v>91</v>
      </c>
      <c r="AE82" s="1" t="s">
        <v>91</v>
      </c>
      <c r="AF82" s="1" t="s">
        <v>91</v>
      </c>
      <c r="AG82" s="1" t="s">
        <v>91</v>
      </c>
      <c r="AH82" s="1" t="s">
        <v>91</v>
      </c>
      <c r="AI82" s="1" t="s">
        <v>91</v>
      </c>
      <c r="AJ82" s="1" t="s">
        <v>91</v>
      </c>
      <c r="AK82" s="1" t="s">
        <v>91</v>
      </c>
      <c r="AL82" s="1" t="s">
        <v>91</v>
      </c>
      <c r="AM82" s="1" t="s">
        <v>91</v>
      </c>
    </row>
    <row r="83" spans="1:47" ht="21" x14ac:dyDescent="0.25">
      <c r="A83" s="5" t="s">
        <v>34</v>
      </c>
      <c r="B83" s="1" t="s">
        <v>91</v>
      </c>
      <c r="C83" s="1" t="s">
        <v>91</v>
      </c>
      <c r="D83" s="1" t="s">
        <v>91</v>
      </c>
      <c r="E83" s="1" t="s">
        <v>91</v>
      </c>
      <c r="F83" s="1">
        <v>-137000000</v>
      </c>
      <c r="G83" s="1">
        <v>15000000</v>
      </c>
      <c r="H83" s="1" t="s">
        <v>91</v>
      </c>
      <c r="I83" s="1">
        <v>188000000</v>
      </c>
      <c r="J83" s="1">
        <v>154000000</v>
      </c>
      <c r="K83" s="1">
        <v>-315000000</v>
      </c>
      <c r="L83" s="1">
        <v>-77000000</v>
      </c>
      <c r="M83" s="1">
        <v>-111000000</v>
      </c>
      <c r="N83" s="1">
        <v>-375000000</v>
      </c>
      <c r="O83" s="1">
        <v>-104000000</v>
      </c>
      <c r="P83" s="1">
        <v>312000000</v>
      </c>
      <c r="Q83" s="1">
        <v>-54000000</v>
      </c>
      <c r="R83" s="1">
        <v>-211000000</v>
      </c>
      <c r="S83" s="1">
        <v>162000000</v>
      </c>
      <c r="T83" s="1">
        <v>-286000000</v>
      </c>
      <c r="U83" s="1">
        <v>-1391000000</v>
      </c>
      <c r="V83" s="1">
        <v>-568000000</v>
      </c>
      <c r="W83" s="1">
        <v>-827000000</v>
      </c>
      <c r="X83" s="1">
        <v>-745000000</v>
      </c>
      <c r="Y83" s="1">
        <v>-833000000</v>
      </c>
      <c r="Z83" s="1">
        <v>2501000000</v>
      </c>
      <c r="AA83" s="1">
        <v>-2667000000</v>
      </c>
      <c r="AB83" s="1">
        <v>-2927000000</v>
      </c>
      <c r="AC83" s="1">
        <v>-1149000000</v>
      </c>
      <c r="AD83" s="1">
        <v>2658000000</v>
      </c>
      <c r="AE83" s="1">
        <v>101000000</v>
      </c>
      <c r="AF83" s="1">
        <v>2274000000</v>
      </c>
      <c r="AG83" s="1">
        <v>1109000000</v>
      </c>
      <c r="AH83" s="1">
        <v>-1295000000</v>
      </c>
      <c r="AI83" s="1">
        <v>-1579000000</v>
      </c>
      <c r="AJ83" s="1">
        <v>274000000</v>
      </c>
      <c r="AK83" s="1">
        <v>-34000000</v>
      </c>
      <c r="AL83" s="1">
        <v>-2586000000</v>
      </c>
      <c r="AM83" s="1">
        <v>-2589000000</v>
      </c>
      <c r="AT83" s="60" t="s">
        <v>124</v>
      </c>
      <c r="AU83" s="61"/>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656000000</v>
      </c>
      <c r="Z84" s="1">
        <v>-2034000000</v>
      </c>
      <c r="AA84" s="1">
        <v>2570000000</v>
      </c>
      <c r="AB84" s="1">
        <v>1555000000</v>
      </c>
      <c r="AC84" s="1">
        <v>-1868000000</v>
      </c>
      <c r="AD84" s="1">
        <v>134000000</v>
      </c>
      <c r="AE84" s="1">
        <v>222000000</v>
      </c>
      <c r="AF84" s="1">
        <v>-1165000000</v>
      </c>
      <c r="AG84" s="1">
        <v>-200000000</v>
      </c>
      <c r="AH84" s="1">
        <v>1478000000</v>
      </c>
      <c r="AI84" s="1">
        <v>709000000</v>
      </c>
      <c r="AJ84" s="1">
        <v>-1025000000</v>
      </c>
      <c r="AK84" s="1">
        <v>98000000</v>
      </c>
      <c r="AL84" s="1">
        <v>2041000000</v>
      </c>
      <c r="AM84" s="1">
        <v>798000000</v>
      </c>
      <c r="AT84" s="62" t="s">
        <v>125</v>
      </c>
      <c r="AU84" s="63"/>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168000000</v>
      </c>
      <c r="Q85" s="1">
        <v>-90000000</v>
      </c>
      <c r="R85" s="1">
        <v>-212000000</v>
      </c>
      <c r="S85" s="1">
        <v>-234000000</v>
      </c>
      <c r="T85" s="1">
        <v>-175000000</v>
      </c>
      <c r="U85" s="1">
        <v>240000000</v>
      </c>
      <c r="V85" s="1">
        <v>-254000000</v>
      </c>
      <c r="W85" s="1">
        <v>709000000</v>
      </c>
      <c r="X85" s="1">
        <v>1050000000</v>
      </c>
      <c r="Y85" s="1">
        <v>-697000000</v>
      </c>
      <c r="Z85" s="1">
        <v>-287000000</v>
      </c>
      <c r="AA85" s="1">
        <v>335000000</v>
      </c>
      <c r="AB85" s="1">
        <v>1281000000</v>
      </c>
      <c r="AC85" s="1">
        <v>241000000</v>
      </c>
      <c r="AD85" s="1">
        <v>-301000000</v>
      </c>
      <c r="AE85" s="1">
        <v>-593000000</v>
      </c>
      <c r="AF85" s="1">
        <v>-501000000</v>
      </c>
      <c r="AG85" s="1">
        <v>-37000000</v>
      </c>
      <c r="AH85" s="1">
        <v>-69000000</v>
      </c>
      <c r="AI85" s="1">
        <v>-183000000</v>
      </c>
      <c r="AJ85" s="1">
        <v>-10000000</v>
      </c>
      <c r="AK85" s="1">
        <v>-126000000</v>
      </c>
      <c r="AL85" s="1">
        <v>34000000</v>
      </c>
      <c r="AM85" s="1" t="s">
        <v>91</v>
      </c>
      <c r="AT85" s="23" t="s">
        <v>126</v>
      </c>
      <c r="AU85" s="24">
        <f>AM17</f>
        <v>565000000</v>
      </c>
    </row>
    <row r="86" spans="1:47" ht="20" x14ac:dyDescent="0.25">
      <c r="A86" s="5" t="s">
        <v>72</v>
      </c>
      <c r="B86" s="1" t="s">
        <v>91</v>
      </c>
      <c r="C86" s="1" t="s">
        <v>91</v>
      </c>
      <c r="D86" s="1" t="s">
        <v>91</v>
      </c>
      <c r="E86" s="1" t="s">
        <v>91</v>
      </c>
      <c r="F86" s="1">
        <v>-50000000</v>
      </c>
      <c r="G86" s="1">
        <v>-218000000</v>
      </c>
      <c r="H86" s="1" t="s">
        <v>91</v>
      </c>
      <c r="I86" s="1">
        <v>-57000000</v>
      </c>
      <c r="J86" s="1">
        <v>-182000000</v>
      </c>
      <c r="K86" s="1">
        <v>166000000</v>
      </c>
      <c r="L86" s="1">
        <v>31000000</v>
      </c>
      <c r="M86" s="1">
        <v>21000000</v>
      </c>
      <c r="N86" s="1">
        <v>-98000000</v>
      </c>
      <c r="O86" s="1">
        <v>-400000000</v>
      </c>
      <c r="P86" s="1">
        <v>-200000000</v>
      </c>
      <c r="Q86" s="1">
        <v>120000000</v>
      </c>
      <c r="R86" s="1">
        <v>497000000</v>
      </c>
      <c r="S86" s="1">
        <v>306000000</v>
      </c>
      <c r="T86" s="1">
        <v>-15000000</v>
      </c>
      <c r="U86" s="1">
        <v>-113000000</v>
      </c>
      <c r="V86" s="1">
        <v>-20000000</v>
      </c>
      <c r="W86" s="1">
        <v>197000000</v>
      </c>
      <c r="X86" s="1">
        <v>199000000</v>
      </c>
      <c r="Y86" s="1">
        <v>383000000</v>
      </c>
      <c r="Z86" s="1">
        <v>137000000</v>
      </c>
      <c r="AA86" s="1">
        <v>469000000</v>
      </c>
      <c r="AB86" s="1">
        <v>457000000</v>
      </c>
      <c r="AC86" s="1">
        <v>389000000</v>
      </c>
      <c r="AD86" s="1">
        <v>482000000</v>
      </c>
      <c r="AE86" s="1">
        <v>553000000</v>
      </c>
      <c r="AF86" s="1">
        <v>815000000</v>
      </c>
      <c r="AG86" s="1">
        <v>2436000000</v>
      </c>
      <c r="AH86" s="1">
        <v>1047000000</v>
      </c>
      <c r="AI86" s="1">
        <v>1501000000</v>
      </c>
      <c r="AJ86" s="1">
        <v>1143000000</v>
      </c>
      <c r="AK86" s="1">
        <v>1383000000</v>
      </c>
      <c r="AL86" s="1">
        <v>-617000000</v>
      </c>
      <c r="AM86" s="1" t="s">
        <v>91</v>
      </c>
      <c r="AT86" s="23" t="s">
        <v>127</v>
      </c>
      <c r="AU86" s="24">
        <f>AM56</f>
        <v>27495000000</v>
      </c>
    </row>
    <row r="87" spans="1:47" ht="20" x14ac:dyDescent="0.25">
      <c r="A87" s="6" t="s">
        <v>73</v>
      </c>
      <c r="B87" s="10" t="s">
        <v>91</v>
      </c>
      <c r="C87" s="10" t="s">
        <v>91</v>
      </c>
      <c r="D87" s="10" t="s">
        <v>91</v>
      </c>
      <c r="E87" s="10" t="s">
        <v>91</v>
      </c>
      <c r="F87" s="10">
        <v>907000000</v>
      </c>
      <c r="G87" s="10">
        <v>820000000</v>
      </c>
      <c r="H87" s="10">
        <v>641000000</v>
      </c>
      <c r="I87" s="10">
        <v>503000000</v>
      </c>
      <c r="J87" s="10">
        <v>1405000000</v>
      </c>
      <c r="K87" s="10">
        <v>1757000000</v>
      </c>
      <c r="L87" s="10">
        <v>2190000000</v>
      </c>
      <c r="M87" s="10">
        <v>1782000000</v>
      </c>
      <c r="N87" s="10">
        <v>2096000000</v>
      </c>
      <c r="O87" s="10">
        <v>1778000000</v>
      </c>
      <c r="P87" s="10">
        <v>2570000000</v>
      </c>
      <c r="Q87" s="10">
        <v>2059000000</v>
      </c>
      <c r="R87" s="10">
        <v>1987000000</v>
      </c>
      <c r="S87" s="10">
        <v>2366000000</v>
      </c>
      <c r="T87" s="10">
        <v>2066000000</v>
      </c>
      <c r="U87" s="10">
        <v>-3991000000</v>
      </c>
      <c r="V87" s="10">
        <v>3113000000</v>
      </c>
      <c r="W87" s="10">
        <v>5799000000</v>
      </c>
      <c r="X87" s="10">
        <v>7935000000</v>
      </c>
      <c r="Y87" s="10">
        <v>4787000000</v>
      </c>
      <c r="Z87" s="10">
        <v>6343000000</v>
      </c>
      <c r="AA87" s="10">
        <v>5009000000</v>
      </c>
      <c r="AB87" s="10">
        <v>7010000000</v>
      </c>
      <c r="AC87" s="10">
        <v>5241000000</v>
      </c>
      <c r="AD87" s="10">
        <v>10191000000</v>
      </c>
      <c r="AE87" s="10">
        <v>8057000000</v>
      </c>
      <c r="AF87" s="10">
        <v>6675000000</v>
      </c>
      <c r="AG87" s="10">
        <v>5608000000</v>
      </c>
      <c r="AH87" s="10">
        <v>5702000000</v>
      </c>
      <c r="AI87" s="10">
        <v>6558000000</v>
      </c>
      <c r="AJ87" s="10">
        <v>6912000000</v>
      </c>
      <c r="AK87" s="10">
        <v>6327000000</v>
      </c>
      <c r="AL87" s="10">
        <v>7198000000</v>
      </c>
      <c r="AM87" s="10">
        <v>7766000000</v>
      </c>
      <c r="AT87" s="23" t="s">
        <v>128</v>
      </c>
      <c r="AU87" s="24">
        <f>AM61</f>
        <v>9498000000</v>
      </c>
    </row>
    <row r="88" spans="1:47" ht="20" x14ac:dyDescent="0.25">
      <c r="A88" s="5" t="s">
        <v>74</v>
      </c>
      <c r="B88" s="1" t="s">
        <v>91</v>
      </c>
      <c r="C88" s="1" t="s">
        <v>91</v>
      </c>
      <c r="D88" s="1" t="s">
        <v>91</v>
      </c>
      <c r="E88" s="1" t="s">
        <v>91</v>
      </c>
      <c r="F88" s="1">
        <v>-1089000000</v>
      </c>
      <c r="G88" s="1">
        <v>-1039000000</v>
      </c>
      <c r="H88" s="1">
        <v>-774000000</v>
      </c>
      <c r="I88" s="1">
        <v>-640000000</v>
      </c>
      <c r="J88" s="1">
        <v>-632000000</v>
      </c>
      <c r="K88" s="1">
        <v>-694000000</v>
      </c>
      <c r="L88" s="1">
        <v>-679000000</v>
      </c>
      <c r="M88" s="1">
        <v>-771000000</v>
      </c>
      <c r="N88" s="1">
        <v>-1106000000</v>
      </c>
      <c r="O88" s="1">
        <v>-1269000000</v>
      </c>
      <c r="P88" s="1">
        <v>-1280000000</v>
      </c>
      <c r="Q88" s="1">
        <v>-1388000000</v>
      </c>
      <c r="R88" s="1">
        <v>-1968000000</v>
      </c>
      <c r="S88" s="1">
        <v>-1773000000</v>
      </c>
      <c r="T88" s="1">
        <v>-1765000000</v>
      </c>
      <c r="U88" s="1">
        <v>-1188000000</v>
      </c>
      <c r="V88" s="1">
        <v>-1214000000</v>
      </c>
      <c r="W88" s="1">
        <v>-1082000000</v>
      </c>
      <c r="X88" s="1">
        <v>-1340000000</v>
      </c>
      <c r="Y88" s="1">
        <v>-1566000000</v>
      </c>
      <c r="Z88" s="1">
        <v>-968000000</v>
      </c>
      <c r="AA88" s="1">
        <v>-1011000000</v>
      </c>
      <c r="AB88" s="1">
        <v>-1409000000</v>
      </c>
      <c r="AC88" s="1">
        <v>-1726000000</v>
      </c>
      <c r="AD88" s="1">
        <v>-1924000000</v>
      </c>
      <c r="AE88" s="1">
        <v>-1840000000</v>
      </c>
      <c r="AF88" s="1">
        <v>-1873000000</v>
      </c>
      <c r="AG88" s="1">
        <v>-1819000000</v>
      </c>
      <c r="AH88" s="1">
        <v>-1438000000</v>
      </c>
      <c r="AI88" s="1">
        <v>-1640000000</v>
      </c>
      <c r="AJ88" s="1">
        <v>-1613000000</v>
      </c>
      <c r="AK88" s="1">
        <v>-1137000000</v>
      </c>
      <c r="AL88" s="1">
        <v>-1303000000</v>
      </c>
      <c r="AM88" s="1">
        <v>-1303000000</v>
      </c>
      <c r="AT88" s="31" t="s">
        <v>129</v>
      </c>
      <c r="AU88" s="32">
        <f>AU85/(AU86+AU87)</f>
        <v>1.5273159786986727E-2</v>
      </c>
    </row>
    <row r="89" spans="1:47" ht="20" customHeight="1" x14ac:dyDescent="0.25">
      <c r="A89" s="14" t="s">
        <v>104</v>
      </c>
      <c r="B89" s="15" t="e">
        <f t="shared" ref="B89:AM89" si="19">(-1*B88)/B3</f>
        <v>#VALUE!</v>
      </c>
      <c r="C89" s="15" t="e">
        <f t="shared" si="19"/>
        <v>#VALUE!</v>
      </c>
      <c r="D89" s="15" t="e">
        <f t="shared" si="19"/>
        <v>#VALUE!</v>
      </c>
      <c r="E89" s="15" t="e">
        <f t="shared" si="19"/>
        <v>#VALUE!</v>
      </c>
      <c r="F89" s="15">
        <f t="shared" si="19"/>
        <v>9.7878842351249329E-2</v>
      </c>
      <c r="G89" s="15">
        <f t="shared" si="19"/>
        <v>9.0853445260580618E-2</v>
      </c>
      <c r="H89" s="15">
        <f t="shared" si="19"/>
        <v>7.6016499705362409E-2</v>
      </c>
      <c r="I89" s="15">
        <f t="shared" si="19"/>
        <v>6.2782028644300575E-2</v>
      </c>
      <c r="J89" s="15">
        <f t="shared" si="19"/>
        <v>5.4412397761515283E-2</v>
      </c>
      <c r="K89" s="15">
        <f t="shared" si="19"/>
        <v>4.8436627582356229E-2</v>
      </c>
      <c r="L89" s="15">
        <f t="shared" si="19"/>
        <v>4.2247386759581881E-2</v>
      </c>
      <c r="M89" s="15">
        <f t="shared" si="19"/>
        <v>4.6665052657063312E-2</v>
      </c>
      <c r="N89" s="15">
        <f t="shared" si="19"/>
        <v>5.8441215323645969E-2</v>
      </c>
      <c r="O89" s="15">
        <f t="shared" si="19"/>
        <v>6.0494827668398719E-2</v>
      </c>
      <c r="P89" s="15">
        <f t="shared" si="19"/>
        <v>6.4968023550908541E-2</v>
      </c>
      <c r="Q89" s="15">
        <f t="shared" si="19"/>
        <v>6.8798017348203219E-2</v>
      </c>
      <c r="R89" s="15">
        <f t="shared" si="19"/>
        <v>9.6234718826405871E-2</v>
      </c>
      <c r="S89" s="15">
        <f t="shared" si="19"/>
        <v>8.7981341802302507E-2</v>
      </c>
      <c r="T89" s="15">
        <f t="shared" si="19"/>
        <v>7.7538110090937043E-2</v>
      </c>
      <c r="U89" s="15">
        <f t="shared" si="19"/>
        <v>3.9271429043667976E-2</v>
      </c>
      <c r="V89" s="15">
        <f t="shared" si="19"/>
        <v>3.3407633671812653E-2</v>
      </c>
      <c r="W89" s="15">
        <f t="shared" si="19"/>
        <v>2.6061613315027578E-2</v>
      </c>
      <c r="X89" s="15">
        <f t="shared" si="19"/>
        <v>2.9805596334356511E-2</v>
      </c>
      <c r="Y89" s="15">
        <f t="shared" si="19"/>
        <v>3.0512041150339023E-2</v>
      </c>
      <c r="Z89" s="15">
        <f t="shared" si="19"/>
        <v>2.9880232127423138E-2</v>
      </c>
      <c r="AA89" s="15">
        <f t="shared" si="19"/>
        <v>2.3739081431389124E-2</v>
      </c>
      <c r="AB89" s="15">
        <f t="shared" si="19"/>
        <v>2.3429445608433935E-2</v>
      </c>
      <c r="AC89" s="15">
        <f t="shared" si="19"/>
        <v>2.6201138519924099E-2</v>
      </c>
      <c r="AD89" s="15">
        <f t="shared" si="19"/>
        <v>3.4569498346988643E-2</v>
      </c>
      <c r="AE89" s="15">
        <f t="shared" si="19"/>
        <v>3.3342997970426211E-2</v>
      </c>
      <c r="AF89" s="15">
        <f t="shared" si="19"/>
        <v>3.9841739167428898E-2</v>
      </c>
      <c r="AG89" s="15">
        <f t="shared" si="19"/>
        <v>4.7201390871110881E-2</v>
      </c>
      <c r="AH89" s="15">
        <f t="shared" si="19"/>
        <v>3.1630812546742333E-2</v>
      </c>
      <c r="AI89" s="15">
        <f t="shared" si="19"/>
        <v>2.996966485143087E-2</v>
      </c>
      <c r="AJ89" s="15">
        <f t="shared" si="19"/>
        <v>2.9981412639405205E-2</v>
      </c>
      <c r="AK89" s="15">
        <f t="shared" si="19"/>
        <v>2.7234837597010637E-2</v>
      </c>
      <c r="AL89" s="15">
        <f t="shared" si="19"/>
        <v>2.556355574738577E-2</v>
      </c>
      <c r="AM89" s="15">
        <f t="shared" si="19"/>
        <v>2.1926060544870177E-2</v>
      </c>
      <c r="AT89" s="23" t="s">
        <v>105</v>
      </c>
      <c r="AU89" s="24">
        <f>AM27</f>
        <v>2067000000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-302000000</v>
      </c>
      <c r="Q90" s="1" t="s">
        <v>91</v>
      </c>
      <c r="R90" s="1" t="s">
        <v>91</v>
      </c>
      <c r="S90" s="1" t="s">
        <v>91</v>
      </c>
      <c r="T90" s="1" t="s">
        <v>91</v>
      </c>
      <c r="U90" s="1">
        <v>-290000000</v>
      </c>
      <c r="V90" s="1">
        <v>-13000000</v>
      </c>
      <c r="W90" s="1">
        <v>-513000000</v>
      </c>
      <c r="X90" s="1">
        <v>-229000000</v>
      </c>
      <c r="Y90" s="1">
        <v>-117000000</v>
      </c>
      <c r="Z90" s="1">
        <v>-19000000</v>
      </c>
      <c r="AA90" s="1">
        <v>-1126000000</v>
      </c>
      <c r="AB90" s="1">
        <v>-7808000000</v>
      </c>
      <c r="AC90" s="1">
        <v>1199000000</v>
      </c>
      <c r="AD90" s="1">
        <v>365000000</v>
      </c>
      <c r="AE90" s="1">
        <v>199000000</v>
      </c>
      <c r="AF90" s="1">
        <v>178000000</v>
      </c>
      <c r="AG90" s="1" t="s">
        <v>91</v>
      </c>
      <c r="AH90" s="1">
        <v>100000000</v>
      </c>
      <c r="AI90" s="1">
        <v>16000000</v>
      </c>
      <c r="AJ90" s="1">
        <v>41000000</v>
      </c>
      <c r="AK90" s="1">
        <v>25000000</v>
      </c>
      <c r="AL90" s="1">
        <v>36000000</v>
      </c>
      <c r="AM90" s="1">
        <v>-87000000</v>
      </c>
      <c r="AT90" s="23" t="s">
        <v>19</v>
      </c>
      <c r="AU90" s="24">
        <f>AM25</f>
        <v>8772000000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v>-338000000</v>
      </c>
      <c r="W91" s="1">
        <v>-681000000</v>
      </c>
      <c r="X91" s="1">
        <v>-485000000</v>
      </c>
      <c r="Y91" s="1">
        <v>-339000000</v>
      </c>
      <c r="Z91" s="1">
        <v>-349000000</v>
      </c>
      <c r="AA91" s="1">
        <v>-217000000</v>
      </c>
      <c r="AB91" s="1">
        <v>-336000000</v>
      </c>
      <c r="AC91" s="1">
        <v>-1020000000</v>
      </c>
      <c r="AD91" s="1">
        <v>-597000000</v>
      </c>
      <c r="AE91" s="1">
        <v>-855000000</v>
      </c>
      <c r="AF91" s="1">
        <v>-885000000</v>
      </c>
      <c r="AG91" s="1">
        <v>-582000000</v>
      </c>
      <c r="AH91" s="1">
        <v>-1107000000</v>
      </c>
      <c r="AI91" s="1">
        <v>-898000000</v>
      </c>
      <c r="AJ91" s="1">
        <v>-599000000</v>
      </c>
      <c r="AK91" s="1">
        <v>-749000000</v>
      </c>
      <c r="AL91" s="1">
        <v>-2256000000</v>
      </c>
      <c r="AM91" s="1">
        <v>-3077000000</v>
      </c>
      <c r="AT91" s="31" t="s">
        <v>130</v>
      </c>
      <c r="AU91" s="32">
        <f>AU89/AU90</f>
        <v>0.23563611491108072</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v>290000000</v>
      </c>
      <c r="V92" s="1">
        <v>257000000</v>
      </c>
      <c r="W92" s="1">
        <v>539000000</v>
      </c>
      <c r="X92" s="1">
        <v>282000000</v>
      </c>
      <c r="Y92" s="1">
        <v>357000000</v>
      </c>
      <c r="Z92" s="1">
        <v>291000000</v>
      </c>
      <c r="AA92" s="1">
        <v>228000000</v>
      </c>
      <c r="AB92" s="1">
        <v>247000000</v>
      </c>
      <c r="AC92" s="1">
        <v>306000000</v>
      </c>
      <c r="AD92" s="1">
        <v>449000000</v>
      </c>
      <c r="AE92" s="1">
        <v>810000000</v>
      </c>
      <c r="AF92" s="1">
        <v>351000000</v>
      </c>
      <c r="AG92" s="1">
        <v>694000000</v>
      </c>
      <c r="AH92" s="1">
        <v>932000000</v>
      </c>
      <c r="AI92" s="1">
        <v>442000000</v>
      </c>
      <c r="AJ92" s="1">
        <v>529000000</v>
      </c>
      <c r="AK92" s="1">
        <v>345000000</v>
      </c>
      <c r="AL92" s="1">
        <v>785000000</v>
      </c>
      <c r="AM92" s="1">
        <v>2384000000</v>
      </c>
      <c r="AT92" s="33" t="s">
        <v>131</v>
      </c>
      <c r="AU92" s="34">
        <f>AU88*(1-AU91)</f>
        <v>1.1674251752365026E-2</v>
      </c>
    </row>
    <row r="93" spans="1:47" ht="19" x14ac:dyDescent="0.25">
      <c r="A93" s="5" t="s">
        <v>78</v>
      </c>
      <c r="B93" s="1" t="s">
        <v>91</v>
      </c>
      <c r="C93" s="1" t="s">
        <v>91</v>
      </c>
      <c r="D93" s="1" t="s">
        <v>91</v>
      </c>
      <c r="E93" s="1" t="s">
        <v>91</v>
      </c>
      <c r="F93" s="1">
        <v>-259000000</v>
      </c>
      <c r="G93" s="1">
        <v>-417000000</v>
      </c>
      <c r="H93" s="1">
        <v>-270000000</v>
      </c>
      <c r="I93" s="1">
        <v>-283000000</v>
      </c>
      <c r="J93" s="1">
        <v>-748000000</v>
      </c>
      <c r="K93" s="1">
        <v>-818000000</v>
      </c>
      <c r="L93" s="1">
        <v>-1070000000</v>
      </c>
      <c r="M93" s="1">
        <v>-1613000000</v>
      </c>
      <c r="N93" s="1">
        <v>-1435000000</v>
      </c>
      <c r="O93" s="1">
        <v>-3311000000</v>
      </c>
      <c r="P93" s="1">
        <v>-1438000000</v>
      </c>
      <c r="Q93" s="1">
        <v>-1365000000</v>
      </c>
      <c r="R93" s="1">
        <v>-959000000</v>
      </c>
      <c r="S93" s="1">
        <v>-935000000</v>
      </c>
      <c r="T93" s="1">
        <v>-796000000</v>
      </c>
      <c r="U93" s="1">
        <v>3265000000</v>
      </c>
      <c r="V93" s="1">
        <v>-2217000000</v>
      </c>
      <c r="W93" s="1">
        <v>-2059000000</v>
      </c>
      <c r="X93" s="1">
        <v>-2636000000</v>
      </c>
      <c r="Y93" s="1">
        <v>-4631000000</v>
      </c>
      <c r="Z93" s="1">
        <v>2047000000</v>
      </c>
      <c r="AA93" s="1">
        <v>531000000</v>
      </c>
      <c r="AB93" s="1">
        <v>-2121000000</v>
      </c>
      <c r="AC93" s="1">
        <v>-4949000000</v>
      </c>
      <c r="AD93" s="1">
        <v>-3339000000</v>
      </c>
      <c r="AE93" s="1">
        <v>-1941000000</v>
      </c>
      <c r="AF93" s="1">
        <v>-1288000000</v>
      </c>
      <c r="AG93" s="1">
        <v>-53000000</v>
      </c>
      <c r="AH93" s="1">
        <v>519000000</v>
      </c>
      <c r="AI93" s="1">
        <v>-1132000000</v>
      </c>
      <c r="AJ93" s="1">
        <v>-286000000</v>
      </c>
      <c r="AK93" s="1">
        <v>31000000</v>
      </c>
      <c r="AL93" s="1">
        <v>-1649000000</v>
      </c>
      <c r="AM93" s="1">
        <v>-458000000</v>
      </c>
      <c r="AT93" s="62" t="s">
        <v>132</v>
      </c>
      <c r="AU93" s="63"/>
    </row>
    <row r="94" spans="1:47" ht="20" x14ac:dyDescent="0.25">
      <c r="A94" s="6" t="s">
        <v>79</v>
      </c>
      <c r="B94" s="10" t="s">
        <v>91</v>
      </c>
      <c r="C94" s="10" t="s">
        <v>91</v>
      </c>
      <c r="D94" s="10" t="s">
        <v>91</v>
      </c>
      <c r="E94" s="10" t="s">
        <v>91</v>
      </c>
      <c r="F94" s="10">
        <v>-1348000000</v>
      </c>
      <c r="G94" s="10">
        <v>-1456000000</v>
      </c>
      <c r="H94" s="10">
        <v>-1044000000</v>
      </c>
      <c r="I94" s="10">
        <v>-923000000</v>
      </c>
      <c r="J94" s="10">
        <v>-1380000000</v>
      </c>
      <c r="K94" s="10">
        <v>-1512000000</v>
      </c>
      <c r="L94" s="10">
        <v>-1749000000</v>
      </c>
      <c r="M94" s="10">
        <v>-2384000000</v>
      </c>
      <c r="N94" s="10">
        <v>-2541000000</v>
      </c>
      <c r="O94" s="10">
        <v>-4580000000</v>
      </c>
      <c r="P94" s="10">
        <v>-3020000000</v>
      </c>
      <c r="Q94" s="10">
        <v>-2753000000</v>
      </c>
      <c r="R94" s="10">
        <v>-2927000000</v>
      </c>
      <c r="S94" s="10">
        <v>-2708000000</v>
      </c>
      <c r="T94" s="10">
        <v>-2561000000</v>
      </c>
      <c r="U94" s="10">
        <v>2077000000</v>
      </c>
      <c r="V94" s="10">
        <v>-3525000000</v>
      </c>
      <c r="W94" s="10">
        <v>-3796000000</v>
      </c>
      <c r="X94" s="10">
        <v>-4408000000</v>
      </c>
      <c r="Y94" s="10">
        <v>-6296000000</v>
      </c>
      <c r="Z94" s="10">
        <v>1002000000</v>
      </c>
      <c r="AA94" s="10">
        <v>-1595000000</v>
      </c>
      <c r="AB94" s="10">
        <v>-11427000000</v>
      </c>
      <c r="AC94" s="10">
        <v>-6190000000</v>
      </c>
      <c r="AD94" s="10">
        <v>-5046000000</v>
      </c>
      <c r="AE94" s="10">
        <v>-3627000000</v>
      </c>
      <c r="AF94" s="10">
        <v>-3517000000</v>
      </c>
      <c r="AG94" s="10">
        <v>-1760000000</v>
      </c>
      <c r="AH94" s="10">
        <v>-994000000</v>
      </c>
      <c r="AI94" s="10">
        <v>-3212000000</v>
      </c>
      <c r="AJ94" s="10">
        <v>-1928000000</v>
      </c>
      <c r="AK94" s="10">
        <v>-1485000000</v>
      </c>
      <c r="AL94" s="10">
        <v>-3084000000</v>
      </c>
      <c r="AM94" s="10">
        <v>-2541000000</v>
      </c>
      <c r="AT94" s="23" t="s">
        <v>133</v>
      </c>
      <c r="AU94" s="35">
        <v>4.095E-2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v>-3008000000</v>
      </c>
      <c r="V95" s="1">
        <v>-11620000000</v>
      </c>
      <c r="W95" s="1">
        <v>-10375000000</v>
      </c>
      <c r="X95" s="1">
        <v>-10888000000</v>
      </c>
      <c r="Y95" s="1">
        <v>-14439000000</v>
      </c>
      <c r="Z95" s="1">
        <v>-12687000000</v>
      </c>
      <c r="AA95" s="1">
        <v>-12461000000</v>
      </c>
      <c r="AB95" s="1">
        <v>-10593000000</v>
      </c>
      <c r="AC95" s="1">
        <v>-11099000000</v>
      </c>
      <c r="AD95" s="1">
        <v>-10870000000</v>
      </c>
      <c r="AE95" s="1">
        <v>-9248000000</v>
      </c>
      <c r="AF95" s="1">
        <v>-8292000000</v>
      </c>
      <c r="AG95" s="1">
        <v>-6565000000</v>
      </c>
      <c r="AH95" s="1">
        <v>-8384000000</v>
      </c>
      <c r="AI95" s="1">
        <v>-7829000000</v>
      </c>
      <c r="AJ95" s="1">
        <v>-8297000000</v>
      </c>
      <c r="AK95" s="1">
        <v>-8237000000</v>
      </c>
      <c r="AL95" s="1">
        <v>-9796000000</v>
      </c>
      <c r="AM95" s="1">
        <v>-7728000000</v>
      </c>
      <c r="AT95" s="36" t="s">
        <v>134</v>
      </c>
      <c r="AU95" s="37" cm="1">
        <f t="array" ref="AU95">_FV(A1,"Beta")</f>
        <v>1.0842000000000001</v>
      </c>
    </row>
    <row r="96" spans="1:47" ht="20" x14ac:dyDescent="0.25">
      <c r="A96" s="5" t="s">
        <v>81</v>
      </c>
      <c r="B96" s="1" t="s">
        <v>91</v>
      </c>
      <c r="C96" s="1" t="s">
        <v>91</v>
      </c>
      <c r="D96" s="1" t="s">
        <v>91</v>
      </c>
      <c r="E96" s="1" t="s">
        <v>91</v>
      </c>
      <c r="F96" s="1">
        <v>1000000</v>
      </c>
      <c r="G96" s="1">
        <v>2000000</v>
      </c>
      <c r="H96" s="1" t="s">
        <v>91</v>
      </c>
      <c r="I96" s="1">
        <v>1000000</v>
      </c>
      <c r="J96" s="1" t="s">
        <v>91</v>
      </c>
      <c r="K96" s="1">
        <v>12000000</v>
      </c>
      <c r="L96" s="1">
        <v>11000000</v>
      </c>
      <c r="M96" s="1">
        <v>10000000</v>
      </c>
      <c r="N96" s="1">
        <v>11000000</v>
      </c>
      <c r="O96" s="1">
        <v>6000000</v>
      </c>
      <c r="P96" s="1">
        <v>11000000</v>
      </c>
      <c r="Q96" s="1">
        <v>4000000</v>
      </c>
      <c r="R96" s="1">
        <v>6000000</v>
      </c>
      <c r="S96" s="1">
        <v>10000000</v>
      </c>
      <c r="T96" s="1">
        <v>157000000</v>
      </c>
      <c r="U96" s="1">
        <v>317000000</v>
      </c>
      <c r="V96" s="1">
        <v>482000000</v>
      </c>
      <c r="W96" s="1">
        <v>414000000</v>
      </c>
      <c r="X96" s="1">
        <v>328000000</v>
      </c>
      <c r="Y96" s="1">
        <v>135000000</v>
      </c>
      <c r="Z96" s="1">
        <v>89000000</v>
      </c>
      <c r="AA96" s="1">
        <v>296000000</v>
      </c>
      <c r="AB96" s="1">
        <v>123000000</v>
      </c>
      <c r="AC96" s="1">
        <v>52000000</v>
      </c>
      <c r="AD96" s="1">
        <v>128000000</v>
      </c>
      <c r="AE96" s="1">
        <v>239000000</v>
      </c>
      <c r="AF96" s="1">
        <v>33000000</v>
      </c>
      <c r="AG96" s="1" t="s">
        <v>91</v>
      </c>
      <c r="AH96" s="1">
        <v>566000000</v>
      </c>
      <c r="AI96" s="1">
        <v>313000000</v>
      </c>
      <c r="AJ96" s="1">
        <v>238000000</v>
      </c>
      <c r="AK96" s="1">
        <v>229000000</v>
      </c>
      <c r="AL96" s="1">
        <v>135000000</v>
      </c>
      <c r="AM96" s="1">
        <v>51000000</v>
      </c>
      <c r="AT96" s="23" t="s">
        <v>135</v>
      </c>
      <c r="AU96" s="35">
        <v>8.4000000000000005E-2</v>
      </c>
    </row>
    <row r="97" spans="1:47" ht="20" x14ac:dyDescent="0.25">
      <c r="A97" s="5" t="s">
        <v>82</v>
      </c>
      <c r="B97" s="1" t="s">
        <v>91</v>
      </c>
      <c r="C97" s="1" t="s">
        <v>91</v>
      </c>
      <c r="D97" s="1" t="s">
        <v>91</v>
      </c>
      <c r="E97" s="1" t="s">
        <v>91</v>
      </c>
      <c r="F97" s="1">
        <v>-9000000</v>
      </c>
      <c r="G97" s="1">
        <v>-32000000</v>
      </c>
      <c r="H97" s="1" t="s">
        <v>91</v>
      </c>
      <c r="I97" s="1" t="s">
        <v>91</v>
      </c>
      <c r="J97" s="1" t="s">
        <v>91</v>
      </c>
      <c r="K97" s="1">
        <v>-240000000</v>
      </c>
      <c r="L97" s="1">
        <v>-427000000</v>
      </c>
      <c r="M97" s="1">
        <v>-303000000</v>
      </c>
      <c r="N97" s="1">
        <v>-706000000</v>
      </c>
      <c r="O97" s="1">
        <v>-567000000</v>
      </c>
      <c r="P97" s="1">
        <v>-260000000</v>
      </c>
      <c r="Q97" s="1">
        <v>-412000000</v>
      </c>
      <c r="R97" s="1">
        <v>-43000000</v>
      </c>
      <c r="S97" s="1" t="s">
        <v>91</v>
      </c>
      <c r="T97" s="1">
        <v>-405000000</v>
      </c>
      <c r="U97" s="1">
        <v>-539000000</v>
      </c>
      <c r="V97" s="1">
        <v>-1684000000</v>
      </c>
      <c r="W97" s="1">
        <v>-3208000000</v>
      </c>
      <c r="X97" s="1">
        <v>-2405000000</v>
      </c>
      <c r="Y97" s="1">
        <v>-1800000000</v>
      </c>
      <c r="Z97" s="1" t="s">
        <v>91</v>
      </c>
      <c r="AA97" s="1" t="s">
        <v>91</v>
      </c>
      <c r="AB97" s="1">
        <v>-8000000</v>
      </c>
      <c r="AC97" s="1" t="s">
        <v>91</v>
      </c>
      <c r="AD97" s="1">
        <v>-2000000000</v>
      </c>
      <c r="AE97" s="1">
        <v>-4238000000</v>
      </c>
      <c r="AF97" s="1">
        <v>-2025000000</v>
      </c>
      <c r="AG97" s="1">
        <v>-23000000</v>
      </c>
      <c r="AH97" s="1" t="s">
        <v>91</v>
      </c>
      <c r="AI97" s="1">
        <v>-3798000000</v>
      </c>
      <c r="AJ97" s="1">
        <v>-4047000000</v>
      </c>
      <c r="AK97" s="1">
        <v>-1130000000</v>
      </c>
      <c r="AL97" s="1">
        <v>-2668000000</v>
      </c>
      <c r="AM97" s="1">
        <v>-4230000000</v>
      </c>
      <c r="AT97" s="33" t="s">
        <v>136</v>
      </c>
      <c r="AU97" s="34">
        <f>(AU94)+((AU95)*(AU96-AU94))</f>
        <v>8.7624810000000011E-2</v>
      </c>
    </row>
    <row r="98" spans="1:47" ht="19" x14ac:dyDescent="0.25">
      <c r="A98" s="5" t="s">
        <v>83</v>
      </c>
      <c r="B98" s="1" t="s">
        <v>91</v>
      </c>
      <c r="C98" s="1" t="s">
        <v>91</v>
      </c>
      <c r="D98" s="1" t="s">
        <v>91</v>
      </c>
      <c r="E98" s="1" t="s">
        <v>91</v>
      </c>
      <c r="F98" s="1">
        <v>-121000000</v>
      </c>
      <c r="G98" s="1">
        <v>-122000000</v>
      </c>
      <c r="H98" s="1">
        <v>-121000000</v>
      </c>
      <c r="I98" s="1">
        <v>-60000000</v>
      </c>
      <c r="J98" s="1">
        <v>-61000000</v>
      </c>
      <c r="K98" s="1">
        <v>-91000000</v>
      </c>
      <c r="L98" s="1">
        <v>-239000000</v>
      </c>
      <c r="M98" s="1">
        <v>-289000000</v>
      </c>
      <c r="N98" s="1">
        <v>-338000000</v>
      </c>
      <c r="O98" s="1">
        <v>-400000000</v>
      </c>
      <c r="P98" s="1">
        <v>-445000000</v>
      </c>
      <c r="Q98" s="1">
        <v>-462000000</v>
      </c>
      <c r="R98" s="1">
        <v>-474000000</v>
      </c>
      <c r="S98" s="1">
        <v>-481000000</v>
      </c>
      <c r="T98" s="1">
        <v>-491000000</v>
      </c>
      <c r="U98" s="1">
        <v>-534000000</v>
      </c>
      <c r="V98" s="1">
        <v>-618000000</v>
      </c>
      <c r="W98" s="1">
        <v>-726000000</v>
      </c>
      <c r="X98" s="1">
        <v>-845000000</v>
      </c>
      <c r="Y98" s="1">
        <v>-953000000</v>
      </c>
      <c r="Z98" s="1">
        <v>-1029000000</v>
      </c>
      <c r="AA98" s="1">
        <v>-1084000000</v>
      </c>
      <c r="AB98" s="1">
        <v>-1159000000</v>
      </c>
      <c r="AC98" s="1">
        <v>-1617000000</v>
      </c>
      <c r="AD98" s="1">
        <v>-1111000000</v>
      </c>
      <c r="AE98" s="1">
        <v>-1620000000</v>
      </c>
      <c r="AF98" s="1">
        <v>-1757000000</v>
      </c>
      <c r="AG98" s="1">
        <v>-1799000000</v>
      </c>
      <c r="AH98" s="1">
        <v>-1831000000</v>
      </c>
      <c r="AI98" s="1">
        <v>-1951000000</v>
      </c>
      <c r="AJ98" s="1">
        <v>-2132000000</v>
      </c>
      <c r="AK98" s="1">
        <v>-2243000000</v>
      </c>
      <c r="AL98" s="1">
        <v>-2332000000</v>
      </c>
      <c r="AM98" s="1">
        <v>-2440000000</v>
      </c>
      <c r="AT98" s="62" t="s">
        <v>137</v>
      </c>
      <c r="AU98" s="63"/>
    </row>
    <row r="99" spans="1:47" ht="20" x14ac:dyDescent="0.25">
      <c r="A99" s="5" t="s">
        <v>84</v>
      </c>
      <c r="B99" s="1" t="s">
        <v>91</v>
      </c>
      <c r="C99" s="1" t="s">
        <v>91</v>
      </c>
      <c r="D99" s="1" t="s">
        <v>91</v>
      </c>
      <c r="E99" s="1" t="s">
        <v>91</v>
      </c>
      <c r="F99" s="1">
        <v>700000000</v>
      </c>
      <c r="G99" s="1">
        <v>775000000</v>
      </c>
      <c r="H99" s="1">
        <v>518000000</v>
      </c>
      <c r="I99" s="1">
        <v>489000000</v>
      </c>
      <c r="J99" s="1" t="s">
        <v>91</v>
      </c>
      <c r="K99" s="1">
        <v>411000000</v>
      </c>
      <c r="L99" s="1">
        <v>447000000</v>
      </c>
      <c r="M99" s="1">
        <v>1015000000</v>
      </c>
      <c r="N99" s="1">
        <v>1305000000</v>
      </c>
      <c r="O99" s="1">
        <v>3825000000</v>
      </c>
      <c r="P99" s="1">
        <v>1355000000</v>
      </c>
      <c r="Q99" s="1">
        <v>1413000000</v>
      </c>
      <c r="R99" s="1">
        <v>1529000000</v>
      </c>
      <c r="S99" s="1">
        <v>696000000</v>
      </c>
      <c r="T99" s="1">
        <v>1252000000</v>
      </c>
      <c r="U99" s="1">
        <v>5638000000</v>
      </c>
      <c r="V99" s="1">
        <v>14593000000</v>
      </c>
      <c r="W99" s="1">
        <v>11302000000</v>
      </c>
      <c r="X99" s="1">
        <v>10841000000</v>
      </c>
      <c r="Y99" s="1">
        <v>20022000000</v>
      </c>
      <c r="Z99" s="1">
        <v>8412000000</v>
      </c>
      <c r="AA99" s="1">
        <v>8636000000</v>
      </c>
      <c r="AB99" s="1">
        <v>15603000000</v>
      </c>
      <c r="AC99" s="1">
        <v>16213000000</v>
      </c>
      <c r="AD99" s="1">
        <v>9342000000</v>
      </c>
      <c r="AE99" s="1">
        <v>11871000000</v>
      </c>
      <c r="AF99" s="1">
        <v>8171000000</v>
      </c>
      <c r="AG99" s="1">
        <v>5275000000</v>
      </c>
      <c r="AH99" s="1">
        <v>5996000000</v>
      </c>
      <c r="AI99" s="1">
        <v>9615000000</v>
      </c>
      <c r="AJ99" s="1">
        <v>9700000000</v>
      </c>
      <c r="AK99" s="1">
        <v>7626000000</v>
      </c>
      <c r="AL99" s="1">
        <v>10473000000</v>
      </c>
      <c r="AM99" s="1">
        <v>7066000000</v>
      </c>
      <c r="AT99" s="23" t="s">
        <v>138</v>
      </c>
      <c r="AU99" s="24">
        <f>AU86+AU87</f>
        <v>36993000000</v>
      </c>
    </row>
    <row r="100" spans="1:47" ht="20" x14ac:dyDescent="0.25">
      <c r="A100" s="6" t="s">
        <v>85</v>
      </c>
      <c r="B100" s="10" t="s">
        <v>91</v>
      </c>
      <c r="C100" s="10" t="s">
        <v>91</v>
      </c>
      <c r="D100" s="10" t="s">
        <v>91</v>
      </c>
      <c r="E100" s="10" t="s">
        <v>91</v>
      </c>
      <c r="F100" s="10">
        <v>571000000</v>
      </c>
      <c r="G100" s="10">
        <v>623000000</v>
      </c>
      <c r="H100" s="10">
        <v>397000000</v>
      </c>
      <c r="I100" s="10">
        <v>430000000</v>
      </c>
      <c r="J100" s="10">
        <v>-61000000</v>
      </c>
      <c r="K100" s="10">
        <v>92000000</v>
      </c>
      <c r="L100" s="10">
        <v>-208000000</v>
      </c>
      <c r="M100" s="10">
        <v>433000000</v>
      </c>
      <c r="N100" s="10">
        <v>272000000</v>
      </c>
      <c r="O100" s="10">
        <v>2864000000</v>
      </c>
      <c r="P100" s="10">
        <v>661000000</v>
      </c>
      <c r="Q100" s="10">
        <v>543000000</v>
      </c>
      <c r="R100" s="10">
        <v>1018000000</v>
      </c>
      <c r="S100" s="10">
        <v>225000000</v>
      </c>
      <c r="T100" s="10">
        <v>513000000</v>
      </c>
      <c r="U100" s="10">
        <v>1874000000</v>
      </c>
      <c r="V100" s="10">
        <v>1153000000</v>
      </c>
      <c r="W100" s="10">
        <v>-2593000000</v>
      </c>
      <c r="X100" s="10">
        <v>-2969000000</v>
      </c>
      <c r="Y100" s="10">
        <v>2965000000</v>
      </c>
      <c r="Z100" s="10">
        <v>-5215000000</v>
      </c>
      <c r="AA100" s="10">
        <v>-4613000000</v>
      </c>
      <c r="AB100" s="10">
        <v>3966000000</v>
      </c>
      <c r="AC100" s="10">
        <v>3549000000</v>
      </c>
      <c r="AD100" s="10">
        <v>-4511000000</v>
      </c>
      <c r="AE100" s="10">
        <v>-2996000000</v>
      </c>
      <c r="AF100" s="10">
        <v>-3870000000</v>
      </c>
      <c r="AG100" s="10">
        <v>-3112000000</v>
      </c>
      <c r="AH100" s="10">
        <v>-3653000000</v>
      </c>
      <c r="AI100" s="10">
        <v>-3650000000</v>
      </c>
      <c r="AJ100" s="10">
        <v>-4538000000</v>
      </c>
      <c r="AK100" s="10">
        <v>-3755000000</v>
      </c>
      <c r="AL100" s="10">
        <v>-4188000000</v>
      </c>
      <c r="AM100" s="10">
        <v>-7281000000</v>
      </c>
      <c r="AT100" s="31" t="s">
        <v>139</v>
      </c>
      <c r="AU100" s="32">
        <f>AU99/AU103</f>
        <v>0.23440270614033051</v>
      </c>
    </row>
    <row r="101" spans="1:47" ht="20" x14ac:dyDescent="0.25">
      <c r="A101" s="5" t="s">
        <v>86</v>
      </c>
      <c r="B101" s="1" t="s">
        <v>91</v>
      </c>
      <c r="C101" s="1" t="s">
        <v>91</v>
      </c>
      <c r="D101" s="1" t="s">
        <v>91</v>
      </c>
      <c r="E101" s="1" t="s">
        <v>91</v>
      </c>
      <c r="F101" s="1">
        <v>-56000000</v>
      </c>
      <c r="G101" s="1">
        <v>-25000000</v>
      </c>
      <c r="H101" s="1" t="s">
        <v>91</v>
      </c>
      <c r="I101" s="1">
        <v>5000000</v>
      </c>
      <c r="J101" s="1" t="s">
        <v>91</v>
      </c>
      <c r="K101" s="1">
        <v>-1000000</v>
      </c>
      <c r="L101" s="1">
        <v>-14000000</v>
      </c>
      <c r="M101" s="1">
        <v>18000000</v>
      </c>
      <c r="N101" s="1">
        <v>-22000000</v>
      </c>
      <c r="O101" s="1">
        <v>6000000</v>
      </c>
      <c r="P101" s="1">
        <v>-23000000</v>
      </c>
      <c r="Q101" s="1">
        <v>-63000000</v>
      </c>
      <c r="R101" s="1">
        <v>-12000000</v>
      </c>
      <c r="S101" s="1">
        <v>26000000</v>
      </c>
      <c r="T101" s="1">
        <v>15000000</v>
      </c>
      <c r="U101" s="1">
        <v>143000000</v>
      </c>
      <c r="V101" s="1">
        <v>-78000000</v>
      </c>
      <c r="W101" s="1">
        <v>12000000</v>
      </c>
      <c r="X101" s="1">
        <v>34000000</v>
      </c>
      <c r="Y101" s="1">
        <v>158000000</v>
      </c>
      <c r="Z101" s="1">
        <v>1000000</v>
      </c>
      <c r="AA101" s="1">
        <v>-76000000</v>
      </c>
      <c r="AB101" s="1">
        <v>-84000000</v>
      </c>
      <c r="AC101" s="1">
        <v>-167000000</v>
      </c>
      <c r="AD101" s="1">
        <v>-43000000</v>
      </c>
      <c r="AE101" s="1">
        <v>-174000000</v>
      </c>
      <c r="AF101" s="1">
        <v>-169000000</v>
      </c>
      <c r="AG101" s="1">
        <v>-28000000</v>
      </c>
      <c r="AH101" s="1">
        <v>38000000</v>
      </c>
      <c r="AI101" s="1">
        <v>-126000000</v>
      </c>
      <c r="AJ101" s="1">
        <v>-44000000</v>
      </c>
      <c r="AK101" s="1">
        <v>-13000000</v>
      </c>
      <c r="AL101" s="1">
        <v>-29000000</v>
      </c>
      <c r="AM101" s="1">
        <v>-194000000</v>
      </c>
      <c r="AT101" s="36" t="s">
        <v>140</v>
      </c>
      <c r="AU101" s="38" cm="1">
        <f t="array" ref="AU101">_FV(A1,"Market cap",TRUE)</f>
        <v>120825143865</v>
      </c>
    </row>
    <row r="102" spans="1:47" ht="20" x14ac:dyDescent="0.25">
      <c r="A102" s="6" t="s">
        <v>87</v>
      </c>
      <c r="B102" s="10" t="s">
        <v>91</v>
      </c>
      <c r="C102" s="10" t="s">
        <v>91</v>
      </c>
      <c r="D102" s="10" t="s">
        <v>91</v>
      </c>
      <c r="E102" s="10" t="s">
        <v>91</v>
      </c>
      <c r="F102" s="10">
        <v>571000000</v>
      </c>
      <c r="G102" s="10">
        <v>623000000</v>
      </c>
      <c r="H102" s="10">
        <v>397000000</v>
      </c>
      <c r="I102" s="10">
        <v>430000000</v>
      </c>
      <c r="J102" s="10">
        <v>-61000000</v>
      </c>
      <c r="K102" s="10">
        <v>92000000</v>
      </c>
      <c r="L102" s="10">
        <v>-208000000</v>
      </c>
      <c r="M102" s="10">
        <v>-151000000</v>
      </c>
      <c r="N102" s="10">
        <v>272000000</v>
      </c>
      <c r="O102" s="10">
        <v>2864000000</v>
      </c>
      <c r="P102" s="10">
        <v>188000000</v>
      </c>
      <c r="Q102" s="10">
        <v>-214000000</v>
      </c>
      <c r="R102" s="10">
        <v>66000000</v>
      </c>
      <c r="S102" s="10">
        <v>-91000000</v>
      </c>
      <c r="T102" s="10">
        <v>33000000</v>
      </c>
      <c r="U102" s="10">
        <v>103000000</v>
      </c>
      <c r="V102" s="10">
        <v>663000000</v>
      </c>
      <c r="W102" s="10">
        <v>-578000000</v>
      </c>
      <c r="X102" s="10">
        <v>592000000</v>
      </c>
      <c r="Y102" s="10">
        <v>1614000000</v>
      </c>
      <c r="Z102" s="10">
        <v>2131000000</v>
      </c>
      <c r="AA102" s="10">
        <v>-1275000000</v>
      </c>
      <c r="AB102" s="10">
        <v>-535000000</v>
      </c>
      <c r="AC102" s="10">
        <v>2433000000</v>
      </c>
      <c r="AD102" s="10">
        <v>591000000</v>
      </c>
      <c r="AE102" s="10">
        <v>1260000000</v>
      </c>
      <c r="AF102" s="10">
        <v>-881000000</v>
      </c>
      <c r="AG102" s="10">
        <v>708000000</v>
      </c>
      <c r="AH102" s="10">
        <v>1093000000</v>
      </c>
      <c r="AI102" s="10">
        <v>-430000000</v>
      </c>
      <c r="AJ102" s="10">
        <v>402000000</v>
      </c>
      <c r="AK102" s="10">
        <v>1074000000</v>
      </c>
      <c r="AL102" s="10">
        <v>-103000000</v>
      </c>
      <c r="AM102" s="10">
        <v>-2250000000</v>
      </c>
      <c r="AT102" s="31" t="s">
        <v>141</v>
      </c>
      <c r="AU102" s="32">
        <f>AU101/AU103</f>
        <v>0.76559729385966946</v>
      </c>
    </row>
    <row r="103" spans="1:47" ht="20" x14ac:dyDescent="0.25">
      <c r="A103" s="5" t="s">
        <v>88</v>
      </c>
      <c r="B103" s="1" t="s">
        <v>91</v>
      </c>
      <c r="C103" s="1" t="s">
        <v>91</v>
      </c>
      <c r="D103" s="1" t="s">
        <v>91</v>
      </c>
      <c r="E103" s="1" t="s">
        <v>91</v>
      </c>
      <c r="F103" s="1">
        <v>74000000</v>
      </c>
      <c r="G103" s="1">
        <v>148000000</v>
      </c>
      <c r="H103" s="1">
        <v>110000000</v>
      </c>
      <c r="I103" s="1">
        <v>104000000</v>
      </c>
      <c r="J103" s="1">
        <v>119000000</v>
      </c>
      <c r="K103" s="1">
        <v>83000000</v>
      </c>
      <c r="L103" s="1">
        <v>419000000</v>
      </c>
      <c r="M103" s="1">
        <v>638000000</v>
      </c>
      <c r="N103" s="1">
        <v>487000000</v>
      </c>
      <c r="O103" s="1">
        <v>292000000</v>
      </c>
      <c r="P103" s="1">
        <v>360000000</v>
      </c>
      <c r="Q103" s="1">
        <v>548000000</v>
      </c>
      <c r="R103" s="1">
        <v>334000000</v>
      </c>
      <c r="S103" s="1">
        <v>400000000</v>
      </c>
      <c r="T103" s="1">
        <v>309000000</v>
      </c>
      <c r="U103" s="1">
        <v>342000000</v>
      </c>
      <c r="V103" s="1">
        <v>445000000</v>
      </c>
      <c r="W103" s="1">
        <v>1108000000</v>
      </c>
      <c r="X103" s="1">
        <v>530000000</v>
      </c>
      <c r="Y103" s="1">
        <v>1122000000</v>
      </c>
      <c r="Z103" s="1">
        <v>2736000000</v>
      </c>
      <c r="AA103" s="1">
        <v>4867000000</v>
      </c>
      <c r="AB103" s="1">
        <v>3592000000</v>
      </c>
      <c r="AC103" s="1">
        <v>3057000000</v>
      </c>
      <c r="AD103" s="1">
        <v>5490000000</v>
      </c>
      <c r="AE103" s="1">
        <v>6081000000</v>
      </c>
      <c r="AF103" s="1">
        <v>7341000000</v>
      </c>
      <c r="AG103" s="1">
        <v>6460000000</v>
      </c>
      <c r="AH103" s="1">
        <v>7168000000</v>
      </c>
      <c r="AI103" s="1">
        <v>8320000000</v>
      </c>
      <c r="AJ103" s="1">
        <v>7890000000</v>
      </c>
      <c r="AK103" s="1">
        <v>8292000000</v>
      </c>
      <c r="AL103" s="1">
        <v>9366000000</v>
      </c>
      <c r="AM103" s="1">
        <v>9263000000</v>
      </c>
      <c r="AT103" s="33" t="s">
        <v>142</v>
      </c>
      <c r="AU103" s="39">
        <f>AU99+AU101</f>
        <v>157818143865</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v>487000000</v>
      </c>
      <c r="N104" s="11" t="s">
        <v>91</v>
      </c>
      <c r="O104" s="11" t="s">
        <v>91</v>
      </c>
      <c r="P104" s="11">
        <v>548000000</v>
      </c>
      <c r="Q104" s="11">
        <v>334000000</v>
      </c>
      <c r="R104" s="11">
        <v>400000000</v>
      </c>
      <c r="S104" s="11">
        <v>309000000</v>
      </c>
      <c r="T104" s="11">
        <v>342000000</v>
      </c>
      <c r="U104" s="11">
        <v>445000000</v>
      </c>
      <c r="V104" s="11">
        <v>1108000000</v>
      </c>
      <c r="W104" s="11">
        <v>530000000</v>
      </c>
      <c r="X104" s="11">
        <v>1122000000</v>
      </c>
      <c r="Y104" s="11">
        <v>2736000000</v>
      </c>
      <c r="Z104" s="11">
        <v>4867000000</v>
      </c>
      <c r="AA104" s="11">
        <v>3592000000</v>
      </c>
      <c r="AB104" s="11">
        <v>3057000000</v>
      </c>
      <c r="AC104" s="11">
        <v>5490000000</v>
      </c>
      <c r="AD104" s="11">
        <v>6081000000</v>
      </c>
      <c r="AE104" s="11">
        <v>7341000000</v>
      </c>
      <c r="AF104" s="11">
        <v>6460000000</v>
      </c>
      <c r="AG104" s="11">
        <v>7168000000</v>
      </c>
      <c r="AH104" s="11">
        <v>8261000000</v>
      </c>
      <c r="AI104" s="11">
        <v>7890000000</v>
      </c>
      <c r="AJ104" s="11">
        <v>8292000000</v>
      </c>
      <c r="AK104" s="11">
        <v>9366000000</v>
      </c>
      <c r="AL104" s="11">
        <v>9263000000</v>
      </c>
      <c r="AM104" s="11">
        <v>7013000000</v>
      </c>
      <c r="AT104" s="62" t="s">
        <v>143</v>
      </c>
      <c r="AU104" s="63"/>
    </row>
    <row r="105" spans="1:47" ht="21" thickTop="1" x14ac:dyDescent="0.25">
      <c r="A105" s="14" t="s">
        <v>158</v>
      </c>
      <c r="C105" s="1" t="e">
        <f t="shared" ref="C105:Y105" si="20">((C22*(1-$AU$91))+C77+C88-C81)</f>
        <v>#VALUE!</v>
      </c>
      <c r="D105" s="1" t="e">
        <f t="shared" si="20"/>
        <v>#VALUE!</v>
      </c>
      <c r="E105" s="1" t="e">
        <f t="shared" si="20"/>
        <v>#VALUE!</v>
      </c>
      <c r="F105" s="1">
        <f t="shared" si="20"/>
        <v>24364569.083447456</v>
      </c>
      <c r="G105" s="1">
        <f t="shared" si="20"/>
        <v>-386714774.28180575</v>
      </c>
      <c r="H105" s="1">
        <f t="shared" si="20"/>
        <v>-752585499.31600547</v>
      </c>
      <c r="I105" s="1">
        <f t="shared" si="20"/>
        <v>-86304719.562243462</v>
      </c>
      <c r="J105" s="1">
        <f t="shared" si="20"/>
        <v>407962380.30095768</v>
      </c>
      <c r="K105" s="1">
        <f t="shared" si="20"/>
        <v>1292614227.0861833</v>
      </c>
      <c r="L105" s="1">
        <f t="shared" si="20"/>
        <v>1170854309.1655264</v>
      </c>
      <c r="M105" s="1">
        <f t="shared" si="20"/>
        <v>1969100205.1983585</v>
      </c>
      <c r="N105" s="1">
        <f t="shared" si="20"/>
        <v>1974339603.2831736</v>
      </c>
      <c r="O105" s="1">
        <f t="shared" si="20"/>
        <v>1891885772.9138165</v>
      </c>
      <c r="P105" s="1">
        <f t="shared" si="20"/>
        <v>356003419.97264004</v>
      </c>
      <c r="Q105" s="1">
        <f t="shared" si="20"/>
        <v>1623582421.3406296</v>
      </c>
      <c r="R105" s="1">
        <f t="shared" si="20"/>
        <v>687081053.35157299</v>
      </c>
      <c r="S105" s="1">
        <f t="shared" si="20"/>
        <v>413195964.43228436</v>
      </c>
      <c r="T105" s="1">
        <f t="shared" si="20"/>
        <v>1237246238.0300961</v>
      </c>
      <c r="U105" s="1">
        <f t="shared" si="20"/>
        <v>9608006497.9480171</v>
      </c>
      <c r="V105" s="1">
        <f t="shared" si="20"/>
        <v>4353352941.1764708</v>
      </c>
      <c r="W105" s="1">
        <f t="shared" si="20"/>
        <v>3818434678.5225716</v>
      </c>
      <c r="X105" s="1">
        <f t="shared" si="20"/>
        <v>1820434678.5225716</v>
      </c>
      <c r="Y105" s="1">
        <f t="shared" si="20"/>
        <v>4946890560.8755131</v>
      </c>
      <c r="Z105" s="1">
        <f t="shared" ref="Z105:AK105" si="21">((Z22*(1-$AU$91))+Z77+Z88-Z81)</f>
        <v>-1233962038.3036938</v>
      </c>
      <c r="AA105" s="1">
        <f t="shared" si="21"/>
        <v>4828174076.6073875</v>
      </c>
      <c r="AB105" s="1">
        <f t="shared" si="21"/>
        <v>7540494870.0410395</v>
      </c>
      <c r="AC105" s="1">
        <f t="shared" si="21"/>
        <v>11322891586.867306</v>
      </c>
      <c r="AD105" s="1">
        <f t="shared" si="21"/>
        <v>2645839945.2804375</v>
      </c>
      <c r="AE105" s="1">
        <f t="shared" si="21"/>
        <v>4765530779.7537613</v>
      </c>
      <c r="AF105" s="1">
        <f t="shared" si="21"/>
        <v>2653768809.8495216</v>
      </c>
      <c r="AG105" s="1">
        <f t="shared" si="21"/>
        <v>967653214.77428198</v>
      </c>
      <c r="AH105" s="1">
        <f t="shared" si="21"/>
        <v>5000787277.7017784</v>
      </c>
      <c r="AI105" s="1">
        <f t="shared" si="21"/>
        <v>11541869699.042408</v>
      </c>
      <c r="AJ105" s="1">
        <f t="shared" si="21"/>
        <v>10230576607.387142</v>
      </c>
      <c r="AK105" s="1">
        <f t="shared" si="21"/>
        <v>5192148768.8098488</v>
      </c>
      <c r="AL105" s="1">
        <f>((AL22*(1-$AU$91))+AL77+AL88-AL81)</f>
        <v>6953294801.6415873</v>
      </c>
      <c r="AM105" s="1">
        <f>((AM22*(1-$AU$91))+AM77+AM88-AM81)</f>
        <v>7737532147.7428179</v>
      </c>
      <c r="AN105" s="40">
        <f>AM105*(1+$AU$106)</f>
        <v>8129793313.6016626</v>
      </c>
      <c r="AO105" s="40">
        <f t="shared" ref="AO105:AR105" si="22">AN105*(1+$AU$106)</f>
        <v>8541940512.79813</v>
      </c>
      <c r="AP105" s="40">
        <f t="shared" si="22"/>
        <v>8974981885.7150154</v>
      </c>
      <c r="AQ105" s="40">
        <f t="shared" si="22"/>
        <v>9429976681.3204327</v>
      </c>
      <c r="AR105" s="40">
        <f t="shared" si="22"/>
        <v>9908037848.1636028</v>
      </c>
      <c r="AS105" s="41" t="s">
        <v>160</v>
      </c>
      <c r="AT105" s="25" t="s">
        <v>106</v>
      </c>
      <c r="AU105" s="26">
        <f>(AU100*AU92)+(AU102*AU97)</f>
        <v>6.9821793613885574E-2</v>
      </c>
    </row>
    <row r="106" spans="1:47" ht="19" x14ac:dyDescent="0.25">
      <c r="A106" s="14" t="s">
        <v>159</v>
      </c>
      <c r="B106" s="1"/>
      <c r="C106" s="15" t="e">
        <f>(C107/B107)-1</f>
        <v>#VALUE!</v>
      </c>
      <c r="D106" s="15" t="e">
        <f>(D107/C107)-1</f>
        <v>#VALUE!</v>
      </c>
      <c r="E106" s="15" t="e">
        <f>(E107/D107)-1</f>
        <v>#VALUE!</v>
      </c>
      <c r="F106" s="15" t="e">
        <f>(F107/E107)-1</f>
        <v>#VALUE!</v>
      </c>
      <c r="G106" s="15">
        <f>(G107/F107)-1</f>
        <v>0.20329670329670324</v>
      </c>
      <c r="H106" s="15">
        <f>(H107/G107)-1</f>
        <v>-0.39269406392694062</v>
      </c>
      <c r="I106" s="15">
        <f>(I107/H107)-1</f>
        <v>3.007518796992481E-2</v>
      </c>
      <c r="J106" s="15">
        <f>(J107/I107)-1</f>
        <v>-6.6423357664233578</v>
      </c>
      <c r="K106" s="15">
        <f>(K107/J107)-1</f>
        <v>0.37516170763260015</v>
      </c>
      <c r="L106" s="15">
        <f>(L107/K107)-1</f>
        <v>0.42144873000940741</v>
      </c>
      <c r="M106" s="15">
        <f>(M107/L107)-1</f>
        <v>-0.33090668431502313</v>
      </c>
      <c r="N106" s="15">
        <f>(N107/M107)-1</f>
        <v>-2.0771513353115778E-2</v>
      </c>
      <c r="O106" s="15">
        <f>(O107/N107)-1</f>
        <v>-0.48585858585858588</v>
      </c>
      <c r="P106" s="15">
        <f>(P107/O107)-1</f>
        <v>1.5343811394891946</v>
      </c>
      <c r="Q106" s="15">
        <f>(Q107/P107)-1</f>
        <v>-0.47984496124031006</v>
      </c>
      <c r="R106" s="15">
        <f>(R107/Q107)-1</f>
        <v>-0.97168405365126675</v>
      </c>
      <c r="S106" s="15">
        <f>(S107/R107)-1</f>
        <v>30.210526315789473</v>
      </c>
      <c r="T106" s="15">
        <f>(T107/S107)-1</f>
        <v>-0.49241146711635753</v>
      </c>
      <c r="U106" s="15">
        <f>(U107/T107)-1</f>
        <v>-21.282392026578073</v>
      </c>
      <c r="V106" s="15">
        <f>(V107/U107)-1</f>
        <v>-1.1143325143325142</v>
      </c>
      <c r="W106" s="15">
        <f>(W107/V107)-1</f>
        <v>3.4756446991404015</v>
      </c>
      <c r="X106" s="15">
        <f>(X107/W107)-1</f>
        <v>0.56690140845070425</v>
      </c>
      <c r="Y106" s="15">
        <f>(Y107/X107)-1</f>
        <v>-0.8414708886618999</v>
      </c>
      <c r="Z106" s="15">
        <f>(Z107/Y107)-1</f>
        <v>4.1894329896907214</v>
      </c>
      <c r="AA106" s="15">
        <f>(AA107/Z107)-1</f>
        <v>-0.39831139806307425</v>
      </c>
      <c r="AB106" s="15">
        <f>(AB107/AA107)-1</f>
        <v>0.2736277342137845</v>
      </c>
      <c r="AC106" s="15">
        <f>(AC107/AB107)-1</f>
        <v>-0.94653272845106939</v>
      </c>
      <c r="AD106" s="15">
        <f>(AD107/AC107)-1</f>
        <v>33.81818181818182</v>
      </c>
      <c r="AE106" s="15">
        <f>(AE107/AD107)-1</f>
        <v>-0.1857267188859878</v>
      </c>
      <c r="AF106" s="15">
        <f>(AF107/AE107)-1</f>
        <v>-0.27020094057289445</v>
      </c>
      <c r="AG106" s="15">
        <f>(AG107/AF107)-1</f>
        <v>-0.21499707088459286</v>
      </c>
      <c r="AH106" s="15">
        <f>(AH107/AG107)-1</f>
        <v>0.2559701492537314</v>
      </c>
      <c r="AI106" s="15">
        <f>(AI107/AH107)-1</f>
        <v>8.199643493761144E-2</v>
      </c>
      <c r="AJ106" s="15">
        <f>(AJ107/AI107)-1</f>
        <v>0.16501922020867665</v>
      </c>
      <c r="AK106" s="15">
        <f>(AK107/AJ107)-1</f>
        <v>-7.3061513080368012E-3</v>
      </c>
      <c r="AL106" s="15">
        <f>(AL107/AK107)-1</f>
        <v>0.12203228869895533</v>
      </c>
      <c r="AM106" s="15">
        <f>(AM107/AL107)-1</f>
        <v>0.36902242911553107</v>
      </c>
      <c r="AN106" s="65">
        <v>7831000000</v>
      </c>
      <c r="AO106" s="65">
        <v>9278000000</v>
      </c>
      <c r="AP106" s="65">
        <v>9856000000</v>
      </c>
      <c r="AQ106" s="65">
        <v>9195000000</v>
      </c>
      <c r="AR106" s="65">
        <v>9871000000</v>
      </c>
      <c r="AS106" s="41" t="s">
        <v>161</v>
      </c>
      <c r="AT106" s="42" t="s">
        <v>144</v>
      </c>
      <c r="AU106" s="43">
        <f>(SUM(AN4:AR4)/5)</f>
        <v>5.0695901273027213E-2</v>
      </c>
    </row>
    <row r="107" spans="1:47" ht="19" x14ac:dyDescent="0.25">
      <c r="A107" s="64" t="s">
        <v>157</v>
      </c>
      <c r="B107" s="1" t="s">
        <v>91</v>
      </c>
      <c r="C107" s="1" t="s">
        <v>91</v>
      </c>
      <c r="D107" s="1" t="s">
        <v>91</v>
      </c>
      <c r="E107" s="1" t="s">
        <v>91</v>
      </c>
      <c r="F107" s="1">
        <v>-182000000</v>
      </c>
      <c r="G107" s="1">
        <v>-219000000</v>
      </c>
      <c r="H107" s="1">
        <v>-133000000</v>
      </c>
      <c r="I107" s="1">
        <v>-137000000</v>
      </c>
      <c r="J107" s="1">
        <v>773000000</v>
      </c>
      <c r="K107" s="1">
        <v>1063000000</v>
      </c>
      <c r="L107" s="1">
        <v>1511000000</v>
      </c>
      <c r="M107" s="1">
        <v>1011000000</v>
      </c>
      <c r="N107" s="1">
        <v>990000000</v>
      </c>
      <c r="O107" s="1">
        <v>509000000</v>
      </c>
      <c r="P107" s="1">
        <v>1290000000</v>
      </c>
      <c r="Q107" s="1">
        <v>671000000</v>
      </c>
      <c r="R107" s="1">
        <v>19000000</v>
      </c>
      <c r="S107" s="1">
        <v>593000000</v>
      </c>
      <c r="T107" s="1">
        <v>301000000</v>
      </c>
      <c r="U107" s="1">
        <v>-6105000000</v>
      </c>
      <c r="V107" s="1">
        <v>698000000</v>
      </c>
      <c r="W107" s="1">
        <v>3124000000</v>
      </c>
      <c r="X107" s="1">
        <v>4895000000</v>
      </c>
      <c r="Y107" s="1">
        <v>776000000</v>
      </c>
      <c r="Z107" s="1">
        <v>4027000000</v>
      </c>
      <c r="AA107" s="1">
        <v>2423000000</v>
      </c>
      <c r="AB107" s="1">
        <v>3086000000</v>
      </c>
      <c r="AC107" s="1">
        <v>165000000</v>
      </c>
      <c r="AD107" s="1">
        <v>5745000000</v>
      </c>
      <c r="AE107" s="1">
        <v>4678000000</v>
      </c>
      <c r="AF107" s="1">
        <v>3414000000</v>
      </c>
      <c r="AG107" s="1">
        <v>2680000000</v>
      </c>
      <c r="AH107" s="1">
        <v>3366000000</v>
      </c>
      <c r="AI107" s="1">
        <v>3642000000</v>
      </c>
      <c r="AJ107" s="1">
        <v>4243000000</v>
      </c>
      <c r="AK107" s="1">
        <v>4212000000</v>
      </c>
      <c r="AL107" s="1">
        <v>4726000000</v>
      </c>
      <c r="AM107" s="1">
        <v>6470000000</v>
      </c>
      <c r="AN107" s="41"/>
      <c r="AO107" s="41"/>
      <c r="AP107" s="41"/>
      <c r="AQ107" s="41"/>
      <c r="AR107" s="66">
        <f>AR105*(1+AU107)/(AU108-AU107)</f>
        <v>226580374758.17331</v>
      </c>
      <c r="AS107" s="45" t="s">
        <v>145</v>
      </c>
      <c r="AT107" s="46" t="s">
        <v>146</v>
      </c>
      <c r="AU107" s="47">
        <v>2.5000000000000001E-2</v>
      </c>
    </row>
    <row r="108" spans="1:47" ht="19" x14ac:dyDescent="0.25">
      <c r="AN108" s="44">
        <f>AN107+AN105</f>
        <v>8129793313.6016626</v>
      </c>
      <c r="AO108" s="44">
        <f>AO107+AO105</f>
        <v>8541940512.79813</v>
      </c>
      <c r="AP108" s="44">
        <f>AP107+AP105</f>
        <v>8974981885.7150154</v>
      </c>
      <c r="AQ108" s="44">
        <f>AQ107+AQ105</f>
        <v>9429976681.3204327</v>
      </c>
      <c r="AR108" s="66">
        <f>AR107+AR105</f>
        <v>236488412606.33691</v>
      </c>
      <c r="AS108" s="45" t="s">
        <v>142</v>
      </c>
      <c r="AT108" s="48" t="s">
        <v>147</v>
      </c>
      <c r="AU108" s="49">
        <f>AU105</f>
        <v>6.9821793613885574E-2</v>
      </c>
    </row>
    <row r="109" spans="1:47" ht="19" x14ac:dyDescent="0.25">
      <c r="AN109" s="58" t="s">
        <v>148</v>
      </c>
      <c r="AO109" s="59"/>
    </row>
    <row r="110" spans="1:47" ht="20" x14ac:dyDescent="0.25">
      <c r="AN110" s="50" t="s">
        <v>149</v>
      </c>
      <c r="AO110" s="38">
        <f>NPV(AU108,AN108,AO108,AP108,AQ108,AR108)</f>
        <v>198344800633.48975</v>
      </c>
    </row>
    <row r="111" spans="1:47" ht="20" x14ac:dyDescent="0.25">
      <c r="AN111" s="50" t="s">
        <v>150</v>
      </c>
      <c r="AO111" s="38">
        <f>AM40</f>
        <v>7004000000</v>
      </c>
    </row>
    <row r="112" spans="1:47" ht="20" x14ac:dyDescent="0.25">
      <c r="AN112" s="50" t="s">
        <v>138</v>
      </c>
      <c r="AO112" s="38">
        <f>AU99</f>
        <v>36993000000</v>
      </c>
    </row>
    <row r="113" spans="40:41" ht="20" x14ac:dyDescent="0.25">
      <c r="AN113" s="50" t="s">
        <v>151</v>
      </c>
      <c r="AO113" s="38">
        <f>AO110+AO111-AO112</f>
        <v>168355800633.48975</v>
      </c>
    </row>
    <row r="114" spans="40:41" ht="20" x14ac:dyDescent="0.25">
      <c r="AN114" s="50" t="s">
        <v>152</v>
      </c>
      <c r="AO114" s="51">
        <f>AM34*(1+(5*AS16))</f>
        <v>501033209.22819066</v>
      </c>
    </row>
    <row r="115" spans="40:41" ht="20" x14ac:dyDescent="0.25">
      <c r="AN115" s="52" t="s">
        <v>153</v>
      </c>
      <c r="AO115" s="53">
        <f>AO113/AO114</f>
        <v>336.01724902193808</v>
      </c>
    </row>
    <row r="116" spans="40:41" ht="20" x14ac:dyDescent="0.25">
      <c r="AN116" s="50" t="s">
        <v>154</v>
      </c>
      <c r="AO116" s="54" cm="1">
        <f t="array" ref="AO116">_FV(A1,"Price")</f>
        <v>234.45</v>
      </c>
    </row>
    <row r="117" spans="40:41" ht="20" x14ac:dyDescent="0.25">
      <c r="AN117" s="55" t="s">
        <v>155</v>
      </c>
      <c r="AO117" s="56">
        <f>AO115/AO116-1</f>
        <v>0.43321496703748386</v>
      </c>
    </row>
    <row r="118" spans="40:41" ht="20" x14ac:dyDescent="0.25">
      <c r="AN118" s="55" t="s">
        <v>156</v>
      </c>
      <c r="AO118" s="57" t="str">
        <f>IF(AO115&gt;AO116,"BUY","SELL")</f>
        <v>BUY</v>
      </c>
    </row>
  </sheetData>
  <mergeCells count="6">
    <mergeCell ref="AN109:AO109"/>
    <mergeCell ref="AT83:AU83"/>
    <mergeCell ref="AT84:AU84"/>
    <mergeCell ref="AT93:AU93"/>
    <mergeCell ref="AT98:AU98"/>
    <mergeCell ref="AT104:AU104"/>
  </mergeCells>
  <hyperlinks>
    <hyperlink ref="A1" r:id="rId1" tooltip="https://roic.ai/company/CAT" display="ROIC.AI | C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8230/000095013195000431/0000950131-95-000431-index.html" xr:uid="{00000000-0004-0000-0000-00001C000000}"/>
    <hyperlink ref="K74" r:id="rId21" tooltip="https://www.sec.gov/Archives/edgar/data/18230/000095013195000431/0000950131-95-000431-index.html" xr:uid="{00000000-0004-0000-0000-00001D000000}"/>
    <hyperlink ref="L36" r:id="rId22" tooltip="https://www.sec.gov/Archives/edgar/data/18230/000095013196000892/0000950131-96-000892-index.html" xr:uid="{00000000-0004-0000-0000-00001F000000}"/>
    <hyperlink ref="L74" r:id="rId23" tooltip="https://www.sec.gov/Archives/edgar/data/18230/000095013196000892/0000950131-96-00089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8230/000001823001500017/0000018230-01-500017-index.html" xr:uid="{00000000-0004-0000-0000-00002E000000}"/>
    <hyperlink ref="Q74" r:id="rId33" tooltip="https://www.sec.gov/Archives/edgar/data/18230/000001823001500017/0000018230-01-500017-index.html" xr:uid="{00000000-0004-0000-0000-00002F000000}"/>
    <hyperlink ref="R36" r:id="rId34" tooltip="https://www.sec.gov/Archives/edgar/data/18230/000001823002000014/form10k_2001.htm" xr:uid="{00000000-0004-0000-0000-000031000000}"/>
    <hyperlink ref="R74" r:id="rId35" tooltip="https://www.sec.gov/Archives/edgar/data/18230/000001823002000014/form10k_2001.htm" xr:uid="{00000000-0004-0000-0000-000032000000}"/>
    <hyperlink ref="S36" r:id="rId36" tooltip="https://www.sec.gov/Archives/edgar/data/18230/000001823003000130/form10k_2002.htm" xr:uid="{00000000-0004-0000-0000-000034000000}"/>
    <hyperlink ref="S74" r:id="rId37" tooltip="https://www.sec.gov/Archives/edgar/data/18230/000001823003000130/form10k_2002.htm" xr:uid="{00000000-0004-0000-0000-000035000000}"/>
    <hyperlink ref="T36" r:id="rId38" tooltip="https://www.sec.gov/Archives/edgar/data/18230/000001823004000161/form10k_2003.htm" xr:uid="{00000000-0004-0000-0000-000037000000}"/>
    <hyperlink ref="T74" r:id="rId39" tooltip="https://www.sec.gov/Archives/edgar/data/18230/000001823004000161/form10k_2003.htm"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18230/000001823007000053/form10k_2006.htm" xr:uid="{00000000-0004-0000-0000-000040000000}"/>
    <hyperlink ref="W74" r:id="rId45" tooltip="https://www.sec.gov/Archives/edgar/data/18230/000001823007000053/form10k_2006.htm" xr:uid="{00000000-0004-0000-0000-000041000000}"/>
    <hyperlink ref="X36" r:id="rId46" tooltip="https://www.sec.gov/Archives/edgar/data/18230/000001823008000052/form10k_2007.htm" xr:uid="{00000000-0004-0000-0000-000043000000}"/>
    <hyperlink ref="X74" r:id="rId47" tooltip="https://www.sec.gov/Archives/edgar/data/18230/000001823008000052/form10k_2007.htm" xr:uid="{00000000-0004-0000-0000-000044000000}"/>
    <hyperlink ref="Y36" r:id="rId48" tooltip="https://www.sec.gov/Archives/edgar/data/18230/000001823009000063/0000018230-09-000063-index.html" xr:uid="{00000000-0004-0000-0000-000046000000}"/>
    <hyperlink ref="Y74" r:id="rId49" tooltip="https://www.sec.gov/Archives/edgar/data/18230/000001823009000063/0000018230-09-000063-index.html" xr:uid="{00000000-0004-0000-0000-000047000000}"/>
    <hyperlink ref="Z36" r:id="rId50" tooltip="https://www.sec.gov/Archives/edgar/data/18230/000001823010000092/0000018230-10-000092-index.html" xr:uid="{00000000-0004-0000-0000-000049000000}"/>
    <hyperlink ref="Z74" r:id="rId51" tooltip="https://www.sec.gov/Archives/edgar/data/18230/000001823010000092/0000018230-10-000092-index.html" xr:uid="{00000000-0004-0000-0000-00004A000000}"/>
    <hyperlink ref="AA36" r:id="rId52" tooltip="https://www.sec.gov/Archives/edgar/data/18230/000110465911008938/a10-18643_110k.htm" xr:uid="{00000000-0004-0000-0000-00004C000000}"/>
    <hyperlink ref="AA74" r:id="rId53" tooltip="https://www.sec.gov/Archives/edgar/data/18230/000110465911008938/a10-18643_110k.htm" xr:uid="{00000000-0004-0000-0000-00004D000000}"/>
    <hyperlink ref="AB36" r:id="rId54" tooltip="https://www.sec.gov/Archives/edgar/data/18230/000110465912011331/0001104659-12-011331-index.html" xr:uid="{00000000-0004-0000-0000-00004F000000}"/>
    <hyperlink ref="AB74" r:id="rId55" tooltip="https://www.sec.gov/Archives/edgar/data/18230/000110465912011331/0001104659-12-011331-index.html" xr:uid="{00000000-0004-0000-0000-000050000000}"/>
    <hyperlink ref="AC36" r:id="rId56" tooltip="https://www.sec.gov/Archives/edgar/data/18230/000001823013000075/0000018230-13-000075-index.html" xr:uid="{00000000-0004-0000-0000-000052000000}"/>
    <hyperlink ref="AC74" r:id="rId57" tooltip="https://www.sec.gov/Archives/edgar/data/18230/000001823013000075/0000018230-13-000075-index.html" xr:uid="{00000000-0004-0000-0000-000053000000}"/>
    <hyperlink ref="AD36" r:id="rId58" tooltip="https://www.sec.gov/Archives/edgar/data/18230/000001823014000058/cat_10-kx12312013.htm" xr:uid="{00000000-0004-0000-0000-000055000000}"/>
    <hyperlink ref="AD74" r:id="rId59" tooltip="https://www.sec.gov/Archives/edgar/data/18230/000001823014000058/cat_10-kx12312013.htm" xr:uid="{00000000-0004-0000-0000-000056000000}"/>
    <hyperlink ref="AE36" r:id="rId60" tooltip="https://www.sec.gov/Archives/edgar/data/18230/000001823015000061/cat_10-kx12312014.htm" xr:uid="{00000000-0004-0000-0000-000058000000}"/>
    <hyperlink ref="AE74" r:id="rId61" tooltip="https://www.sec.gov/Archives/edgar/data/18230/000001823015000061/cat_10-kx12312014.htm" xr:uid="{00000000-0004-0000-0000-000059000000}"/>
    <hyperlink ref="AF36" r:id="rId62" tooltip="https://www.sec.gov/Archives/edgar/data/18230/000001823016000410/0000018230-16-000410-index.html" xr:uid="{00000000-0004-0000-0000-00005B000000}"/>
    <hyperlink ref="AF74" r:id="rId63" tooltip="https://www.sec.gov/Archives/edgar/data/18230/000001823016000410/0000018230-16-000410-index.html" xr:uid="{00000000-0004-0000-0000-00005C000000}"/>
    <hyperlink ref="AG36" r:id="rId64" tooltip="https://www.sec.gov/Archives/edgar/data/18230/000001823017000041/0000018230-17-000041-index.html" xr:uid="{00000000-0004-0000-0000-00005E000000}"/>
    <hyperlink ref="AG74" r:id="rId65" tooltip="https://www.sec.gov/Archives/edgar/data/18230/000001823017000041/0000018230-17-000041-index.html" xr:uid="{00000000-0004-0000-0000-00005F000000}"/>
    <hyperlink ref="AH36" r:id="rId66" tooltip="https://www.sec.gov/Archives/edgar/data/18230/000001823018000042/0000018230-18-000042-index.html" xr:uid="{00000000-0004-0000-0000-000061000000}"/>
    <hyperlink ref="AH74" r:id="rId67" tooltip="https://www.sec.gov/Archives/edgar/data/18230/000001823018000042/0000018230-18-000042-index.html" xr:uid="{00000000-0004-0000-0000-000062000000}"/>
    <hyperlink ref="AI36" r:id="rId68" tooltip="https://www.sec.gov/Archives/edgar/data/18230/000001823019000034/0000018230-19-000034-index.html" xr:uid="{00000000-0004-0000-0000-000064000000}"/>
    <hyperlink ref="AI74" r:id="rId69" tooltip="https://www.sec.gov/Archives/edgar/data/18230/000001823019000034/0000018230-19-000034-index.html" xr:uid="{00000000-0004-0000-0000-000065000000}"/>
    <hyperlink ref="AJ36" r:id="rId70" tooltip="https://www.sec.gov/Archives/edgar/data/18230/000001823020000056/0000018230-20-000056-index.html" xr:uid="{00000000-0004-0000-0000-000067000000}"/>
    <hyperlink ref="AJ74" r:id="rId71" tooltip="https://www.sec.gov/Archives/edgar/data/18230/000001823020000056/0000018230-20-000056-index.html" xr:uid="{00000000-0004-0000-0000-000068000000}"/>
    <hyperlink ref="AK36" r:id="rId72" tooltip="https://www.sec.gov/Archives/edgar/data/18230/000001823021000063/0000018230-21-000063-index.htm" xr:uid="{00000000-0004-0000-0000-00006A000000}"/>
    <hyperlink ref="AK74" r:id="rId73" tooltip="https://www.sec.gov/Archives/edgar/data/18230/000001823021000063/0000018230-21-000063-index.htm" xr:uid="{00000000-0004-0000-0000-00006B000000}"/>
    <hyperlink ref="AL36" r:id="rId74" tooltip="https://www.sec.gov/Archives/edgar/data/18230/000001823022000050/0000018230-22-000050-index.htm" xr:uid="{00000000-0004-0000-0000-00006D000000}"/>
    <hyperlink ref="AL74" r:id="rId75" tooltip="https://www.sec.gov/Archives/edgar/data/18230/000001823022000050/0000018230-22-000050-index.htm" xr:uid="{00000000-0004-0000-0000-00006E000000}"/>
    <hyperlink ref="AM36" r:id="rId76" tooltip="https://www.sec.gov/Archives/edgar/data/18230/000001823023000011/0000018230-23-000011-index.htm" xr:uid="{00000000-0004-0000-0000-000070000000}"/>
    <hyperlink ref="AM74" r:id="rId77" tooltip="https://www.sec.gov/Archives/edgar/data/18230/000001823023000011/0000018230-23-000011-index.htm" xr:uid="{00000000-0004-0000-0000-000071000000}"/>
    <hyperlink ref="AN1" r:id="rId78" display="https://finbox.com/NYSE:CAT/explorer/revenue_proj" xr:uid="{C841ACE6-6B19-B941-81BC-AD7ADBC2A574}"/>
    <hyperlink ref="AS106" r:id="rId79" xr:uid="{BEA4BF12-7BF0-454F-96FD-266F8DDCC250}"/>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2023-06-09T09:25:53Z</dcterms:modified>
</cp:coreProperties>
</file>